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 - Peninsula 2178\Dump Fee\Dump Fee Increase Eff 8.1.24\"/>
    </mc:Choice>
  </mc:AlternateContent>
  <xr:revisionPtr revIDLastSave="0" documentId="13_ncr:1_{EB03E723-6F0F-4B72-9151-E7C5BCB49E71}" xr6:coauthVersionLast="47" xr6:coauthVersionMax="47" xr10:uidLastSave="{00000000-0000-0000-0000-000000000000}"/>
  <bookViews>
    <workbookView xWindow="-120" yWindow="-120" windowWidth="29040" windowHeight="15840" activeTab="1" xr2:uid="{FA156886-C50B-4C30-A03A-8635CB964E25}"/>
  </bookViews>
  <sheets>
    <sheet name="References" sheetId="2" r:id="rId1"/>
    <sheet name="PSW DF Calc" sheetId="1" r:id="rId2"/>
    <sheet name="Disposal Summary" sheetId="3" r:id="rId3"/>
    <sheet name="Royal Heights DF Calc" sheetId="6" r:id="rId4"/>
    <sheet name="Regulated Price Out" sheetId="7" r:id="rId5"/>
    <sheet name="Rate Sheet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A" localSheetId="5">#REF!</definedName>
    <definedName name="\A" localSheetId="4">#REF!</definedName>
    <definedName name="\A" localSheetId="3">#REF!</definedName>
    <definedName name="\A">#REF!</definedName>
    <definedName name="\c">'[1]10200'!$IU$8196</definedName>
    <definedName name="\D" localSheetId="5">#REF!</definedName>
    <definedName name="\D" localSheetId="4">#REF!</definedName>
    <definedName name="\D" localSheetId="3">#REF!</definedName>
    <definedName name="\D">#REF!</definedName>
    <definedName name="\E">'[2]#REF'!$AD$4</definedName>
    <definedName name="\R">'[2]#REF'!$AD$8</definedName>
    <definedName name="\S" localSheetId="5">#REF!</definedName>
    <definedName name="\S" localSheetId="4">#REF!</definedName>
    <definedName name="\S" localSheetId="3">#REF!</definedName>
    <definedName name="\S">#REF!</definedName>
    <definedName name="\Y" localSheetId="5">#REF!</definedName>
    <definedName name="\Y" localSheetId="3">#REF!</definedName>
    <definedName name="\Y">#REF!</definedName>
    <definedName name="\z" localSheetId="5">#REF!</definedName>
    <definedName name="\z" localSheetId="3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 localSheetId="4">[5]Hidden!#REF!</definedName>
    <definedName name="__ACT1">[5]Hidden!#REF!</definedName>
    <definedName name="__ACT2" localSheetId="4">[5]Hidden!#REF!</definedName>
    <definedName name="__ACT2">[5]Hidden!#REF!</definedName>
    <definedName name="__ACT3" localSheetId="4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5" hidden="1">#REF!</definedName>
    <definedName name="_132Graph_h" localSheetId="0" hidden="1">#REF!</definedName>
    <definedName name="_132Graph_h" localSheetId="3" hidden="1">#REF!</definedName>
    <definedName name="_132Graph_h" hidden="1">#REF!</definedName>
    <definedName name="_ACT1" localSheetId="1">[8]Hidden!#REF!</definedName>
    <definedName name="_ACT1" localSheetId="5">[5]Hidden!#REF!</definedName>
    <definedName name="_ACT1" localSheetId="0">[9]Hidden!#REF!</definedName>
    <definedName name="_ACT1" localSheetId="4">[8]Hidden!#REF!</definedName>
    <definedName name="_ACT1" localSheetId="3">[10]Hidden!#REF!</definedName>
    <definedName name="_ACT1">[10]Hidden!#REF!</definedName>
    <definedName name="_ACT2" localSheetId="1">[8]Hidden!#REF!</definedName>
    <definedName name="_ACT2" localSheetId="5">[5]Hidden!#REF!</definedName>
    <definedName name="_ACT2" localSheetId="0">[9]Hidden!#REF!</definedName>
    <definedName name="_ACT2" localSheetId="4">[8]Hidden!#REF!</definedName>
    <definedName name="_ACT2" localSheetId="3">[10]Hidden!#REF!</definedName>
    <definedName name="_ACT2">[10]Hidden!#REF!</definedName>
    <definedName name="_ACT3" localSheetId="1">[8]Hidden!#REF!</definedName>
    <definedName name="_ACT3" localSheetId="5">[5]Hidden!#REF!</definedName>
    <definedName name="_ACT3" localSheetId="0">[9]Hidden!#REF!</definedName>
    <definedName name="_ACT3" localSheetId="4">[8]Hidden!#REF!</definedName>
    <definedName name="_ACT3">[10]Hidden!#REF!</definedName>
    <definedName name="_ACT4">[4]Hidden!#REF!</definedName>
    <definedName name="_BUN1">'[11]2008 West Group IS'!$AJ$5</definedName>
    <definedName name="_BUN3">'[11]2008 Group Office IS'!$AJ$5</definedName>
    <definedName name="_COS1" localSheetId="5">#REF!</definedName>
    <definedName name="_COS1" localSheetId="0">#REF!</definedName>
    <definedName name="_COS1" localSheetId="3">#REF!</definedName>
    <definedName name="_COS1">#REF!</definedName>
    <definedName name="_COS2" localSheetId="5">#REF!</definedName>
    <definedName name="_COS2" localSheetId="0">#REF!</definedName>
    <definedName name="_COS2" localSheetId="3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5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1" hidden="1">'PSW DF Calc'!$A$6:$M$60</definedName>
    <definedName name="_xlnm._FilterDatabase" localSheetId="5" hidden="1">'Rate Sheet'!$A$6:$G$203</definedName>
    <definedName name="_xlnm._FilterDatabase" localSheetId="4" hidden="1">'Regulated Price Out'!$R$52:$R$115</definedName>
    <definedName name="_Key1" localSheetId="5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5" hidden="1">#REF!</definedName>
    <definedName name="_max" localSheetId="0" hidden="1">#REF!</definedName>
    <definedName name="_max" localSheetId="3" hidden="1">#REF!</definedName>
    <definedName name="_max" hidden="1">#REF!</definedName>
    <definedName name="_Mon" localSheetId="5" hidden="1">#REF!</definedName>
    <definedName name="_Mon" localSheetId="0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[11]WTB!$DC$8</definedName>
    <definedName name="_PER2">'[11]2008 West Group IS'!$AH$8</definedName>
    <definedName name="_PER3">'[11]2008 West Group IS'!$AI$5</definedName>
    <definedName name="_PER4">'[11]2008 Group Office IS'!$AH$8</definedName>
    <definedName name="_PER5">'[11]2008 Group Office IS'!$AI$5</definedName>
    <definedName name="_Regression_Int">0</definedName>
    <definedName name="_SFD1">'[11]2008 West Group IS'!$AK$5</definedName>
    <definedName name="_SFD3">'[11]2008 Group Office IS'!$AK$5</definedName>
    <definedName name="_SFV1">'[11]2008 West Group IS'!$AK$4</definedName>
    <definedName name="_SFV4">'[11]2008 Group Office IS'!$AK$4</definedName>
    <definedName name="_Sort" localSheetId="5" hidden="1">#REF!</definedName>
    <definedName name="_Sort" localSheetId="0" hidden="1">#REF!</definedName>
    <definedName name="_Sort" localSheetId="3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5">#REF!</definedName>
    <definedName name="a" localSheetId="4">#REF!</definedName>
    <definedName name="a" localSheetId="3">#REF!</definedName>
    <definedName name="a">#REF!</definedName>
    <definedName name="aaaaaaa" localSheetId="2">rank</definedName>
    <definedName name="aaaaaaa" localSheetId="5">rank</definedName>
    <definedName name="aaaaaaa" localSheetId="4">rank</definedName>
    <definedName name="aaaaaaa" localSheetId="3">rank</definedName>
    <definedName name="aaaaaaa">rank</definedName>
    <definedName name="Accounts" localSheetId="5">#REF!</definedName>
    <definedName name="Accounts" localSheetId="0">#REF!</definedName>
    <definedName name="Accounts" localSheetId="4">#REF!</definedName>
    <definedName name="Accounts" localSheetId="3">#REF!</definedName>
    <definedName name="Accounts">#REF!</definedName>
    <definedName name="ACCT" localSheetId="1">[8]Hidden!#REF!</definedName>
    <definedName name="ACCT" localSheetId="5">[5]Hidden!#REF!</definedName>
    <definedName name="ACCT" localSheetId="0">[9]Hidden!#REF!</definedName>
    <definedName name="ACCT" localSheetId="4">[8]Hidden!#REF!</definedName>
    <definedName name="ACCT" localSheetId="3">[12]Hidden!#REF!</definedName>
    <definedName name="ACCT">[12]Hidden!#REF!</definedName>
    <definedName name="ACCT.ConsolSum">[3]Hidden!$Q$11</definedName>
    <definedName name="AcctName">'[13]2012 Act-Fcast P&amp;L'!#REF!</definedName>
    <definedName name="ACT_CUR" localSheetId="1">[8]Hidden!#REF!</definedName>
    <definedName name="ACT_CUR" localSheetId="5">[5]Hidden!#REF!</definedName>
    <definedName name="ACT_CUR" localSheetId="0">[9]Hidden!#REF!</definedName>
    <definedName name="ACT_CUR" localSheetId="4">[8]Hidden!#REF!</definedName>
    <definedName name="ACT_CUR" localSheetId="3">[12]Hidden!#REF!</definedName>
    <definedName name="ACT_CUR">[12]Hidden!#REF!</definedName>
    <definedName name="ACT_YTD" localSheetId="1">[8]Hidden!#REF!</definedName>
    <definedName name="ACT_YTD" localSheetId="5">[5]Hidden!#REF!</definedName>
    <definedName name="ACT_YTD" localSheetId="0">[9]Hidden!#REF!</definedName>
    <definedName name="ACT_YTD" localSheetId="4">[8]Hidden!#REF!</definedName>
    <definedName name="ACT_YTD" localSheetId="3">[10]Hidden!#REF!</definedName>
    <definedName name="ACT_YTD">[10]Hidden!#REF!</definedName>
    <definedName name="AD">'[1]ACC DEP 12XXX'!$A$4:$L$22</definedName>
    <definedName name="adfd" localSheetId="2">rank</definedName>
    <definedName name="adfd" localSheetId="5">rank</definedName>
    <definedName name="adfd" localSheetId="4">rank</definedName>
    <definedName name="adfd" localSheetId="3">rank</definedName>
    <definedName name="adfd">rank</definedName>
    <definedName name="ADK">'[1]10250_Recy Chkg'!$D$27</definedName>
    <definedName name="afsdfsdfsd" localSheetId="5">#REF!</definedName>
    <definedName name="afsdfsdfsd" localSheetId="4">#REF!</definedName>
    <definedName name="afsdfsdfsd" localSheetId="3">#REF!</definedName>
    <definedName name="afsdfsdfsd">#REF!</definedName>
    <definedName name="AmountCount" localSheetId="1">#REF!</definedName>
    <definedName name="AmountCount" localSheetId="5">#REF!</definedName>
    <definedName name="AmountCount" localSheetId="0">#REF!</definedName>
    <definedName name="AmountCount" localSheetId="4">#REF!</definedName>
    <definedName name="AmountCount" localSheetId="3">#REF!</definedName>
    <definedName name="AmountCount">#REF!</definedName>
    <definedName name="AmountCount1" localSheetId="5">#REF!</definedName>
    <definedName name="AmountCount1" localSheetId="0">#REF!</definedName>
    <definedName name="AmountCount1" localSheetId="3">#REF!</definedName>
    <definedName name="AmountCount1">#REF!</definedName>
    <definedName name="AmountFrom" localSheetId="5">#REF!</definedName>
    <definedName name="AmountFrom" localSheetId="0">#REF!</definedName>
    <definedName name="AmountFrom" localSheetId="4">#REF!</definedName>
    <definedName name="AmountFrom">#REF!</definedName>
    <definedName name="AmountTo" localSheetId="5">#REF!</definedName>
    <definedName name="AmountTo" localSheetId="0">#REF!</definedName>
    <definedName name="AmountTo" localSheetId="4">#REF!</definedName>
    <definedName name="AmountTo">#REF!</definedName>
    <definedName name="AmountTotal" localSheetId="1">#REF!</definedName>
    <definedName name="AmountTotal" localSheetId="5">#REF!</definedName>
    <definedName name="AmountTotal" localSheetId="0">#REF!</definedName>
    <definedName name="AmountTotal" localSheetId="4">#REF!</definedName>
    <definedName name="AmountTotal">#REF!</definedName>
    <definedName name="AmountTotal1" localSheetId="5">#REF!</definedName>
    <definedName name="AmountTotal1" localSheetId="0">#REF!</definedName>
    <definedName name="AmountTotal1">#REF!</definedName>
    <definedName name="AOK" localSheetId="5">#REF!</definedName>
    <definedName name="AOK">#REF!</definedName>
    <definedName name="APA" localSheetId="5">'[14]Income Statement (WMofWA)'!#REF!</definedName>
    <definedName name="APA">'[14]Income Statement (WMofWA)'!#REF!</definedName>
    <definedName name="APN" localSheetId="5">'[14]Income Statement (WMofWA)'!#REF!</definedName>
    <definedName name="APN">'[14]Income Statement (WMofWA)'!#REF!</definedName>
    <definedName name="ASD" localSheetId="5">'[14]Income Statement (WMofWA)'!#REF!</definedName>
    <definedName name="ASD">'[14]Income Statement (WMofWA)'!#REF!</definedName>
    <definedName name="AST" localSheetId="5">'[14]Income Statement (WMofWA)'!#REF!</definedName>
    <definedName name="AST">'[14]Income Statement (WMofWA)'!#REF!</definedName>
    <definedName name="BaseMonthDate">[15]Settings!$I$15</definedName>
    <definedName name="BaseMonthDate2">[15]Settings!$I$16</definedName>
    <definedName name="BaseMonthDate3">[15]Settings!$I$17</definedName>
    <definedName name="BaseYear" localSheetId="5">#REF!</definedName>
    <definedName name="BaseYear" localSheetId="4">#REF!</definedName>
    <definedName name="BaseYear" localSheetId="3">#REF!</definedName>
    <definedName name="BaseYear">#REF!</definedName>
    <definedName name="BEGCELL" localSheetId="5">#REF!</definedName>
    <definedName name="BEGCELL" localSheetId="3">#REF!</definedName>
    <definedName name="BEGCELL">#REF!</definedName>
    <definedName name="begin" localSheetId="5">#REF!</definedName>
    <definedName name="begin" localSheetId="3">#REF!</definedName>
    <definedName name="begin">#REF!</definedName>
    <definedName name="BookRev" localSheetId="5">'[16]Pacific Regulated - Price Out'!$F$50</definedName>
    <definedName name="BookRev" localSheetId="0">'[17]Pacific Regulated - Price Out'!$F$50</definedName>
    <definedName name="BookRev">'[18]Pacific Regulated - Price Out'!$F$50</definedName>
    <definedName name="BookRev_com" localSheetId="5">'[16]Pacific Regulated - Price Out'!$F$214</definedName>
    <definedName name="BookRev_com" localSheetId="0">'[17]Pacific Regulated - Price Out'!$F$214</definedName>
    <definedName name="BookRev_com">'[18]Pacific Regulated - Price Out'!$F$214</definedName>
    <definedName name="BookRev_mfr" localSheetId="5">'[16]Pacific Regulated - Price Out'!$F$222</definedName>
    <definedName name="BookRev_mfr" localSheetId="0">'[17]Pacific Regulated - Price Out'!$F$222</definedName>
    <definedName name="BookRev_mfr">'[18]Pacific Regulated - Price Out'!$F$222</definedName>
    <definedName name="BookRev_ro" localSheetId="5">'[16]Pacific Regulated - Price Out'!$F$282</definedName>
    <definedName name="BookRev_ro" localSheetId="0">'[17]Pacific Regulated - Price Out'!$F$282</definedName>
    <definedName name="BookRev_ro">'[18]Pacific Regulated - Price Out'!$F$282</definedName>
    <definedName name="BookRev_rr" localSheetId="5">'[16]Pacific Regulated - Price Out'!$F$59</definedName>
    <definedName name="BookRev_rr" localSheetId="0">'[17]Pacific Regulated - Price Out'!$F$59</definedName>
    <definedName name="BookRev_rr">'[18]Pacific Regulated - Price Out'!$F$59</definedName>
    <definedName name="BookRev_yw" localSheetId="5">'[16]Pacific Regulated - Price Out'!$F$70</definedName>
    <definedName name="BookRev_yw" localSheetId="0">'[17]Pacific Regulated - Price Out'!$F$70</definedName>
    <definedName name="BookRev_yw">'[18]Pacific Regulated - Price Out'!$F$70</definedName>
    <definedName name="BREMAIR_COST_of_SERVICE_STUDY" localSheetId="1">#REF!</definedName>
    <definedName name="BREMAIR_COST_of_SERVICE_STUDY" localSheetId="5">#REF!</definedName>
    <definedName name="BREMAIR_COST_of_SERVICE_STUDY" localSheetId="0">#REF!</definedName>
    <definedName name="BREMAIR_COST_of_SERVICE_STUDY" localSheetId="4">#REF!</definedName>
    <definedName name="BREMAIR_COST_of_SERVICE_STUDY" localSheetId="3">#REF!</definedName>
    <definedName name="BREMAIR_COST_of_SERVICE_STUDY">#REF!</definedName>
    <definedName name="Brokerage">'[19]Finance Charges'!$H$8</definedName>
    <definedName name="BUD_CUR" localSheetId="1">[8]Hidden!#REF!</definedName>
    <definedName name="BUD_CUR" localSheetId="5">[5]Hidden!#REF!</definedName>
    <definedName name="BUD_CUR" localSheetId="0">[9]Hidden!#REF!</definedName>
    <definedName name="BUD_CUR" localSheetId="4">[8]Hidden!#REF!</definedName>
    <definedName name="BUD_CUR" localSheetId="3">[12]Hidden!#REF!</definedName>
    <definedName name="BUD_CUR">[12]Hidden!#REF!</definedName>
    <definedName name="BUD_YTD" localSheetId="1">[8]Hidden!#REF!</definedName>
    <definedName name="BUD_YTD" localSheetId="5">[5]Hidden!#REF!</definedName>
    <definedName name="BUD_YTD" localSheetId="0">[9]Hidden!#REF!</definedName>
    <definedName name="BUD_YTD" localSheetId="4">[8]Hidden!#REF!</definedName>
    <definedName name="BUD_YTD" localSheetId="3">[10]Hidden!#REF!</definedName>
    <definedName name="BUD_YTD">[10]Hidden!#REF!</definedName>
    <definedName name="BUN">[11]WTB!$DD$5</definedName>
    <definedName name="BusUnitCode">[15]Settings!$I$3</definedName>
    <definedName name="BusUnitName">[15]Settings!$I$4</definedName>
    <definedName name="BUV">'[14]Income Statement (WMofWA)'!#REF!</definedName>
    <definedName name="Calc">[11]WTB!#REF!</definedName>
    <definedName name="Calc0">[11]WTB!#REF!</definedName>
    <definedName name="Calc1">[11]WTB!#REF!</definedName>
    <definedName name="Calc10">[11]WTB!#REF!</definedName>
    <definedName name="Calc11">[11]WTB!#REF!</definedName>
    <definedName name="Calc12">[11]WTB!#REF!</definedName>
    <definedName name="Calc13">[11]WTB!#REF!</definedName>
    <definedName name="Calc14">[11]WTB!#REF!</definedName>
    <definedName name="Calc15">[11]WTB!#REF!</definedName>
    <definedName name="Calc16">[11]WTB!#REF!</definedName>
    <definedName name="Calc17">[11]WTB!#REF!</definedName>
    <definedName name="Calc18">[11]WTB!#REF!</definedName>
    <definedName name="Calc2">[11]WTB!#REF!</definedName>
    <definedName name="Calc3">[11]WTB!#REF!</definedName>
    <definedName name="Calc4">[11]WTB!#REF!</definedName>
    <definedName name="Calc5">[11]WTB!#REF!</definedName>
    <definedName name="Calc6">[11]WTB!#REF!</definedName>
    <definedName name="Calc7">[11]WTB!#REF!</definedName>
    <definedName name="Calc8">[11]WTB!#REF!</definedName>
    <definedName name="Calc9">[11]WTB!#REF!</definedName>
    <definedName name="CalRecyTons" localSheetId="5">'[20]Recycl Tons, Commodity Value'!$L$23</definedName>
    <definedName name="CalRecyTons" localSheetId="0">'[21]Recycl Tons, Commodity Value'!$L$23</definedName>
    <definedName name="CalRecyTons">'[22]Recycl Tons, Commodity Value'!$L$23</definedName>
    <definedName name="CanCartTons">[23]CanCartTonsAllocate!$E$3</definedName>
    <definedName name="CheckTotals" localSheetId="1">#REF!</definedName>
    <definedName name="CheckTotals" localSheetId="5">#REF!</definedName>
    <definedName name="CheckTotals" localSheetId="0">#REF!</definedName>
    <definedName name="CheckTotals" localSheetId="4">#REF!</definedName>
    <definedName name="CheckTotals" localSheetId="3">#REF!</definedName>
    <definedName name="CheckTotals">#REF!</definedName>
    <definedName name="clear" localSheetId="5">#REF!</definedName>
    <definedName name="clear" localSheetId="3">#REF!</definedName>
    <definedName name="clear">#REF!</definedName>
    <definedName name="CoCanTons">[24]Cust_Count1!$M$28</definedName>
    <definedName name="CoComYd">'[24]Gross Yardage Worksheet'!$L$16</definedName>
    <definedName name="CoCustCnt" localSheetId="5">#REF!</definedName>
    <definedName name="CoCustCnt" localSheetId="4">#REF!</definedName>
    <definedName name="CoCustCnt" localSheetId="3">#REF!</definedName>
    <definedName name="CoCustCnt">#REF!</definedName>
    <definedName name="colgroup">[3]Orientation!$G$6</definedName>
    <definedName name="colsegment">[3]Orientation!$F$6</definedName>
    <definedName name="Comments">[25]Main!$K$57:INDEX([25]Main!$K$57:$K$59,SUMPRODUCT(--([25]Main!$K$57:$K$59&lt;&gt;"")))</definedName>
    <definedName name="CommlStaffPriceOut" localSheetId="5">'[26]Price Out-Reg EASTSIDE-Resi'!#REF!</definedName>
    <definedName name="CommlStaffPriceOut" localSheetId="0">'[26]Price Out-Reg EASTSIDE-Resi'!#REF!</definedName>
    <definedName name="CommlStaffPriceOut" localSheetId="3">'[26]Price Out-Reg EASTSIDE-Resi'!#REF!</definedName>
    <definedName name="CommlStaffPriceOut">'[26]Price Out-Reg EASTSIDE-Resi'!#REF!</definedName>
    <definedName name="CoMultiYd">'[24]Gross Yardage Worksheet'!$L$31</definedName>
    <definedName name="ContainerTons">[23]ContainerTonsAllocation!$E$2</definedName>
    <definedName name="ControlNumber">[27]Summary!$J$8</definedName>
    <definedName name="COST_OF_SERVICE_STUDY" localSheetId="5">#REF!</definedName>
    <definedName name="COST_OF_SERVICE_STUDY" localSheetId="4">#REF!</definedName>
    <definedName name="COST_OF_SERVICE_STUDY" localSheetId="3">#REF!</definedName>
    <definedName name="COST_OF_SERVICE_STUDY">#REF!</definedName>
    <definedName name="Coststudy" localSheetId="5">#REF!</definedName>
    <definedName name="Coststudy" localSheetId="3">#REF!</definedName>
    <definedName name="Coststudy">#REF!</definedName>
    <definedName name="CoXtraYds" localSheetId="5">#REF!</definedName>
    <definedName name="CoXtraYds" localSheetId="3">#REF!</definedName>
    <definedName name="CoXtraYds">#REF!</definedName>
    <definedName name="CR" localSheetId="5">#REF!</definedName>
    <definedName name="CR">#REF!</definedName>
    <definedName name="CRCTable" localSheetId="1">#REF!</definedName>
    <definedName name="CRCTable" localSheetId="5">#REF!</definedName>
    <definedName name="CRCTable" localSheetId="0">#REF!</definedName>
    <definedName name="CRCTable" localSheetId="4">#REF!</definedName>
    <definedName name="CRCTable">#REF!</definedName>
    <definedName name="CRCTableOLD" localSheetId="1">#REF!</definedName>
    <definedName name="CRCTableOLD" localSheetId="5">#REF!</definedName>
    <definedName name="CRCTableOLD" localSheetId="0">#REF!</definedName>
    <definedName name="CRCTableOLD" localSheetId="4">#REF!</definedName>
    <definedName name="CRCTableOLD">#REF!</definedName>
    <definedName name="CriteriaType">[28]ControlPanel!$Z$2:$Z$5</definedName>
    <definedName name="CtyCanTons">[24]Cust_Count1!$N$28</definedName>
    <definedName name="CtyComYd">'[24]Gross Yardage Worksheet'!$L$49</definedName>
    <definedName name="CtyCustCnt" localSheetId="5">#REF!</definedName>
    <definedName name="CtyCustCnt" localSheetId="4">#REF!</definedName>
    <definedName name="CtyCustCnt" localSheetId="3">#REF!</definedName>
    <definedName name="CtyCustCnt">#REF!</definedName>
    <definedName name="CtyMultiYd">'[24]Gross Yardage Worksheet'!$L$64</definedName>
    <definedName name="CtyXtraYds" localSheetId="5">#REF!</definedName>
    <definedName name="CtyXtraYds" localSheetId="4">#REF!</definedName>
    <definedName name="CtyXtraYds" localSheetId="3">#REF!</definedName>
    <definedName name="CtyXtraYds">#REF!</definedName>
    <definedName name="CUR" localSheetId="5">'[29]O-9'!#REF!</definedName>
    <definedName name="CUR" localSheetId="4">'[29]O-9'!#REF!</definedName>
    <definedName name="CUR" localSheetId="3">'[29]O-9'!#REF!</definedName>
    <definedName name="CUR">'[29]O-9'!#REF!</definedName>
    <definedName name="Currency">[25]Main!$I$82</definedName>
    <definedName name="CurrentMonth" localSheetId="5">'[30]38000 Other Rev'!$H$8</definedName>
    <definedName name="CurrentMonth" localSheetId="0">'[30]38000 Other Rev'!$H$8</definedName>
    <definedName name="CurrentMonth">'[31]38000 Other Rev'!$H$8</definedName>
    <definedName name="Cutomers" localSheetId="1">#REF!</definedName>
    <definedName name="Cutomers" localSheetId="5">#REF!</definedName>
    <definedName name="Cutomers" localSheetId="0">#REF!</definedName>
    <definedName name="Cutomers" localSheetId="4">#REF!</definedName>
    <definedName name="Cutomers" localSheetId="3">#REF!</definedName>
    <definedName name="Cutomers">#REF!</definedName>
    <definedName name="CWR">'[1]SALES TAX RETURN_20140'!$A$1:$E$49</definedName>
    <definedName name="CWRS" localSheetId="5">#REF!</definedName>
    <definedName name="CWRS" localSheetId="4">#REF!</definedName>
    <definedName name="CWRS" localSheetId="3">#REF!</definedName>
    <definedName name="CWRS">#REF!</definedName>
    <definedName name="CYear" localSheetId="5">'[29]O-9'!#REF!</definedName>
    <definedName name="CYear" localSheetId="4">'[29]O-9'!#REF!</definedName>
    <definedName name="CYear" localSheetId="3">'[29]O-9'!#REF!</definedName>
    <definedName name="CYear">'[29]O-9'!#REF!</definedName>
    <definedName name="dasd" localSheetId="2">rank</definedName>
    <definedName name="dasd" localSheetId="5">rank</definedName>
    <definedName name="dasd" localSheetId="4">rank</definedName>
    <definedName name="dasd" localSheetId="3">rank</definedName>
    <definedName name="dasd">rank</definedName>
    <definedName name="Data_End_Test" localSheetId="5">#REF!</definedName>
    <definedName name="Data_End_Test" localSheetId="4">#REF!</definedName>
    <definedName name="Data_End_Test" localSheetId="3">#REF!</definedName>
    <definedName name="Data_End_Test">#REF!</definedName>
    <definedName name="Data_Start_Test" localSheetId="5">#REF!</definedName>
    <definedName name="Data_Start_Test" localSheetId="3">#REF!</definedName>
    <definedName name="Data_Start_Test">#REF!</definedName>
    <definedName name="_xlnm.Database" localSheetId="1">#REF!</definedName>
    <definedName name="_xlnm.Database" localSheetId="5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Database_MI" localSheetId="5">#REF!</definedName>
    <definedName name="Database_MI">#REF!</definedName>
    <definedName name="Database1" localSheetId="1">#REF!</definedName>
    <definedName name="Database1" localSheetId="5">#REF!</definedName>
    <definedName name="Database1" localSheetId="0">#REF!</definedName>
    <definedName name="Database1" localSheetId="4">#REF!</definedName>
    <definedName name="Database1">#REF!</definedName>
    <definedName name="DateFrom" localSheetId="2">'[32]40139'!$I$12</definedName>
    <definedName name="DateFrom" localSheetId="5">'[30]38000 Other Rev'!$G$12</definedName>
    <definedName name="DateFrom" localSheetId="0">'[30]38000 Other Rev'!$G$12</definedName>
    <definedName name="DateFrom">'[31]38000 Other Rev'!$G$12</definedName>
    <definedName name="DateRange" localSheetId="5">#REF!</definedName>
    <definedName name="DateRange" localSheetId="4">#REF!</definedName>
    <definedName name="DateRange" localSheetId="3">#REF!</definedName>
    <definedName name="DateRange">#REF!</definedName>
    <definedName name="DateTo" localSheetId="2">'[32]40139'!$I$13</definedName>
    <definedName name="DateTo" localSheetId="5">'[30]38000 Other Rev'!$G$13</definedName>
    <definedName name="DateTo" localSheetId="0">'[30]38000 Other Rev'!$G$13</definedName>
    <definedName name="DateTo">'[31]38000 Other Rev'!$G$13</definedName>
    <definedName name="DAY">'[14]Income Statement (WMofWA)'!#REF!</definedName>
    <definedName name="DBxStaffPriceOut" localSheetId="5">'[26]Price Out-Reg EASTSIDE-Resi'!#REF!</definedName>
    <definedName name="DBxStaffPriceOut" localSheetId="0">'[26]Price Out-Reg EASTSIDE-Resi'!#REF!</definedName>
    <definedName name="DBxStaffPriceOut" localSheetId="3">'[26]Price Out-Reg EASTSIDE-Resi'!#REF!</definedName>
    <definedName name="DBxStaffPriceOut">'[26]Price Out-Reg EASTSIDE-Resi'!#REF!</definedName>
    <definedName name="DEBITS">'[1]ASSETS 11XXX'!$A$1:$L$19</definedName>
    <definedName name="debtP" localSheetId="5">#REF!</definedName>
    <definedName name="debtP" localSheetId="4">#REF!</definedName>
    <definedName name="debtP" localSheetId="3">#REF!</definedName>
    <definedName name="debtP">#REF!</definedName>
    <definedName name="DeleteCMReconBook">[27]Summary!$J$10</definedName>
    <definedName name="deletion" localSheetId="5">#REF!</definedName>
    <definedName name="deletion" localSheetId="4">#REF!</definedName>
    <definedName name="deletion" localSheetId="3">#REF!</definedName>
    <definedName name="deletion">#REF!</definedName>
    <definedName name="DEPT" localSheetId="1">[8]Hidden!#REF!</definedName>
    <definedName name="DEPT" localSheetId="5">[5]Hidden!#REF!</definedName>
    <definedName name="DEPT" localSheetId="0">[9]Hidden!#REF!</definedName>
    <definedName name="DEPT" localSheetId="4">[8]Hidden!#REF!</definedName>
    <definedName name="DEPT" localSheetId="3">[10]Hidden!#REF!</definedName>
    <definedName name="DEPT">[10]Hidden!#REF!</definedName>
    <definedName name="Detail" localSheetId="5">#REF!</definedName>
    <definedName name="Detail" localSheetId="4">#REF!</definedName>
    <definedName name="Detail" localSheetId="3">#REF!</definedName>
    <definedName name="Detail">#REF!</definedName>
    <definedName name="DetailBudYear" localSheetId="5">#REF!</definedName>
    <definedName name="DetailBudYear" localSheetId="3">#REF!</definedName>
    <definedName name="DetailBudYear">#REF!</definedName>
    <definedName name="DetailDistrict" localSheetId="5">#REF!</definedName>
    <definedName name="DetailDistrict" localSheetId="3">#REF!</definedName>
    <definedName name="DetailDistrict">#REF!</definedName>
    <definedName name="DispRates" localSheetId="5">#REF!</definedName>
    <definedName name="DispRates">#REF!</definedName>
    <definedName name="Dist" localSheetId="5">[33]Data!$E$3</definedName>
    <definedName name="Dist" localSheetId="0">[33]Data!$E$3</definedName>
    <definedName name="Dist">[34]Data!$E$3</definedName>
    <definedName name="District" localSheetId="1">[27]Summary!$J$17</definedName>
    <definedName name="District" localSheetId="5">'[35]Vashon BS'!#REF!</definedName>
    <definedName name="District" localSheetId="0">'[36]Vashon BS'!#REF!</definedName>
    <definedName name="District" localSheetId="4">[27]Summary!$J$17</definedName>
    <definedName name="District" localSheetId="3">'[37]Vashon BS'!#REF!</definedName>
    <definedName name="District">'[37]Vashon BS'!#REF!</definedName>
    <definedName name="District_1" localSheetId="5">'[36]Vashon BS'!#REF!</definedName>
    <definedName name="District_1" localSheetId="4">'[36]Vashon BS'!#REF!</definedName>
    <definedName name="District_1" localSheetId="3">'[36]Vashon BS'!#REF!</definedName>
    <definedName name="District_1">'[36]Vashon BS'!#REF!</definedName>
    <definedName name="DistrictName">[27]Summary!$M$8</definedName>
    <definedName name="DistrictNum" localSheetId="1">#REF!</definedName>
    <definedName name="DistrictNum" localSheetId="5">#REF!</definedName>
    <definedName name="DistrictNum" localSheetId="0">#REF!</definedName>
    <definedName name="DistrictNum" localSheetId="4">#REF!</definedName>
    <definedName name="DistrictNum" localSheetId="3">#REF!</definedName>
    <definedName name="DistrictNum">#REF!</definedName>
    <definedName name="Districts" localSheetId="5">#REF!</definedName>
    <definedName name="Districts" localSheetId="0">#REF!</definedName>
    <definedName name="Districts" localSheetId="4">#REF!</definedName>
    <definedName name="Districts" localSheetId="3">#REF!</definedName>
    <definedName name="Districts">#REF!</definedName>
    <definedName name="DistrictSelection">[38]Summary!$C$6</definedName>
    <definedName name="DistStaffSignOffStatus">[27]Summary!$N$19</definedName>
    <definedName name="DivisionSignOffReq">[27]Summary!$M$11</definedName>
    <definedName name="DivSignOffStatus">[27]Summary!$N$18</definedName>
    <definedName name="dOG" localSheetId="5">#REF!</definedName>
    <definedName name="dOG" localSheetId="0">#REF!</definedName>
    <definedName name="dOG" localSheetId="3">#REF!</definedName>
    <definedName name="dOG">#REF!</definedName>
    <definedName name="drlFilter">[3]Settings!$D$27</definedName>
    <definedName name="End" localSheetId="1">#REF!</definedName>
    <definedName name="End" localSheetId="5">'[39]IS-2120'!#REF!</definedName>
    <definedName name="End" localSheetId="0">#REF!</definedName>
    <definedName name="End" localSheetId="4">#REF!</definedName>
    <definedName name="End" localSheetId="3">#REF!</definedName>
    <definedName name="End">#REF!</definedName>
    <definedName name="EndTime" localSheetId="5">'[29]O-9'!#REF!</definedName>
    <definedName name="EndTime" localSheetId="4">'[29]O-9'!#REF!</definedName>
    <definedName name="EndTime" localSheetId="3">'[29]O-9'!#REF!</definedName>
    <definedName name="EndTime">'[29]O-9'!#REF!</definedName>
    <definedName name="EntrieShownLimit" localSheetId="2">'[32]40139'!$D$6</definedName>
    <definedName name="EntrieShownLimit" localSheetId="5">'[30]38000 Other Rev'!$D$6</definedName>
    <definedName name="EntrieShownLimit" localSheetId="0">'[30]38000 Other Rev'!$D$6</definedName>
    <definedName name="EntrieShownLimit">'[31]38000 Other Rev'!$D$6</definedName>
    <definedName name="ExcludeIC" localSheetId="5">'[35]Vashon BS'!#REF!</definedName>
    <definedName name="ExcludeIC" localSheetId="0">'[36]Vashon BS'!#REF!</definedName>
    <definedName name="ExcludeIC" localSheetId="4">'[37]Vashon BS'!#REF!</definedName>
    <definedName name="ExcludeIC" localSheetId="3">'[37]Vashon BS'!#REF!</definedName>
    <definedName name="ExcludeIC">'[37]Vashon BS'!#REF!</definedName>
    <definedName name="ExcludeIC_1" localSheetId="4">'[36]Vashon BS'!#REF!</definedName>
    <definedName name="ExcludeIC_1" localSheetId="3">'[36]Vashon BS'!#REF!</definedName>
    <definedName name="ExcludeIC_1">'[36]Vashon BS'!#REF!</definedName>
    <definedName name="expenses" localSheetId="5">#REF!</definedName>
    <definedName name="expenses" localSheetId="4">#REF!</definedName>
    <definedName name="expenses" localSheetId="3">#REF!</definedName>
    <definedName name="expenses">#REF!</definedName>
    <definedName name="ExpensesPF1">'[40]LG County Area'!$K$8</definedName>
    <definedName name="EXT" localSheetId="5">#REF!</definedName>
    <definedName name="EXT" localSheetId="0">#REF!</definedName>
    <definedName name="EXT" localSheetId="3">#REF!</definedName>
    <definedName name="EXT">#REF!</definedName>
    <definedName name="FBTable" localSheetId="1">#REF!</definedName>
    <definedName name="FBTable" localSheetId="5">#REF!</definedName>
    <definedName name="FBTable" localSheetId="0">#REF!</definedName>
    <definedName name="FBTable" localSheetId="4">#REF!</definedName>
    <definedName name="FBTable" localSheetId="3">#REF!</definedName>
    <definedName name="FBTable">#REF!</definedName>
    <definedName name="FBTableOld" localSheetId="1">#REF!</definedName>
    <definedName name="FBTableOld" localSheetId="5">#REF!</definedName>
    <definedName name="FBTableOld" localSheetId="0">#REF!</definedName>
    <definedName name="FBTableOld" localSheetId="4">#REF!</definedName>
    <definedName name="FBTableOld" localSheetId="3">#REF!</definedName>
    <definedName name="FBTableOld">#REF!</definedName>
    <definedName name="filter">[3]Settings!$B$14:$H$25</definedName>
    <definedName name="Financial">[11]WTB!#REF!</definedName>
    <definedName name="FirstColCriteria">[11]WTB!#REF!</definedName>
    <definedName name="FirstHeaderCriteria">[11]WTB!#REF!</definedName>
    <definedName name="flag">[11]WTB!#REF!</definedName>
    <definedName name="Format_Column" localSheetId="5">#REF!</definedName>
    <definedName name="Format_Column" localSheetId="4">#REF!</definedName>
    <definedName name="Format_Column" localSheetId="3">#REF!</definedName>
    <definedName name="Format_Column">#REF!</definedName>
    <definedName name="formata" localSheetId="5">#REF!</definedName>
    <definedName name="formata" localSheetId="3">#REF!</definedName>
    <definedName name="formata">#REF!</definedName>
    <definedName name="formatb" localSheetId="5">#REF!</definedName>
    <definedName name="formatb" localSheetId="3">#REF!</definedName>
    <definedName name="formatb">#REF!</definedName>
    <definedName name="FromMonth" localSheetId="5">#REF!</definedName>
    <definedName name="FromMonth" localSheetId="0">#REF!</definedName>
    <definedName name="FromMonth">#REF!</definedName>
    <definedName name="FundsApprPend" localSheetId="5">[33]Data!#REF!</definedName>
    <definedName name="FundsApprPend" localSheetId="0">[33]Data!#REF!</definedName>
    <definedName name="FundsApprPend">[33]Data!#REF!</definedName>
    <definedName name="FundsBudUnbud" localSheetId="5">[33]Data!#REF!</definedName>
    <definedName name="FundsBudUnbud" localSheetId="0">[33]Data!#REF!</definedName>
    <definedName name="FundsBudUnbud">[33]Data!#REF!</definedName>
    <definedName name="FY">'[14]Income Statement (WMofWA)'!#REF!</definedName>
    <definedName name="GLMappingStart" localSheetId="1">#REF!</definedName>
    <definedName name="GLMappingStart" localSheetId="5">#REF!</definedName>
    <definedName name="GLMappingStart" localSheetId="0">#REF!</definedName>
    <definedName name="GLMappingStart" localSheetId="4">#REF!</definedName>
    <definedName name="GLMappingStart" localSheetId="3">#REF!</definedName>
    <definedName name="GLMappingStart">#REF!</definedName>
    <definedName name="GLMappingStart1" localSheetId="5">#REF!</definedName>
    <definedName name="GLMappingStart1" localSheetId="0">#REF!</definedName>
    <definedName name="GLMappingStart1" localSheetId="3">#REF!</definedName>
    <definedName name="GLMappingStart1">#REF!</definedName>
    <definedName name="GRETABLE">[41]Gresham!$E$12:$AI$261</definedName>
    <definedName name="HeaderReturnMessage">[27]Summary!$Q$16</definedName>
    <definedName name="Heading1">'[14]Income Statement (WMofWA)'!#REF!</definedName>
    <definedName name="IDN">'[14]Income Statement (WMofWA)'!#REF!</definedName>
    <definedName name="IFN">'[14]Income Statement (WMofWA)'!#REF!</definedName>
    <definedName name="Import_Range" localSheetId="5">[33]Data!#REF!</definedName>
    <definedName name="Import_Range" localSheetId="0">[33]Data!#REF!</definedName>
    <definedName name="Import_Range" localSheetId="3">[33]Data!#REF!</definedName>
    <definedName name="Import_Range">[33]Data!#REF!</definedName>
    <definedName name="IncomeStmnt" localSheetId="1">#REF!</definedName>
    <definedName name="IncomeStmnt" localSheetId="5">#REF!</definedName>
    <definedName name="IncomeStmnt" localSheetId="0">#REF!</definedName>
    <definedName name="IncomeStmnt" localSheetId="4">#REF!</definedName>
    <definedName name="IncomeStmnt" localSheetId="3">#REF!</definedName>
    <definedName name="IncomeStmnt">#REF!</definedName>
    <definedName name="INPUT" localSheetId="1">#REF!</definedName>
    <definedName name="INPUT" localSheetId="5">#REF!</definedName>
    <definedName name="INPUT" localSheetId="0">#REF!</definedName>
    <definedName name="INPUT" localSheetId="4">#REF!</definedName>
    <definedName name="INPUT" localSheetId="3">#REF!</definedName>
    <definedName name="INPUT">#REF!</definedName>
    <definedName name="INPUTc" localSheetId="5">#REF!</definedName>
    <definedName name="INPUTc" localSheetId="3">#REF!</definedName>
    <definedName name="INPUTc">#REF!</definedName>
    <definedName name="InsertColRange" localSheetId="5">[11]WTB!#REF!</definedName>
    <definedName name="InsertColRange" localSheetId="3">[11]WTB!#REF!</definedName>
    <definedName name="InsertColRange">[11]WTB!#REF!</definedName>
    <definedName name="Insurance" localSheetId="1">#REF!</definedName>
    <definedName name="Insurance" localSheetId="5">#REF!</definedName>
    <definedName name="Insurance" localSheetId="0">#REF!</definedName>
    <definedName name="Insurance" localSheetId="4">#REF!</definedName>
    <definedName name="Insurance" localSheetId="3">#REF!</definedName>
    <definedName name="Insurance">#REF!</definedName>
    <definedName name="Interject_LastPulledValues_BalanceRange" localSheetId="1">#REF!</definedName>
    <definedName name="Interject_LastPulledValues_BalanceRange" localSheetId="5">#REF!</definedName>
    <definedName name="Interject_LastPulledValues_BalanceRange" localSheetId="0">#REF!</definedName>
    <definedName name="Interject_LastPulledValues_BalanceRange" localSheetId="4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1">#REF!</definedName>
    <definedName name="Interject_LastPulledValues_DescriptionRange" localSheetId="5">#REF!</definedName>
    <definedName name="Interject_LastPulledValues_DescriptionRange" localSheetId="0">#REF!</definedName>
    <definedName name="Interject_LastPulledValues_DescriptionRange" localSheetId="4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1">#REF!</definedName>
    <definedName name="Interject_LastPulledValues_LastChangeGUID" localSheetId="5">#REF!</definedName>
    <definedName name="Interject_LastPulledValues_LastChangeGUID" localSheetId="0">#REF!</definedName>
    <definedName name="Interject_LastPulledValues_LastChangeGUID" localSheetId="4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 localSheetId="5">#REF!</definedName>
    <definedName name="Interject_LastPulledValues_PreviousLastChangeGUID" localSheetId="0">#REF!</definedName>
    <definedName name="Interject_LastPulledValues_PreviousLastChangeGUID" localSheetId="4">#REF!</definedName>
    <definedName name="Interject_LastPulledValues_PreviousLastChangeGUID">#REF!</definedName>
    <definedName name="Invoice_Start" localSheetId="5">[33]Invoice_Drill!#REF!</definedName>
    <definedName name="Invoice_Start" localSheetId="0">[33]Invoice_Drill!#REF!</definedName>
    <definedName name="Invoice_Start">[33]Invoice_Drill!#REF!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1">#REF!</definedName>
    <definedName name="JEDetail" localSheetId="5">#REF!</definedName>
    <definedName name="JEDetail" localSheetId="0">#REF!</definedName>
    <definedName name="JEDetail" localSheetId="4">#REF!</definedName>
    <definedName name="JEDetail" localSheetId="3">#REF!</definedName>
    <definedName name="JEDetail">#REF!</definedName>
    <definedName name="JEDetail1" localSheetId="5">#REF!</definedName>
    <definedName name="JEDetail1" localSheetId="0">#REF!</definedName>
    <definedName name="JEDetail1">#REF!</definedName>
    <definedName name="JEType" localSheetId="1">#REF!</definedName>
    <definedName name="JEType" localSheetId="5">#REF!</definedName>
    <definedName name="JEType" localSheetId="0">#REF!</definedName>
    <definedName name="JEType" localSheetId="4">#REF!</definedName>
    <definedName name="JEType">#REF!</definedName>
    <definedName name="JEType1" localSheetId="5">#REF!</definedName>
    <definedName name="JEType1" localSheetId="0">#REF!</definedName>
    <definedName name="JEType1">#REF!</definedName>
    <definedName name="Juris1CanCount">[23]Cust_Count1!$C$60</definedName>
    <definedName name="Juris1CanTons">[23]Cust_Count1!$C$30</definedName>
    <definedName name="Juris1ComYd">'[23]Gross Yardage Worksheet'!$L$16</definedName>
    <definedName name="Juris1CustCnt">[23]Cust_Count2!$E$39</definedName>
    <definedName name="Juris1MultiYd">'[23]Gross Yardage Worksheet'!$X$16</definedName>
    <definedName name="Juris1SeasonalYds">'[23]Gross Yardage Worksheet'!$R$18</definedName>
    <definedName name="Juris1XtraYds">[23]Cust_Count2!$E$28</definedName>
    <definedName name="Juris2CanCount">[23]Cust_Count1!$D$60</definedName>
    <definedName name="Juris2CanTons">[23]Cust_Count1!$D$30</definedName>
    <definedName name="Juris2ComYd">'[23]Gross Yardage Worksheet'!$L$33</definedName>
    <definedName name="Juris2CustCnt">[23]Cust_Count2!$F$39</definedName>
    <definedName name="Juris2MultiYd">'[23]Gross Yardage Worksheet'!$X$33</definedName>
    <definedName name="Juris2SeasonalYds">'[23]Gross Yardage Worksheet'!$R$35</definedName>
    <definedName name="Juris2XtraYds">[23]Cust_Count2!$F$28</definedName>
    <definedName name="Juris3CanCount">[23]Cust_Count1!$E$60</definedName>
    <definedName name="Juris3CanTons">[23]Cust_Count1!$E$30</definedName>
    <definedName name="Juris3ComYd">'[23]Gross Yardage Worksheet'!$L$51</definedName>
    <definedName name="Juris3CustCnt">[23]Cust_Count2!$G$39</definedName>
    <definedName name="Juris3MultiYd">'[23]Gross Yardage Worksheet'!$X$51</definedName>
    <definedName name="Juris3SeasonalYds">'[23]Gross Yardage Worksheet'!$R$53</definedName>
    <definedName name="Juris3XtraYds">[23]Cust_Count2!$G$28</definedName>
    <definedName name="Juris4CanCount">[23]Cust_Count1!$F$60</definedName>
    <definedName name="Juris4CanTons">[23]Cust_Count1!$F$30</definedName>
    <definedName name="Juris4ComYd">'[23]Gross Yardage Worksheet'!$L$68</definedName>
    <definedName name="Juris4CustCnt">[23]Cust_Count2!$H$39</definedName>
    <definedName name="Juris4MultiYd">'[23]Gross Yardage Worksheet'!$X$68</definedName>
    <definedName name="Juris4SeasonalYds">'[23]Gross Yardage Worksheet'!$R$70</definedName>
    <definedName name="Juris4XtraYds">[23]Cust_Count2!$H$28</definedName>
    <definedName name="Juris5CanCount">[23]Cust_Count1!$G$60</definedName>
    <definedName name="Juris5CanTons">[23]Cust_Count1!$G$30</definedName>
    <definedName name="Juris5ComYD">'[23]Gross Yardage Worksheet'!$L$85</definedName>
    <definedName name="Juris5CustCnt">[23]Cust_Count2!$I$39</definedName>
    <definedName name="Juris5MultiYd">'[23]Gross Yardage Worksheet'!$X$85</definedName>
    <definedName name="Juris5SeasonalYds">'[23]Gross Yardage Worksheet'!$R$87</definedName>
    <definedName name="Juris5XtraYds">[23]Cust_Count2!$I$28</definedName>
    <definedName name="Jurisdiction_1">'[23]Title Inputs'!$C$5</definedName>
    <definedName name="Jurisdiction_2">'[23]Title Inputs'!$C$6</definedName>
    <definedName name="Jurisdiction_3">'[23]Title Inputs'!$C$7</definedName>
    <definedName name="Jurisdiction_4">'[23]Title Inputs'!$C$8</definedName>
    <definedName name="Jurisdiction_5">'[23]Title Inputs'!$C$9</definedName>
    <definedName name="LAST_ROW">'[42]Income Statement (Tonnage)'!#REF!</definedName>
    <definedName name="LastExecutedFor">[27]Summary!$Q$17</definedName>
    <definedName name="LastSavedOn">[27]Summary!$Q$19</definedName>
    <definedName name="lblBillAreaStatus" localSheetId="1">#REF!</definedName>
    <definedName name="lblBillAreaStatus" localSheetId="5">#REF!</definedName>
    <definedName name="lblBillAreaStatus" localSheetId="0">#REF!</definedName>
    <definedName name="lblBillAreaStatus" localSheetId="4">#REF!</definedName>
    <definedName name="lblBillAreaStatus" localSheetId="3">#REF!</definedName>
    <definedName name="lblBillAreaStatus">#REF!</definedName>
    <definedName name="lblBillCycleStatus" localSheetId="1">#REF!</definedName>
    <definedName name="lblBillCycleStatus" localSheetId="5">#REF!</definedName>
    <definedName name="lblBillCycleStatus" localSheetId="0">#REF!</definedName>
    <definedName name="lblBillCycleStatus" localSheetId="4">#REF!</definedName>
    <definedName name="lblBillCycleStatus" localSheetId="3">#REF!</definedName>
    <definedName name="lblBillCycleStatus">#REF!</definedName>
    <definedName name="lblCategoryStatus" localSheetId="1">#REF!</definedName>
    <definedName name="lblCategoryStatus" localSheetId="5">#REF!</definedName>
    <definedName name="lblCategoryStatus" localSheetId="0">#REF!</definedName>
    <definedName name="lblCategoryStatus" localSheetId="4">#REF!</definedName>
    <definedName name="lblCategoryStatus" localSheetId="3">#REF!</definedName>
    <definedName name="lblCategoryStatus">#REF!</definedName>
    <definedName name="lblCompanyStatus" localSheetId="1">#REF!</definedName>
    <definedName name="lblCompanyStatus" localSheetId="5">#REF!</definedName>
    <definedName name="lblCompanyStatus" localSheetId="0">#REF!</definedName>
    <definedName name="lblCompanyStatus" localSheetId="4">#REF!</definedName>
    <definedName name="lblCompanyStatus">#REF!</definedName>
    <definedName name="lblDatabaseStatus" localSheetId="1">#REF!</definedName>
    <definedName name="lblDatabaseStatus" localSheetId="5">#REF!</definedName>
    <definedName name="lblDatabaseStatus" localSheetId="0">#REF!</definedName>
    <definedName name="lblDatabaseStatus" localSheetId="4">#REF!</definedName>
    <definedName name="lblDatabaseStatus">#REF!</definedName>
    <definedName name="lblPullStatus" localSheetId="1">#REF!</definedName>
    <definedName name="lblPullStatus" localSheetId="5">#REF!</definedName>
    <definedName name="lblPullStatus" localSheetId="0">#REF!</definedName>
    <definedName name="lblPullStatus" localSheetId="4">#REF!</definedName>
    <definedName name="lblPullStatus">#REF!</definedName>
    <definedName name="lllllllllllllllllllll" localSheetId="1">#REF!</definedName>
    <definedName name="lllllllllllllllllllll" localSheetId="5">#REF!</definedName>
    <definedName name="lllllllllllllllllllll" localSheetId="0">#REF!</definedName>
    <definedName name="lllllllllllllllllllll" localSheetId="4">#REF!</definedName>
    <definedName name="lllllllllllllllllllll">#REF!</definedName>
    <definedName name="LOB">[43]DropDownRanges!$B$4:$B$37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5">#REF!</definedName>
    <definedName name="LU_Line" localSheetId="4">#REF!</definedName>
    <definedName name="LU_Line" localSheetId="3">#REF!</definedName>
    <definedName name="LU_Line">#REF!</definedName>
    <definedName name="Lurito" localSheetId="5">#REF!</definedName>
    <definedName name="Lurito" localSheetId="3">#REF!</definedName>
    <definedName name="Lurito">#REF!</definedName>
    <definedName name="LYN" localSheetId="5">'[14]Income Statement (WMofWA)'!#REF!</definedName>
    <definedName name="LYN" localSheetId="4">'[14]Income Statement (WMofWA)'!#REF!</definedName>
    <definedName name="LYN" localSheetId="3">'[14]Income Statement (WMofWA)'!#REF!</definedName>
    <definedName name="LYN">'[14]Income Statement (WMofWA)'!#REF!</definedName>
    <definedName name="MainDataEnd" localSheetId="1">#REF!</definedName>
    <definedName name="MainDataEnd" localSheetId="5">#REF!</definedName>
    <definedName name="MainDataEnd" localSheetId="0">#REF!</definedName>
    <definedName name="MainDataEnd" localSheetId="4">#REF!</definedName>
    <definedName name="MainDataEnd" localSheetId="3">#REF!</definedName>
    <definedName name="MainDataEnd">#REF!</definedName>
    <definedName name="MainDataStart" localSheetId="1">#REF!</definedName>
    <definedName name="MainDataStart" localSheetId="5">#REF!</definedName>
    <definedName name="MainDataStart" localSheetId="0">#REF!</definedName>
    <definedName name="MainDataStart" localSheetId="4">#REF!</definedName>
    <definedName name="MainDataStart" localSheetId="3">#REF!</definedName>
    <definedName name="MainDataStart">#REF!</definedName>
    <definedName name="MapKeyStart" localSheetId="1">#REF!</definedName>
    <definedName name="MapKeyStart" localSheetId="5">#REF!</definedName>
    <definedName name="MapKeyStart" localSheetId="0">#REF!</definedName>
    <definedName name="MapKeyStart" localSheetId="4">#REF!</definedName>
    <definedName name="MapKeyStart" localSheetId="3">#REF!</definedName>
    <definedName name="MapKeyStart">#REF!</definedName>
    <definedName name="master_def" localSheetId="1">#REF!</definedName>
    <definedName name="master_def" localSheetId="5">'[39]IS-2120'!#REF!</definedName>
    <definedName name="master_def" localSheetId="0">#REF!</definedName>
    <definedName name="master_def" localSheetId="4">#REF!</definedName>
    <definedName name="master_def" localSheetId="3">#REF!</definedName>
    <definedName name="master_def">#REF!</definedName>
    <definedName name="MATRIX" localSheetId="5">#REF!</definedName>
    <definedName name="MATRIX" localSheetId="0">#REF!</definedName>
    <definedName name="MATRIX">#REF!</definedName>
    <definedName name="MemoAttachment" localSheetId="5">#REF!</definedName>
    <definedName name="MemoAttachment" localSheetId="0">#REF!</definedName>
    <definedName name="MemoAttachment">#REF!</definedName>
    <definedName name="MetaSet">[3]Orientation!$C$22</definedName>
    <definedName name="MFStaffPriceOut" localSheetId="5">'[26]Price Out-Reg EASTSIDE-Resi'!#REF!</definedName>
    <definedName name="MFStaffPriceOut" localSheetId="0">'[26]Price Out-Reg EASTSIDE-Resi'!#REF!</definedName>
    <definedName name="MFStaffPriceOut" localSheetId="4">'[26]Price Out-Reg EASTSIDE-Resi'!#REF!</definedName>
    <definedName name="MFStaffPriceOut" localSheetId="3">'[26]Price Out-Reg EASTSIDE-Resi'!#REF!</definedName>
    <definedName name="MFStaffPriceOut">'[26]Price Out-Reg EASTSIDE-Resi'!#REF!</definedName>
    <definedName name="MILTON" localSheetId="5">#REF!</definedName>
    <definedName name="MILTON" localSheetId="4">#REF!</definedName>
    <definedName name="MILTON" localSheetId="3">#REF!</definedName>
    <definedName name="MILTON">#REF!</definedName>
    <definedName name="MissingAccountList">[27]Summary!$Q$18</definedName>
    <definedName name="Month" localSheetId="5">#REF!</definedName>
    <definedName name="Month" localSheetId="4">#REF!</definedName>
    <definedName name="Month" localSheetId="3">#REF!</definedName>
    <definedName name="Month">#REF!</definedName>
    <definedName name="MonthList" localSheetId="5">'[33]Lookup Tables'!$A$1:$A$13</definedName>
    <definedName name="MonthList" localSheetId="0">'[33]Lookup Tables'!$A$1:$A$13</definedName>
    <definedName name="MonthList">'[34]Lookup Tables'!$A$1:$A$13</definedName>
    <definedName name="MthValue">'[29]O-9'!#REF!</definedName>
    <definedName name="NarrThreshold_Doll">[15]Settings!$I$27</definedName>
    <definedName name="NarrThreshold_Perc">[15]Settings!$I$26</definedName>
    <definedName name="New" localSheetId="5">#REF!</definedName>
    <definedName name="New" localSheetId="4">#REF!</definedName>
    <definedName name="New" localSheetId="3">#REF!</definedName>
    <definedName name="New">#REF!</definedName>
    <definedName name="NewAccountCheck">[27]Summary!$L$18</definedName>
    <definedName name="NewLob">[43]DropDownRanges!$B$4:$B$37</definedName>
    <definedName name="NewOnlyOrg">#N/A</definedName>
    <definedName name="NewSource">[43]DropDownRanges!$D$4:$D$7</definedName>
    <definedName name="nn" localSheetId="5">#REF!</definedName>
    <definedName name="nn" localSheetId="0">#REF!</definedName>
    <definedName name="nn" localSheetId="3">#REF!</definedName>
    <definedName name="nn">#REF!</definedName>
    <definedName name="NONRECAP" localSheetId="5">#REF!</definedName>
    <definedName name="NONRECAP" localSheetId="3">#REF!</definedName>
    <definedName name="NONRECAP">#REF!</definedName>
    <definedName name="NOTES" localSheetId="1">#REF!</definedName>
    <definedName name="NOTES" localSheetId="5">#REF!</definedName>
    <definedName name="NOTES" localSheetId="0">#REF!</definedName>
    <definedName name="NOTES" localSheetId="4">#REF!</definedName>
    <definedName name="NOTES" localSheetId="3">#REF!</definedName>
    <definedName name="NOTES">#REF!</definedName>
    <definedName name="NR" localSheetId="5">#REF!</definedName>
    <definedName name="NR" localSheetId="0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2">rank</definedName>
    <definedName name="NvsInstanceHook" localSheetId="5">rank</definedName>
    <definedName name="NvsInstanceHook" localSheetId="4">rank</definedName>
    <definedName name="NvsInstanceHook" localSheetId="3">rank</definedName>
    <definedName name="NvsInstanceHook">rank</definedName>
    <definedName name="NvsInstanceHook1" localSheetId="2">rank</definedName>
    <definedName name="NvsInstanceHook1" localSheetId="5">rank</definedName>
    <definedName name="NvsInstanceHook1" localSheetId="4">rank</definedName>
    <definedName name="NvsInstanceHook1" localSheetId="3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[44]JEexport!$L$10</definedName>
    <definedName name="OffsetAcctPmt">[44]JEexport!$L$9</definedName>
    <definedName name="Operations">'[14]Income Statement (WMofWA)'!#REF!</definedName>
    <definedName name="OPR">'[14]Income Statement (WMofWA)'!#REF!</definedName>
    <definedName name="Org11_13">#N/A</definedName>
    <definedName name="Org7_10">#N/A</definedName>
    <definedName name="ORIG2GALWT_">#REF!</definedName>
    <definedName name="ORIG2OH" localSheetId="5">#REF!</definedName>
    <definedName name="ORIG2OH" localSheetId="4">#REF!</definedName>
    <definedName name="ORIG2OH" localSheetId="3">#REF!</definedName>
    <definedName name="ORIG2OH">#REF!</definedName>
    <definedName name="OthCanTons">[24]Cust_Count1!$O$28</definedName>
    <definedName name="OthComYd">'[24]Gross Yardage Worksheet'!$L$82</definedName>
    <definedName name="OthCustCnt" localSheetId="5">#REF!</definedName>
    <definedName name="OthCustCnt" localSheetId="4">#REF!</definedName>
    <definedName name="OthCustCnt" localSheetId="3">#REF!</definedName>
    <definedName name="OthCustCnt">#REF!</definedName>
    <definedName name="OthMultiYd">'[24]Gross Yardage Worksheet'!$L$98</definedName>
    <definedName name="OthXtraYds" localSheetId="5">#REF!</definedName>
    <definedName name="OthXtraYds" localSheetId="4">#REF!</definedName>
    <definedName name="OthXtraYds" localSheetId="3">#REF!</definedName>
    <definedName name="OthXtraYds">#REF!</definedName>
    <definedName name="p" localSheetId="1">#REF!</definedName>
    <definedName name="p" localSheetId="5">#REF!</definedName>
    <definedName name="p" localSheetId="0">#REF!</definedName>
    <definedName name="p" localSheetId="4">#REF!</definedName>
    <definedName name="p" localSheetId="3">#REF!</definedName>
    <definedName name="p">#REF!</definedName>
    <definedName name="PAGE_1" localSheetId="1">#REF!</definedName>
    <definedName name="PAGE_1" localSheetId="5">#REF!</definedName>
    <definedName name="PAGE_1" localSheetId="0">#REF!</definedName>
    <definedName name="PAGE_1" localSheetId="4">#REF!</definedName>
    <definedName name="PAGE_1" localSheetId="3">#REF!</definedName>
    <definedName name="PAGE_1">#REF!</definedName>
    <definedName name="Page10" localSheetId="5">#REF!</definedName>
    <definedName name="Page10">#REF!</definedName>
    <definedName name="Page10a" localSheetId="5">#REF!</definedName>
    <definedName name="Page10a">#REF!</definedName>
    <definedName name="page11" localSheetId="5">#REF!</definedName>
    <definedName name="page11">#REF!</definedName>
    <definedName name="page12" localSheetId="5">#REF!</definedName>
    <definedName name="page12">#REF!</definedName>
    <definedName name="Page16" localSheetId="5">#REF!</definedName>
    <definedName name="Page16" localSheetId="0">#REF!</definedName>
    <definedName name="Page16">#REF!</definedName>
    <definedName name="Page17" localSheetId="5">#REF!</definedName>
    <definedName name="Page17" localSheetId="0">#REF!</definedName>
    <definedName name="Page17">#REF!</definedName>
    <definedName name="Page18" localSheetId="5">#REF!</definedName>
    <definedName name="Page18" localSheetId="0">#REF!</definedName>
    <definedName name="Page18">#REF!</definedName>
    <definedName name="Page20" localSheetId="5">#REF!</definedName>
    <definedName name="Page20">#REF!</definedName>
    <definedName name="page7" localSheetId="5">#REF!</definedName>
    <definedName name="page7">#REF!</definedName>
    <definedName name="Page7a" localSheetId="5">#REF!</definedName>
    <definedName name="Page7a" localSheetId="0">#REF!</definedName>
    <definedName name="Page7a">#REF!</definedName>
    <definedName name="pBatchID" localSheetId="1">#REF!</definedName>
    <definedName name="pBatchID" localSheetId="5">#REF!</definedName>
    <definedName name="pBatchID" localSheetId="0">#REF!</definedName>
    <definedName name="pBatchID" localSheetId="4">#REF!</definedName>
    <definedName name="pBatchID">#REF!</definedName>
    <definedName name="pBillArea" localSheetId="1">#REF!</definedName>
    <definedName name="pBillArea" localSheetId="5">#REF!</definedName>
    <definedName name="pBillArea" localSheetId="0">#REF!</definedName>
    <definedName name="pBillArea" localSheetId="4">#REF!</definedName>
    <definedName name="pBillArea">#REF!</definedName>
    <definedName name="pBillCycle" localSheetId="1">#REF!</definedName>
    <definedName name="pBillCycle" localSheetId="5">#REF!</definedName>
    <definedName name="pBillCycle" localSheetId="0">#REF!</definedName>
    <definedName name="pBillCycle" localSheetId="4">#REF!</definedName>
    <definedName name="pBillCycle">#REF!</definedName>
    <definedName name="pCategory" localSheetId="1">#REF!</definedName>
    <definedName name="pCategory" localSheetId="5">#REF!</definedName>
    <definedName name="pCategory" localSheetId="0">#REF!</definedName>
    <definedName name="pCategory" localSheetId="4">#REF!</definedName>
    <definedName name="pCategory">#REF!</definedName>
    <definedName name="pCompany" localSheetId="1">#REF!</definedName>
    <definedName name="pCompany" localSheetId="5">#REF!</definedName>
    <definedName name="pCompany" localSheetId="0">#REF!</definedName>
    <definedName name="pCompany" localSheetId="4">#REF!</definedName>
    <definedName name="pCompany">#REF!</definedName>
    <definedName name="pCustomerNumber" localSheetId="1">#REF!</definedName>
    <definedName name="pCustomerNumber" localSheetId="5">#REF!</definedName>
    <definedName name="pCustomerNumber" localSheetId="0">#REF!</definedName>
    <definedName name="pCustomerNumber" localSheetId="4">#REF!</definedName>
    <definedName name="pCustomerNumber">#REF!</definedName>
    <definedName name="pDatabase" localSheetId="1">#REF!</definedName>
    <definedName name="pDatabase" localSheetId="5">#REF!</definedName>
    <definedName name="pDatabase" localSheetId="0">#REF!</definedName>
    <definedName name="pDatabase" localSheetId="4">#REF!</definedName>
    <definedName name="pDatabase">#REF!</definedName>
    <definedName name="PED" localSheetId="5">'[14]Income Statement (WMofWA)'!#REF!</definedName>
    <definedName name="PED">'[14]Income Statement (WMofWA)'!#REF!</definedName>
    <definedName name="pEndPostDate" localSheetId="1">#REF!</definedName>
    <definedName name="pEndPostDate" localSheetId="5">#REF!</definedName>
    <definedName name="pEndPostDate" localSheetId="0">#REF!</definedName>
    <definedName name="pEndPostDate" localSheetId="4">#REF!</definedName>
    <definedName name="pEndPostDate" localSheetId="3">#REF!</definedName>
    <definedName name="pEndPostDate">#REF!</definedName>
    <definedName name="PER">[11]WTB!$DC$5</definedName>
    <definedName name="Period" localSheetId="1">#REF!</definedName>
    <definedName name="Period" localSheetId="5">#REF!</definedName>
    <definedName name="Period" localSheetId="0">#REF!</definedName>
    <definedName name="Period" localSheetId="4">#REF!</definedName>
    <definedName name="Period" localSheetId="3">#REF!</definedName>
    <definedName name="Period">#REF!</definedName>
    <definedName name="PFREVB4" localSheetId="5">#REF!</definedName>
    <definedName name="PFREVB4" localSheetId="4">#REF!</definedName>
    <definedName name="PFREVB4" localSheetId="3">#REF!</definedName>
    <definedName name="PFREVB4">#REF!</definedName>
    <definedName name="pMonth" localSheetId="1">#REF!</definedName>
    <definedName name="pMonth" localSheetId="5">#REF!</definedName>
    <definedName name="pMonth" localSheetId="0">#REF!</definedName>
    <definedName name="pMonth" localSheetId="4">#REF!</definedName>
    <definedName name="pMonth" localSheetId="3">#REF!</definedName>
    <definedName name="pMonth">#REF!</definedName>
    <definedName name="pOnlyShowLastTranx" localSheetId="1">#REF!</definedName>
    <definedName name="pOnlyShowLastTranx" localSheetId="5">#REF!</definedName>
    <definedName name="pOnlyShowLastTranx" localSheetId="0">#REF!</definedName>
    <definedName name="pOnlyShowLastTranx" localSheetId="4">#REF!</definedName>
    <definedName name="pOnlyShowLastTranx">#REF!</definedName>
    <definedName name="Posting" localSheetId="5">#REF!</definedName>
    <definedName name="Posting" localSheetId="0">#REF!</definedName>
    <definedName name="Posting" localSheetId="4">#REF!</definedName>
    <definedName name="Posting">#REF!</definedName>
    <definedName name="POTruckSubTypeLookup">[45]TruckCenterReference!$B$26:$D$74</definedName>
    <definedName name="primtbl">[3]Orientation!$C$23</definedName>
    <definedName name="_xlnm.Print_Area" localSheetId="2">'Disposal Summary'!$A$1:$X$67</definedName>
    <definedName name="_xlnm.Print_Area" localSheetId="1">'PSW DF Calc'!$A$1:$R$79</definedName>
    <definedName name="_xlnm.Print_Area" localSheetId="5">'Rate Sheet'!$A$1:$D$203</definedName>
    <definedName name="_xlnm.Print_Area" localSheetId="0">References!$A$1:$I$81</definedName>
    <definedName name="_xlnm.Print_Area" localSheetId="4">#REF!</definedName>
    <definedName name="_xlnm.Print_Area">#REF!</definedName>
    <definedName name="Print_Area_MI" localSheetId="1">#REF!</definedName>
    <definedName name="Print_Area_MI" localSheetId="5">#REF!</definedName>
    <definedName name="Print_Area_MI" localSheetId="0">#REF!</definedName>
    <definedName name="Print_Area_MI" localSheetId="4">#REF!</definedName>
    <definedName name="Print_Area_MI" localSheetId="3">#REF!</definedName>
    <definedName name="Print_Area_MI">#REF!</definedName>
    <definedName name="Print_Area_MIc" localSheetId="5">#REF!</definedName>
    <definedName name="Print_Area_MIc" localSheetId="3">#REF!</definedName>
    <definedName name="Print_Area_MIc">#REF!</definedName>
    <definedName name="Print_Area1" localSheetId="1">#REF!</definedName>
    <definedName name="Print_Area1" localSheetId="5">#REF!</definedName>
    <definedName name="Print_Area1" localSheetId="0">#REF!</definedName>
    <definedName name="Print_Area1" localSheetId="4">#REF!</definedName>
    <definedName name="Print_Area1">#REF!</definedName>
    <definedName name="Print_Area11" localSheetId="5">#REF!</definedName>
    <definedName name="Print_Area11">#REF!</definedName>
    <definedName name="Print_Area2" localSheetId="1">#REF!</definedName>
    <definedName name="Print_Area2" localSheetId="5">#REF!</definedName>
    <definedName name="Print_Area2" localSheetId="0">#REF!</definedName>
    <definedName name="Print_Area2" localSheetId="4">#REF!</definedName>
    <definedName name="Print_Area2">#REF!</definedName>
    <definedName name="Print_Area3" localSheetId="1">#REF!</definedName>
    <definedName name="Print_Area3" localSheetId="5">#REF!</definedName>
    <definedName name="Print_Area3" localSheetId="0">#REF!</definedName>
    <definedName name="Print_Area3" localSheetId="4">#REF!</definedName>
    <definedName name="Print_Area3">#REF!</definedName>
    <definedName name="Print_Area5" localSheetId="1">#REF!</definedName>
    <definedName name="Print_Area5" localSheetId="5">#REF!</definedName>
    <definedName name="Print_Area5" localSheetId="0">#REF!</definedName>
    <definedName name="Print_Area5" localSheetId="4">#REF!</definedName>
    <definedName name="Print_Area5">#REF!</definedName>
    <definedName name="_xlnm.Print_Titles" localSheetId="4">'Regulated Price Out'!$B:$B,'Regulated Price Out'!$5:$6</definedName>
    <definedName name="Print_Titles_MI" localSheetId="5">#REF!</definedName>
    <definedName name="Print_Titles_MI" localSheetId="4">#REF!</definedName>
    <definedName name="Print_Titles_MI">#REF!</definedName>
    <definedName name="Print1" localSheetId="1">#REF!</definedName>
    <definedName name="Print1" localSheetId="5">#REF!</definedName>
    <definedName name="Print1" localSheetId="0">#REF!</definedName>
    <definedName name="Print1" localSheetId="4">#REF!</definedName>
    <definedName name="Print1">#REF!</definedName>
    <definedName name="Print2" localSheetId="1">#REF!</definedName>
    <definedName name="Print2" localSheetId="5">#REF!</definedName>
    <definedName name="Print2" localSheetId="0">#REF!</definedName>
    <definedName name="Print2" localSheetId="4">#REF!</definedName>
    <definedName name="Print2">#REF!</definedName>
    <definedName name="Print5" localSheetId="1">#REF!</definedName>
    <definedName name="Print5" localSheetId="5">#REF!</definedName>
    <definedName name="Print5" localSheetId="0">#REF!</definedName>
    <definedName name="Print5" localSheetId="4">#REF!</definedName>
    <definedName name="Print5">#REF!</definedName>
    <definedName name="Prnit_Range" localSheetId="5">#REF!</definedName>
    <definedName name="Prnit_Range">#REF!</definedName>
    <definedName name="ProRev" localSheetId="5">'[16]Pacific Regulated - Price Out'!$M$49</definedName>
    <definedName name="ProRev" localSheetId="0">'[17]Pacific Regulated - Price Out'!$M$49</definedName>
    <definedName name="ProRev">'[18]Pacific Regulated - Price Out'!$M$49</definedName>
    <definedName name="ProRev_com" localSheetId="5">'[16]Pacific Regulated - Price Out'!$M$213</definedName>
    <definedName name="ProRev_com" localSheetId="0">'[17]Pacific Regulated - Price Out'!$M$213</definedName>
    <definedName name="ProRev_com">'[18]Pacific Regulated - Price Out'!$M$213</definedName>
    <definedName name="ProRev_mfr" localSheetId="5">'[16]Pacific Regulated - Price Out'!$M$221</definedName>
    <definedName name="ProRev_mfr" localSheetId="0">'[17]Pacific Regulated - Price Out'!$M$221</definedName>
    <definedName name="ProRev_mfr">'[18]Pacific Regulated - Price Out'!$M$221</definedName>
    <definedName name="ProRev_ro" localSheetId="5">'[16]Pacific Regulated - Price Out'!$M$281</definedName>
    <definedName name="ProRev_ro" localSheetId="0">'[17]Pacific Regulated - Price Out'!$M$281</definedName>
    <definedName name="ProRev_ro">'[18]Pacific Regulated - Price Out'!$M$281</definedName>
    <definedName name="ProRev_rr" localSheetId="5">'[16]Pacific Regulated - Price Out'!$M$58</definedName>
    <definedName name="ProRev_rr" localSheetId="0">'[17]Pacific Regulated - Price Out'!$M$58</definedName>
    <definedName name="ProRev_rr">'[18]Pacific Regulated - Price Out'!$M$58</definedName>
    <definedName name="ProRev_yw" localSheetId="5">'[16]Pacific Regulated - Price Out'!$M$69</definedName>
    <definedName name="ProRev_yw" localSheetId="0">'[17]Pacific Regulated - Price Out'!$M$69</definedName>
    <definedName name="ProRev_yw">'[18]Pacific Regulated - Price Out'!$M$69</definedName>
    <definedName name="pServer" localSheetId="1">#REF!</definedName>
    <definedName name="pServer" localSheetId="5">#REF!</definedName>
    <definedName name="pServer" localSheetId="0">#REF!</definedName>
    <definedName name="pServer" localSheetId="4">#REF!</definedName>
    <definedName name="pServer" localSheetId="3">#REF!</definedName>
    <definedName name="pServer">#REF!</definedName>
    <definedName name="pServiceCode" localSheetId="1">#REF!</definedName>
    <definedName name="pServiceCode" localSheetId="5">#REF!</definedName>
    <definedName name="pServiceCode" localSheetId="0">#REF!</definedName>
    <definedName name="pServiceCode" localSheetId="4">#REF!</definedName>
    <definedName name="pServiceCode" localSheetId="3">#REF!</definedName>
    <definedName name="pServiceCode">#REF!</definedName>
    <definedName name="pShowAllUnposted" localSheetId="1">#REF!</definedName>
    <definedName name="pShowAllUnposted" localSheetId="5">#REF!</definedName>
    <definedName name="pShowAllUnposted" localSheetId="0">#REF!</definedName>
    <definedName name="pShowAllUnposted" localSheetId="4">#REF!</definedName>
    <definedName name="pShowAllUnposted" localSheetId="3">#REF!</definedName>
    <definedName name="pShowAllUnposted">#REF!</definedName>
    <definedName name="pShowCustomerDetail" localSheetId="1">#REF!</definedName>
    <definedName name="pShowCustomerDetail" localSheetId="5">#REF!</definedName>
    <definedName name="pShowCustomerDetail" localSheetId="0">#REF!</definedName>
    <definedName name="pShowCustomerDetail" localSheetId="4">#REF!</definedName>
    <definedName name="pShowCustomerDetail">#REF!</definedName>
    <definedName name="pSortOption" localSheetId="1">#REF!</definedName>
    <definedName name="pSortOption" localSheetId="5">#REF!</definedName>
    <definedName name="pSortOption" localSheetId="0">#REF!</definedName>
    <definedName name="pSortOption" localSheetId="4">#REF!</definedName>
    <definedName name="pSortOption">#REF!</definedName>
    <definedName name="pStartPostDate" localSheetId="1">#REF!</definedName>
    <definedName name="pStartPostDate" localSheetId="5">#REF!</definedName>
    <definedName name="pStartPostDate" localSheetId="0">#REF!</definedName>
    <definedName name="pStartPostDate" localSheetId="4">#REF!</definedName>
    <definedName name="pStartPostDate">#REF!</definedName>
    <definedName name="pTransType" localSheetId="1">#REF!</definedName>
    <definedName name="pTransType" localSheetId="5">#REF!</definedName>
    <definedName name="pTransType" localSheetId="0">#REF!</definedName>
    <definedName name="pTransType" localSheetId="4">#REF!</definedName>
    <definedName name="pTransType">#REF!</definedName>
    <definedName name="PYear" localSheetId="5">'[29]O-9'!#REF!</definedName>
    <definedName name="PYear">'[29]O-9'!#REF!</definedName>
    <definedName name="QtrValue" localSheetId="5">#REF!</definedName>
    <definedName name="QtrValue" localSheetId="4">#REF!</definedName>
    <definedName name="QtrValue" localSheetId="3">#REF!</definedName>
    <definedName name="QtrValue">#REF!</definedName>
    <definedName name="Quarter_Budget" localSheetId="5">#REF!</definedName>
    <definedName name="Quarter_Budget" localSheetId="3">#REF!</definedName>
    <definedName name="Quarter_Budget">#REF!</definedName>
    <definedName name="Quarter_Month" localSheetId="5">#REF!</definedName>
    <definedName name="Quarter_Month" localSheetId="3">#REF!</definedName>
    <definedName name="Quarter_Month">#REF!</definedName>
    <definedName name="RBU" localSheetId="5">'[14]Income Statement (WMofWA)'!#REF!</definedName>
    <definedName name="RBU" localSheetId="3">'[14]Income Statement (WMofWA)'!#REF!</definedName>
    <definedName name="RBU">'[14]Income Statement (WMofWA)'!#REF!</definedName>
    <definedName name="RCW_81.04.080">#N/A</definedName>
    <definedName name="RECAP" localSheetId="5">#REF!</definedName>
    <definedName name="RECAP" localSheetId="4">#REF!</definedName>
    <definedName name="RECAP" localSheetId="3">#REF!</definedName>
    <definedName name="RECAP">#REF!</definedName>
    <definedName name="RECAP2" localSheetId="5">#REF!</definedName>
    <definedName name="RECAP2" localSheetId="3">#REF!</definedName>
    <definedName name="RECAP2">#REF!</definedName>
    <definedName name="ReconMonth">[27]Summary!$J$18</definedName>
    <definedName name="_xlnm.Recorder" localSheetId="5">#REF!</definedName>
    <definedName name="_xlnm.Recorder" localSheetId="4">#REF!</definedName>
    <definedName name="_xlnm.Recorder" localSheetId="3">#REF!</definedName>
    <definedName name="_xlnm.Recorder">#REF!</definedName>
    <definedName name="RecyDisposal">#N/A</definedName>
    <definedName name="Reg_Cust_Billed_Percent" localSheetId="5">'[46]Consolidated IS 2009 2010'!$AK$20</definedName>
    <definedName name="Reg_Cust_Billed_Percent" localSheetId="0">'[46]Consolidated IS 2009 2010'!$AK$20</definedName>
    <definedName name="Reg_Cust_Billed_Percent">'[47]Consolidated IS 2009 2010'!$AK$20</definedName>
    <definedName name="Reg_Cust_Percent" localSheetId="5">'[46]Consolidated IS 2009 2010'!$AC$20</definedName>
    <definedName name="Reg_Cust_Percent" localSheetId="0">'[46]Consolidated IS 2009 2010'!$AC$20</definedName>
    <definedName name="Reg_Cust_Percent">'[47]Consolidated IS 2009 2010'!$AC$20</definedName>
    <definedName name="Reg_Drive_Percent" localSheetId="5">'[46]Consolidated IS 2009 2010'!$AC$40</definedName>
    <definedName name="Reg_Drive_Percent" localSheetId="0">'[46]Consolidated IS 2009 2010'!$AC$40</definedName>
    <definedName name="Reg_Drive_Percent">'[47]Consolidated IS 2009 2010'!$AC$40</definedName>
    <definedName name="Reg_Haul_Rev_Percent" localSheetId="5">'[46]Consolidated IS 2009 2010'!$Z$18</definedName>
    <definedName name="Reg_Haul_Rev_Percent" localSheetId="0">'[46]Consolidated IS 2009 2010'!$Z$18</definedName>
    <definedName name="Reg_Haul_Rev_Percent">'[47]Consolidated IS 2009 2010'!$Z$18</definedName>
    <definedName name="Reg_Lab_Percent" localSheetId="5">'[46]Consolidated IS 2009 2010'!$AC$39</definedName>
    <definedName name="Reg_Lab_Percent" localSheetId="0">'[46]Consolidated IS 2009 2010'!$AC$39</definedName>
    <definedName name="Reg_Lab_Percent">'[47]Consolidated IS 2009 2010'!$AC$39</definedName>
    <definedName name="Reg_Steel_Cont_Percent" localSheetId="5">'[46]Consolidated IS 2009 2010'!$AE$120</definedName>
    <definedName name="Reg_Steel_Cont_Percent" localSheetId="0">'[46]Consolidated IS 2009 2010'!$AE$120</definedName>
    <definedName name="Reg_Steel_Cont_Percent">'[47]Consolidated IS 2009 2010'!$AE$120</definedName>
    <definedName name="RegionSignOffReq">[27]Summary!$M$10</definedName>
    <definedName name="RegionSignOffStatus">[27]Summary!$N$17</definedName>
    <definedName name="RegulatedIS" localSheetId="5">'[46]2009 IS'!$A$12:$Q$655</definedName>
    <definedName name="RegulatedIS" localSheetId="0">'[46]2009 IS'!$A$12:$Q$655</definedName>
    <definedName name="RegulatedIS">'[47]2009 IS'!$A$12:$Q$655</definedName>
    <definedName name="RelatedSalary">#N/A</definedName>
    <definedName name="report_type">[3]Orientation!$C$24</definedName>
    <definedName name="Reporting_Jurisdiction">'[23]Title Inputs'!$C$4</definedName>
    <definedName name="ReportNames" localSheetId="1">[28]ControlPanel!$X$2:$X$8</definedName>
    <definedName name="ReportNames" localSheetId="4">[28]ControlPanel!$X$2:$X$8</definedName>
    <definedName name="ReportNames">[48]ControlPanel!$S$2:$S$16</definedName>
    <definedName name="ReportVersion">[3]Settings!$D$5</definedName>
    <definedName name="ReslStaffPriceOut" localSheetId="5">'[26]Price Out-Reg EASTSIDE-Resi'!#REF!</definedName>
    <definedName name="ReslStaffPriceOut" localSheetId="0">'[26]Price Out-Reg EASTSIDE-Resi'!#REF!</definedName>
    <definedName name="ReslStaffPriceOut" localSheetId="4">'[26]Price Out-Reg EASTSIDE-Resi'!#REF!</definedName>
    <definedName name="ReslStaffPriceOut" localSheetId="3">'[26]Price Out-Reg EASTSIDE-Resi'!#REF!</definedName>
    <definedName name="ReslStaffPriceOut">'[26]Price Out-Reg EASTSIDE-Resi'!#REF!</definedName>
    <definedName name="RetainedEarnings" localSheetId="1">#REF!</definedName>
    <definedName name="RetainedEarnings" localSheetId="5">#REF!</definedName>
    <definedName name="RetainedEarnings" localSheetId="0">#REF!</definedName>
    <definedName name="RetainedEarnings" localSheetId="4">#REF!</definedName>
    <definedName name="RetainedEarnings" localSheetId="3">#REF!</definedName>
    <definedName name="RetainedEarnings">#REF!</definedName>
    <definedName name="RevCust" localSheetId="1">[49]RevenuesCust!#REF!</definedName>
    <definedName name="RevCust" localSheetId="5">[50]RevenuesCust!#REF!</definedName>
    <definedName name="RevCust" localSheetId="0">[51]RevenuesCust!#REF!</definedName>
    <definedName name="RevCust" localSheetId="4">[49]RevenuesCust!#REF!</definedName>
    <definedName name="RevCust" localSheetId="3">[52]RevenuesCust!#REF!</definedName>
    <definedName name="RevCust">[52]RevenuesCust!#REF!</definedName>
    <definedName name="RevCustomer" localSheetId="5">#REF!</definedName>
    <definedName name="RevCustomer" localSheetId="0">#REF!</definedName>
    <definedName name="RevCustomer" localSheetId="3">#REF!</definedName>
    <definedName name="RevCustomer">#REF!</definedName>
    <definedName name="REVDETAIL" localSheetId="5">#REF!</definedName>
    <definedName name="REVDETAIL" localSheetId="3">#REF!</definedName>
    <definedName name="REVDETAIL">#REF!</definedName>
    <definedName name="Revenue" localSheetId="5">#REF!</definedName>
    <definedName name="Revenue" localSheetId="4">#REF!</definedName>
    <definedName name="Revenue" localSheetId="3">#REF!</definedName>
    <definedName name="Revenue">#REF!</definedName>
    <definedName name="RevenuePF1">'[40]LG County Area'!$K$7</definedName>
    <definedName name="REVMAT" localSheetId="5">#REF!</definedName>
    <definedName name="REVMAT" localSheetId="4">#REF!</definedName>
    <definedName name="REVMAT" localSheetId="3">#REF!</definedName>
    <definedName name="REVMAT">#REF!</definedName>
    <definedName name="RID" localSheetId="5">'[14]Income Statement (WMofWA)'!#REF!</definedName>
    <definedName name="RID" localSheetId="4">'[14]Income Statement (WMofWA)'!#REF!</definedName>
    <definedName name="RID" localSheetId="3">'[14]Income Statement (WMofWA)'!#REF!</definedName>
    <definedName name="RID">'[14]Income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5">#REF!,#REF!</definedName>
    <definedName name="ROCE" localSheetId="4">#REF!,#REF!</definedName>
    <definedName name="ROCE" localSheetId="3">#REF!,#REF!</definedName>
    <definedName name="ROCE">#REF!,#REF!</definedName>
    <definedName name="ROW_SUPRESS" localSheetId="5">'[14]Income Statement (WMofWA)'!#REF!</definedName>
    <definedName name="ROW_SUPRESS" localSheetId="4">'[14]Income Statement (WMofWA)'!#REF!</definedName>
    <definedName name="ROW_SUPRESS" localSheetId="3">'[14]Income Statement (WMofWA)'!#REF!</definedName>
    <definedName name="ROW_SUPRESS">'[14]Income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'[53]Variance Report'!#REF!</definedName>
    <definedName name="RTT">'[14]Income Statement (WMofWA)'!#REF!</definedName>
    <definedName name="sale" localSheetId="5">#REF!</definedName>
    <definedName name="sale" localSheetId="4">#REF!</definedName>
    <definedName name="sale" localSheetId="3">#REF!</definedName>
    <definedName name="sale">#REF!</definedName>
    <definedName name="SALES_TAX_RETURN" localSheetId="5">#REF!</definedName>
    <definedName name="SALES_TAX_RETURN" localSheetId="3">#REF!</definedName>
    <definedName name="SALES_TAX_RETURN">#REF!</definedName>
    <definedName name="Sbst" localSheetId="5">#REF!</definedName>
    <definedName name="Sbst" localSheetId="3">#REF!</definedName>
    <definedName name="Sbst">#REF!</definedName>
    <definedName name="SCN" localSheetId="5">'[14]Income Statement (WMofWA)'!#REF!</definedName>
    <definedName name="SCN" localSheetId="3">'[14]Income Statement (WMofWA)'!#REF!</definedName>
    <definedName name="SCN">'[14]Income Statement (WMofWA)'!#REF!</definedName>
    <definedName name="seffasfasdfsd" localSheetId="5">[9]Hidden!#REF!</definedName>
    <definedName name="seffasfasdfsd" localSheetId="3">[9]Hidden!#REF!</definedName>
    <definedName name="seffasfasdfsd">[9]Hidden!#REF!</definedName>
    <definedName name="SEPARATE" localSheetId="5">#REF!</definedName>
    <definedName name="SEPARATE" localSheetId="4">#REF!</definedName>
    <definedName name="SEPARATE" localSheetId="3">#REF!</definedName>
    <definedName name="SEPARATE">#REF!</definedName>
    <definedName name="Separation" localSheetId="5">[54]ProF!#REF!</definedName>
    <definedName name="Separation" localSheetId="4">[54]ProF!#REF!</definedName>
    <definedName name="Separation" localSheetId="3">[54]ProF!#REF!</definedName>
    <definedName name="Separation">[54]ProF!#REF!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[15]Settings!$F$5</definedName>
    <definedName name="Setting_LFDeplUnitAcct">[15]Settings!$F$4</definedName>
    <definedName name="Setting_LFUnitCost">[15]Settings!$F$3</definedName>
    <definedName name="Setting_LFUnitCostNY">[15]Settings!$F$7</definedName>
    <definedName name="Setting_LFUnitRow">[15]Settings!$C$3</definedName>
    <definedName name="SFD">[11]WTB!$DE$5</definedName>
    <definedName name="SFD_BU">'[14]Income Statement (WMofWA)'!#REF!</definedName>
    <definedName name="SFD_DEPTID">'[14]Income Statement (WMofWA)'!#REF!</definedName>
    <definedName name="SFD_OP">'[14]Income Statement (WMofWA)'!#REF!</definedName>
    <definedName name="SFD_PROD">'[14]Income Statement (WMofWA)'!#REF!</definedName>
    <definedName name="SFD_PROJ">'[14]Income Statement (WMofWA)'!#REF!</definedName>
    <definedName name="sfdbusunit" localSheetId="5">#REF!</definedName>
    <definedName name="sfdbusunit" localSheetId="4">#REF!</definedName>
    <definedName name="sfdbusunit" localSheetId="3">#REF!</definedName>
    <definedName name="sfdbusunit">#REF!</definedName>
    <definedName name="SFV">[11]WTB!$DE$4</definedName>
    <definedName name="SFV_BU">'[14]Income Statement (WMofWA)'!#REF!</definedName>
    <definedName name="SFV_CUR" localSheetId="5">#REF!</definedName>
    <definedName name="SFV_CUR" localSheetId="4">#REF!</definedName>
    <definedName name="SFV_CUR" localSheetId="3">#REF!</definedName>
    <definedName name="SFV_CUR">#REF!</definedName>
    <definedName name="SFV_CUR1">'[11]2008 West Group IS'!$AM$9</definedName>
    <definedName name="SFV_CUR5">'[11]2008 Group Office IS'!$AM$9</definedName>
    <definedName name="SFV_DEPTID">'[14]Income Statement (WMofWA)'!#REF!</definedName>
    <definedName name="SFV_OP">'[14]Income Statement (WMofWA)'!#REF!</definedName>
    <definedName name="SFV_PROD">'[14]Income Statement (WMofWA)'!#REF!</definedName>
    <definedName name="SFV_PROJ">'[14]Income Statement (WMofWA)'!#REF!</definedName>
    <definedName name="SIC_Table" localSheetId="5">#REF!</definedName>
    <definedName name="SIC_Table" localSheetId="4">#REF!</definedName>
    <definedName name="SIC_Table" localSheetId="3">#REF!</definedName>
    <definedName name="SIC_Table">#REF!</definedName>
    <definedName name="slope">'[55]LG Nonpublic 2018 V5.0'!$X$58</definedName>
    <definedName name="sort" localSheetId="5">#REF!</definedName>
    <definedName name="sort" localSheetId="4">#REF!</definedName>
    <definedName name="sort" localSheetId="3">#REF!</definedName>
    <definedName name="sort">#REF!</definedName>
    <definedName name="Sort1" localSheetId="5">#REF!</definedName>
    <definedName name="Sort1" localSheetId="3">#REF!</definedName>
    <definedName name="Sort1">#REF!</definedName>
    <definedName name="sortcol" localSheetId="1">#REF!</definedName>
    <definedName name="sortcol" localSheetId="5">'[39]IS-2120'!#REF!</definedName>
    <definedName name="sortcol" localSheetId="0">#REF!</definedName>
    <definedName name="sortcol" localSheetId="4">#REF!</definedName>
    <definedName name="sortcol" localSheetId="3">#REF!</definedName>
    <definedName name="sortcol">#REF!</definedName>
    <definedName name="Source">[43]DropDownRanges!$D$4:$D$7</definedName>
    <definedName name="SPWS_WBID">"115966228744984"</definedName>
    <definedName name="sSRCDate" localSheetId="1">'[56]Feb''12 FAR Data'!#REF!</definedName>
    <definedName name="sSRCDate" localSheetId="5">'[57]Feb''12 FAR Data'!#REF!</definedName>
    <definedName name="sSRCDate" localSheetId="0">'[58]Feb''12 FAR Data'!#REF!</definedName>
    <definedName name="sSRCDate" localSheetId="4">'[56]Feb''12 FAR Data'!#REF!</definedName>
    <definedName name="sSRCDate" localSheetId="3">'[59]Feb''12 FAR Data'!#REF!</definedName>
    <definedName name="sSRCDate">'[59]Feb''12 FAR Data'!#REF!</definedName>
    <definedName name="start" localSheetId="5">#REF!</definedName>
    <definedName name="start" localSheetId="4">#REF!</definedName>
    <definedName name="start" localSheetId="3">#REF!</definedName>
    <definedName name="start">#REF!</definedName>
    <definedName name="Stop" localSheetId="5">'[29]O-9'!#REF!</definedName>
    <definedName name="Stop" localSheetId="4">'[29]O-9'!#REF!</definedName>
    <definedName name="Stop" localSheetId="3">'[29]O-9'!#REF!</definedName>
    <definedName name="Stop">'[29]O-9'!#REF!</definedName>
    <definedName name="SubSystem" localSheetId="5">#REF!</definedName>
    <definedName name="SubSystem" localSheetId="4">#REF!</definedName>
    <definedName name="SubSystem" localSheetId="3">#REF!</definedName>
    <definedName name="SubSystem">#REF!</definedName>
    <definedName name="SubSystems" localSheetId="5">#REF!</definedName>
    <definedName name="SubSystems" localSheetId="0">#REF!</definedName>
    <definedName name="SubSystems" localSheetId="4">#REF!</definedName>
    <definedName name="SubSystems" localSheetId="3">#REF!</definedName>
    <definedName name="SubSystems">#REF!</definedName>
    <definedName name="SubtypeToTruckType">[60]TruckCenterReference!$C$29:$D$79</definedName>
    <definedName name="SUMMARY" localSheetId="5">#REF!</definedName>
    <definedName name="SUMMARY" localSheetId="4">#REF!</definedName>
    <definedName name="SUMMARY" localSheetId="3">#REF!</definedName>
    <definedName name="SUMMARY">#REF!</definedName>
    <definedName name="Summary_DistrictName">[61]Summary!$B$7</definedName>
    <definedName name="Summary_DistrictNo">[61]Summary!$B$5</definedName>
    <definedName name="Supplemental_filter">[3]Settings!$C$31</definedName>
    <definedName name="SWDisposal">#N/A</definedName>
    <definedName name="Syst" localSheetId="5">#REF!</definedName>
    <definedName name="Syst" localSheetId="4">#REF!</definedName>
    <definedName name="Syst" localSheetId="3">#REF!</definedName>
    <definedName name="Syst">#REF!</definedName>
    <definedName name="System">[62]BS_Close!$V$8</definedName>
    <definedName name="System_1">[62]BS_Close!$V$8</definedName>
    <definedName name="Systems" localSheetId="5">#REF!</definedName>
    <definedName name="Systems" localSheetId="0">#REF!</definedName>
    <definedName name="Systems" localSheetId="4">#REF!</definedName>
    <definedName name="Systems" localSheetId="3">#REF!</definedName>
    <definedName name="Systems">#REF!</definedName>
    <definedName name="Table_SIC" localSheetId="5">#REF!</definedName>
    <definedName name="Table_SIC" localSheetId="3">#REF!</definedName>
    <definedName name="Table_SIC">#REF!</definedName>
    <definedName name="TargetMonths">[15]Settings!$I$18</definedName>
    <definedName name="TemplateEnd" localSheetId="1">#REF!</definedName>
    <definedName name="TemplateEnd" localSheetId="5">#REF!</definedName>
    <definedName name="TemplateEnd" localSheetId="0">#REF!</definedName>
    <definedName name="TemplateEnd" localSheetId="4">#REF!</definedName>
    <definedName name="TemplateEnd" localSheetId="3">#REF!</definedName>
    <definedName name="TemplateEnd">#REF!</definedName>
    <definedName name="TemplateStart" localSheetId="1">#REF!</definedName>
    <definedName name="TemplateStart" localSheetId="5">#REF!</definedName>
    <definedName name="TemplateStart" localSheetId="0">#REF!</definedName>
    <definedName name="TemplateStart" localSheetId="4">#REF!</definedName>
    <definedName name="TemplateStart" localSheetId="3">#REF!</definedName>
    <definedName name="TemplateStart">#REF!</definedName>
    <definedName name="test">'[63]Sch 4 - 12months'!$B$10:$O$86</definedName>
    <definedName name="TheTable" localSheetId="1">#REF!</definedName>
    <definedName name="TheTable" localSheetId="5">#REF!</definedName>
    <definedName name="TheTable" localSheetId="0">#REF!</definedName>
    <definedName name="TheTable" localSheetId="4">#REF!</definedName>
    <definedName name="TheTable" localSheetId="3">#REF!</definedName>
    <definedName name="TheTable">#REF!</definedName>
    <definedName name="TheTableOLD" localSheetId="1">#REF!</definedName>
    <definedName name="TheTableOLD" localSheetId="5">#REF!</definedName>
    <definedName name="TheTableOLD" localSheetId="0">#REF!</definedName>
    <definedName name="TheTableOLD" localSheetId="4">#REF!</definedName>
    <definedName name="TheTableOLD" localSheetId="3">#REF!</definedName>
    <definedName name="TheTableOLD">#REF!</definedName>
    <definedName name="timeseries">[3]Orientation!$B$6:$C$13</definedName>
    <definedName name="Title2">'[29]O-9'!#REF!</definedName>
    <definedName name="ToMonth" localSheetId="5">#REF!</definedName>
    <definedName name="ToMonth" localSheetId="0">#REF!</definedName>
    <definedName name="ToMonth" localSheetId="3">#REF!</definedName>
    <definedName name="ToMonth">#REF!</definedName>
    <definedName name="Tons" localSheetId="5">#REF!</definedName>
    <definedName name="Tons" localSheetId="0">#REF!</definedName>
    <definedName name="Tons" localSheetId="3">#REF!</definedName>
    <definedName name="Tons">#REF!</definedName>
    <definedName name="TOP" localSheetId="5">'[7]10800-10899'!#REF!</definedName>
    <definedName name="TOP" localSheetId="3">'[7]10800-10899'!#REF!</definedName>
    <definedName name="TOP">'[7]10800-10899'!#REF!</definedName>
    <definedName name="Total_Comm" localSheetId="5">'[20]Tariff Rate Sheet'!$L$214</definedName>
    <definedName name="Total_Comm" localSheetId="0">'[21]Tariff Rate Sheet'!$L$214</definedName>
    <definedName name="Total_Comm">'[22]Tariff Rate Sheet'!$L$214</definedName>
    <definedName name="Total_DB" localSheetId="5">'[20]Tariff Rate Sheet'!$L$278</definedName>
    <definedName name="Total_DB" localSheetId="0">'[21]Tariff Rate Sheet'!$L$278</definedName>
    <definedName name="Total_DB">'[22]Tariff Rate Sheet'!$L$278</definedName>
    <definedName name="Total_Interest">'[64]Amortization Table'!$F$18</definedName>
    <definedName name="Total_Resi" localSheetId="5">'[20]Tariff Rate Sheet'!$L$107</definedName>
    <definedName name="Total_Resi" localSheetId="0">'[21]Tariff Rate Sheet'!$L$107</definedName>
    <definedName name="Total_Resi">'[22]Tariff Rate Sheet'!$L$107</definedName>
    <definedName name="TotalYards">'[24]Gross Yardage Worksheet'!$N$101</definedName>
    <definedName name="TOTCONT">'[41]Sorted Master'!$K$9</definedName>
    <definedName name="TOTCRECCONT">'[41]Sorted Master'!$Z$9</definedName>
    <definedName name="TOTCRECCUST" localSheetId="4">'[65]Sorted Master-2112-2148'!#REF!</definedName>
    <definedName name="TOTCRECCUST">'[65]Sorted Master-2112-2148'!#REF!</definedName>
    <definedName name="TOTCRECDH" localSheetId="4">'[65]Sorted Master-2112-2148'!#REF!</definedName>
    <definedName name="TOTCRECDH">'[65]Sorted Master-2112-2148'!#REF!</definedName>
    <definedName name="TOTCRECREV" localSheetId="4">'[65]Sorted Master-2112-2148'!#REF!</definedName>
    <definedName name="TOTCRECREV">'[65]Sorted Master-2112-2148'!#REF!</definedName>
    <definedName name="TOTCRECTDEP" localSheetId="4">'[65]Sorted Master-2112-2148'!#REF!</definedName>
    <definedName name="TOTCRECTDEP">'[65]Sorted Master-2112-2148'!#REF!</definedName>
    <definedName name="TOTCRECTH">'[41]Sorted Master'!$Z$8</definedName>
    <definedName name="TOTCRECTV" localSheetId="4">'[65]Sorted Master-2112-2148'!#REF!</definedName>
    <definedName name="TOTCRECTV">'[65]Sorted Master-2112-2148'!#REF!</definedName>
    <definedName name="TOTCUST" localSheetId="4">'[65]Sorted Master-2112-2148'!#REF!</definedName>
    <definedName name="TOTCUST">'[65]Sorted Master-2112-2148'!#REF!</definedName>
    <definedName name="TOTDBCONT" localSheetId="4">'[65]Sorted Master-2112-2148'!#REF!</definedName>
    <definedName name="TOTDBCONT">'[65]Sorted Master-2112-2148'!#REF!</definedName>
    <definedName name="TOTDBCUST" localSheetId="4">'[65]Sorted Master-2112-2148'!#REF!</definedName>
    <definedName name="TOTDBCUST">'[65]Sorted Master-2112-2148'!#REF!</definedName>
    <definedName name="TOTDBDH">'[65]Sorted Master-2112-2148'!#REF!</definedName>
    <definedName name="TOTDBREV">'[65]Sorted Master-2112-2148'!#REF!</definedName>
    <definedName name="TOTDBTDEP">'[65]Sorted Master-2112-2148'!#REF!</definedName>
    <definedName name="TOTDBTH">'[65]Sorted Master-2112-2148'!#REF!</definedName>
    <definedName name="TOTDBTV">'[65]Sorted Master-2112-2148'!#REF!</definedName>
    <definedName name="TOTDEBCONT">'[65]Sorted Master-2112-2148'!#REF!</definedName>
    <definedName name="TOTDEBCUST">'[65]Sorted Master-2112-2148'!#REF!</definedName>
    <definedName name="TOTDEBDH">'[65]Sorted Master-2112-2148'!#REF!</definedName>
    <definedName name="TOTDEBREV">'[65]Sorted Master-2112-2148'!#REF!</definedName>
    <definedName name="TOTDEBTH">'[41]Sorted Master'!$AD$8</definedName>
    <definedName name="TOTDH" localSheetId="4">'[65]Sorted Master-2112-2148'!#REF!</definedName>
    <definedName name="TOTDH">'[65]Sorted Master-2112-2148'!#REF!</definedName>
    <definedName name="TOTFELCONT" localSheetId="4">'[65]Sorted Master-2112-2148'!#REF!</definedName>
    <definedName name="TOTFELCONT">'[65]Sorted Master-2112-2148'!#REF!</definedName>
    <definedName name="TOTFELCUST" localSheetId="4">'[65]Sorted Master-2112-2148'!#REF!</definedName>
    <definedName name="TOTFELCUST">'[65]Sorted Master-2112-2148'!#REF!</definedName>
    <definedName name="TOTFELDH" localSheetId="4">'[65]Sorted Master-2112-2148'!#REF!</definedName>
    <definedName name="TOTFELDH">'[65]Sorted Master-2112-2148'!#REF!</definedName>
    <definedName name="TOTFELREV">'[65]Sorted Master-2112-2148'!#REF!</definedName>
    <definedName name="TOTFELTDEP">'[65]Sorted Master-2112-2148'!#REF!</definedName>
    <definedName name="TOTFELTH">'[65]Sorted Master-2112-2148'!#REF!</definedName>
    <definedName name="TOTFELTV">'[65]Sorted Master-2112-2148'!#REF!</definedName>
    <definedName name="TOTRESCONT">'[65]Sorted Master-2112-2148'!#REF!</definedName>
    <definedName name="TOTRESCUST">'[65]Sorted Master-2112-2148'!#REF!</definedName>
    <definedName name="TOTRESDH">'[65]Sorted Master-2112-2148'!#REF!</definedName>
    <definedName name="TOTRESRCONT">'[65]Sorted Master-2112-2148'!#REF!</definedName>
    <definedName name="TOTRESRCUST">'[65]Sorted Master-2112-2148'!#REF!</definedName>
    <definedName name="TOTRESRDH">'[65]Sorted Master-2112-2148'!#REF!</definedName>
    <definedName name="TOTRESREV">'[65]Sorted Master-2112-2148'!#REF!</definedName>
    <definedName name="TOTRESRREV">'[65]Sorted Master-2112-2148'!#REF!</definedName>
    <definedName name="TOTRESRTDEP">'[65]Sorted Master-2112-2148'!#REF!</definedName>
    <definedName name="TOTRESRTH">'[65]Sorted Master-2112-2148'!#REF!</definedName>
    <definedName name="TOTRESRTV">'[65]Sorted Master-2112-2148'!#REF!</definedName>
    <definedName name="TOTRESTDEP">'[65]Sorted Master-2112-2148'!#REF!</definedName>
    <definedName name="TOTRESTH">'[65]Sorted Master-2112-2148'!#REF!</definedName>
    <definedName name="TOTRESTV">'[65]Sorted Master-2112-2148'!#REF!</definedName>
    <definedName name="TOTREV">'[65]Sorted Master-2112-2148'!#REF!</definedName>
    <definedName name="TOTTDEP">'[65]Sorted Master-2112-2148'!#REF!</definedName>
    <definedName name="TOTTH">'[65]Sorted Master-2112-2148'!#REF!</definedName>
    <definedName name="TOTTV">'[65]Sorted Master-2112-2148'!#REF!</definedName>
    <definedName name="Transactions" localSheetId="1">#REF!</definedName>
    <definedName name="Transactions" localSheetId="5">#REF!</definedName>
    <definedName name="Transactions" localSheetId="0">#REF!</definedName>
    <definedName name="Transactions" localSheetId="4">#REF!</definedName>
    <definedName name="Transactions" localSheetId="3">#REF!</definedName>
    <definedName name="Transactions">#REF!</definedName>
    <definedName name="UnformattedIS" localSheetId="5">#REF!</definedName>
    <definedName name="UnformattedIS" localSheetId="3">#REF!</definedName>
    <definedName name="UnformattedIS">#REF!</definedName>
    <definedName name="UnregulatedIS" localSheetId="5">'[46]2010 IS'!$A$12:$Q$654</definedName>
    <definedName name="UnregulatedIS" localSheetId="0">'[46]2010 IS'!$A$12:$Q$654</definedName>
    <definedName name="UnregulatedIS">'[47]2010 IS'!$A$12:$Q$654</definedName>
    <definedName name="UserTestMode">[27]Summary!$J$9</definedName>
    <definedName name="ValidFormats">[6]Delivery!$AA$4:$AA$10</definedName>
    <definedName name="Variables">'[14]Income Statement (WMofWA)'!#REF!</definedName>
    <definedName name="VarianceStatus">[27]Summary!$L$17</definedName>
    <definedName name="VarianceTolerance">[27]Summary!$U$21</definedName>
    <definedName name="VendorCode" localSheetId="5">#REF!</definedName>
    <definedName name="VendorCode" localSheetId="0">#REF!</definedName>
    <definedName name="VendorCode" localSheetId="4">#REF!</definedName>
    <definedName name="VendorCode" localSheetId="3">#REF!</definedName>
    <definedName name="VendorCode">#REF!</definedName>
    <definedName name="Version" localSheetId="5">[33]Data!#REF!</definedName>
    <definedName name="Version" localSheetId="0">[33]Data!#REF!</definedName>
    <definedName name="Version" localSheetId="3">[33]Data!#REF!</definedName>
    <definedName name="Version">[33]Data!#REF!</definedName>
    <definedName name="Waste_Management__Inc." localSheetId="5">#REF!</definedName>
    <definedName name="Waste_Management__Inc." localSheetId="4">#REF!</definedName>
    <definedName name="Waste_Management__Inc." localSheetId="3">#REF!</definedName>
    <definedName name="Waste_Management__Inc.">#REF!</definedName>
    <definedName name="WksInYr" localSheetId="5">#REF!</definedName>
    <definedName name="WksInYr" localSheetId="3">#REF!</definedName>
    <definedName name="WksInYr">#REF!</definedName>
    <definedName name="WM" localSheetId="5">#REF!</definedName>
    <definedName name="WM" localSheetId="3">#REF!</definedName>
    <definedName name="WM">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5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4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localSheetId="5" hidden="1">{"Page1",#N/A,TRUE,"SUMM";"Page2",#N/A,TRUE,"Rev";"Page3",#N/A,TRUE,"Dir_Costs"}</definedName>
    <definedName name="wrn.test." localSheetId="0" hidden="1">{"Page1",#N/A,TRUE,"SUMM";"Page2",#N/A,TRUE,"Rev";"Page3",#N/A,TRUE,"Dir_Costs"}</definedName>
    <definedName name="wrn.test." localSheetId="4" hidden="1">{"Page1",#N/A,TRUE,"SUMM";"Page2",#N/A,TRUE,"Rev";"Page3",#N/A,TRUE,"Dir_Costs"}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1">#REF!</definedName>
    <definedName name="WTable" localSheetId="5">#REF!</definedName>
    <definedName name="WTable" localSheetId="0">#REF!</definedName>
    <definedName name="WTable" localSheetId="4">#REF!</definedName>
    <definedName name="WTable" localSheetId="3">#REF!</definedName>
    <definedName name="WTable">#REF!</definedName>
    <definedName name="WTableOld" localSheetId="1">#REF!</definedName>
    <definedName name="WTableOld" localSheetId="5">#REF!</definedName>
    <definedName name="WTableOld" localSheetId="0">#REF!</definedName>
    <definedName name="WTableOld" localSheetId="4">#REF!</definedName>
    <definedName name="WTableOld" localSheetId="3">#REF!</definedName>
    <definedName name="WTableOld">#REF!</definedName>
    <definedName name="ww" localSheetId="5">#REF!</definedName>
    <definedName name="ww" localSheetId="0">#REF!</definedName>
    <definedName name="ww" localSheetId="3">#REF!</definedName>
    <definedName name="ww">#REF!</definedName>
    <definedName name="x" localSheetId="2">rank</definedName>
    <definedName name="x" localSheetId="5">rank</definedName>
    <definedName name="x" localSheetId="4">rank</definedName>
    <definedName name="x" localSheetId="3">rank</definedName>
    <definedName name="x">rank</definedName>
    <definedName name="xperiod">[3]Orientation!$G$15</definedName>
    <definedName name="xtabin" localSheetId="1">[8]Hidden!#REF!</definedName>
    <definedName name="xtabin" localSheetId="5">[5]Hidden!#REF!</definedName>
    <definedName name="xtabin" localSheetId="0">[9]Hidden!#REF!</definedName>
    <definedName name="xtabin" localSheetId="4">[8]Hidden!#REF!</definedName>
    <definedName name="xtabin" localSheetId="3">[12]Hidden!#REF!</definedName>
    <definedName name="xtabin">[12]Hidden!#REF!</definedName>
    <definedName name="xx" localSheetId="1">#REF!</definedName>
    <definedName name="xx" localSheetId="5">#REF!</definedName>
    <definedName name="xx" localSheetId="0">#REF!</definedName>
    <definedName name="xx" localSheetId="4">#REF!</definedName>
    <definedName name="xx" localSheetId="3">#REF!</definedName>
    <definedName name="xx">#REF!</definedName>
    <definedName name="xxx" localSheetId="5">#REF!</definedName>
    <definedName name="xxx" localSheetId="0">#REF!</definedName>
    <definedName name="xxx" localSheetId="3">#REF!</definedName>
    <definedName name="xxx">#REF!</definedName>
    <definedName name="xxxx" localSheetId="5">#REF!</definedName>
    <definedName name="xxxx" localSheetId="0">#REF!</definedName>
    <definedName name="xxxx" localSheetId="3">#REF!</definedName>
    <definedName name="xxxx">#REF!</definedName>
    <definedName name="y_inter1">'[55]LG Nonpublic 2018 V5.0'!$W$55</definedName>
    <definedName name="y_inter2">'[55]LG Nonpublic 2018 V5.0'!$W$56</definedName>
    <definedName name="y_inter3">'[55]LG Nonpublic 2018 V5.0'!$Y$55</definedName>
    <definedName name="y_inter4">'[55]LG Nonpublic 2018 V5.0'!$Y$56</definedName>
    <definedName name="Year">'[66]Aug Av. Fuel Price'!$E$15</definedName>
    <definedName name="Year_of_Review">'[23]Title Inputs'!$C$3</definedName>
    <definedName name="YEAR4" localSheetId="5">#REF!</definedName>
    <definedName name="YEAR4" localSheetId="4">#REF!</definedName>
    <definedName name="YEAR4" localSheetId="3">#REF!</definedName>
    <definedName name="YEAR4">#REF!</definedName>
    <definedName name="YearMonth" localSheetId="5">'[35]Vashon BS'!#REF!</definedName>
    <definedName name="YearMonth" localSheetId="0">'[36]Vashon BS'!#REF!</definedName>
    <definedName name="YearMonth" localSheetId="4">'[37]Vashon BS'!#REF!</definedName>
    <definedName name="YearMonth">'[37]Vashon BS'!#REF!</definedName>
    <definedName name="YearMonth_1" localSheetId="5">'[36]Vashon BS'!#REF!</definedName>
    <definedName name="YearMonth_1" localSheetId="4">'[36]Vashon BS'!#REF!</definedName>
    <definedName name="YearMonth_1" localSheetId="3">'[36]Vashon BS'!#REF!</definedName>
    <definedName name="YearMonth_1">'[36]Vashon BS'!#REF!</definedName>
    <definedName name="YearMonthDate">[15]Settings!$I$10</definedName>
    <definedName name="YearMonthDate2">[15]Settings!$I$11</definedName>
    <definedName name="YearMonthDate3">[15]Settings!$I$12</definedName>
    <definedName name="YearMonthDate4">[15]Settings!$I$13</definedName>
    <definedName name="YearMonthDate5">[15]Settings!$I$14</definedName>
    <definedName name="yrCur">'[67]Report Template'!$B$2002</definedName>
    <definedName name="yrNext">'[67]Report Template'!$B$2003</definedName>
    <definedName name="YWMedWasteDisp">#N/A</definedName>
    <definedName name="yy" localSheetId="5">#REF!</definedName>
    <definedName name="yy" localSheetId="0">#REF!</definedName>
    <definedName name="yy" localSheetId="3">#REF!</definedName>
    <definedName name="yy">#REF!</definedName>
    <definedName name="Zero_Format" localSheetId="5">#REF!</definedName>
    <definedName name="Zero_Format" localSheetId="3">#REF!</definedName>
    <definedName name="Zero_Format">#REF!</definedName>
  </definedNames>
  <calcPr calcId="191029" iterate="1" iterateDelta="1.0000000000000001E-5"/>
  <pivotCaches>
    <pivotCache cacheId="0" r:id="rId7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" i="7" l="1"/>
  <c r="AP2" i="7" s="1"/>
  <c r="AR2" i="7"/>
  <c r="AQ8" i="7"/>
  <c r="AN13" i="7"/>
  <c r="AN15" i="7"/>
  <c r="AN32" i="7"/>
  <c r="AN34" i="7"/>
  <c r="AM39" i="7"/>
  <c r="AM40" i="7"/>
  <c r="AM41" i="7"/>
  <c r="AN41" i="7"/>
  <c r="AM43" i="7"/>
  <c r="AN43" i="7" s="1"/>
  <c r="AP43" i="7" s="1"/>
  <c r="AV46" i="7"/>
  <c r="AN55" i="7"/>
  <c r="AN59" i="7"/>
  <c r="AN63" i="7"/>
  <c r="AN67" i="7"/>
  <c r="AN71" i="7"/>
  <c r="AN75" i="7"/>
  <c r="AM91" i="7"/>
  <c r="AP91" i="7" s="1"/>
  <c r="AN91" i="7"/>
  <c r="AM92" i="7"/>
  <c r="AM93" i="7"/>
  <c r="AN93" i="7"/>
  <c r="AN99" i="7"/>
  <c r="AN112" i="7"/>
  <c r="AV118" i="7"/>
  <c r="AM129" i="7"/>
  <c r="AV140" i="7"/>
  <c r="AM148" i="7"/>
  <c r="AV151" i="7"/>
  <c r="AV158" i="7"/>
  <c r="AV160" i="7"/>
  <c r="AT162" i="7"/>
  <c r="AV163" i="7" s="1"/>
  <c r="B112" i="5"/>
  <c r="B111" i="5"/>
  <c r="AP59" i="7" l="1"/>
  <c r="AP71" i="7"/>
  <c r="AP13" i="7"/>
  <c r="AP41" i="7"/>
  <c r="AP32" i="7"/>
  <c r="AP63" i="7"/>
  <c r="AP112" i="7"/>
  <c r="AP75" i="7"/>
  <c r="AN40" i="7"/>
  <c r="AP40" i="7" s="1"/>
  <c r="AP34" i="7"/>
  <c r="AP55" i="7"/>
  <c r="AP99" i="7"/>
  <c r="AP93" i="7"/>
  <c r="AP67" i="7"/>
  <c r="AP15" i="7"/>
  <c r="AN14" i="7"/>
  <c r="AN31" i="7"/>
  <c r="AN35" i="7"/>
  <c r="AN53" i="7"/>
  <c r="AN61" i="7"/>
  <c r="AN69" i="7"/>
  <c r="AN97" i="7"/>
  <c r="AN110" i="7"/>
  <c r="AN23" i="7"/>
  <c r="AN58" i="7"/>
  <c r="AN66" i="7"/>
  <c r="AN74" i="7"/>
  <c r="AN102" i="7"/>
  <c r="AN17" i="7"/>
  <c r="AN22" i="7"/>
  <c r="AN60" i="7"/>
  <c r="AN68" i="7"/>
  <c r="AN96" i="7"/>
  <c r="AN33" i="7"/>
  <c r="AN57" i="7"/>
  <c r="AN65" i="7"/>
  <c r="AN73" i="7"/>
  <c r="AN92" i="7"/>
  <c r="AN101" i="7"/>
  <c r="AN114" i="7"/>
  <c r="AN21" i="7"/>
  <c r="AN54" i="7"/>
  <c r="AN62" i="7"/>
  <c r="AN70" i="7"/>
  <c r="AN98" i="7"/>
  <c r="AN111" i="7"/>
  <c r="AN20" i="7"/>
  <c r="AN56" i="7"/>
  <c r="AN64" i="7"/>
  <c r="AN72" i="7"/>
  <c r="AN100" i="7"/>
  <c r="AN113" i="7"/>
  <c r="AP129" i="7"/>
  <c r="AN129" i="7"/>
  <c r="AN39" i="7"/>
  <c r="B37" i="5"/>
  <c r="AP64" i="7" l="1"/>
  <c r="AP56" i="7"/>
  <c r="AP114" i="7"/>
  <c r="AP68" i="7"/>
  <c r="AP23" i="7"/>
  <c r="AP14" i="7"/>
  <c r="AP21" i="7"/>
  <c r="AP39" i="7"/>
  <c r="AP20" i="7"/>
  <c r="AP101" i="7"/>
  <c r="AP60" i="7"/>
  <c r="AP110" i="7"/>
  <c r="AP111" i="7"/>
  <c r="AP92" i="7"/>
  <c r="AP22" i="7"/>
  <c r="AP97" i="7"/>
  <c r="AP96" i="7"/>
  <c r="AP73" i="7"/>
  <c r="AP69" i="7"/>
  <c r="AP98" i="7"/>
  <c r="AP17" i="7"/>
  <c r="AP113" i="7"/>
  <c r="AP70" i="7"/>
  <c r="AP65" i="7"/>
  <c r="AP102" i="7"/>
  <c r="AP61" i="7"/>
  <c r="AP58" i="7"/>
  <c r="AP62" i="7"/>
  <c r="AP74" i="7"/>
  <c r="AP53" i="7"/>
  <c r="AP31" i="7"/>
  <c r="AP100" i="7"/>
  <c r="AP57" i="7"/>
  <c r="AP72" i="7"/>
  <c r="AP54" i="7"/>
  <c r="AP33" i="7"/>
  <c r="AP66" i="7"/>
  <c r="AP35" i="7"/>
  <c r="C74" i="2" l="1"/>
  <c r="C73" i="2"/>
  <c r="C72" i="2" l="1"/>
  <c r="C71" i="2"/>
  <c r="D72" i="2"/>
  <c r="H79" i="1"/>
  <c r="G79" i="1"/>
  <c r="F79" i="1"/>
  <c r="E153" i="5"/>
  <c r="S20" i="1" l="1"/>
  <c r="S21" i="1"/>
  <c r="S22" i="1"/>
  <c r="S23" i="1"/>
  <c r="G78" i="1"/>
  <c r="F78" i="1"/>
  <c r="G9" i="1"/>
  <c r="E9" i="1"/>
  <c r="B9" i="1"/>
  <c r="H78" i="1" l="1"/>
  <c r="R156" i="7"/>
  <c r="P156" i="7"/>
  <c r="P158" i="7" s="1"/>
  <c r="O156" i="7"/>
  <c r="O158" i="7" s="1"/>
  <c r="N156" i="7"/>
  <c r="N158" i="7" s="1"/>
  <c r="M156" i="7"/>
  <c r="M158" i="7" s="1"/>
  <c r="L156" i="7"/>
  <c r="L158" i="7" s="1"/>
  <c r="K156" i="7"/>
  <c r="K158" i="7" s="1"/>
  <c r="J156" i="7"/>
  <c r="J158" i="7" s="1"/>
  <c r="I156" i="7"/>
  <c r="I158" i="7" s="1"/>
  <c r="H156" i="7"/>
  <c r="H158" i="7" s="1"/>
  <c r="G156" i="7"/>
  <c r="G158" i="7" s="1"/>
  <c r="F156" i="7"/>
  <c r="F158" i="7" s="1"/>
  <c r="E156" i="7"/>
  <c r="E158" i="7" s="1"/>
  <c r="D156" i="7"/>
  <c r="B156" i="7"/>
  <c r="R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AM149" i="7" s="1"/>
  <c r="B149" i="7"/>
  <c r="R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B148" i="7"/>
  <c r="R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AM147" i="7" s="1"/>
  <c r="B147" i="7"/>
  <c r="R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AM146" i="7" s="1"/>
  <c r="B146" i="7"/>
  <c r="R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AM145" i="7" s="1"/>
  <c r="B145" i="7"/>
  <c r="R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AM138" i="7" s="1"/>
  <c r="B138" i="7"/>
  <c r="R137" i="7"/>
  <c r="P137" i="7"/>
  <c r="O137" i="7"/>
  <c r="N137" i="7"/>
  <c r="M137" i="7"/>
  <c r="L137" i="7"/>
  <c r="K137" i="7"/>
  <c r="J137" i="7"/>
  <c r="I137" i="7"/>
  <c r="W137" i="7" s="1"/>
  <c r="H137" i="7"/>
  <c r="G137" i="7"/>
  <c r="F137" i="7"/>
  <c r="E137" i="7"/>
  <c r="D137" i="7"/>
  <c r="AM137" i="7" s="1"/>
  <c r="B137" i="7"/>
  <c r="R136" i="7"/>
  <c r="P136" i="7"/>
  <c r="O136" i="7"/>
  <c r="N136" i="7"/>
  <c r="M136" i="7"/>
  <c r="L136" i="7"/>
  <c r="K136" i="7"/>
  <c r="J136" i="7"/>
  <c r="I136" i="7"/>
  <c r="H136" i="7"/>
  <c r="V136" i="7" s="1"/>
  <c r="G136" i="7"/>
  <c r="F136" i="7"/>
  <c r="E136" i="7"/>
  <c r="D136" i="7"/>
  <c r="AM136" i="7" s="1"/>
  <c r="B136" i="7"/>
  <c r="R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AM135" i="7" s="1"/>
  <c r="B135" i="7"/>
  <c r="R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AM134" i="7" s="1"/>
  <c r="B134" i="7"/>
  <c r="R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AM133" i="7" s="1"/>
  <c r="B133" i="7"/>
  <c r="R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AM132" i="7" s="1"/>
  <c r="B132" i="7"/>
  <c r="R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AM131" i="7" s="1"/>
  <c r="B131" i="7"/>
  <c r="R130" i="7"/>
  <c r="P130" i="7"/>
  <c r="O130" i="7"/>
  <c r="N130" i="7"/>
  <c r="M130" i="7"/>
  <c r="L130" i="7"/>
  <c r="K130" i="7"/>
  <c r="J130" i="7"/>
  <c r="X130" i="7" s="1"/>
  <c r="I130" i="7"/>
  <c r="H130" i="7"/>
  <c r="G130" i="7"/>
  <c r="F130" i="7"/>
  <c r="E130" i="7"/>
  <c r="D130" i="7"/>
  <c r="AM130" i="7" s="1"/>
  <c r="B130" i="7"/>
  <c r="R129" i="7"/>
  <c r="P129" i="7"/>
  <c r="AD129" i="7" s="1"/>
  <c r="O129" i="7"/>
  <c r="AC129" i="7" s="1"/>
  <c r="N129" i="7"/>
  <c r="AB129" i="7" s="1"/>
  <c r="M129" i="7"/>
  <c r="AA129" i="7" s="1"/>
  <c r="L129" i="7"/>
  <c r="Z129" i="7" s="1"/>
  <c r="K129" i="7"/>
  <c r="Y129" i="7" s="1"/>
  <c r="J129" i="7"/>
  <c r="X129" i="7" s="1"/>
  <c r="I129" i="7"/>
  <c r="W129" i="7" s="1"/>
  <c r="H129" i="7"/>
  <c r="V129" i="7" s="1"/>
  <c r="G129" i="7"/>
  <c r="U129" i="7" s="1"/>
  <c r="F129" i="7"/>
  <c r="T129" i="7" s="1"/>
  <c r="E129" i="7"/>
  <c r="S129" i="7" s="1"/>
  <c r="B129" i="7"/>
  <c r="R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AM128" i="7" s="1"/>
  <c r="B128" i="7"/>
  <c r="R127" i="7"/>
  <c r="P127" i="7"/>
  <c r="O127" i="7"/>
  <c r="N127" i="7"/>
  <c r="M127" i="7"/>
  <c r="L127" i="7"/>
  <c r="K127" i="7"/>
  <c r="Y127" i="7" s="1"/>
  <c r="J127" i="7"/>
  <c r="X127" i="7" s="1"/>
  <c r="I127" i="7"/>
  <c r="H127" i="7"/>
  <c r="G127" i="7"/>
  <c r="F127" i="7"/>
  <c r="E127" i="7"/>
  <c r="D127" i="7"/>
  <c r="AM127" i="7" s="1"/>
  <c r="B127" i="7"/>
  <c r="R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M126" i="7" s="1"/>
  <c r="B126" i="7"/>
  <c r="R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AM125" i="7" s="1"/>
  <c r="B125" i="7"/>
  <c r="R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AM124" i="7" s="1"/>
  <c r="B124" i="7"/>
  <c r="R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AM123" i="7" s="1"/>
  <c r="B123" i="7"/>
  <c r="R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AM116" i="7" s="1"/>
  <c r="B116" i="7"/>
  <c r="R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B115" i="7"/>
  <c r="R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B114" i="7"/>
  <c r="R113" i="7"/>
  <c r="P113" i="7"/>
  <c r="AD113" i="7" s="1"/>
  <c r="O113" i="7"/>
  <c r="N113" i="7"/>
  <c r="M113" i="7"/>
  <c r="L113" i="7"/>
  <c r="K113" i="7"/>
  <c r="J113" i="7"/>
  <c r="I113" i="7"/>
  <c r="H113" i="7"/>
  <c r="V113" i="7" s="1"/>
  <c r="G113" i="7"/>
  <c r="F113" i="7"/>
  <c r="E113" i="7"/>
  <c r="D113" i="7"/>
  <c r="B113" i="7"/>
  <c r="Z112" i="7"/>
  <c r="R112" i="7"/>
  <c r="P112" i="7"/>
  <c r="O112" i="7"/>
  <c r="N112" i="7"/>
  <c r="M112" i="7"/>
  <c r="L112" i="7"/>
  <c r="K112" i="7"/>
  <c r="Y112" i="7" s="1"/>
  <c r="J112" i="7"/>
  <c r="X112" i="7" s="1"/>
  <c r="I112" i="7"/>
  <c r="W112" i="7" s="1"/>
  <c r="H112" i="7"/>
  <c r="G112" i="7"/>
  <c r="F112" i="7"/>
  <c r="E112" i="7"/>
  <c r="D112" i="7"/>
  <c r="B112" i="7"/>
  <c r="R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Z111" i="7" s="1"/>
  <c r="B111" i="7"/>
  <c r="R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AB110" i="7" s="1"/>
  <c r="B110" i="7"/>
  <c r="R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AM109" i="7" s="1"/>
  <c r="B109" i="7"/>
  <c r="R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S108" i="7" s="1"/>
  <c r="D108" i="7"/>
  <c r="AM108" i="7" s="1"/>
  <c r="B108" i="7"/>
  <c r="R107" i="7"/>
  <c r="P107" i="7"/>
  <c r="AD107" i="7" s="1"/>
  <c r="O107" i="7"/>
  <c r="AC107" i="7" s="1"/>
  <c r="N107" i="7"/>
  <c r="M107" i="7"/>
  <c r="L107" i="7"/>
  <c r="K107" i="7"/>
  <c r="J107" i="7"/>
  <c r="X107" i="7" s="1"/>
  <c r="I107" i="7"/>
  <c r="W107" i="7" s="1"/>
  <c r="H107" i="7"/>
  <c r="V107" i="7" s="1"/>
  <c r="G107" i="7"/>
  <c r="U107" i="7" s="1"/>
  <c r="F107" i="7"/>
  <c r="E107" i="7"/>
  <c r="D107" i="7"/>
  <c r="AM107" i="7" s="1"/>
  <c r="B107" i="7"/>
  <c r="R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AM106" i="7" s="1"/>
  <c r="B106" i="7"/>
  <c r="R105" i="7"/>
  <c r="P105" i="7"/>
  <c r="AD105" i="7" s="1"/>
  <c r="O105" i="7"/>
  <c r="AC105" i="7" s="1"/>
  <c r="N105" i="7"/>
  <c r="AB105" i="7" s="1"/>
  <c r="M105" i="7"/>
  <c r="AA105" i="7" s="1"/>
  <c r="L105" i="7"/>
  <c r="K105" i="7"/>
  <c r="J105" i="7"/>
  <c r="X105" i="7" s="1"/>
  <c r="I105" i="7"/>
  <c r="W105" i="7" s="1"/>
  <c r="H105" i="7"/>
  <c r="G105" i="7"/>
  <c r="U105" i="7" s="1"/>
  <c r="F105" i="7"/>
  <c r="T105" i="7" s="1"/>
  <c r="E105" i="7"/>
  <c r="D105" i="7"/>
  <c r="AM105" i="7" s="1"/>
  <c r="B105" i="7"/>
  <c r="R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B104" i="7"/>
  <c r="R103" i="7"/>
  <c r="P103" i="7"/>
  <c r="O103" i="7"/>
  <c r="N103" i="7"/>
  <c r="M103" i="7"/>
  <c r="L103" i="7"/>
  <c r="K103" i="7"/>
  <c r="J103" i="7"/>
  <c r="I103" i="7"/>
  <c r="H103" i="7"/>
  <c r="V103" i="7" s="1"/>
  <c r="G103" i="7"/>
  <c r="F103" i="7"/>
  <c r="E103" i="7"/>
  <c r="D103" i="7"/>
  <c r="AM103" i="7" s="1"/>
  <c r="B103" i="7"/>
  <c r="R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B102" i="7"/>
  <c r="R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B101" i="7"/>
  <c r="R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B100" i="7"/>
  <c r="R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B99" i="7"/>
  <c r="AA98" i="7"/>
  <c r="S98" i="7"/>
  <c r="R98" i="7"/>
  <c r="P98" i="7"/>
  <c r="O98" i="7"/>
  <c r="AC98" i="7" s="1"/>
  <c r="N98" i="7"/>
  <c r="M98" i="7"/>
  <c r="L98" i="7"/>
  <c r="K98" i="7"/>
  <c r="J98" i="7"/>
  <c r="X98" i="7" s="1"/>
  <c r="I98" i="7"/>
  <c r="H98" i="7"/>
  <c r="G98" i="7"/>
  <c r="U98" i="7" s="1"/>
  <c r="F98" i="7"/>
  <c r="E98" i="7"/>
  <c r="D98" i="7"/>
  <c r="B98" i="7"/>
  <c r="R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B97" i="7"/>
  <c r="R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B96" i="7"/>
  <c r="R95" i="7"/>
  <c r="P95" i="7"/>
  <c r="O95" i="7"/>
  <c r="AC95" i="7" s="1"/>
  <c r="N95" i="7"/>
  <c r="M95" i="7"/>
  <c r="L95" i="7"/>
  <c r="K95" i="7"/>
  <c r="J95" i="7"/>
  <c r="I95" i="7"/>
  <c r="H95" i="7"/>
  <c r="G95" i="7"/>
  <c r="U95" i="7" s="1"/>
  <c r="F95" i="7"/>
  <c r="E95" i="7"/>
  <c r="D95" i="7"/>
  <c r="AM95" i="7" s="1"/>
  <c r="B95" i="7"/>
  <c r="R94" i="7"/>
  <c r="P94" i="7"/>
  <c r="O94" i="7"/>
  <c r="N94" i="7"/>
  <c r="M94" i="7"/>
  <c r="L94" i="7"/>
  <c r="K94" i="7"/>
  <c r="Y94" i="7" s="1"/>
  <c r="J94" i="7"/>
  <c r="I94" i="7"/>
  <c r="H94" i="7"/>
  <c r="G94" i="7"/>
  <c r="F94" i="7"/>
  <c r="E94" i="7"/>
  <c r="D94" i="7"/>
  <c r="AM94" i="7" s="1"/>
  <c r="B94" i="7"/>
  <c r="R93" i="7"/>
  <c r="P93" i="7"/>
  <c r="AD93" i="7" s="1"/>
  <c r="O93" i="7"/>
  <c r="AC93" i="7" s="1"/>
  <c r="N93" i="7"/>
  <c r="AB93" i="7" s="1"/>
  <c r="M93" i="7"/>
  <c r="AA93" i="7" s="1"/>
  <c r="L93" i="7"/>
  <c r="Z93" i="7" s="1"/>
  <c r="K93" i="7"/>
  <c r="Y93" i="7" s="1"/>
  <c r="J93" i="7"/>
  <c r="X93" i="7" s="1"/>
  <c r="I93" i="7"/>
  <c r="W93" i="7" s="1"/>
  <c r="H93" i="7"/>
  <c r="V93" i="7" s="1"/>
  <c r="G93" i="7"/>
  <c r="U93" i="7" s="1"/>
  <c r="F93" i="7"/>
  <c r="T93" i="7" s="1"/>
  <c r="E93" i="7"/>
  <c r="B93" i="7"/>
  <c r="R92" i="7"/>
  <c r="P92" i="7"/>
  <c r="AD92" i="7" s="1"/>
  <c r="O92" i="7"/>
  <c r="AC92" i="7" s="1"/>
  <c r="N92" i="7"/>
  <c r="AB92" i="7" s="1"/>
  <c r="M92" i="7"/>
  <c r="AA92" i="7" s="1"/>
  <c r="L92" i="7"/>
  <c r="Z92" i="7" s="1"/>
  <c r="K92" i="7"/>
  <c r="Y92" i="7" s="1"/>
  <c r="J92" i="7"/>
  <c r="X92" i="7" s="1"/>
  <c r="I92" i="7"/>
  <c r="W92" i="7" s="1"/>
  <c r="H92" i="7"/>
  <c r="V92" i="7" s="1"/>
  <c r="G92" i="7"/>
  <c r="U92" i="7" s="1"/>
  <c r="F92" i="7"/>
  <c r="T92" i="7" s="1"/>
  <c r="E92" i="7"/>
  <c r="S92" i="7" s="1"/>
  <c r="B92" i="7"/>
  <c r="R91" i="7"/>
  <c r="P91" i="7"/>
  <c r="AD91" i="7" s="1"/>
  <c r="O91" i="7"/>
  <c r="AC91" i="7" s="1"/>
  <c r="N91" i="7"/>
  <c r="AB91" i="7" s="1"/>
  <c r="M91" i="7"/>
  <c r="AA91" i="7" s="1"/>
  <c r="L91" i="7"/>
  <c r="Z91" i="7" s="1"/>
  <c r="K91" i="7"/>
  <c r="Y91" i="7" s="1"/>
  <c r="J91" i="7"/>
  <c r="X91" i="7" s="1"/>
  <c r="I91" i="7"/>
  <c r="W91" i="7" s="1"/>
  <c r="H91" i="7"/>
  <c r="V91" i="7" s="1"/>
  <c r="G91" i="7"/>
  <c r="U91" i="7" s="1"/>
  <c r="F91" i="7"/>
  <c r="T91" i="7" s="1"/>
  <c r="E91" i="7"/>
  <c r="B91" i="7"/>
  <c r="R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AM90" i="7" s="1"/>
  <c r="B90" i="7"/>
  <c r="R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AM89" i="7" s="1"/>
  <c r="B89" i="7"/>
  <c r="R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B88" i="7"/>
  <c r="R87" i="7"/>
  <c r="P87" i="7"/>
  <c r="O87" i="7"/>
  <c r="N87" i="7"/>
  <c r="M87" i="7"/>
  <c r="AA87" i="7" s="1"/>
  <c r="L87" i="7"/>
  <c r="K87" i="7"/>
  <c r="J87" i="7"/>
  <c r="I87" i="7"/>
  <c r="H87" i="7"/>
  <c r="G87" i="7"/>
  <c r="F87" i="7"/>
  <c r="E87" i="7"/>
  <c r="S87" i="7" s="1"/>
  <c r="D87" i="7"/>
  <c r="AM87" i="7" s="1"/>
  <c r="B87" i="7"/>
  <c r="R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AM86" i="7" s="1"/>
  <c r="B86" i="7"/>
  <c r="R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AM85" i="7" s="1"/>
  <c r="B85" i="7"/>
  <c r="R84" i="7"/>
  <c r="P84" i="7"/>
  <c r="O84" i="7"/>
  <c r="AC84" i="7" s="1"/>
  <c r="N84" i="7"/>
  <c r="M84" i="7"/>
  <c r="L84" i="7"/>
  <c r="K84" i="7"/>
  <c r="J84" i="7"/>
  <c r="I84" i="7"/>
  <c r="H84" i="7"/>
  <c r="G84" i="7"/>
  <c r="F84" i="7"/>
  <c r="E84" i="7"/>
  <c r="D84" i="7"/>
  <c r="AM84" i="7" s="1"/>
  <c r="B84" i="7"/>
  <c r="R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AM83" i="7" s="1"/>
  <c r="B83" i="7"/>
  <c r="R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AM82" i="7" s="1"/>
  <c r="B82" i="7"/>
  <c r="R81" i="7"/>
  <c r="P81" i="7"/>
  <c r="O81" i="7"/>
  <c r="N81" i="7"/>
  <c r="M81" i="7"/>
  <c r="L81" i="7"/>
  <c r="K81" i="7"/>
  <c r="J81" i="7"/>
  <c r="I81" i="7"/>
  <c r="H81" i="7"/>
  <c r="G81" i="7"/>
  <c r="F81" i="7"/>
  <c r="E81" i="7"/>
  <c r="S81" i="7" s="1"/>
  <c r="D81" i="7"/>
  <c r="AM81" i="7" s="1"/>
  <c r="B81" i="7"/>
  <c r="R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AM80" i="7" s="1"/>
  <c r="B80" i="7"/>
  <c r="R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AM79" i="7" s="1"/>
  <c r="B79" i="7"/>
  <c r="R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AM78" i="7" s="1"/>
  <c r="B78" i="7"/>
  <c r="R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AM77" i="7" s="1"/>
  <c r="B77" i="7"/>
  <c r="R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AM76" i="7" s="1"/>
  <c r="B76" i="7"/>
  <c r="R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B75" i="7"/>
  <c r="R74" i="7"/>
  <c r="P74" i="7"/>
  <c r="O74" i="7"/>
  <c r="N74" i="7"/>
  <c r="M74" i="7"/>
  <c r="AA74" i="7" s="1"/>
  <c r="L74" i="7"/>
  <c r="K74" i="7"/>
  <c r="J74" i="7"/>
  <c r="I74" i="7"/>
  <c r="H74" i="7"/>
  <c r="G74" i="7"/>
  <c r="F74" i="7"/>
  <c r="E74" i="7"/>
  <c r="D74" i="7"/>
  <c r="B74" i="7"/>
  <c r="R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B73" i="7"/>
  <c r="R72" i="7"/>
  <c r="P72" i="7"/>
  <c r="AD72" i="7" s="1"/>
  <c r="O72" i="7"/>
  <c r="AC72" i="7" s="1"/>
  <c r="N72" i="7"/>
  <c r="M72" i="7"/>
  <c r="L72" i="7"/>
  <c r="K72" i="7"/>
  <c r="J72" i="7"/>
  <c r="I72" i="7"/>
  <c r="H72" i="7"/>
  <c r="V72" i="7" s="1"/>
  <c r="G72" i="7"/>
  <c r="U72" i="7" s="1"/>
  <c r="F72" i="7"/>
  <c r="E72" i="7"/>
  <c r="D72" i="7"/>
  <c r="B72" i="7"/>
  <c r="R71" i="7"/>
  <c r="P71" i="7"/>
  <c r="O71" i="7"/>
  <c r="AC71" i="7" s="1"/>
  <c r="N71" i="7"/>
  <c r="M71" i="7"/>
  <c r="AA71" i="7" s="1"/>
  <c r="L71" i="7"/>
  <c r="K71" i="7"/>
  <c r="J71" i="7"/>
  <c r="I71" i="7"/>
  <c r="H71" i="7"/>
  <c r="G71" i="7"/>
  <c r="U71" i="7" s="1"/>
  <c r="F71" i="7"/>
  <c r="E71" i="7"/>
  <c r="D71" i="7"/>
  <c r="B71" i="7"/>
  <c r="R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B70" i="7"/>
  <c r="R69" i="7"/>
  <c r="P69" i="7"/>
  <c r="O69" i="7"/>
  <c r="N69" i="7"/>
  <c r="M69" i="7"/>
  <c r="AA69" i="7" s="1"/>
  <c r="L69" i="7"/>
  <c r="K69" i="7"/>
  <c r="J69" i="7"/>
  <c r="I69" i="7"/>
  <c r="H69" i="7"/>
  <c r="G69" i="7"/>
  <c r="F69" i="7"/>
  <c r="E69" i="7"/>
  <c r="D69" i="7"/>
  <c r="B69" i="7"/>
  <c r="R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B68" i="7"/>
  <c r="R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B67" i="7"/>
  <c r="R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B66" i="7"/>
  <c r="R65" i="7"/>
  <c r="P65" i="7"/>
  <c r="O65" i="7"/>
  <c r="AC65" i="7" s="1"/>
  <c r="N65" i="7"/>
  <c r="M65" i="7"/>
  <c r="L65" i="7"/>
  <c r="K65" i="7"/>
  <c r="J65" i="7"/>
  <c r="I65" i="7"/>
  <c r="H65" i="7"/>
  <c r="G65" i="7"/>
  <c r="U65" i="7" s="1"/>
  <c r="F65" i="7"/>
  <c r="E65" i="7"/>
  <c r="D65" i="7"/>
  <c r="B65" i="7"/>
  <c r="R64" i="7"/>
  <c r="P64" i="7"/>
  <c r="O64" i="7"/>
  <c r="AC64" i="7" s="1"/>
  <c r="N64" i="7"/>
  <c r="M64" i="7"/>
  <c r="L64" i="7"/>
  <c r="K64" i="7"/>
  <c r="J64" i="7"/>
  <c r="I64" i="7"/>
  <c r="H64" i="7"/>
  <c r="G64" i="7"/>
  <c r="U64" i="7" s="1"/>
  <c r="F64" i="7"/>
  <c r="E64" i="7"/>
  <c r="D64" i="7"/>
  <c r="B64" i="7"/>
  <c r="R63" i="7"/>
  <c r="P63" i="7"/>
  <c r="AD63" i="7" s="1"/>
  <c r="O63" i="7"/>
  <c r="AC63" i="7" s="1"/>
  <c r="N63" i="7"/>
  <c r="AB63" i="7" s="1"/>
  <c r="M63" i="7"/>
  <c r="L63" i="7"/>
  <c r="Z63" i="7" s="1"/>
  <c r="K63" i="7"/>
  <c r="J63" i="7"/>
  <c r="I63" i="7"/>
  <c r="H63" i="7"/>
  <c r="V63" i="7" s="1"/>
  <c r="G63" i="7"/>
  <c r="U63" i="7" s="1"/>
  <c r="F63" i="7"/>
  <c r="T63" i="7" s="1"/>
  <c r="E63" i="7"/>
  <c r="D63" i="7"/>
  <c r="B63" i="7"/>
  <c r="R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B62" i="7"/>
  <c r="R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B61" i="7"/>
  <c r="R60" i="7"/>
  <c r="P60" i="7"/>
  <c r="O60" i="7"/>
  <c r="N60" i="7"/>
  <c r="M60" i="7"/>
  <c r="L60" i="7"/>
  <c r="K60" i="7"/>
  <c r="Y60" i="7" s="1"/>
  <c r="J60" i="7"/>
  <c r="I60" i="7"/>
  <c r="H60" i="7"/>
  <c r="G60" i="7"/>
  <c r="F60" i="7"/>
  <c r="E60" i="7"/>
  <c r="D60" i="7"/>
  <c r="B60" i="7"/>
  <c r="R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B59" i="7"/>
  <c r="R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B58" i="7"/>
  <c r="R57" i="7"/>
  <c r="P57" i="7"/>
  <c r="AD57" i="7" s="1"/>
  <c r="O57" i="7"/>
  <c r="N57" i="7"/>
  <c r="M57" i="7"/>
  <c r="L57" i="7"/>
  <c r="K57" i="7"/>
  <c r="J57" i="7"/>
  <c r="I57" i="7"/>
  <c r="H57" i="7"/>
  <c r="G57" i="7"/>
  <c r="F57" i="7"/>
  <c r="E57" i="7"/>
  <c r="D57" i="7"/>
  <c r="B57" i="7"/>
  <c r="R56" i="7"/>
  <c r="P56" i="7"/>
  <c r="O56" i="7"/>
  <c r="N56" i="7"/>
  <c r="M56" i="7"/>
  <c r="L56" i="7"/>
  <c r="Z56" i="7" s="1"/>
  <c r="K56" i="7"/>
  <c r="J56" i="7"/>
  <c r="I56" i="7"/>
  <c r="H56" i="7"/>
  <c r="G56" i="7"/>
  <c r="F56" i="7"/>
  <c r="E56" i="7"/>
  <c r="D56" i="7"/>
  <c r="B56" i="7"/>
  <c r="R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55" i="7"/>
  <c r="R54" i="7"/>
  <c r="P54" i="7"/>
  <c r="O54" i="7"/>
  <c r="N54" i="7"/>
  <c r="M54" i="7"/>
  <c r="L54" i="7"/>
  <c r="K54" i="7"/>
  <c r="J54" i="7"/>
  <c r="X54" i="7" s="1"/>
  <c r="I54" i="7"/>
  <c r="H54" i="7"/>
  <c r="G54" i="7"/>
  <c r="F54" i="7"/>
  <c r="E54" i="7"/>
  <c r="D54" i="7"/>
  <c r="B54" i="7"/>
  <c r="R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53" i="7"/>
  <c r="G52" i="7"/>
  <c r="F52" i="7"/>
  <c r="R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B44" i="7"/>
  <c r="U43" i="7"/>
  <c r="R43" i="7"/>
  <c r="P43" i="7"/>
  <c r="AD43" i="7" s="1"/>
  <c r="O43" i="7"/>
  <c r="AC43" i="7" s="1"/>
  <c r="N43" i="7"/>
  <c r="AB43" i="7" s="1"/>
  <c r="M43" i="7"/>
  <c r="AA43" i="7" s="1"/>
  <c r="L43" i="7"/>
  <c r="Z43" i="7" s="1"/>
  <c r="K43" i="7"/>
  <c r="Y43" i="7" s="1"/>
  <c r="J43" i="7"/>
  <c r="X43" i="7" s="1"/>
  <c r="I43" i="7"/>
  <c r="W43" i="7" s="1"/>
  <c r="H43" i="7"/>
  <c r="V43" i="7" s="1"/>
  <c r="G43" i="7"/>
  <c r="F43" i="7"/>
  <c r="T43" i="7" s="1"/>
  <c r="E43" i="7"/>
  <c r="S43" i="7" s="1"/>
  <c r="B43" i="7"/>
  <c r="R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M42" i="7" s="1"/>
  <c r="B42" i="7"/>
  <c r="R41" i="7"/>
  <c r="P41" i="7"/>
  <c r="AD41" i="7" s="1"/>
  <c r="O41" i="7"/>
  <c r="AC41" i="7" s="1"/>
  <c r="N41" i="7"/>
  <c r="AB41" i="7" s="1"/>
  <c r="M41" i="7"/>
  <c r="AA41" i="7" s="1"/>
  <c r="L41" i="7"/>
  <c r="Z41" i="7" s="1"/>
  <c r="K41" i="7"/>
  <c r="Y41" i="7" s="1"/>
  <c r="J41" i="7"/>
  <c r="X41" i="7" s="1"/>
  <c r="I41" i="7"/>
  <c r="W41" i="7" s="1"/>
  <c r="H41" i="7"/>
  <c r="V41" i="7" s="1"/>
  <c r="G41" i="7"/>
  <c r="U41" i="7" s="1"/>
  <c r="F41" i="7"/>
  <c r="T41" i="7" s="1"/>
  <c r="E41" i="7"/>
  <c r="B41" i="7"/>
  <c r="R40" i="7"/>
  <c r="P40" i="7"/>
  <c r="AD40" i="7" s="1"/>
  <c r="O40" i="7"/>
  <c r="AC40" i="7" s="1"/>
  <c r="N40" i="7"/>
  <c r="AB40" i="7" s="1"/>
  <c r="M40" i="7"/>
  <c r="AA40" i="7" s="1"/>
  <c r="L40" i="7"/>
  <c r="Z40" i="7" s="1"/>
  <c r="K40" i="7"/>
  <c r="Y40" i="7" s="1"/>
  <c r="J40" i="7"/>
  <c r="X40" i="7" s="1"/>
  <c r="I40" i="7"/>
  <c r="W40" i="7" s="1"/>
  <c r="H40" i="7"/>
  <c r="V40" i="7" s="1"/>
  <c r="G40" i="7"/>
  <c r="U40" i="7" s="1"/>
  <c r="F40" i="7"/>
  <c r="T40" i="7" s="1"/>
  <c r="E40" i="7"/>
  <c r="S40" i="7" s="1"/>
  <c r="B40" i="7"/>
  <c r="R39" i="7"/>
  <c r="P39" i="7"/>
  <c r="AD39" i="7" s="1"/>
  <c r="O39" i="7"/>
  <c r="AC39" i="7" s="1"/>
  <c r="N39" i="7"/>
  <c r="AB39" i="7" s="1"/>
  <c r="M39" i="7"/>
  <c r="AA39" i="7" s="1"/>
  <c r="L39" i="7"/>
  <c r="Z39" i="7" s="1"/>
  <c r="K39" i="7"/>
  <c r="Y39" i="7" s="1"/>
  <c r="J39" i="7"/>
  <c r="X39" i="7" s="1"/>
  <c r="I39" i="7"/>
  <c r="W39" i="7" s="1"/>
  <c r="H39" i="7"/>
  <c r="V39" i="7" s="1"/>
  <c r="G39" i="7"/>
  <c r="U39" i="7" s="1"/>
  <c r="F39" i="7"/>
  <c r="T39" i="7" s="1"/>
  <c r="E39" i="7"/>
  <c r="S39" i="7" s="1"/>
  <c r="B39" i="7"/>
  <c r="AD38" i="7"/>
  <c r="R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AM38" i="7" s="1"/>
  <c r="B38" i="7"/>
  <c r="R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AM37" i="7" s="1"/>
  <c r="B37" i="7"/>
  <c r="R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AM36" i="7" s="1"/>
  <c r="B36" i="7"/>
  <c r="R35" i="7"/>
  <c r="P35" i="7"/>
  <c r="O35" i="7"/>
  <c r="N35" i="7"/>
  <c r="M35" i="7"/>
  <c r="L35" i="7"/>
  <c r="K35" i="7"/>
  <c r="J35" i="7"/>
  <c r="I35" i="7"/>
  <c r="H35" i="7"/>
  <c r="V35" i="7" s="1"/>
  <c r="G35" i="7"/>
  <c r="F35" i="7"/>
  <c r="E35" i="7"/>
  <c r="D35" i="7"/>
  <c r="B35" i="7"/>
  <c r="R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B34" i="7"/>
  <c r="R33" i="7"/>
  <c r="P33" i="7"/>
  <c r="AD33" i="7" s="1"/>
  <c r="O33" i="7"/>
  <c r="AC33" i="7" s="1"/>
  <c r="N33" i="7"/>
  <c r="AB33" i="7" s="1"/>
  <c r="M33" i="7"/>
  <c r="AA33" i="7" s="1"/>
  <c r="L33" i="7"/>
  <c r="Z33" i="7" s="1"/>
  <c r="K33" i="7"/>
  <c r="Y33" i="7" s="1"/>
  <c r="J33" i="7"/>
  <c r="X33" i="7" s="1"/>
  <c r="I33" i="7"/>
  <c r="W33" i="7" s="1"/>
  <c r="H33" i="7"/>
  <c r="V33" i="7" s="1"/>
  <c r="G33" i="7"/>
  <c r="U33" i="7" s="1"/>
  <c r="F33" i="7"/>
  <c r="T33" i="7" s="1"/>
  <c r="E33" i="7"/>
  <c r="S33" i="7" s="1"/>
  <c r="B33" i="7"/>
  <c r="R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X32" i="7" s="1"/>
  <c r="B32" i="7"/>
  <c r="R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AB31" i="7" s="1"/>
  <c r="B31" i="7"/>
  <c r="R30" i="7"/>
  <c r="P30" i="7"/>
  <c r="O30" i="7"/>
  <c r="N30" i="7"/>
  <c r="M30" i="7"/>
  <c r="L30" i="7"/>
  <c r="K30" i="7"/>
  <c r="J30" i="7"/>
  <c r="X30" i="7" s="1"/>
  <c r="I30" i="7"/>
  <c r="H30" i="7"/>
  <c r="G30" i="7"/>
  <c r="F30" i="7"/>
  <c r="E30" i="7"/>
  <c r="D30" i="7"/>
  <c r="B30" i="7"/>
  <c r="R29" i="7"/>
  <c r="P29" i="7"/>
  <c r="O29" i="7"/>
  <c r="N29" i="7"/>
  <c r="M29" i="7"/>
  <c r="L29" i="7"/>
  <c r="K29" i="7"/>
  <c r="J29" i="7"/>
  <c r="I29" i="7"/>
  <c r="H29" i="7"/>
  <c r="G29" i="7"/>
  <c r="F29" i="7"/>
  <c r="E29" i="7"/>
  <c r="S29" i="7" s="1"/>
  <c r="D29" i="7"/>
  <c r="AM29" i="7" s="1"/>
  <c r="B29" i="7"/>
  <c r="R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M28" i="7" s="1"/>
  <c r="B28" i="7"/>
  <c r="R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27" i="7"/>
  <c r="R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B26" i="7"/>
  <c r="R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AM25" i="7" s="1"/>
  <c r="B25" i="7"/>
  <c r="R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M24" i="7" s="1"/>
  <c r="B24" i="7"/>
  <c r="R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B23" i="7"/>
  <c r="R22" i="7"/>
  <c r="P22" i="7"/>
  <c r="O22" i="7"/>
  <c r="N22" i="7"/>
  <c r="M22" i="7"/>
  <c r="L22" i="7"/>
  <c r="K22" i="7"/>
  <c r="J22" i="7"/>
  <c r="I22" i="7"/>
  <c r="W22" i="7" s="1"/>
  <c r="H22" i="7"/>
  <c r="G22" i="7"/>
  <c r="F22" i="7"/>
  <c r="E22" i="7"/>
  <c r="D22" i="7"/>
  <c r="B22" i="7"/>
  <c r="R21" i="7"/>
  <c r="P21" i="7"/>
  <c r="O21" i="7"/>
  <c r="N21" i="7"/>
  <c r="M21" i="7"/>
  <c r="AA21" i="7" s="1"/>
  <c r="L21" i="7"/>
  <c r="K21" i="7"/>
  <c r="J21" i="7"/>
  <c r="I21" i="7"/>
  <c r="H21" i="7"/>
  <c r="G21" i="7"/>
  <c r="F21" i="7"/>
  <c r="E21" i="7"/>
  <c r="D21" i="7"/>
  <c r="B21" i="7"/>
  <c r="R20" i="7"/>
  <c r="P20" i="7"/>
  <c r="O20" i="7"/>
  <c r="AC20" i="7" s="1"/>
  <c r="N20" i="7"/>
  <c r="M20" i="7"/>
  <c r="L20" i="7"/>
  <c r="K20" i="7"/>
  <c r="J20" i="7"/>
  <c r="I20" i="7"/>
  <c r="H20" i="7"/>
  <c r="G20" i="7"/>
  <c r="F20" i="7"/>
  <c r="E20" i="7"/>
  <c r="D20" i="7"/>
  <c r="B20" i="7"/>
  <c r="R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M19" i="7" s="1"/>
  <c r="B19" i="7"/>
  <c r="R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M18" i="7" s="1"/>
  <c r="B18" i="7"/>
  <c r="R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B17" i="7"/>
  <c r="R16" i="7"/>
  <c r="P16" i="7"/>
  <c r="O16" i="7"/>
  <c r="N16" i="7"/>
  <c r="M16" i="7"/>
  <c r="L16" i="7"/>
  <c r="Z16" i="7" s="1"/>
  <c r="K16" i="7"/>
  <c r="J16" i="7"/>
  <c r="I16" i="7"/>
  <c r="H16" i="7"/>
  <c r="G16" i="7"/>
  <c r="F16" i="7"/>
  <c r="E16" i="7"/>
  <c r="D16" i="7"/>
  <c r="B16" i="7"/>
  <c r="R15" i="7"/>
  <c r="P15" i="7"/>
  <c r="AD15" i="7" s="1"/>
  <c r="O15" i="7"/>
  <c r="N15" i="7"/>
  <c r="M15" i="7"/>
  <c r="L15" i="7"/>
  <c r="K15" i="7"/>
  <c r="J15" i="7"/>
  <c r="X15" i="7" s="1"/>
  <c r="I15" i="7"/>
  <c r="W15" i="7" s="1"/>
  <c r="H15" i="7"/>
  <c r="V15" i="7" s="1"/>
  <c r="G15" i="7"/>
  <c r="F15" i="7"/>
  <c r="E15" i="7"/>
  <c r="D15" i="7"/>
  <c r="T15" i="7" s="1"/>
  <c r="B15" i="7"/>
  <c r="S14" i="7"/>
  <c r="R14" i="7"/>
  <c r="P14" i="7"/>
  <c r="O14" i="7"/>
  <c r="N14" i="7"/>
  <c r="M14" i="7"/>
  <c r="L14" i="7"/>
  <c r="K14" i="7"/>
  <c r="Y14" i="7" s="1"/>
  <c r="J14" i="7"/>
  <c r="X14" i="7" s="1"/>
  <c r="I14" i="7"/>
  <c r="H14" i="7"/>
  <c r="G14" i="7"/>
  <c r="F14" i="7"/>
  <c r="E14" i="7"/>
  <c r="D14" i="7"/>
  <c r="B14" i="7"/>
  <c r="AK13" i="7"/>
  <c r="R13" i="7"/>
  <c r="P13" i="7"/>
  <c r="O13" i="7"/>
  <c r="AC13" i="7" s="1"/>
  <c r="N13" i="7"/>
  <c r="M13" i="7"/>
  <c r="L13" i="7"/>
  <c r="K13" i="7"/>
  <c r="Y13" i="7" s="1"/>
  <c r="J13" i="7"/>
  <c r="I13" i="7"/>
  <c r="W13" i="7" s="1"/>
  <c r="H13" i="7"/>
  <c r="G13" i="7"/>
  <c r="U13" i="7" s="1"/>
  <c r="F13" i="7"/>
  <c r="E13" i="7"/>
  <c r="B13" i="7"/>
  <c r="AD5" i="7"/>
  <c r="AC5" i="7"/>
  <c r="AB5" i="7"/>
  <c r="AA5" i="7"/>
  <c r="Z5" i="7"/>
  <c r="Y5" i="7"/>
  <c r="X5" i="7"/>
  <c r="W5" i="7"/>
  <c r="V5" i="7"/>
  <c r="U5" i="7"/>
  <c r="T5" i="7"/>
  <c r="S5" i="7"/>
  <c r="A1" i="7"/>
  <c r="U25" i="7" l="1"/>
  <c r="AC25" i="7"/>
  <c r="V30" i="7"/>
  <c r="AM30" i="7"/>
  <c r="AN37" i="7"/>
  <c r="U44" i="7"/>
  <c r="AM44" i="7"/>
  <c r="T57" i="7"/>
  <c r="AB57" i="7"/>
  <c r="AC59" i="7"/>
  <c r="X71" i="7"/>
  <c r="U78" i="7"/>
  <c r="AN83" i="7"/>
  <c r="AP83" i="7" s="1"/>
  <c r="AD87" i="7"/>
  <c r="AC99" i="7"/>
  <c r="AN107" i="7"/>
  <c r="U110" i="7"/>
  <c r="AC110" i="7"/>
  <c r="AN123" i="7"/>
  <c r="AP123" i="7" s="1"/>
  <c r="AN130" i="7"/>
  <c r="AP130" i="7" s="1"/>
  <c r="W135" i="7"/>
  <c r="AN138" i="7"/>
  <c r="AP138" i="7"/>
  <c r="U24" i="7"/>
  <c r="AC24" i="7"/>
  <c r="AN29" i="7"/>
  <c r="AP29" i="7" s="1"/>
  <c r="AN36" i="7"/>
  <c r="AP36" i="7" s="1"/>
  <c r="S37" i="7"/>
  <c r="AA37" i="7"/>
  <c r="AN82" i="7"/>
  <c r="AP82" i="7"/>
  <c r="S83" i="7"/>
  <c r="U85" i="7"/>
  <c r="AN90" i="7"/>
  <c r="AP90" i="7" s="1"/>
  <c r="T98" i="7"/>
  <c r="AA99" i="7"/>
  <c r="AN106" i="7"/>
  <c r="AP106" i="7" s="1"/>
  <c r="AN116" i="7"/>
  <c r="AP116" i="7" s="1"/>
  <c r="AN137" i="7"/>
  <c r="AP137" i="7" s="1"/>
  <c r="W16" i="7"/>
  <c r="W17" i="7"/>
  <c r="AN28" i="7"/>
  <c r="AP28" i="7" s="1"/>
  <c r="AN42" i="7"/>
  <c r="AP42" i="7"/>
  <c r="AP81" i="7"/>
  <c r="AN81" i="7"/>
  <c r="W86" i="7"/>
  <c r="AP89" i="7"/>
  <c r="AN89" i="7"/>
  <c r="AN95" i="7"/>
  <c r="AN105" i="7"/>
  <c r="AP105" i="7"/>
  <c r="T107" i="7"/>
  <c r="AB107" i="7"/>
  <c r="AB115" i="7"/>
  <c r="AM115" i="7"/>
  <c r="AN136" i="7"/>
  <c r="AP136" i="7" s="1"/>
  <c r="X16" i="7"/>
  <c r="X17" i="7"/>
  <c r="AN19" i="7"/>
  <c r="AP19" i="7" s="1"/>
  <c r="U27" i="7"/>
  <c r="AM27" i="7"/>
  <c r="AB76" i="7"/>
  <c r="AC77" i="7"/>
  <c r="X78" i="7"/>
  <c r="AN80" i="7"/>
  <c r="AP80" i="7"/>
  <c r="Z80" i="7"/>
  <c r="T88" i="7"/>
  <c r="AM88" i="7"/>
  <c r="AN94" i="7"/>
  <c r="AP94" i="7" s="1"/>
  <c r="T104" i="7"/>
  <c r="AM104" i="7"/>
  <c r="AN128" i="7"/>
  <c r="AP128" i="7" s="1"/>
  <c r="AN135" i="7"/>
  <c r="AP135" i="7" s="1"/>
  <c r="AN18" i="7"/>
  <c r="Y25" i="7"/>
  <c r="AP26" i="7"/>
  <c r="AN26" i="7"/>
  <c r="V54" i="7"/>
  <c r="AD54" i="7"/>
  <c r="X57" i="7"/>
  <c r="AP79" i="7"/>
  <c r="AN79" i="7"/>
  <c r="AP87" i="7"/>
  <c r="AN87" i="7"/>
  <c r="Z87" i="7"/>
  <c r="AP103" i="7"/>
  <c r="AN103" i="7"/>
  <c r="Y110" i="7"/>
  <c r="T111" i="7"/>
  <c r="X125" i="7"/>
  <c r="AN127" i="7"/>
  <c r="AP127" i="7" s="1"/>
  <c r="AN134" i="7"/>
  <c r="AP134" i="7" s="1"/>
  <c r="AN76" i="7"/>
  <c r="AP76" i="7" s="1"/>
  <c r="AN77" i="7"/>
  <c r="AN78" i="7"/>
  <c r="AP78" i="7"/>
  <c r="AN86" i="7"/>
  <c r="AP86" i="7" s="1"/>
  <c r="Z102" i="7"/>
  <c r="AN126" i="7"/>
  <c r="AP126" i="7" s="1"/>
  <c r="Y132" i="7"/>
  <c r="AN133" i="7"/>
  <c r="AP133" i="7" s="1"/>
  <c r="U16" i="7"/>
  <c r="AM16" i="7"/>
  <c r="AN25" i="7"/>
  <c r="AP25" i="7" s="1"/>
  <c r="AN24" i="7"/>
  <c r="AP24" i="7" s="1"/>
  <c r="AN85" i="7"/>
  <c r="AN109" i="7"/>
  <c r="AP109" i="7" s="1"/>
  <c r="AN125" i="7"/>
  <c r="AP125" i="7"/>
  <c r="AP132" i="7"/>
  <c r="AN132" i="7"/>
  <c r="AN38" i="7"/>
  <c r="AP38" i="7" s="1"/>
  <c r="S56" i="7"/>
  <c r="S57" i="7"/>
  <c r="AA57" i="7"/>
  <c r="U60" i="7"/>
  <c r="AC60" i="7"/>
  <c r="X63" i="7"/>
  <c r="S67" i="7"/>
  <c r="AA67" i="7"/>
  <c r="U69" i="7"/>
  <c r="W71" i="7"/>
  <c r="T76" i="7"/>
  <c r="T78" i="7"/>
  <c r="AB78" i="7"/>
  <c r="AN84" i="7"/>
  <c r="AP84" i="7" s="1"/>
  <c r="AD94" i="7"/>
  <c r="AN108" i="7"/>
  <c r="AP108" i="7" s="1"/>
  <c r="AP124" i="7"/>
  <c r="AN124" i="7"/>
  <c r="AN131" i="7"/>
  <c r="AP131" i="7" s="1"/>
  <c r="S30" i="7"/>
  <c r="AA30" i="7"/>
  <c r="Y44" i="7"/>
  <c r="W57" i="7"/>
  <c r="W63" i="7"/>
  <c r="X65" i="7"/>
  <c r="AA76" i="7"/>
  <c r="Y87" i="7"/>
  <c r="Y89" i="7"/>
  <c r="X95" i="7"/>
  <c r="Y97" i="7"/>
  <c r="U102" i="7"/>
  <c r="AC102" i="7"/>
  <c r="Y111" i="7"/>
  <c r="AB111" i="7"/>
  <c r="S123" i="7"/>
  <c r="AC125" i="7"/>
  <c r="E151" i="7"/>
  <c r="M151" i="7"/>
  <c r="U31" i="7"/>
  <c r="Z36" i="7"/>
  <c r="V81" i="7"/>
  <c r="Y95" i="7"/>
  <c r="AB131" i="7"/>
  <c r="U132" i="7"/>
  <c r="AC132" i="7"/>
  <c r="S20" i="7"/>
  <c r="W27" i="7"/>
  <c r="S16" i="7"/>
  <c r="AA16" i="7"/>
  <c r="S17" i="7"/>
  <c r="AA17" i="7"/>
  <c r="V20" i="7"/>
  <c r="AD20" i="7"/>
  <c r="S27" i="7"/>
  <c r="AA27" i="7"/>
  <c r="U30" i="7"/>
  <c r="AC30" i="7"/>
  <c r="W82" i="7"/>
  <c r="Z95" i="7"/>
  <c r="W102" i="7"/>
  <c r="W126" i="7"/>
  <c r="U131" i="7"/>
  <c r="AC131" i="7"/>
  <c r="AA137" i="7"/>
  <c r="S15" i="7"/>
  <c r="W20" i="7"/>
  <c r="X20" i="7"/>
  <c r="X21" i="7"/>
  <c r="X22" i="7"/>
  <c r="AD30" i="7"/>
  <c r="V38" i="7"/>
  <c r="S53" i="7"/>
  <c r="T54" i="7"/>
  <c r="AB66" i="7"/>
  <c r="W69" i="7"/>
  <c r="W72" i="7"/>
  <c r="V78" i="7"/>
  <c r="AD78" i="7"/>
  <c r="X81" i="7"/>
  <c r="T87" i="7"/>
  <c r="AB87" i="7"/>
  <c r="U90" i="7"/>
  <c r="AC90" i="7"/>
  <c r="S95" i="7"/>
  <c r="AA95" i="7"/>
  <c r="V98" i="7"/>
  <c r="AD98" i="7"/>
  <c r="AD100" i="7"/>
  <c r="X102" i="7"/>
  <c r="X103" i="7"/>
  <c r="Z107" i="7"/>
  <c r="AC113" i="7"/>
  <c r="U130" i="7"/>
  <c r="AC130" i="7"/>
  <c r="Z135" i="7"/>
  <c r="Z85" i="7"/>
  <c r="T14" i="7"/>
  <c r="Y20" i="7"/>
  <c r="Y21" i="7"/>
  <c r="Y22" i="7"/>
  <c r="AB24" i="7"/>
  <c r="V29" i="7"/>
  <c r="AD29" i="7"/>
  <c r="W30" i="7"/>
  <c r="U54" i="7"/>
  <c r="AC54" i="7"/>
  <c r="V56" i="7"/>
  <c r="Y62" i="7"/>
  <c r="AA63" i="7"/>
  <c r="S64" i="7"/>
  <c r="AC66" i="7"/>
  <c r="V67" i="7"/>
  <c r="AD67" i="7"/>
  <c r="X69" i="7"/>
  <c r="S72" i="7"/>
  <c r="U74" i="7"/>
  <c r="AC83" i="7"/>
  <c r="V90" i="7"/>
  <c r="T95" i="7"/>
  <c r="AB95" i="7"/>
  <c r="Y102" i="7"/>
  <c r="AA107" i="7"/>
  <c r="T108" i="7"/>
  <c r="S109" i="7"/>
  <c r="AA109" i="7"/>
  <c r="T112" i="7"/>
  <c r="AB112" i="7"/>
  <c r="U115" i="7"/>
  <c r="AC115" i="7"/>
  <c r="Y125" i="7"/>
  <c r="Y126" i="7"/>
  <c r="X132" i="7"/>
  <c r="U134" i="7"/>
  <c r="V138" i="7"/>
  <c r="AD138" i="7"/>
  <c r="Y59" i="7"/>
  <c r="Z60" i="7"/>
  <c r="AD73" i="7"/>
  <c r="Y77" i="7"/>
  <c r="W87" i="7"/>
  <c r="V88" i="7"/>
  <c r="AD88" i="7"/>
  <c r="V95" i="7"/>
  <c r="AD95" i="7"/>
  <c r="S102" i="7"/>
  <c r="AA102" i="7"/>
  <c r="AA103" i="7"/>
  <c r="K151" i="7"/>
  <c r="AA20" i="7"/>
  <c r="S21" i="7"/>
  <c r="S32" i="7"/>
  <c r="T20" i="7"/>
  <c r="AB20" i="7"/>
  <c r="AB23" i="7"/>
  <c r="X27" i="7"/>
  <c r="Z30" i="7"/>
  <c r="Z59" i="7"/>
  <c r="T68" i="7"/>
  <c r="W73" i="7"/>
  <c r="X87" i="7"/>
  <c r="W95" i="7"/>
  <c r="AC100" i="7"/>
  <c r="S101" i="7"/>
  <c r="X24" i="7"/>
  <c r="T24" i="7"/>
  <c r="Y26" i="7"/>
  <c r="Y29" i="7"/>
  <c r="Y32" i="7"/>
  <c r="Y35" i="7"/>
  <c r="AB37" i="7"/>
  <c r="AA38" i="7"/>
  <c r="AB54" i="7"/>
  <c r="T59" i="7"/>
  <c r="AB59" i="7"/>
  <c r="Y85" i="7"/>
  <c r="AC108" i="7"/>
  <c r="T110" i="7"/>
  <c r="T125" i="7"/>
  <c r="AB125" i="7"/>
  <c r="V135" i="7"/>
  <c r="AD135" i="7"/>
  <c r="Z84" i="7"/>
  <c r="V66" i="7"/>
  <c r="AD66" i="7"/>
  <c r="W68" i="7"/>
  <c r="AC81" i="7"/>
  <c r="AA85" i="7"/>
  <c r="W88" i="7"/>
  <c r="W90" i="7"/>
  <c r="X94" i="7"/>
  <c r="X100" i="7"/>
  <c r="U100" i="7"/>
  <c r="X101" i="7"/>
  <c r="W109" i="7"/>
  <c r="V110" i="7"/>
  <c r="AD110" i="7"/>
  <c r="AD111" i="7"/>
  <c r="AC112" i="7"/>
  <c r="V125" i="7"/>
  <c r="AD125" i="7"/>
  <c r="V128" i="7"/>
  <c r="AD128" i="7"/>
  <c r="V130" i="7"/>
  <c r="AD130" i="7"/>
  <c r="X135" i="7"/>
  <c r="U135" i="7"/>
  <c r="X137" i="7"/>
  <c r="U137" i="7"/>
  <c r="AD62" i="7"/>
  <c r="W18" i="7"/>
  <c r="AA29" i="7"/>
  <c r="Y34" i="7"/>
  <c r="AA44" i="7"/>
  <c r="AC14" i="7"/>
  <c r="Y17" i="7"/>
  <c r="Z20" i="7"/>
  <c r="U21" i="7"/>
  <c r="AC22" i="7"/>
  <c r="Z22" i="7"/>
  <c r="AA24" i="7"/>
  <c r="AA25" i="7"/>
  <c r="T26" i="7"/>
  <c r="AB26" i="7"/>
  <c r="AC27" i="7"/>
  <c r="W56" i="7"/>
  <c r="V57" i="7"/>
  <c r="W60" i="7"/>
  <c r="X62" i="7"/>
  <c r="Y63" i="7"/>
  <c r="X64" i="7"/>
  <c r="X68" i="7"/>
  <c r="Y71" i="7"/>
  <c r="X72" i="7"/>
  <c r="X74" i="7"/>
  <c r="X76" i="7"/>
  <c r="Z77" i="7"/>
  <c r="Y78" i="7"/>
  <c r="S79" i="7"/>
  <c r="AB84" i="7"/>
  <c r="Y86" i="7"/>
  <c r="X90" i="7"/>
  <c r="Y100" i="7"/>
  <c r="U103" i="7"/>
  <c r="X108" i="7"/>
  <c r="W111" i="7"/>
  <c r="V112" i="7"/>
  <c r="AD112" i="7"/>
  <c r="AB116" i="7"/>
  <c r="I140" i="7"/>
  <c r="W125" i="7"/>
  <c r="W128" i="7"/>
  <c r="W130" i="7"/>
  <c r="X134" i="7"/>
  <c r="Y135" i="7"/>
  <c r="Y138" i="7"/>
  <c r="Z26" i="7"/>
  <c r="Z28" i="7"/>
  <c r="Z42" i="7"/>
  <c r="Z44" i="7"/>
  <c r="V62" i="7"/>
  <c r="Y18" i="7"/>
  <c r="U26" i="7"/>
  <c r="AC26" i="7"/>
  <c r="V27" i="7"/>
  <c r="AD27" i="7"/>
  <c r="U29" i="7"/>
  <c r="AC29" i="7"/>
  <c r="V37" i="7"/>
  <c r="AD37" i="7"/>
  <c r="AC44" i="7"/>
  <c r="X53" i="7"/>
  <c r="X56" i="7"/>
  <c r="X66" i="7"/>
  <c r="Y68" i="7"/>
  <c r="Z71" i="7"/>
  <c r="Y74" i="7"/>
  <c r="AC85" i="7"/>
  <c r="Y90" i="7"/>
  <c r="Z94" i="7"/>
  <c r="T106" i="7"/>
  <c r="Y109" i="7"/>
  <c r="X110" i="7"/>
  <c r="J140" i="7"/>
  <c r="S125" i="7"/>
  <c r="Y136" i="7"/>
  <c r="L151" i="7"/>
  <c r="AD64" i="7"/>
  <c r="AC67" i="7"/>
  <c r="Z67" i="7"/>
  <c r="AD70" i="7"/>
  <c r="Z72" i="7"/>
  <c r="Z74" i="7"/>
  <c r="AD83" i="7"/>
  <c r="Z90" i="7"/>
  <c r="AE43" i="7"/>
  <c r="V44" i="7"/>
  <c r="AD44" i="7"/>
  <c r="AB16" i="7"/>
  <c r="V24" i="7"/>
  <c r="AD24" i="7"/>
  <c r="W26" i="7"/>
  <c r="W29" i="7"/>
  <c r="U59" i="7"/>
  <c r="AB65" i="7"/>
  <c r="Z66" i="7"/>
  <c r="W84" i="7"/>
  <c r="W85" i="7"/>
  <c r="U87" i="7"/>
  <c r="AC87" i="7"/>
  <c r="S88" i="7"/>
  <c r="AA88" i="7"/>
  <c r="AA90" i="7"/>
  <c r="Z110" i="7"/>
  <c r="AA116" i="7"/>
  <c r="X131" i="7"/>
  <c r="AA134" i="7"/>
  <c r="T135" i="7"/>
  <c r="AB135" i="7"/>
  <c r="T137" i="7"/>
  <c r="N151" i="7"/>
  <c r="W35" i="7"/>
  <c r="X37" i="7"/>
  <c r="Y37" i="7"/>
  <c r="W44" i="7"/>
  <c r="AB53" i="7"/>
  <c r="Y54" i="7"/>
  <c r="Y27" i="7"/>
  <c r="T28" i="7"/>
  <c r="X29" i="7"/>
  <c r="Y38" i="7"/>
  <c r="X44" i="7"/>
  <c r="AA54" i="7"/>
  <c r="AB55" i="7"/>
  <c r="AA56" i="7"/>
  <c r="AA60" i="7"/>
  <c r="AB62" i="7"/>
  <c r="AB64" i="7"/>
  <c r="AA65" i="7"/>
  <c r="AB67" i="7"/>
  <c r="T74" i="7"/>
  <c r="AB74" i="7"/>
  <c r="X83" i="7"/>
  <c r="X85" i="7"/>
  <c r="V87" i="7"/>
  <c r="T90" i="7"/>
  <c r="AB90" i="7"/>
  <c r="W98" i="7"/>
  <c r="V105" i="7"/>
  <c r="S110" i="7"/>
  <c r="AA110" i="7"/>
  <c r="S111" i="7"/>
  <c r="AA111" i="7"/>
  <c r="Y113" i="7"/>
  <c r="AA115" i="7"/>
  <c r="AA123" i="7"/>
  <c r="AA125" i="7"/>
  <c r="S127" i="7"/>
  <c r="AA130" i="7"/>
  <c r="AA132" i="7"/>
  <c r="T134" i="7"/>
  <c r="AB134" i="7"/>
  <c r="AC135" i="7"/>
  <c r="Z31" i="7"/>
  <c r="V42" i="7"/>
  <c r="AD42" i="7"/>
  <c r="AA28" i="7"/>
  <c r="Y55" i="7"/>
  <c r="Y15" i="7"/>
  <c r="V16" i="7"/>
  <c r="AD16" i="7"/>
  <c r="V17" i="7"/>
  <c r="Z17" i="7"/>
  <c r="AC17" i="7"/>
  <c r="X18" i="7"/>
  <c r="S18" i="7"/>
  <c r="AB19" i="7"/>
  <c r="AA22" i="7"/>
  <c r="Q27" i="7"/>
  <c r="S28" i="7"/>
  <c r="AD28" i="7"/>
  <c r="T32" i="7"/>
  <c r="AB32" i="7"/>
  <c r="Z35" i="7"/>
  <c r="S36" i="7"/>
  <c r="AA36" i="7"/>
  <c r="Z38" i="7"/>
  <c r="U42" i="7"/>
  <c r="AC42" i="7"/>
  <c r="Z79" i="7"/>
  <c r="AA42" i="7"/>
  <c r="V55" i="7"/>
  <c r="U55" i="7"/>
  <c r="Q84" i="7"/>
  <c r="T84" i="7"/>
  <c r="AA97" i="7"/>
  <c r="W97" i="7"/>
  <c r="Z97" i="7"/>
  <c r="X23" i="7"/>
  <c r="U28" i="7"/>
  <c r="AC28" i="7"/>
  <c r="W31" i="7"/>
  <c r="V32" i="7"/>
  <c r="AD32" i="7"/>
  <c r="T35" i="7"/>
  <c r="AB35" i="7"/>
  <c r="U36" i="7"/>
  <c r="AC36" i="7"/>
  <c r="T38" i="7"/>
  <c r="AB38" i="7"/>
  <c r="S73" i="7"/>
  <c r="AC73" i="7"/>
  <c r="U73" i="7"/>
  <c r="Z73" i="7"/>
  <c r="S97" i="7"/>
  <c r="Z34" i="7"/>
  <c r="T36" i="7"/>
  <c r="AB36" i="7"/>
  <c r="AA15" i="7"/>
  <c r="T17" i="7"/>
  <c r="AB17" i="7"/>
  <c r="Z18" i="7"/>
  <c r="V21" i="7"/>
  <c r="AD21" i="7"/>
  <c r="U22" i="7"/>
  <c r="L46" i="7"/>
  <c r="AD14" i="7"/>
  <c r="U17" i="7"/>
  <c r="AA26" i="7"/>
  <c r="AD26" i="7"/>
  <c r="Q29" i="7"/>
  <c r="X31" i="7"/>
  <c r="W32" i="7"/>
  <c r="T34" i="7"/>
  <c r="AB34" i="7"/>
  <c r="X42" i="7"/>
  <c r="S42" i="7"/>
  <c r="T55" i="7"/>
  <c r="AA89" i="7"/>
  <c r="X89" i="7"/>
  <c r="Z89" i="7"/>
  <c r="AB15" i="7"/>
  <c r="V18" i="7"/>
  <c r="AB28" i="7"/>
  <c r="U15" i="7"/>
  <c r="AC15" i="7"/>
  <c r="T16" i="7"/>
  <c r="Y16" i="7"/>
  <c r="AB18" i="7"/>
  <c r="AA18" i="7"/>
  <c r="W28" i="7"/>
  <c r="Y31" i="7"/>
  <c r="AC31" i="7"/>
  <c r="W36" i="7"/>
  <c r="W53" i="7"/>
  <c r="AD18" i="7"/>
  <c r="S19" i="7"/>
  <c r="Z21" i="7"/>
  <c r="Y28" i="7"/>
  <c r="S31" i="7"/>
  <c r="AA31" i="7"/>
  <c r="Z32" i="7"/>
  <c r="X38" i="7"/>
  <c r="AA53" i="7"/>
  <c r="W55" i="7"/>
  <c r="AB79" i="7"/>
  <c r="U89" i="7"/>
  <c r="AC89" i="7"/>
  <c r="Y73" i="7"/>
  <c r="Z76" i="7"/>
  <c r="Y76" i="7"/>
  <c r="Y79" i="7"/>
  <c r="W94" i="7"/>
  <c r="W101" i="7"/>
  <c r="Z101" i="7"/>
  <c r="AB102" i="7"/>
  <c r="T22" i="7"/>
  <c r="AB22" i="7"/>
  <c r="Z24" i="7"/>
  <c r="V26" i="7"/>
  <c r="Z27" i="7"/>
  <c r="Z29" i="7"/>
  <c r="AA32" i="7"/>
  <c r="V34" i="7"/>
  <c r="AD34" i="7"/>
  <c r="AD35" i="7"/>
  <c r="V36" i="7"/>
  <c r="AD36" i="7"/>
  <c r="U37" i="7"/>
  <c r="AC37" i="7"/>
  <c r="AF40" i="7"/>
  <c r="T42" i="7"/>
  <c r="AB42" i="7"/>
  <c r="S55" i="7"/>
  <c r="AA55" i="7"/>
  <c r="Y56" i="7"/>
  <c r="U57" i="7"/>
  <c r="AF57" i="7" s="1"/>
  <c r="AC57" i="7"/>
  <c r="U58" i="7"/>
  <c r="Z58" i="7"/>
  <c r="S59" i="7"/>
  <c r="AA59" i="7"/>
  <c r="W62" i="7"/>
  <c r="T65" i="7"/>
  <c r="W66" i="7"/>
  <c r="Z68" i="7"/>
  <c r="AC69" i="7"/>
  <c r="AA73" i="7"/>
  <c r="W78" i="7"/>
  <c r="Y81" i="7"/>
  <c r="Y83" i="7"/>
  <c r="U83" i="7"/>
  <c r="S89" i="7"/>
  <c r="W100" i="7"/>
  <c r="AC103" i="7"/>
  <c r="Z103" i="7"/>
  <c r="W103" i="7"/>
  <c r="T73" i="7"/>
  <c r="AB73" i="7"/>
  <c r="U76" i="7"/>
  <c r="AC76" i="7"/>
  <c r="T79" i="7"/>
  <c r="Z81" i="7"/>
  <c r="Z83" i="7"/>
  <c r="AB83" i="7"/>
  <c r="T89" i="7"/>
  <c r="AB89" i="7"/>
  <c r="AB94" i="7"/>
  <c r="T97" i="7"/>
  <c r="AB97" i="7"/>
  <c r="Z99" i="7"/>
  <c r="Z100" i="7"/>
  <c r="AC16" i="7"/>
  <c r="Y19" i="7"/>
  <c r="U20" i="7"/>
  <c r="V22" i="7"/>
  <c r="AD22" i="7"/>
  <c r="AB25" i="7"/>
  <c r="X26" i="7"/>
  <c r="T27" i="7"/>
  <c r="AE27" i="7" s="1"/>
  <c r="AB27" i="7"/>
  <c r="X28" i="7"/>
  <c r="T29" i="7"/>
  <c r="AF29" i="7" s="1"/>
  <c r="AB29" i="7"/>
  <c r="V31" i="7"/>
  <c r="AD31" i="7"/>
  <c r="U32" i="7"/>
  <c r="AC32" i="7"/>
  <c r="X34" i="7"/>
  <c r="X35" i="7"/>
  <c r="X36" i="7"/>
  <c r="W37" i="7"/>
  <c r="U38" i="7"/>
  <c r="AC38" i="7"/>
  <c r="Q39" i="7"/>
  <c r="T44" i="7"/>
  <c r="AB44" i="7"/>
  <c r="V60" i="7"/>
  <c r="AB60" i="7"/>
  <c r="W67" i="7"/>
  <c r="T71" i="7"/>
  <c r="AB71" i="7"/>
  <c r="Y72" i="7"/>
  <c r="V76" i="7"/>
  <c r="AD76" i="7"/>
  <c r="AA81" i="7"/>
  <c r="AA83" i="7"/>
  <c r="T85" i="7"/>
  <c r="AB85" i="7"/>
  <c r="AB86" i="7"/>
  <c r="Y88" i="7"/>
  <c r="AA94" i="7"/>
  <c r="U97" i="7"/>
  <c r="AC97" i="7"/>
  <c r="Y98" i="7"/>
  <c r="S100" i="7"/>
  <c r="AA100" i="7"/>
  <c r="Z113" i="7"/>
  <c r="W42" i="7"/>
  <c r="W54" i="7"/>
  <c r="T56" i="7"/>
  <c r="AB56" i="7"/>
  <c r="AD59" i="7"/>
  <c r="U66" i="7"/>
  <c r="X67" i="7"/>
  <c r="U67" i="7"/>
  <c r="V73" i="7"/>
  <c r="W76" i="7"/>
  <c r="AB81" i="7"/>
  <c r="T83" i="7"/>
  <c r="X84" i="7"/>
  <c r="Z86" i="7"/>
  <c r="Z88" i="7"/>
  <c r="V89" i="7"/>
  <c r="AD89" i="7"/>
  <c r="V97" i="7"/>
  <c r="AD97" i="7"/>
  <c r="T100" i="7"/>
  <c r="AB100" i="7"/>
  <c r="U56" i="7"/>
  <c r="AC56" i="7"/>
  <c r="Y57" i="7"/>
  <c r="W59" i="7"/>
  <c r="T60" i="7"/>
  <c r="T61" i="7"/>
  <c r="S66" i="7"/>
  <c r="AA66" i="7"/>
  <c r="Y67" i="7"/>
  <c r="Q68" i="7"/>
  <c r="AD68" i="7"/>
  <c r="V69" i="7"/>
  <c r="AD69" i="7"/>
  <c r="V71" i="7"/>
  <c r="AD71" i="7"/>
  <c r="AA72" i="7"/>
  <c r="AC74" i="7"/>
  <c r="T77" i="7"/>
  <c r="AB77" i="7"/>
  <c r="AA78" i="7"/>
  <c r="U80" i="7"/>
  <c r="V85" i="7"/>
  <c r="AD85" i="7"/>
  <c r="AB88" i="7"/>
  <c r="W89" i="7"/>
  <c r="AD103" i="7"/>
  <c r="Z106" i="7"/>
  <c r="AA113" i="7"/>
  <c r="Z37" i="7"/>
  <c r="Y42" i="7"/>
  <c r="AD56" i="7"/>
  <c r="Z57" i="7"/>
  <c r="X59" i="7"/>
  <c r="T72" i="7"/>
  <c r="AB72" i="7"/>
  <c r="X73" i="7"/>
  <c r="AD81" i="7"/>
  <c r="V83" i="7"/>
  <c r="T86" i="7"/>
  <c r="U88" i="7"/>
  <c r="AC88" i="7"/>
  <c r="AD90" i="7"/>
  <c r="X97" i="7"/>
  <c r="AB98" i="7"/>
  <c r="V100" i="7"/>
  <c r="T113" i="7"/>
  <c r="AB113" i="7"/>
  <c r="Z136" i="7"/>
  <c r="AD136" i="7"/>
  <c r="U138" i="7"/>
  <c r="AC138" i="7"/>
  <c r="V115" i="7"/>
  <c r="AD115" i="7"/>
  <c r="Q125" i="7"/>
  <c r="Z127" i="7"/>
  <c r="AA127" i="7"/>
  <c r="S136" i="7"/>
  <c r="AA136" i="7"/>
  <c r="X111" i="7"/>
  <c r="S113" i="7"/>
  <c r="W115" i="7"/>
  <c r="W123" i="7"/>
  <c r="X128" i="7"/>
  <c r="T128" i="7"/>
  <c r="S131" i="7"/>
  <c r="AA131" i="7"/>
  <c r="AB132" i="7"/>
  <c r="Z132" i="7"/>
  <c r="Y134" i="7"/>
  <c r="T136" i="7"/>
  <c r="AB136" i="7"/>
  <c r="Y137" i="7"/>
  <c r="Z137" i="7"/>
  <c r="W138" i="7"/>
  <c r="S115" i="7"/>
  <c r="AB123" i="7"/>
  <c r="X123" i="7"/>
  <c r="T127" i="7"/>
  <c r="AB127" i="7"/>
  <c r="Y128" i="7"/>
  <c r="W134" i="7"/>
  <c r="Z134" i="7"/>
  <c r="AC134" i="7"/>
  <c r="U136" i="7"/>
  <c r="AC136" i="7"/>
  <c r="AC137" i="7"/>
  <c r="X138" i="7"/>
  <c r="X115" i="7"/>
  <c r="U116" i="7"/>
  <c r="AC116" i="7"/>
  <c r="AC127" i="7"/>
  <c r="Z115" i="7"/>
  <c r="Y115" i="7"/>
  <c r="V116" i="7"/>
  <c r="AD116" i="7"/>
  <c r="V127" i="7"/>
  <c r="AD127" i="7"/>
  <c r="W136" i="7"/>
  <c r="AB137" i="7"/>
  <c r="Z138" i="7"/>
  <c r="H151" i="7"/>
  <c r="P151" i="7"/>
  <c r="V102" i="7"/>
  <c r="AD102" i="7"/>
  <c r="T103" i="7"/>
  <c r="AB103" i="7"/>
  <c r="X104" i="7"/>
  <c r="Z109" i="7"/>
  <c r="W113" i="7"/>
  <c r="T114" i="7"/>
  <c r="Z125" i="7"/>
  <c r="W127" i="7"/>
  <c r="Y130" i="7"/>
  <c r="V132" i="7"/>
  <c r="AD132" i="7"/>
  <c r="X136" i="7"/>
  <c r="S138" i="7"/>
  <c r="AA138" i="7"/>
  <c r="I151" i="7"/>
  <c r="Z105" i="7"/>
  <c r="W110" i="7"/>
  <c r="U111" i="7"/>
  <c r="AC111" i="7"/>
  <c r="X113" i="7"/>
  <c r="V123" i="7"/>
  <c r="AD123" i="7"/>
  <c r="AB124" i="7"/>
  <c r="AB130" i="7"/>
  <c r="Z130" i="7"/>
  <c r="W132" i="7"/>
  <c r="V134" i="7"/>
  <c r="AD134" i="7"/>
  <c r="E140" i="7"/>
  <c r="AA135" i="7"/>
  <c r="V137" i="7"/>
  <c r="AD137" i="7"/>
  <c r="AB138" i="7"/>
  <c r="J151" i="7"/>
  <c r="Q16" i="7"/>
  <c r="T18" i="7"/>
  <c r="Q18" i="7"/>
  <c r="AA13" i="7"/>
  <c r="M46" i="7"/>
  <c r="AC19" i="7"/>
  <c r="T19" i="7"/>
  <c r="T23" i="7"/>
  <c r="F46" i="7"/>
  <c r="T13" i="7"/>
  <c r="N46" i="7"/>
  <c r="AB13" i="7"/>
  <c r="AA14" i="7"/>
  <c r="U14" i="7"/>
  <c r="Z14" i="7"/>
  <c r="W14" i="7"/>
  <c r="W46" i="7" s="1"/>
  <c r="Q19" i="7"/>
  <c r="E46" i="7"/>
  <c r="S13" i="7"/>
  <c r="Q13" i="7"/>
  <c r="Q15" i="7"/>
  <c r="Y23" i="7"/>
  <c r="V23" i="7"/>
  <c r="AD23" i="7"/>
  <c r="U23" i="7"/>
  <c r="Z23" i="7"/>
  <c r="AC23" i="7"/>
  <c r="Q25" i="7"/>
  <c r="S25" i="7"/>
  <c r="S24" i="7"/>
  <c r="Q24" i="7"/>
  <c r="W19" i="7"/>
  <c r="H46" i="7"/>
  <c r="P46" i="7"/>
  <c r="AD13" i="7"/>
  <c r="AB14" i="7"/>
  <c r="Q20" i="7"/>
  <c r="S23" i="7"/>
  <c r="Q23" i="7"/>
  <c r="AA23" i="7"/>
  <c r="S22" i="7"/>
  <c r="Q22" i="7"/>
  <c r="S26" i="7"/>
  <c r="Q26" i="7"/>
  <c r="J46" i="7"/>
  <c r="X13" i="7"/>
  <c r="X46" i="7" s="1"/>
  <c r="V14" i="7"/>
  <c r="Q14" i="7"/>
  <c r="AD19" i="7"/>
  <c r="U19" i="7"/>
  <c r="Z19" i="7"/>
  <c r="V19" i="7"/>
  <c r="V13" i="7"/>
  <c r="AA19" i="7"/>
  <c r="T66" i="7"/>
  <c r="Q66" i="7"/>
  <c r="Q31" i="7"/>
  <c r="AE33" i="7"/>
  <c r="S44" i="7"/>
  <c r="Q44" i="7"/>
  <c r="G46" i="7"/>
  <c r="O46" i="7"/>
  <c r="Z15" i="7"/>
  <c r="U18" i="7"/>
  <c r="AC18" i="7"/>
  <c r="W21" i="7"/>
  <c r="Q21" i="7"/>
  <c r="T25" i="7"/>
  <c r="Y30" i="7"/>
  <c r="Q38" i="7"/>
  <c r="AE39" i="7"/>
  <c r="Q56" i="7"/>
  <c r="Q32" i="7"/>
  <c r="Q37" i="7"/>
  <c r="AF39" i="7"/>
  <c r="Q41" i="7"/>
  <c r="S41" i="7"/>
  <c r="I46" i="7"/>
  <c r="Z13" i="7"/>
  <c r="AB21" i="7"/>
  <c r="W24" i="7"/>
  <c r="W25" i="7"/>
  <c r="AB30" i="7"/>
  <c r="S34" i="7"/>
  <c r="AA34" i="7"/>
  <c r="AC35" i="7"/>
  <c r="U35" i="7"/>
  <c r="Q40" i="7"/>
  <c r="X58" i="7"/>
  <c r="T62" i="7"/>
  <c r="Q62" i="7"/>
  <c r="S63" i="7"/>
  <c r="Q63" i="7"/>
  <c r="T67" i="7"/>
  <c r="Q67" i="7"/>
  <c r="V68" i="7"/>
  <c r="Q34" i="7"/>
  <c r="S35" i="7"/>
  <c r="AA35" i="7"/>
  <c r="Y36" i="7"/>
  <c r="AE40" i="7"/>
  <c r="S54" i="7"/>
  <c r="Q54" i="7"/>
  <c r="V59" i="7"/>
  <c r="Q59" i="7"/>
  <c r="Y24" i="7"/>
  <c r="V25" i="7"/>
  <c r="AD25" i="7"/>
  <c r="Z25" i="7"/>
  <c r="V28" i="7"/>
  <c r="AF28" i="7" s="1"/>
  <c r="AF33" i="7"/>
  <c r="U34" i="7"/>
  <c r="AC34" i="7"/>
  <c r="T58" i="7"/>
  <c r="S58" i="7"/>
  <c r="AC58" i="7"/>
  <c r="AB58" i="7"/>
  <c r="S60" i="7"/>
  <c r="Q60" i="7"/>
  <c r="X61" i="7"/>
  <c r="T21" i="7"/>
  <c r="AC21" i="7"/>
  <c r="W23" i="7"/>
  <c r="Q30" i="7"/>
  <c r="AD17" i="7"/>
  <c r="Q17" i="7"/>
  <c r="X19" i="7"/>
  <c r="T30" i="7"/>
  <c r="Q36" i="7"/>
  <c r="K118" i="7"/>
  <c r="Y53" i="7"/>
  <c r="Q55" i="7"/>
  <c r="AA58" i="7"/>
  <c r="Y61" i="7"/>
  <c r="U75" i="7"/>
  <c r="S75" i="7"/>
  <c r="AC75" i="7"/>
  <c r="AB75" i="7"/>
  <c r="T75" i="7"/>
  <c r="Z75" i="7"/>
  <c r="X25" i="7"/>
  <c r="Q28" i="7"/>
  <c r="W34" i="7"/>
  <c r="AB61" i="7"/>
  <c r="AA61" i="7"/>
  <c r="W61" i="7"/>
  <c r="S61" i="7"/>
  <c r="Z61" i="7"/>
  <c r="U70" i="7"/>
  <c r="AC70" i="7"/>
  <c r="S70" i="7"/>
  <c r="AA70" i="7"/>
  <c r="T70" i="7"/>
  <c r="X70" i="7"/>
  <c r="Z70" i="7"/>
  <c r="T31" i="7"/>
  <c r="T37" i="7"/>
  <c r="W38" i="7"/>
  <c r="Q43" i="7"/>
  <c r="L118" i="7"/>
  <c r="T53" i="7"/>
  <c r="Q58" i="7"/>
  <c r="U62" i="7"/>
  <c r="AC62" i="7"/>
  <c r="Y70" i="7"/>
  <c r="Y75" i="7"/>
  <c r="U96" i="7"/>
  <c r="V96" i="7"/>
  <c r="S96" i="7"/>
  <c r="AD96" i="7"/>
  <c r="AC96" i="7"/>
  <c r="AB96" i="7"/>
  <c r="AA96" i="7"/>
  <c r="T96" i="7"/>
  <c r="Z96" i="7"/>
  <c r="Q91" i="7"/>
  <c r="S91" i="7"/>
  <c r="Q95" i="7"/>
  <c r="X55" i="7"/>
  <c r="AC55" i="7"/>
  <c r="Z64" i="7"/>
  <c r="V64" i="7"/>
  <c r="Q82" i="7"/>
  <c r="G118" i="7"/>
  <c r="U53" i="7"/>
  <c r="O118" i="7"/>
  <c r="AC53" i="7"/>
  <c r="AD55" i="7"/>
  <c r="V58" i="7"/>
  <c r="AD58" i="7"/>
  <c r="AD60" i="7"/>
  <c r="Q64" i="7"/>
  <c r="AA64" i="7"/>
  <c r="W64" i="7"/>
  <c r="Y65" i="7"/>
  <c r="AB70" i="7"/>
  <c r="K46" i="7"/>
  <c r="Q33" i="7"/>
  <c r="Q35" i="7"/>
  <c r="S38" i="7"/>
  <c r="H118" i="7"/>
  <c r="V53" i="7"/>
  <c r="P118" i="7"/>
  <c r="AD53" i="7"/>
  <c r="Z53" i="7"/>
  <c r="Z55" i="7"/>
  <c r="W58" i="7"/>
  <c r="X60" i="7"/>
  <c r="U61" i="7"/>
  <c r="AC61" i="7"/>
  <c r="T64" i="7"/>
  <c r="Z65" i="7"/>
  <c r="W65" i="7"/>
  <c r="AF43" i="7"/>
  <c r="I118" i="7"/>
  <c r="Q53" i="7"/>
  <c r="Q57" i="7"/>
  <c r="V61" i="7"/>
  <c r="AD61" i="7"/>
  <c r="Z62" i="7"/>
  <c r="S65" i="7"/>
  <c r="Q65" i="7"/>
  <c r="Q70" i="7"/>
  <c r="S71" i="7"/>
  <c r="Q71" i="7"/>
  <c r="Y82" i="7"/>
  <c r="AD82" i="7"/>
  <c r="U82" i="7"/>
  <c r="Z82" i="7"/>
  <c r="Q42" i="7"/>
  <c r="J118" i="7"/>
  <c r="Z54" i="7"/>
  <c r="Y58" i="7"/>
  <c r="Q61" i="7"/>
  <c r="S62" i="7"/>
  <c r="AA62" i="7"/>
  <c r="W75" i="7"/>
  <c r="S105" i="7"/>
  <c r="Q105" i="7"/>
  <c r="S69" i="7"/>
  <c r="Q69" i="7"/>
  <c r="Q73" i="7"/>
  <c r="S85" i="7"/>
  <c r="Q85" i="7"/>
  <c r="F118" i="7"/>
  <c r="N118" i="7"/>
  <c r="Y66" i="7"/>
  <c r="U68" i="7"/>
  <c r="AC68" i="7"/>
  <c r="V70" i="7"/>
  <c r="AD74" i="7"/>
  <c r="W77" i="7"/>
  <c r="Q77" i="7"/>
  <c r="W79" i="7"/>
  <c r="Q79" i="7"/>
  <c r="AC80" i="7"/>
  <c r="Q83" i="7"/>
  <c r="Q89" i="7"/>
  <c r="U112" i="7"/>
  <c r="Q112" i="7"/>
  <c r="Y64" i="7"/>
  <c r="Y69" i="7"/>
  <c r="V75" i="7"/>
  <c r="AD75" i="7"/>
  <c r="S76" i="7"/>
  <c r="Q76" i="7"/>
  <c r="W80" i="7"/>
  <c r="Q80" i="7"/>
  <c r="Q102" i="7"/>
  <c r="X133" i="7"/>
  <c r="T133" i="7"/>
  <c r="AB133" i="7"/>
  <c r="Y133" i="7"/>
  <c r="Z133" i="7"/>
  <c r="AA68" i="7"/>
  <c r="W70" i="7"/>
  <c r="V74" i="7"/>
  <c r="Q75" i="7"/>
  <c r="AA77" i="7"/>
  <c r="U77" i="7"/>
  <c r="S77" i="7"/>
  <c r="V77" i="7"/>
  <c r="X79" i="7"/>
  <c r="U79" i="7"/>
  <c r="T82" i="7"/>
  <c r="AB82" i="7"/>
  <c r="S68" i="7"/>
  <c r="AB68" i="7"/>
  <c r="AB69" i="7"/>
  <c r="Q72" i="7"/>
  <c r="Q74" i="7"/>
  <c r="S74" i="7"/>
  <c r="W74" i="7"/>
  <c r="X75" i="7"/>
  <c r="X77" i="7"/>
  <c r="Z78" i="7"/>
  <c r="AA79" i="7"/>
  <c r="V79" i="7"/>
  <c r="AC82" i="7"/>
  <c r="AE92" i="7"/>
  <c r="AF92" i="7"/>
  <c r="Z69" i="7"/>
  <c r="T69" i="7"/>
  <c r="S78" i="7"/>
  <c r="Q78" i="7"/>
  <c r="V80" i="7"/>
  <c r="AB80" i="7"/>
  <c r="Y80" i="7"/>
  <c r="X80" i="7"/>
  <c r="T81" i="7"/>
  <c r="Q81" i="7"/>
  <c r="V82" i="7"/>
  <c r="S90" i="7"/>
  <c r="Q90" i="7"/>
  <c r="S94" i="7"/>
  <c r="Q94" i="7"/>
  <c r="Y96" i="7"/>
  <c r="E118" i="7"/>
  <c r="M118" i="7"/>
  <c r="V65" i="7"/>
  <c r="AD65" i="7"/>
  <c r="AA75" i="7"/>
  <c r="AD77" i="7"/>
  <c r="AC78" i="7"/>
  <c r="AD79" i="7"/>
  <c r="AC79" i="7"/>
  <c r="T80" i="7"/>
  <c r="AD80" i="7"/>
  <c r="X82" i="7"/>
  <c r="Q86" i="7"/>
  <c r="AE87" i="7"/>
  <c r="AT87" i="7" s="1"/>
  <c r="AF87" i="7"/>
  <c r="Q92" i="7"/>
  <c r="U81" i="7"/>
  <c r="Y84" i="7"/>
  <c r="Q87" i="7"/>
  <c r="X88" i="7"/>
  <c r="V94" i="7"/>
  <c r="AC94" i="7"/>
  <c r="U94" i="7"/>
  <c r="W104" i="7"/>
  <c r="Q104" i="7"/>
  <c r="S82" i="7"/>
  <c r="AA82" i="7"/>
  <c r="X86" i="7"/>
  <c r="AC86" i="7"/>
  <c r="V99" i="7"/>
  <c r="AD99" i="7"/>
  <c r="AB99" i="7"/>
  <c r="U101" i="7"/>
  <c r="AA124" i="7"/>
  <c r="W124" i="7"/>
  <c r="T124" i="7"/>
  <c r="Z124" i="7"/>
  <c r="AD86" i="7"/>
  <c r="W96" i="7"/>
  <c r="Q96" i="7"/>
  <c r="W99" i="7"/>
  <c r="Q99" i="7"/>
  <c r="V101" i="7"/>
  <c r="AC104" i="7"/>
  <c r="U104" i="7"/>
  <c r="S104" i="7"/>
  <c r="AB104" i="7"/>
  <c r="Z104" i="7"/>
  <c r="Y104" i="7"/>
  <c r="W106" i="7"/>
  <c r="Q106" i="7"/>
  <c r="Q115" i="7"/>
  <c r="W81" i="7"/>
  <c r="U84" i="7"/>
  <c r="AD84" i="7"/>
  <c r="U86" i="7"/>
  <c r="X96" i="7"/>
  <c r="Q98" i="7"/>
  <c r="X99" i="7"/>
  <c r="Q101" i="7"/>
  <c r="AA104" i="7"/>
  <c r="X106" i="7"/>
  <c r="U113" i="7"/>
  <c r="Q113" i="7"/>
  <c r="S84" i="7"/>
  <c r="AA84" i="7"/>
  <c r="V84" i="7"/>
  <c r="S86" i="7"/>
  <c r="AA86" i="7"/>
  <c r="V86" i="7"/>
  <c r="AE95" i="7"/>
  <c r="AT95" i="7" s="1"/>
  <c r="T99" i="7"/>
  <c r="T101" i="7"/>
  <c r="AB101" i="7"/>
  <c r="AA101" i="7"/>
  <c r="S103" i="7"/>
  <c r="Q103" i="7"/>
  <c r="U99" i="7"/>
  <c r="Q100" i="7"/>
  <c r="AC101" i="7"/>
  <c r="AC106" i="7"/>
  <c r="U106" i="7"/>
  <c r="S106" i="7"/>
  <c r="AB106" i="7"/>
  <c r="AA106" i="7"/>
  <c r="Y106" i="7"/>
  <c r="Q109" i="7"/>
  <c r="V111" i="7"/>
  <c r="Q111" i="7"/>
  <c r="S80" i="7"/>
  <c r="AA80" i="7"/>
  <c r="W83" i="7"/>
  <c r="Q88" i="7"/>
  <c r="S93" i="7"/>
  <c r="Q93" i="7"/>
  <c r="T94" i="7"/>
  <c r="S99" i="7"/>
  <c r="Y99" i="7"/>
  <c r="AD101" i="7"/>
  <c r="V104" i="7"/>
  <c r="AD104" i="7"/>
  <c r="Y108" i="7"/>
  <c r="X109" i="7"/>
  <c r="S124" i="7"/>
  <c r="S133" i="7"/>
  <c r="AA133" i="7"/>
  <c r="T138" i="7"/>
  <c r="Q138" i="7"/>
  <c r="W108" i="7"/>
  <c r="Z108" i="7"/>
  <c r="U108" i="7"/>
  <c r="Y123" i="7"/>
  <c r="K140" i="7"/>
  <c r="H140" i="7"/>
  <c r="S107" i="7"/>
  <c r="Q107" i="7"/>
  <c r="Q108" i="7"/>
  <c r="AA108" i="7"/>
  <c r="V108" i="7"/>
  <c r="V109" i="7"/>
  <c r="T109" i="7"/>
  <c r="X114" i="7"/>
  <c r="S114" i="7"/>
  <c r="Q116" i="7"/>
  <c r="S116" i="7"/>
  <c r="L140" i="7"/>
  <c r="Q97" i="7"/>
  <c r="Z98" i="7"/>
  <c r="Y101" i="7"/>
  <c r="V106" i="7"/>
  <c r="AD106" i="7"/>
  <c r="AB108" i="7"/>
  <c r="Y114" i="7"/>
  <c r="Q127" i="7"/>
  <c r="AB114" i="7"/>
  <c r="AA114" i="7"/>
  <c r="W114" i="7"/>
  <c r="Z114" i="7"/>
  <c r="V114" i="7"/>
  <c r="X126" i="7"/>
  <c r="T126" i="7"/>
  <c r="Q136" i="7"/>
  <c r="AD108" i="7"/>
  <c r="AB109" i="7"/>
  <c r="AD114" i="7"/>
  <c r="X124" i="7"/>
  <c r="S135" i="7"/>
  <c r="Q135" i="7"/>
  <c r="AD109" i="7"/>
  <c r="Y124" i="7"/>
  <c r="Z126" i="7"/>
  <c r="AB126" i="7"/>
  <c r="AF129" i="7"/>
  <c r="AE129" i="7"/>
  <c r="Z131" i="7"/>
  <c r="Y131" i="7"/>
  <c r="T102" i="7"/>
  <c r="AE102" i="7" s="1"/>
  <c r="Y103" i="7"/>
  <c r="Y105" i="7"/>
  <c r="Y107" i="7"/>
  <c r="S126" i="7"/>
  <c r="AA126" i="7"/>
  <c r="Z128" i="7"/>
  <c r="AB128" i="7"/>
  <c r="Q129" i="7"/>
  <c r="V131" i="7"/>
  <c r="AD131" i="7"/>
  <c r="U133" i="7"/>
  <c r="U140" i="7" s="1"/>
  <c r="AC133" i="7"/>
  <c r="AC140" i="7" s="1"/>
  <c r="S137" i="7"/>
  <c r="Q137" i="7"/>
  <c r="M140" i="7"/>
  <c r="Q110" i="7"/>
  <c r="Q114" i="7"/>
  <c r="X116" i="7"/>
  <c r="F140" i="7"/>
  <c r="N140" i="7"/>
  <c r="U124" i="7"/>
  <c r="AC124" i="7"/>
  <c r="S128" i="7"/>
  <c r="AA128" i="7"/>
  <c r="S130" i="7"/>
  <c r="Q130" i="7"/>
  <c r="W131" i="7"/>
  <c r="Q131" i="7"/>
  <c r="V133" i="7"/>
  <c r="AD133" i="7"/>
  <c r="P140" i="7"/>
  <c r="Q148" i="7"/>
  <c r="AQ148" i="7" s="1"/>
  <c r="Q149" i="7"/>
  <c r="AQ149" i="7" s="1"/>
  <c r="U109" i="7"/>
  <c r="AC109" i="7"/>
  <c r="S112" i="7"/>
  <c r="AA112" i="7"/>
  <c r="U114" i="7"/>
  <c r="AC114" i="7"/>
  <c r="Y116" i="7"/>
  <c r="T116" i="7"/>
  <c r="Q123" i="7"/>
  <c r="U123" i="7"/>
  <c r="G140" i="7"/>
  <c r="AC123" i="7"/>
  <c r="O140" i="7"/>
  <c r="V124" i="7"/>
  <c r="AD124" i="7"/>
  <c r="U126" i="7"/>
  <c r="AC126" i="7"/>
  <c r="S132" i="7"/>
  <c r="Q132" i="7"/>
  <c r="W133" i="7"/>
  <c r="Q133" i="7"/>
  <c r="Q145" i="7"/>
  <c r="AQ145" i="7" s="1"/>
  <c r="F151" i="7"/>
  <c r="Q146" i="7"/>
  <c r="AQ146" i="7" s="1"/>
  <c r="Q147" i="7"/>
  <c r="AQ147" i="7" s="1"/>
  <c r="Q156" i="7"/>
  <c r="Q158" i="7" s="1"/>
  <c r="AQ158" i="7" s="1"/>
  <c r="AT158" i="7" s="1"/>
  <c r="Z116" i="7"/>
  <c r="W116" i="7"/>
  <c r="V126" i="7"/>
  <c r="AD126" i="7"/>
  <c r="U128" i="7"/>
  <c r="AC128" i="7"/>
  <c r="T131" i="7"/>
  <c r="S134" i="7"/>
  <c r="Q134" i="7"/>
  <c r="G151" i="7"/>
  <c r="O151" i="7"/>
  <c r="Z123" i="7"/>
  <c r="T115" i="7"/>
  <c r="T123" i="7"/>
  <c r="Q124" i="7"/>
  <c r="U125" i="7"/>
  <c r="AF125" i="7" s="1"/>
  <c r="Q126" i="7"/>
  <c r="U127" i="7"/>
  <c r="Q128" i="7"/>
  <c r="T130" i="7"/>
  <c r="T132" i="7"/>
  <c r="AQ36" i="7" l="1"/>
  <c r="AQ128" i="7"/>
  <c r="AQ90" i="7"/>
  <c r="AQ136" i="7"/>
  <c r="AQ133" i="7"/>
  <c r="AQ126" i="7"/>
  <c r="AQ106" i="7"/>
  <c r="AO146" i="7"/>
  <c r="AT146" i="7"/>
  <c r="AO149" i="7"/>
  <c r="AT149" i="7"/>
  <c r="AF79" i="7"/>
  <c r="AC46" i="7"/>
  <c r="AT27" i="7"/>
  <c r="AU27" i="7" s="1"/>
  <c r="AN27" i="7"/>
  <c r="AO27" i="7" s="1"/>
  <c r="AP27" i="7"/>
  <c r="AQ27" i="7" s="1"/>
  <c r="AT102" i="7"/>
  <c r="AO102" i="7"/>
  <c r="AQ102" i="7"/>
  <c r="AE136" i="7"/>
  <c r="AT136" i="7" s="1"/>
  <c r="AE42" i="7"/>
  <c r="AT42" i="7" s="1"/>
  <c r="AU42" i="7" s="1"/>
  <c r="AO108" i="7"/>
  <c r="AO85" i="7"/>
  <c r="AN16" i="7"/>
  <c r="AP16" i="7" s="1"/>
  <c r="AQ16" i="7" s="1"/>
  <c r="AQ79" i="7"/>
  <c r="AO145" i="7"/>
  <c r="AO151" i="7" s="1"/>
  <c r="AT145" i="7"/>
  <c r="AQ151" i="7"/>
  <c r="AT33" i="7"/>
  <c r="AU33" i="7" s="1"/>
  <c r="AO33" i="7"/>
  <c r="AQ33" i="7"/>
  <c r="AE89" i="7"/>
  <c r="AT89" i="7" s="1"/>
  <c r="X140" i="7"/>
  <c r="AE110" i="7"/>
  <c r="D54" i="1" s="1"/>
  <c r="P54" i="1" s="1"/>
  <c r="AE72" i="7"/>
  <c r="AF95" i="7"/>
  <c r="AP85" i="7"/>
  <c r="AT104" i="7"/>
  <c r="AN104" i="7"/>
  <c r="AP104" i="7"/>
  <c r="AN115" i="7"/>
  <c r="AO95" i="7"/>
  <c r="AQ81" i="7"/>
  <c r="AO148" i="7"/>
  <c r="AT148" i="7"/>
  <c r="Z140" i="7"/>
  <c r="AE113" i="7"/>
  <c r="AP77" i="7"/>
  <c r="AQ77" i="7" s="1"/>
  <c r="AP18" i="7"/>
  <c r="AP95" i="7"/>
  <c r="AQ95" i="7" s="1"/>
  <c r="AP37" i="7"/>
  <c r="AQ37" i="7" s="1"/>
  <c r="AT129" i="7"/>
  <c r="AQ129" i="7"/>
  <c r="AO129" i="7"/>
  <c r="AE16" i="7"/>
  <c r="AT16" i="7" s="1"/>
  <c r="AU16" i="7" s="1"/>
  <c r="AO19" i="7"/>
  <c r="AQ42" i="7"/>
  <c r="AP107" i="7"/>
  <c r="AP30" i="7"/>
  <c r="AQ30" i="7" s="1"/>
  <c r="AN30" i="7"/>
  <c r="AT30" i="7"/>
  <c r="AU30" i="7" s="1"/>
  <c r="AT39" i="7"/>
  <c r="AU39" i="7" s="1"/>
  <c r="AO39" i="7"/>
  <c r="AQ39" i="7"/>
  <c r="AO38" i="7"/>
  <c r="AO86" i="7"/>
  <c r="AO87" i="7"/>
  <c r="AO42" i="7"/>
  <c r="AT40" i="7"/>
  <c r="AU40" i="7" s="1"/>
  <c r="AO40" i="7"/>
  <c r="AQ40" i="7"/>
  <c r="AT43" i="7"/>
  <c r="AU43" i="7" s="1"/>
  <c r="AQ43" i="7"/>
  <c r="AO43" i="7"/>
  <c r="AQ87" i="7"/>
  <c r="AO135" i="7"/>
  <c r="AQ89" i="7"/>
  <c r="AO147" i="7"/>
  <c r="AT147" i="7"/>
  <c r="AT92" i="7"/>
  <c r="AO92" i="7"/>
  <c r="AQ92" i="7"/>
  <c r="AQ124" i="7"/>
  <c r="AN88" i="7"/>
  <c r="AP88" i="7" s="1"/>
  <c r="AQ88" i="7" s="1"/>
  <c r="AO136" i="7"/>
  <c r="AO28" i="7"/>
  <c r="AN44" i="7"/>
  <c r="AO44" i="7" s="1"/>
  <c r="AE32" i="7"/>
  <c r="AF136" i="7"/>
  <c r="AE134" i="7"/>
  <c r="AT134" i="7" s="1"/>
  <c r="AE100" i="7"/>
  <c r="AF89" i="7"/>
  <c r="AF27" i="7"/>
  <c r="AE36" i="7"/>
  <c r="AT36" i="7" s="1"/>
  <c r="AU36" i="7" s="1"/>
  <c r="Y46" i="7"/>
  <c r="AF20" i="7"/>
  <c r="P160" i="7"/>
  <c r="D51" i="1"/>
  <c r="P51" i="1" s="1"/>
  <c r="D17" i="1"/>
  <c r="P17" i="1" s="1"/>
  <c r="AF111" i="7"/>
  <c r="AF123" i="7"/>
  <c r="AF98" i="7"/>
  <c r="AE138" i="7"/>
  <c r="AO138" i="7" s="1"/>
  <c r="AA118" i="7"/>
  <c r="AB140" i="7"/>
  <c r="AF110" i="7"/>
  <c r="AA140" i="7"/>
  <c r="AF72" i="7"/>
  <c r="AE73" i="7"/>
  <c r="AE19" i="7"/>
  <c r="AT19" i="7" s="1"/>
  <c r="AU19" i="7" s="1"/>
  <c r="AF73" i="7"/>
  <c r="AF32" i="7"/>
  <c r="W140" i="7"/>
  <c r="AF109" i="7"/>
  <c r="V140" i="7"/>
  <c r="D53" i="1"/>
  <c r="P53" i="1" s="1"/>
  <c r="D43" i="1"/>
  <c r="P43" i="1" s="1"/>
  <c r="Y140" i="7"/>
  <c r="AF108" i="7"/>
  <c r="T46" i="7"/>
  <c r="AE57" i="7"/>
  <c r="AF16" i="7"/>
  <c r="AF102" i="7"/>
  <c r="AF113" i="7"/>
  <c r="AF100" i="7"/>
  <c r="AF67" i="7"/>
  <c r="AE29" i="7"/>
  <c r="AT29" i="7" s="1"/>
  <c r="AU29" i="7" s="1"/>
  <c r="AE15" i="7"/>
  <c r="AF101" i="7"/>
  <c r="AE21" i="7"/>
  <c r="AF19" i="7"/>
  <c r="D57" i="1"/>
  <c r="P57" i="1" s="1"/>
  <c r="W118" i="7"/>
  <c r="S118" i="7"/>
  <c r="AF56" i="7"/>
  <c r="AE28" i="7"/>
  <c r="AT28" i="7" s="1"/>
  <c r="AU28" i="7" s="1"/>
  <c r="AF127" i="7"/>
  <c r="AF88" i="7"/>
  <c r="AE37" i="7"/>
  <c r="AT37" i="7" s="1"/>
  <c r="AU37" i="7" s="1"/>
  <c r="AE67" i="7"/>
  <c r="AE14" i="7"/>
  <c r="U46" i="7"/>
  <c r="AE20" i="7"/>
  <c r="AF42" i="7"/>
  <c r="AE131" i="7"/>
  <c r="AT131" i="7" s="1"/>
  <c r="AD140" i="7"/>
  <c r="AE125" i="7"/>
  <c r="AT125" i="7" s="1"/>
  <c r="AE83" i="7"/>
  <c r="AT83" i="7" s="1"/>
  <c r="AF31" i="7"/>
  <c r="AF21" i="7"/>
  <c r="AF36" i="7"/>
  <c r="AF37" i="7"/>
  <c r="AE81" i="7"/>
  <c r="AT81" i="7" s="1"/>
  <c r="AE56" i="7"/>
  <c r="AF17" i="7"/>
  <c r="AF14" i="7"/>
  <c r="AF97" i="7"/>
  <c r="AE109" i="7"/>
  <c r="AT109" i="7" s="1"/>
  <c r="Z46" i="7"/>
  <c r="AE111" i="7"/>
  <c r="AE101" i="7"/>
  <c r="L160" i="7"/>
  <c r="AB118" i="7"/>
  <c r="AF59" i="7"/>
  <c r="AF15" i="7"/>
  <c r="V46" i="7"/>
  <c r="AE79" i="7"/>
  <c r="AT79" i="7" s="1"/>
  <c r="AE64" i="7"/>
  <c r="X118" i="7"/>
  <c r="AE30" i="7"/>
  <c r="AF30" i="7"/>
  <c r="AE55" i="7"/>
  <c r="O160" i="7"/>
  <c r="AE97" i="7"/>
  <c r="AF107" i="7"/>
  <c r="AE107" i="7"/>
  <c r="AT107" i="7" s="1"/>
  <c r="AF66" i="7"/>
  <c r="AE66" i="7"/>
  <c r="N160" i="7"/>
  <c r="AF128" i="7"/>
  <c r="AE128" i="7"/>
  <c r="AT128" i="7" s="1"/>
  <c r="AF135" i="7"/>
  <c r="AE135" i="7"/>
  <c r="AT135" i="7" s="1"/>
  <c r="AF131" i="7"/>
  <c r="AE98" i="7"/>
  <c r="AF68" i="7"/>
  <c r="AE68" i="7"/>
  <c r="AE71" i="7"/>
  <c r="AF71" i="7"/>
  <c r="AF60" i="7"/>
  <c r="AE60" i="7"/>
  <c r="AE34" i="7"/>
  <c r="AF34" i="7"/>
  <c r="F160" i="7"/>
  <c r="AF115" i="7"/>
  <c r="AE115" i="7"/>
  <c r="AT115" i="7" s="1"/>
  <c r="AE132" i="7"/>
  <c r="AT132" i="7" s="1"/>
  <c r="AF132" i="7"/>
  <c r="AF112" i="7"/>
  <c r="AE112" i="7"/>
  <c r="AE127" i="7"/>
  <c r="AT127" i="7" s="1"/>
  <c r="AF126" i="7"/>
  <c r="AE126" i="7"/>
  <c r="AT126" i="7" s="1"/>
  <c r="AF116" i="7"/>
  <c r="AE116" i="7"/>
  <c r="AO116" i="7" s="1"/>
  <c r="AF124" i="7"/>
  <c r="AE124" i="7"/>
  <c r="AT124" i="7" s="1"/>
  <c r="AF93" i="7"/>
  <c r="AE93" i="7"/>
  <c r="AF90" i="7"/>
  <c r="AE90" i="7"/>
  <c r="AT90" i="7" s="1"/>
  <c r="AE62" i="7"/>
  <c r="AF62" i="7"/>
  <c r="Q118" i="7"/>
  <c r="V118" i="7"/>
  <c r="AC118" i="7"/>
  <c r="I160" i="7"/>
  <c r="AF44" i="7"/>
  <c r="AE44" i="7"/>
  <c r="Q46" i="7"/>
  <c r="AE31" i="7"/>
  <c r="AF18" i="7"/>
  <c r="AE18" i="7"/>
  <c r="AT18" i="7" s="1"/>
  <c r="AU18" i="7" s="1"/>
  <c r="AF138" i="7"/>
  <c r="AE123" i="7"/>
  <c r="AT123" i="7" s="1"/>
  <c r="AE108" i="7"/>
  <c r="AT108" i="7" s="1"/>
  <c r="AF86" i="7"/>
  <c r="AE86" i="7"/>
  <c r="AT86" i="7" s="1"/>
  <c r="AF83" i="7"/>
  <c r="AE69" i="7"/>
  <c r="AF69" i="7"/>
  <c r="AE88" i="7"/>
  <c r="AT88" i="7" s="1"/>
  <c r="AE59" i="7"/>
  <c r="AE23" i="7"/>
  <c r="AF23" i="7"/>
  <c r="S46" i="7"/>
  <c r="AE13" i="7"/>
  <c r="AF13" i="7"/>
  <c r="S140" i="7"/>
  <c r="AE130" i="7"/>
  <c r="AT130" i="7" s="1"/>
  <c r="AF130" i="7"/>
  <c r="AE99" i="7"/>
  <c r="AF99" i="7"/>
  <c r="Z118" i="7"/>
  <c r="Q140" i="7"/>
  <c r="AF137" i="7"/>
  <c r="AE137" i="7"/>
  <c r="AT137" i="7" s="1"/>
  <c r="AF114" i="7"/>
  <c r="AE114" i="7"/>
  <c r="AF104" i="7"/>
  <c r="AE104" i="7"/>
  <c r="AE82" i="7"/>
  <c r="AT82" i="7" s="1"/>
  <c r="AF82" i="7"/>
  <c r="AF74" i="7"/>
  <c r="AE74" i="7"/>
  <c r="AE65" i="7"/>
  <c r="AF65" i="7"/>
  <c r="U118" i="7"/>
  <c r="AF61" i="7"/>
  <c r="AE61" i="7"/>
  <c r="AE58" i="7"/>
  <c r="AF58" i="7"/>
  <c r="AF63" i="7"/>
  <c r="AE63" i="7"/>
  <c r="AF55" i="7"/>
  <c r="AF81" i="7"/>
  <c r="J160" i="7"/>
  <c r="AE24" i="7"/>
  <c r="AT24" i="7" s="1"/>
  <c r="AU24" i="7" s="1"/>
  <c r="AF24" i="7"/>
  <c r="E160" i="7"/>
  <c r="M160" i="7"/>
  <c r="AF106" i="7"/>
  <c r="AE106" i="7"/>
  <c r="AT106" i="7" s="1"/>
  <c r="AA46" i="7"/>
  <c r="AF78" i="7"/>
  <c r="AE78" i="7"/>
  <c r="AT78" i="7" s="1"/>
  <c r="AF105" i="7"/>
  <c r="AE105" i="7"/>
  <c r="AT105" i="7" s="1"/>
  <c r="AE38" i="7"/>
  <c r="AT38" i="7" s="1"/>
  <c r="AU38" i="7" s="1"/>
  <c r="AF38" i="7"/>
  <c r="AE17" i="7"/>
  <c r="T140" i="7"/>
  <c r="Q151" i="7"/>
  <c r="AE80" i="7"/>
  <c r="AT80" i="7" s="1"/>
  <c r="AF80" i="7"/>
  <c r="AE84" i="7"/>
  <c r="AT84" i="7" s="1"/>
  <c r="AF84" i="7"/>
  <c r="AF76" i="7"/>
  <c r="AE76" i="7"/>
  <c r="AT76" i="7" s="1"/>
  <c r="T118" i="7"/>
  <c r="AE53" i="7"/>
  <c r="Y118" i="7"/>
  <c r="AF64" i="7"/>
  <c r="AF53" i="7"/>
  <c r="AE35" i="7"/>
  <c r="AF35" i="7"/>
  <c r="AE41" i="7"/>
  <c r="AF41" i="7"/>
  <c r="AF26" i="7"/>
  <c r="AE26" i="7"/>
  <c r="AT26" i="7" s="1"/>
  <c r="AU26" i="7" s="1"/>
  <c r="AD46" i="7"/>
  <c r="AB46" i="7"/>
  <c r="AF133" i="7"/>
  <c r="AE133" i="7"/>
  <c r="AT133" i="7" s="1"/>
  <c r="AE54" i="7"/>
  <c r="AF54" i="7"/>
  <c r="AF103" i="7"/>
  <c r="AE103" i="7"/>
  <c r="AT103" i="7" s="1"/>
  <c r="AF94" i="7"/>
  <c r="AE94" i="7"/>
  <c r="AT94" i="7" s="1"/>
  <c r="AE77" i="7"/>
  <c r="AT77" i="7" s="1"/>
  <c r="AF77" i="7"/>
  <c r="AE85" i="7"/>
  <c r="AT85" i="7" s="1"/>
  <c r="AF85" i="7"/>
  <c r="AD118" i="7"/>
  <c r="K160" i="7"/>
  <c r="AF91" i="7"/>
  <c r="AE91" i="7"/>
  <c r="AF96" i="7"/>
  <c r="AE96" i="7"/>
  <c r="AE70" i="7"/>
  <c r="AF70" i="7"/>
  <c r="AE75" i="7"/>
  <c r="AF75" i="7"/>
  <c r="G160" i="7"/>
  <c r="AE22" i="7"/>
  <c r="AF22" i="7"/>
  <c r="H160" i="7"/>
  <c r="AF25" i="7"/>
  <c r="AE25" i="7"/>
  <c r="AT25" i="7" s="1"/>
  <c r="AU25" i="7" s="1"/>
  <c r="AO115" i="7" l="1"/>
  <c r="AQ86" i="7"/>
  <c r="AT75" i="7"/>
  <c r="AO75" i="7"/>
  <c r="AQ75" i="7"/>
  <c r="AT53" i="7"/>
  <c r="AO53" i="7"/>
  <c r="AQ53" i="7"/>
  <c r="AT68" i="7"/>
  <c r="AO68" i="7"/>
  <c r="AQ68" i="7"/>
  <c r="AO123" i="7"/>
  <c r="AO26" i="7"/>
  <c r="AO84" i="7"/>
  <c r="AQ107" i="7"/>
  <c r="AO127" i="7"/>
  <c r="AO77" i="7"/>
  <c r="AO134" i="7"/>
  <c r="AQ109" i="7"/>
  <c r="AQ116" i="7"/>
  <c r="AQ25" i="7"/>
  <c r="AT22" i="7"/>
  <c r="AU22" i="7" s="1"/>
  <c r="AO22" i="7"/>
  <c r="AQ22" i="7"/>
  <c r="AT62" i="7"/>
  <c r="AO62" i="7"/>
  <c r="AQ62" i="7"/>
  <c r="AT71" i="7"/>
  <c r="AO71" i="7"/>
  <c r="AQ71" i="7"/>
  <c r="AQ103" i="7"/>
  <c r="AT99" i="7"/>
  <c r="AO99" i="7"/>
  <c r="AQ99" i="7"/>
  <c r="AT23" i="7"/>
  <c r="AU23" i="7" s="1"/>
  <c r="AO23" i="7"/>
  <c r="AQ23" i="7"/>
  <c r="AT66" i="7"/>
  <c r="AO66" i="7"/>
  <c r="AQ66" i="7"/>
  <c r="AT56" i="7"/>
  <c r="AO56" i="7"/>
  <c r="AQ56" i="7"/>
  <c r="AT21" i="7"/>
  <c r="AU21" i="7" s="1"/>
  <c r="AO21" i="7"/>
  <c r="AQ21" i="7"/>
  <c r="AT100" i="7"/>
  <c r="AO100" i="7"/>
  <c r="AQ100" i="7"/>
  <c r="AQ138" i="7"/>
  <c r="AO88" i="7"/>
  <c r="AO124" i="7"/>
  <c r="AO130" i="7"/>
  <c r="AO133" i="7"/>
  <c r="AO80" i="7"/>
  <c r="AO37" i="7"/>
  <c r="AP115" i="7"/>
  <c r="AQ115" i="7" s="1"/>
  <c r="AQ85" i="7"/>
  <c r="AO126" i="7"/>
  <c r="AQ131" i="7"/>
  <c r="AQ134" i="7"/>
  <c r="AQ38" i="7"/>
  <c r="AT97" i="7"/>
  <c r="AO97" i="7"/>
  <c r="AQ97" i="7"/>
  <c r="AT67" i="7"/>
  <c r="AO67" i="7"/>
  <c r="AQ67" i="7"/>
  <c r="AT73" i="7"/>
  <c r="AO73" i="7"/>
  <c r="AQ73" i="7"/>
  <c r="AT70" i="7"/>
  <c r="AO70" i="7"/>
  <c r="AQ70" i="7"/>
  <c r="AT54" i="7"/>
  <c r="AO54" i="7"/>
  <c r="AQ54" i="7"/>
  <c r="AT41" i="7"/>
  <c r="AU41" i="7" s="1"/>
  <c r="AO41" i="7"/>
  <c r="AQ41" i="7"/>
  <c r="AT17" i="7"/>
  <c r="AU17" i="7" s="1"/>
  <c r="AO17" i="7"/>
  <c r="AQ17" i="7"/>
  <c r="AT114" i="7"/>
  <c r="AO114" i="7"/>
  <c r="AQ114" i="7"/>
  <c r="AT59" i="7"/>
  <c r="AO59" i="7"/>
  <c r="AQ59" i="7"/>
  <c r="AT140" i="7"/>
  <c r="AT93" i="7"/>
  <c r="AO93" i="7"/>
  <c r="AQ93" i="7"/>
  <c r="AT98" i="7"/>
  <c r="AO98" i="7"/>
  <c r="AQ98" i="7"/>
  <c r="AT101" i="7"/>
  <c r="AO101" i="7"/>
  <c r="AQ101" i="7"/>
  <c r="AT57" i="7"/>
  <c r="AO57" i="7"/>
  <c r="AQ57" i="7"/>
  <c r="AO36" i="7"/>
  <c r="AQ78" i="7"/>
  <c r="AO29" i="7"/>
  <c r="AO131" i="7"/>
  <c r="AQ18" i="7"/>
  <c r="AO107" i="7"/>
  <c r="AQ80" i="7"/>
  <c r="AQ125" i="7"/>
  <c r="AO79" i="7"/>
  <c r="AQ137" i="7"/>
  <c r="AQ84" i="7"/>
  <c r="AQ108" i="7"/>
  <c r="AT91" i="7"/>
  <c r="AQ91" i="7"/>
  <c r="AO91" i="7"/>
  <c r="AT69" i="7"/>
  <c r="AO69" i="7"/>
  <c r="AQ69" i="7"/>
  <c r="AT61" i="7"/>
  <c r="AO61" i="7"/>
  <c r="AQ61" i="7"/>
  <c r="AT55" i="7"/>
  <c r="AO55" i="7"/>
  <c r="AQ55" i="7"/>
  <c r="AT34" i="7"/>
  <c r="AU34" i="7" s="1"/>
  <c r="AO34" i="7"/>
  <c r="AQ34" i="7"/>
  <c r="AO83" i="7"/>
  <c r="AT96" i="7"/>
  <c r="AO96" i="7"/>
  <c r="AQ96" i="7"/>
  <c r="AT63" i="7"/>
  <c r="AO63" i="7"/>
  <c r="AQ63" i="7"/>
  <c r="AT65" i="7"/>
  <c r="AO65" i="7"/>
  <c r="AQ65" i="7"/>
  <c r="AT112" i="7"/>
  <c r="AO112" i="7"/>
  <c r="AQ112" i="7"/>
  <c r="AT64" i="7"/>
  <c r="AO64" i="7"/>
  <c r="AQ64" i="7"/>
  <c r="AT111" i="7"/>
  <c r="AO111" i="7"/>
  <c r="AQ111" i="7"/>
  <c r="AT15" i="7"/>
  <c r="AU15" i="7" s="1"/>
  <c r="AO15" i="7"/>
  <c r="AQ15" i="7"/>
  <c r="AO90" i="7"/>
  <c r="AO128" i="7"/>
  <c r="AO25" i="7"/>
  <c r="AO82" i="7"/>
  <c r="AQ82" i="7"/>
  <c r="AQ104" i="7"/>
  <c r="AO16" i="7"/>
  <c r="AO103" i="7"/>
  <c r="AQ130" i="7"/>
  <c r="AQ94" i="7"/>
  <c r="AT35" i="7"/>
  <c r="AU35" i="7" s="1"/>
  <c r="AO35" i="7"/>
  <c r="AQ35" i="7"/>
  <c r="AT74" i="7"/>
  <c r="AO74" i="7"/>
  <c r="AQ74" i="7"/>
  <c r="AT60" i="7"/>
  <c r="AO60" i="7"/>
  <c r="AQ60" i="7"/>
  <c r="AT20" i="7"/>
  <c r="AU20" i="7" s="1"/>
  <c r="AO20" i="7"/>
  <c r="AQ20" i="7"/>
  <c r="AT32" i="7"/>
  <c r="AU32" i="7" s="1"/>
  <c r="AO32" i="7"/>
  <c r="AQ32" i="7"/>
  <c r="AQ26" i="7"/>
  <c r="AO76" i="7"/>
  <c r="AO137" i="7"/>
  <c r="AO125" i="7"/>
  <c r="AO106" i="7"/>
  <c r="AO104" i="7"/>
  <c r="AT72" i="7"/>
  <c r="AO72" i="7"/>
  <c r="AQ72" i="7"/>
  <c r="AT151" i="7"/>
  <c r="AO78" i="7"/>
  <c r="AQ83" i="7"/>
  <c r="AQ76" i="7"/>
  <c r="AQ29" i="7"/>
  <c r="AQ135" i="7"/>
  <c r="AO109" i="7"/>
  <c r="AT113" i="7"/>
  <c r="AO113" i="7"/>
  <c r="AQ113" i="7"/>
  <c r="AT110" i="7"/>
  <c r="AO110" i="7"/>
  <c r="AQ110" i="7"/>
  <c r="AQ24" i="7"/>
  <c r="AT58" i="7"/>
  <c r="AO58" i="7"/>
  <c r="AQ58" i="7"/>
  <c r="AT13" i="7"/>
  <c r="AO13" i="7"/>
  <c r="AQ13" i="7"/>
  <c r="AT31" i="7"/>
  <c r="AU31" i="7" s="1"/>
  <c r="AO31" i="7"/>
  <c r="AQ31" i="7"/>
  <c r="AT14" i="7"/>
  <c r="AU14" i="7" s="1"/>
  <c r="AO14" i="7"/>
  <c r="AQ14" i="7"/>
  <c r="AP44" i="7"/>
  <c r="AQ44" i="7" s="1"/>
  <c r="AQ105" i="7"/>
  <c r="AO132" i="7"/>
  <c r="AO94" i="7"/>
  <c r="AO24" i="7"/>
  <c r="AO30" i="7"/>
  <c r="AO89" i="7"/>
  <c r="AO18" i="7"/>
  <c r="AO81" i="7"/>
  <c r="AQ132" i="7"/>
  <c r="AO105" i="7"/>
  <c r="AQ127" i="7"/>
  <c r="AQ123" i="7"/>
  <c r="AQ28" i="7"/>
  <c r="AQ19" i="7"/>
  <c r="D10" i="1"/>
  <c r="D16" i="1"/>
  <c r="P16" i="1" s="1"/>
  <c r="D45" i="1"/>
  <c r="P45" i="1" s="1"/>
  <c r="D49" i="1"/>
  <c r="P49" i="1" s="1"/>
  <c r="D13" i="1"/>
  <c r="P13" i="1" s="1"/>
  <c r="D30" i="1"/>
  <c r="P30" i="1" s="1"/>
  <c r="D33" i="1"/>
  <c r="P33" i="1" s="1"/>
  <c r="D31" i="1"/>
  <c r="P31" i="1" s="1"/>
  <c r="D35" i="1"/>
  <c r="P35" i="1" s="1"/>
  <c r="D55" i="1"/>
  <c r="P55" i="1" s="1"/>
  <c r="D28" i="1"/>
  <c r="P28" i="1" s="1"/>
  <c r="D15" i="1"/>
  <c r="P15" i="1" s="1"/>
  <c r="D37" i="1"/>
  <c r="P37" i="1" s="1"/>
  <c r="D38" i="1"/>
  <c r="P38" i="1" s="1"/>
  <c r="D34" i="1"/>
  <c r="P34" i="1" s="1"/>
  <c r="D19" i="1"/>
  <c r="P19" i="1" s="1"/>
  <c r="D18" i="1"/>
  <c r="P18" i="1" s="1"/>
  <c r="D52" i="1"/>
  <c r="P52" i="1" s="1"/>
  <c r="D46" i="1"/>
  <c r="P46" i="1" s="1"/>
  <c r="D11" i="1"/>
  <c r="P11" i="1" s="1"/>
  <c r="D29" i="1"/>
  <c r="P29" i="1" s="1"/>
  <c r="D12" i="1"/>
  <c r="P12" i="1" s="1"/>
  <c r="P10" i="1"/>
  <c r="D44" i="1"/>
  <c r="P44" i="1" s="1"/>
  <c r="D41" i="1"/>
  <c r="P41" i="1" s="1"/>
  <c r="AE119" i="7"/>
  <c r="D24" i="1"/>
  <c r="P24" i="1" s="1"/>
  <c r="D32" i="1"/>
  <c r="P32" i="1" s="1"/>
  <c r="D48" i="1"/>
  <c r="P48" i="1" s="1"/>
  <c r="D47" i="1"/>
  <c r="P47" i="1" s="1"/>
  <c r="AE47" i="7"/>
  <c r="D40" i="1"/>
  <c r="P40" i="1" s="1"/>
  <c r="D9" i="1"/>
  <c r="D26" i="1"/>
  <c r="P26" i="1" s="1"/>
  <c r="D58" i="1"/>
  <c r="P58" i="1" s="1"/>
  <c r="D39" i="1"/>
  <c r="P39" i="1" s="1"/>
  <c r="D25" i="1"/>
  <c r="P25" i="1" s="1"/>
  <c r="D42" i="1"/>
  <c r="P42" i="1" s="1"/>
  <c r="D50" i="1"/>
  <c r="P50" i="1" s="1"/>
  <c r="D27" i="1"/>
  <c r="P27" i="1" s="1"/>
  <c r="D14" i="1"/>
  <c r="P14" i="1" s="1"/>
  <c r="D56" i="1"/>
  <c r="P56" i="1" s="1"/>
  <c r="D36" i="1"/>
  <c r="P36" i="1" s="1"/>
  <c r="AF46" i="7"/>
  <c r="AW151" i="7"/>
  <c r="AE118" i="7"/>
  <c r="AF140" i="7"/>
  <c r="AE140" i="7"/>
  <c r="Q160" i="7"/>
  <c r="E167" i="7" s="1"/>
  <c r="AE46" i="7"/>
  <c r="AG118" i="7"/>
  <c r="AF118" i="7"/>
  <c r="AW140" i="7"/>
  <c r="AQ140" i="7" l="1"/>
  <c r="AQ118" i="7"/>
  <c r="AT118" i="7"/>
  <c r="AW118" i="7" s="1"/>
  <c r="AQ46" i="7"/>
  <c r="AO118" i="7"/>
  <c r="AO46" i="7"/>
  <c r="AO140" i="7"/>
  <c r="AO160" i="7" s="1"/>
  <c r="AT46" i="7"/>
  <c r="AU13" i="7"/>
  <c r="AU46" i="7" s="1"/>
  <c r="AF160" i="7"/>
  <c r="P9" i="1"/>
  <c r="F9" i="1"/>
  <c r="H9" i="1" s="1"/>
  <c r="H167" i="7"/>
  <c r="Q167" i="7"/>
  <c r="Q163" i="7"/>
  <c r="L167" i="7"/>
  <c r="O167" i="7"/>
  <c r="P167" i="7"/>
  <c r="G167" i="7"/>
  <c r="N167" i="7"/>
  <c r="M167" i="7"/>
  <c r="J167" i="7"/>
  <c r="F167" i="7"/>
  <c r="I167" i="7"/>
  <c r="K167" i="7"/>
  <c r="AT160" i="7" l="1"/>
  <c r="AT163" i="7" s="1"/>
  <c r="AT164" i="7" s="1"/>
  <c r="AN8" i="7"/>
  <c r="AQ160" i="7"/>
  <c r="AQ2" i="7"/>
  <c r="AS2" i="7" s="1"/>
  <c r="AW46" i="7"/>
  <c r="AW160" i="7" s="1"/>
  <c r="AP8" i="7" l="1"/>
  <c r="AR8" i="7" s="1"/>
  <c r="AR9" i="7"/>
  <c r="C16" i="6"/>
  <c r="D65" i="2" l="1"/>
  <c r="B24" i="6" l="1"/>
  <c r="A1" i="6"/>
  <c r="D8" i="6"/>
  <c r="D9" i="6"/>
  <c r="D10" i="6" s="1"/>
  <c r="C10" i="6"/>
  <c r="F14" i="6"/>
  <c r="F17" i="6" s="1"/>
  <c r="F19" i="6" s="1"/>
  <c r="F15" i="6"/>
  <c r="C24" i="6" l="1"/>
  <c r="E10" i="6"/>
  <c r="C112" i="5"/>
  <c r="C111" i="5"/>
  <c r="C14" i="6"/>
  <c r="C15" i="6" s="1"/>
  <c r="C17" i="6" s="1"/>
  <c r="C95" i="5"/>
  <c r="D95" i="5" s="1"/>
  <c r="G18" i="1" l="1"/>
  <c r="E18" i="1"/>
  <c r="F76" i="2"/>
  <c r="B17" i="1" l="1"/>
  <c r="E68" i="1"/>
  <c r="B66" i="1"/>
  <c r="L52" i="3"/>
  <c r="K52" i="3"/>
  <c r="J52" i="3" s="1"/>
  <c r="J42" i="3"/>
  <c r="S38" i="3"/>
  <c r="O38" i="3"/>
  <c r="O39" i="3" s="1"/>
  <c r="K38" i="3"/>
  <c r="K39" i="3" s="1"/>
  <c r="T37" i="3"/>
  <c r="S37" i="3"/>
  <c r="R37" i="3"/>
  <c r="Q37" i="3"/>
  <c r="P37" i="3"/>
  <c r="O37" i="3"/>
  <c r="N37" i="3"/>
  <c r="M37" i="3"/>
  <c r="L37" i="3"/>
  <c r="K37" i="3"/>
  <c r="J37" i="3"/>
  <c r="I37" i="3"/>
  <c r="U37" i="3" s="1"/>
  <c r="T36" i="3"/>
  <c r="S36" i="3"/>
  <c r="R36" i="3"/>
  <c r="Q36" i="3"/>
  <c r="P36" i="3"/>
  <c r="O36" i="3"/>
  <c r="N36" i="3"/>
  <c r="M36" i="3"/>
  <c r="L36" i="3"/>
  <c r="K36" i="3"/>
  <c r="J36" i="3"/>
  <c r="I36" i="3"/>
  <c r="U36" i="3" s="1"/>
  <c r="T35" i="3"/>
  <c r="S35" i="3"/>
  <c r="R35" i="3"/>
  <c r="Q35" i="3"/>
  <c r="P35" i="3"/>
  <c r="O35" i="3"/>
  <c r="N35" i="3"/>
  <c r="M35" i="3"/>
  <c r="L35" i="3"/>
  <c r="K35" i="3"/>
  <c r="J35" i="3"/>
  <c r="I35" i="3"/>
  <c r="U35" i="3" s="1"/>
  <c r="T34" i="3"/>
  <c r="S34" i="3"/>
  <c r="R34" i="3"/>
  <c r="Q34" i="3"/>
  <c r="P34" i="3"/>
  <c r="O34" i="3"/>
  <c r="N34" i="3"/>
  <c r="M34" i="3"/>
  <c r="L34" i="3"/>
  <c r="K34" i="3"/>
  <c r="J34" i="3"/>
  <c r="I34" i="3"/>
  <c r="U34" i="3" s="1"/>
  <c r="T33" i="3"/>
  <c r="T38" i="3" s="1"/>
  <c r="S33" i="3"/>
  <c r="R33" i="3"/>
  <c r="R38" i="3" s="1"/>
  <c r="Q33" i="3"/>
  <c r="Q38" i="3" s="1"/>
  <c r="P33" i="3"/>
  <c r="P38" i="3" s="1"/>
  <c r="O33" i="3"/>
  <c r="N33" i="3"/>
  <c r="N38" i="3" s="1"/>
  <c r="M33" i="3"/>
  <c r="M38" i="3" s="1"/>
  <c r="L33" i="3"/>
  <c r="L38" i="3" s="1"/>
  <c r="K33" i="3"/>
  <c r="J33" i="3"/>
  <c r="J38" i="3" s="1"/>
  <c r="I33" i="3"/>
  <c r="I38" i="3" s="1"/>
  <c r="T31" i="3"/>
  <c r="S31" i="3"/>
  <c r="R31" i="3"/>
  <c r="Q31" i="3"/>
  <c r="P31" i="3"/>
  <c r="O31" i="3"/>
  <c r="N31" i="3"/>
  <c r="M31" i="3"/>
  <c r="L31" i="3"/>
  <c r="K31" i="3"/>
  <c r="J31" i="3"/>
  <c r="I31" i="3"/>
  <c r="U31" i="3" s="1"/>
  <c r="T30" i="3"/>
  <c r="S30" i="3"/>
  <c r="R30" i="3"/>
  <c r="Q30" i="3"/>
  <c r="P30" i="3"/>
  <c r="O30" i="3"/>
  <c r="N30" i="3"/>
  <c r="M30" i="3"/>
  <c r="L30" i="3"/>
  <c r="K30" i="3"/>
  <c r="J30" i="3"/>
  <c r="I30" i="3"/>
  <c r="U30" i="3" s="1"/>
  <c r="T29" i="3"/>
  <c r="S29" i="3"/>
  <c r="R29" i="3"/>
  <c r="Q29" i="3"/>
  <c r="P29" i="3"/>
  <c r="O29" i="3"/>
  <c r="N29" i="3"/>
  <c r="M29" i="3"/>
  <c r="L29" i="3"/>
  <c r="K29" i="3"/>
  <c r="J29" i="3"/>
  <c r="I29" i="3"/>
  <c r="U29" i="3" s="1"/>
  <c r="L51" i="3" s="1"/>
  <c r="L53" i="3" s="1"/>
  <c r="T28" i="3"/>
  <c r="T32" i="3" s="1"/>
  <c r="S28" i="3"/>
  <c r="S32" i="3" s="1"/>
  <c r="R28" i="3"/>
  <c r="R32" i="3" s="1"/>
  <c r="Q28" i="3"/>
  <c r="Q32" i="3" s="1"/>
  <c r="P28" i="3"/>
  <c r="P32" i="3" s="1"/>
  <c r="O28" i="3"/>
  <c r="O32" i="3" s="1"/>
  <c r="N28" i="3"/>
  <c r="N32" i="3" s="1"/>
  <c r="M28" i="3"/>
  <c r="M32" i="3" s="1"/>
  <c r="L28" i="3"/>
  <c r="L32" i="3" s="1"/>
  <c r="K28" i="3"/>
  <c r="K32" i="3" s="1"/>
  <c r="J28" i="3"/>
  <c r="J32" i="3" s="1"/>
  <c r="I28" i="3"/>
  <c r="I32" i="3" s="1"/>
  <c r="V23" i="3"/>
  <c r="W21" i="3"/>
  <c r="I52" i="3" s="1"/>
  <c r="O52" i="3" s="1"/>
  <c r="W20" i="3"/>
  <c r="W19" i="3"/>
  <c r="W18" i="3"/>
  <c r="W17" i="3"/>
  <c r="W16" i="3"/>
  <c r="W15" i="3"/>
  <c r="W14" i="3"/>
  <c r="V13" i="3"/>
  <c r="F72" i="2"/>
  <c r="F71" i="2"/>
  <c r="G30" i="1"/>
  <c r="G29" i="1"/>
  <c r="G28" i="1"/>
  <c r="G27" i="1"/>
  <c r="G26" i="1"/>
  <c r="G25" i="1"/>
  <c r="G24" i="1"/>
  <c r="N52" i="3"/>
  <c r="B67" i="1" l="1"/>
  <c r="K63" i="3"/>
  <c r="M52" i="3"/>
  <c r="P39" i="3"/>
  <c r="I39" i="3"/>
  <c r="Q39" i="3"/>
  <c r="P52" i="3"/>
  <c r="J39" i="3"/>
  <c r="R39" i="3"/>
  <c r="L39" i="3"/>
  <c r="T39" i="3"/>
  <c r="M39" i="3"/>
  <c r="N39" i="3"/>
  <c r="Q52" i="3"/>
  <c r="S39" i="3"/>
  <c r="U33" i="3"/>
  <c r="K62" i="3"/>
  <c r="U28" i="3"/>
  <c r="U32" i="3" s="1"/>
  <c r="G54" i="1"/>
  <c r="G53" i="1"/>
  <c r="G52" i="1"/>
  <c r="G51" i="1"/>
  <c r="G15" i="1"/>
  <c r="G14" i="1"/>
  <c r="G13" i="1"/>
  <c r="G12" i="1"/>
  <c r="G57" i="1"/>
  <c r="G49" i="1"/>
  <c r="G42" i="1"/>
  <c r="G41" i="1"/>
  <c r="G40" i="1"/>
  <c r="G39" i="1"/>
  <c r="G38" i="1"/>
  <c r="G37" i="1"/>
  <c r="G19" i="1"/>
  <c r="G17" i="1"/>
  <c r="G55" i="1"/>
  <c r="G47" i="1"/>
  <c r="G34" i="1"/>
  <c r="G33" i="1"/>
  <c r="G32" i="1"/>
  <c r="G31" i="1"/>
  <c r="G16" i="1"/>
  <c r="G11" i="1"/>
  <c r="G10" i="1"/>
  <c r="E58" i="1"/>
  <c r="E57" i="1"/>
  <c r="E56" i="1"/>
  <c r="E55" i="1"/>
  <c r="E54" i="1"/>
  <c r="E51" i="1"/>
  <c r="E50" i="1"/>
  <c r="E49" i="1"/>
  <c r="E48" i="1"/>
  <c r="E47" i="1"/>
  <c r="E29" i="1"/>
  <c r="E53" i="1"/>
  <c r="E52" i="1"/>
  <c r="E19" i="1"/>
  <c r="E17" i="1"/>
  <c r="E16" i="1"/>
  <c r="E15" i="1"/>
  <c r="E14" i="1"/>
  <c r="E13" i="1"/>
  <c r="E12" i="1"/>
  <c r="F74" i="2"/>
  <c r="C67" i="2"/>
  <c r="D66" i="2"/>
  <c r="D67" i="2" s="1"/>
  <c r="C60" i="2"/>
  <c r="C59" i="2"/>
  <c r="C57" i="2"/>
  <c r="C56" i="2"/>
  <c r="C55" i="2"/>
  <c r="C54" i="2"/>
  <c r="C53" i="2"/>
  <c r="C51" i="2"/>
  <c r="C50" i="2"/>
  <c r="C49" i="2"/>
  <c r="C48" i="2"/>
  <c r="C46" i="2"/>
  <c r="C45" i="2"/>
  <c r="C44" i="2"/>
  <c r="C40" i="2"/>
  <c r="C29" i="2"/>
  <c r="G50" i="1" s="1"/>
  <c r="C27" i="2"/>
  <c r="G48" i="1" s="1"/>
  <c r="C24" i="2"/>
  <c r="C13" i="2"/>
  <c r="G13" i="2" s="1"/>
  <c r="C12" i="2"/>
  <c r="D12" i="2" s="1"/>
  <c r="C11" i="2"/>
  <c r="I11" i="2" s="1"/>
  <c r="E65" i="2" l="1"/>
  <c r="E67" i="2"/>
  <c r="C99" i="5"/>
  <c r="C98" i="5"/>
  <c r="E69" i="1"/>
  <c r="L63" i="3"/>
  <c r="K57" i="3"/>
  <c r="K64" i="3"/>
  <c r="L62" i="3"/>
  <c r="W33" i="3"/>
  <c r="U38" i="3"/>
  <c r="H12" i="2"/>
  <c r="E40" i="1"/>
  <c r="G35" i="1"/>
  <c r="G36" i="1"/>
  <c r="D11" i="2"/>
  <c r="D13" i="2"/>
  <c r="E46" i="1"/>
  <c r="G43" i="1"/>
  <c r="F11" i="2"/>
  <c r="E13" i="2"/>
  <c r="E33" i="1"/>
  <c r="G44" i="1"/>
  <c r="C7" i="2"/>
  <c r="E7" i="2" s="1"/>
  <c r="G11" i="2"/>
  <c r="F13" i="2"/>
  <c r="E41" i="1"/>
  <c r="G45" i="1"/>
  <c r="G56" i="1"/>
  <c r="H13" i="2"/>
  <c r="E34" i="1"/>
  <c r="G46" i="1"/>
  <c r="G58" i="1"/>
  <c r="C8" i="2"/>
  <c r="F8" i="2" s="1"/>
  <c r="E12" i="2"/>
  <c r="I13" i="2"/>
  <c r="E10" i="1"/>
  <c r="E28" i="1"/>
  <c r="E36" i="1"/>
  <c r="C10" i="2"/>
  <c r="G12" i="2"/>
  <c r="E11" i="1"/>
  <c r="E30" i="1"/>
  <c r="E32" i="1"/>
  <c r="E42" i="1"/>
  <c r="C9" i="2"/>
  <c r="D10" i="2"/>
  <c r="E11" i="2"/>
  <c r="F12" i="2"/>
  <c r="G10" i="2"/>
  <c r="H11" i="2"/>
  <c r="I12" i="2"/>
  <c r="H10" i="2"/>
  <c r="G8" i="2"/>
  <c r="I10" i="2"/>
  <c r="K56" i="3" l="1"/>
  <c r="U39" i="3"/>
  <c r="V38" i="3"/>
  <c r="K51" i="3" s="1"/>
  <c r="W35" i="3"/>
  <c r="W37" i="3"/>
  <c r="I51" i="3" s="1"/>
  <c r="W34" i="3"/>
  <c r="W36" i="3"/>
  <c r="D7" i="2"/>
  <c r="F7" i="2"/>
  <c r="E8" i="2"/>
  <c r="I8" i="2"/>
  <c r="D8" i="2"/>
  <c r="G7" i="2"/>
  <c r="H7" i="2"/>
  <c r="E45" i="1"/>
  <c r="E39" i="1"/>
  <c r="E27" i="1"/>
  <c r="E44" i="1"/>
  <c r="E38" i="1"/>
  <c r="E25" i="1"/>
  <c r="H8" i="2"/>
  <c r="E26" i="1"/>
  <c r="I7" i="2"/>
  <c r="F10" i="2"/>
  <c r="E43" i="1"/>
  <c r="E37" i="1"/>
  <c r="E35" i="1"/>
  <c r="E31" i="1"/>
  <c r="E24" i="1"/>
  <c r="E10" i="2"/>
  <c r="I9" i="2"/>
  <c r="H9" i="2"/>
  <c r="E9" i="2"/>
  <c r="D9" i="2"/>
  <c r="G9" i="2"/>
  <c r="F9" i="2"/>
  <c r="J43" i="3" l="1"/>
  <c r="J44" i="3" s="1"/>
  <c r="J45" i="3" s="1"/>
  <c r="V37" i="3"/>
  <c r="V32" i="3"/>
  <c r="I53" i="3"/>
  <c r="O51" i="3"/>
  <c r="K53" i="3"/>
  <c r="J51" i="3"/>
  <c r="N51" i="3"/>
  <c r="K58" i="3"/>
  <c r="L57" i="3" s="1"/>
  <c r="M51" i="3" l="1"/>
  <c r="M53" i="3" s="1"/>
  <c r="N53" i="3"/>
  <c r="J53" i="3"/>
  <c r="O53" i="3"/>
  <c r="L56" i="3"/>
  <c r="P51" i="3" l="1"/>
  <c r="P53" i="3" l="1"/>
  <c r="Q51" i="3"/>
  <c r="Q53" i="3" s="1"/>
  <c r="B58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19" i="1"/>
  <c r="B18" i="1"/>
  <c r="B16" i="1"/>
  <c r="B15" i="1"/>
  <c r="B14" i="1"/>
  <c r="B13" i="1"/>
  <c r="B12" i="1"/>
  <c r="B11" i="1"/>
  <c r="B10" i="1"/>
  <c r="A1" i="1"/>
  <c r="B202" i="5" l="1"/>
  <c r="B183" i="5"/>
  <c r="B168" i="5"/>
  <c r="B153" i="5"/>
  <c r="B141" i="5"/>
  <c r="B132" i="5"/>
  <c r="B119" i="5"/>
  <c r="B107" i="5"/>
  <c r="B99" i="5"/>
  <c r="D99" i="5" s="1"/>
  <c r="B86" i="5"/>
  <c r="B72" i="5"/>
  <c r="B59" i="5"/>
  <c r="B51" i="5"/>
  <c r="B40" i="5"/>
  <c r="B27" i="5"/>
  <c r="B9" i="5"/>
  <c r="B200" i="5"/>
  <c r="B181" i="5"/>
  <c r="B165" i="5"/>
  <c r="B147" i="5"/>
  <c r="B140" i="5"/>
  <c r="B128" i="5"/>
  <c r="B118" i="5"/>
  <c r="B106" i="5"/>
  <c r="B98" i="5"/>
  <c r="D98" i="5" s="1"/>
  <c r="B85" i="5"/>
  <c r="B71" i="5"/>
  <c r="B58" i="5"/>
  <c r="B48" i="5"/>
  <c r="B39" i="5"/>
  <c r="B24" i="5"/>
  <c r="B199" i="5"/>
  <c r="B180" i="5"/>
  <c r="B164" i="5"/>
  <c r="B151" i="5"/>
  <c r="B139" i="5"/>
  <c r="B127" i="5"/>
  <c r="B117" i="5"/>
  <c r="B105" i="5"/>
  <c r="B94" i="5"/>
  <c r="B84" i="5"/>
  <c r="B70" i="5"/>
  <c r="B57" i="5"/>
  <c r="B46" i="5"/>
  <c r="B38" i="5"/>
  <c r="B23" i="5"/>
  <c r="B195" i="5"/>
  <c r="B177" i="5"/>
  <c r="B160" i="5"/>
  <c r="B150" i="5"/>
  <c r="B138" i="5"/>
  <c r="B126" i="5"/>
  <c r="B114" i="5"/>
  <c r="B104" i="5"/>
  <c r="B91" i="5"/>
  <c r="B75" i="5"/>
  <c r="B69" i="5"/>
  <c r="B56" i="5"/>
  <c r="B45" i="5"/>
  <c r="B20" i="5"/>
  <c r="B194" i="5"/>
  <c r="B176" i="5"/>
  <c r="B159" i="5"/>
  <c r="B149" i="5"/>
  <c r="B131" i="5"/>
  <c r="B125" i="5"/>
  <c r="B113" i="5"/>
  <c r="B103" i="5"/>
  <c r="B90" i="5"/>
  <c r="B81" i="5"/>
  <c r="B68" i="5"/>
  <c r="B55" i="5"/>
  <c r="B44" i="5"/>
  <c r="B34" i="5"/>
  <c r="B19" i="5"/>
  <c r="B192" i="5"/>
  <c r="B173" i="5"/>
  <c r="B158" i="5"/>
  <c r="B148" i="5"/>
  <c r="B135" i="5"/>
  <c r="B124" i="5"/>
  <c r="B102" i="5"/>
  <c r="B89" i="5"/>
  <c r="B80" i="5"/>
  <c r="B67" i="5"/>
  <c r="B54" i="5"/>
  <c r="B43" i="5"/>
  <c r="B33" i="5"/>
  <c r="B16" i="5"/>
  <c r="B189" i="5"/>
  <c r="B172" i="5"/>
  <c r="B157" i="5"/>
  <c r="B144" i="5"/>
  <c r="B134" i="5"/>
  <c r="B121" i="5"/>
  <c r="B101" i="5"/>
  <c r="B88" i="5"/>
  <c r="B79" i="5"/>
  <c r="B64" i="5"/>
  <c r="B53" i="5"/>
  <c r="B42" i="5"/>
  <c r="B29" i="5"/>
  <c r="B13" i="5"/>
  <c r="B203" i="5"/>
  <c r="B185" i="5"/>
  <c r="B169" i="5"/>
  <c r="B156" i="5"/>
  <c r="B143" i="5"/>
  <c r="B133" i="5"/>
  <c r="B120" i="5"/>
  <c r="B109" i="5"/>
  <c r="B100" i="5"/>
  <c r="B87" i="5"/>
  <c r="B78" i="5"/>
  <c r="B62" i="5"/>
  <c r="B52" i="5"/>
  <c r="B41" i="5"/>
  <c r="B28" i="5"/>
  <c r="B12" i="5"/>
  <c r="C160" i="5"/>
  <c r="D160" i="5" s="1"/>
  <c r="C159" i="5"/>
  <c r="D159" i="5" s="1"/>
  <c r="C48" i="5"/>
  <c r="D48" i="5" s="1"/>
  <c r="C158" i="5"/>
  <c r="D158" i="5" s="1"/>
  <c r="C81" i="5"/>
  <c r="D81" i="5" s="1"/>
  <c r="C157" i="5"/>
  <c r="D157" i="5" s="1"/>
  <c r="C156" i="5"/>
  <c r="D156" i="5" s="1"/>
  <c r="F18" i="1"/>
  <c r="H18" i="1" s="1"/>
  <c r="C29" i="5"/>
  <c r="D29" i="5" s="1"/>
  <c r="C13" i="5"/>
  <c r="C194" i="5"/>
  <c r="C176" i="5"/>
  <c r="D176" i="5" s="1"/>
  <c r="C117" i="5"/>
  <c r="D117" i="5" s="1"/>
  <c r="C105" i="5"/>
  <c r="D105" i="5" s="1"/>
  <c r="C90" i="5"/>
  <c r="D90" i="5" s="1"/>
  <c r="C79" i="5"/>
  <c r="D79" i="5" s="1"/>
  <c r="C67" i="5"/>
  <c r="D67" i="5" s="1"/>
  <c r="C28" i="5"/>
  <c r="C12" i="5"/>
  <c r="C192" i="5"/>
  <c r="D192" i="5" s="1"/>
  <c r="C173" i="5"/>
  <c r="C138" i="5"/>
  <c r="D138" i="5" s="1"/>
  <c r="C114" i="5"/>
  <c r="D114" i="5" s="1"/>
  <c r="C104" i="5"/>
  <c r="D104" i="5" s="1"/>
  <c r="C78" i="5"/>
  <c r="D78" i="5" s="1"/>
  <c r="C44" i="5"/>
  <c r="D44" i="5" s="1"/>
  <c r="C164" i="5"/>
  <c r="D164" i="5" s="1"/>
  <c r="C94" i="5"/>
  <c r="C68" i="5"/>
  <c r="D68" i="5" s="1"/>
  <c r="C34" i="5"/>
  <c r="D34" i="5" s="1"/>
  <c r="C27" i="5"/>
  <c r="C9" i="5"/>
  <c r="C189" i="5"/>
  <c r="D189" i="5" s="1"/>
  <c r="C172" i="5"/>
  <c r="C113" i="5"/>
  <c r="D113" i="5" s="1"/>
  <c r="C103" i="5"/>
  <c r="D103" i="5" s="1"/>
  <c r="C75" i="5"/>
  <c r="D75" i="5" s="1"/>
  <c r="C59" i="5"/>
  <c r="D59" i="5" s="1"/>
  <c r="C51" i="5"/>
  <c r="D51" i="5" s="1"/>
  <c r="C45" i="5"/>
  <c r="D45" i="5" s="1"/>
  <c r="C199" i="5"/>
  <c r="D199" i="5" s="1"/>
  <c r="C119" i="5"/>
  <c r="D119" i="5" s="1"/>
  <c r="C69" i="5"/>
  <c r="D69" i="5" s="1"/>
  <c r="C140" i="5"/>
  <c r="D140" i="5" s="1"/>
  <c r="C91" i="5"/>
  <c r="D91" i="5" s="1"/>
  <c r="C33" i="5"/>
  <c r="C24" i="5"/>
  <c r="C203" i="5"/>
  <c r="C185" i="5"/>
  <c r="D185" i="5" s="1"/>
  <c r="C169" i="5"/>
  <c r="D169" i="5" s="1"/>
  <c r="D112" i="5"/>
  <c r="C102" i="5"/>
  <c r="D102" i="5" s="1"/>
  <c r="C72" i="5"/>
  <c r="D72" i="5" s="1"/>
  <c r="C46" i="5"/>
  <c r="D46" i="5" s="1"/>
  <c r="C141" i="5"/>
  <c r="D141" i="5" s="1"/>
  <c r="C55" i="5"/>
  <c r="C195" i="5"/>
  <c r="C106" i="5"/>
  <c r="D106" i="5" s="1"/>
  <c r="C23" i="5"/>
  <c r="C202" i="5"/>
  <c r="D202" i="5" s="1"/>
  <c r="C183" i="5"/>
  <c r="D183" i="5" s="1"/>
  <c r="C168" i="5"/>
  <c r="D168" i="5" s="1"/>
  <c r="C144" i="5"/>
  <c r="D144" i="5" s="1"/>
  <c r="C121" i="5"/>
  <c r="D121" i="5" s="1"/>
  <c r="D111" i="5"/>
  <c r="D101" i="5"/>
  <c r="C71" i="5"/>
  <c r="D71" i="5" s="1"/>
  <c r="C19" i="5"/>
  <c r="C107" i="5"/>
  <c r="D107" i="5" s="1"/>
  <c r="C177" i="5"/>
  <c r="D177" i="5" s="1"/>
  <c r="C118" i="5"/>
  <c r="D118" i="5" s="1"/>
  <c r="C20" i="5"/>
  <c r="D20" i="5" s="1"/>
  <c r="C200" i="5"/>
  <c r="D200" i="5" s="1"/>
  <c r="C181" i="5"/>
  <c r="D181" i="5" s="1"/>
  <c r="C165" i="5"/>
  <c r="D165" i="5" s="1"/>
  <c r="C143" i="5"/>
  <c r="D143" i="5" s="1"/>
  <c r="C120" i="5"/>
  <c r="D120" i="5" s="1"/>
  <c r="C109" i="5"/>
  <c r="D109" i="5" s="1"/>
  <c r="C100" i="5"/>
  <c r="D100" i="5" s="1"/>
  <c r="C70" i="5"/>
  <c r="D70" i="5" s="1"/>
  <c r="C56" i="5"/>
  <c r="C180" i="5"/>
  <c r="D180" i="5" s="1"/>
  <c r="C16" i="5"/>
  <c r="D16" i="5" s="1"/>
  <c r="C80" i="5"/>
  <c r="D80" i="5" s="1"/>
  <c r="F10" i="1"/>
  <c r="H10" i="1" s="1"/>
  <c r="F13" i="1"/>
  <c r="H13" i="1" s="1"/>
  <c r="F19" i="1"/>
  <c r="H19" i="1" s="1"/>
  <c r="F15" i="1"/>
  <c r="H15" i="1" s="1"/>
  <c r="F14" i="1"/>
  <c r="H14" i="1" s="1"/>
  <c r="F11" i="1"/>
  <c r="H11" i="1" s="1"/>
  <c r="F17" i="1"/>
  <c r="H17" i="1" s="1"/>
  <c r="F16" i="1"/>
  <c r="H16" i="1" s="1"/>
  <c r="F12" i="1"/>
  <c r="H12" i="1" s="1"/>
  <c r="P21" i="1"/>
  <c r="D203" i="5" l="1"/>
  <c r="D195" i="5"/>
  <c r="D173" i="5"/>
  <c r="D194" i="5"/>
  <c r="D172" i="5"/>
  <c r="D94" i="5"/>
  <c r="D24" i="5"/>
  <c r="D33" i="5"/>
  <c r="D27" i="5"/>
  <c r="D19" i="5"/>
  <c r="D23" i="5"/>
  <c r="D12" i="5"/>
  <c r="D13" i="5"/>
  <c r="D28" i="5"/>
  <c r="H21" i="1"/>
  <c r="F21" i="1"/>
  <c r="D21" i="1"/>
  <c r="D22" i="1" l="1"/>
  <c r="D23" i="1"/>
  <c r="G65" i="1"/>
  <c r="F24" i="1" l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P60" i="1"/>
  <c r="P62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/>
  <c r="F50" i="1"/>
  <c r="H50" i="1" s="1"/>
  <c r="F51" i="1"/>
  <c r="H51" i="1" s="1"/>
  <c r="F52" i="1"/>
  <c r="H52" i="1" s="1"/>
  <c r="F53" i="1"/>
  <c r="F54" i="1"/>
  <c r="H54" i="1"/>
  <c r="F55" i="1"/>
  <c r="H55" i="1"/>
  <c r="F56" i="1"/>
  <c r="H56" i="1" s="1"/>
  <c r="F57" i="1"/>
  <c r="H57" i="1" s="1"/>
  <c r="F58" i="1"/>
  <c r="H58" i="1" s="1"/>
  <c r="D60" i="1"/>
  <c r="D61" i="1" l="1"/>
  <c r="G66" i="1"/>
  <c r="D62" i="1"/>
  <c r="E61" i="1"/>
  <c r="F60" i="1"/>
  <c r="F62" i="1" s="1"/>
  <c r="B68" i="1" s="1"/>
  <c r="H53" i="1"/>
  <c r="H60" i="1" s="1"/>
  <c r="H62" i="1" s="1"/>
  <c r="B69" i="1" s="1"/>
  <c r="I79" i="1" s="1"/>
  <c r="J79" i="1" s="1"/>
  <c r="K79" i="1" s="1"/>
  <c r="L79" i="1" s="1"/>
  <c r="N79" i="1" l="1"/>
  <c r="C153" i="5"/>
  <c r="D153" i="5" s="1"/>
  <c r="I9" i="1"/>
  <c r="J9" i="1" s="1"/>
  <c r="K9" i="1" s="1"/>
  <c r="L9" i="1" s="1"/>
  <c r="N9" i="1" s="1"/>
  <c r="I78" i="1"/>
  <c r="J78" i="1" s="1"/>
  <c r="K78" i="1" s="1"/>
  <c r="L78" i="1" s="1"/>
  <c r="I26" i="1"/>
  <c r="J26" i="1" s="1"/>
  <c r="K26" i="1" s="1"/>
  <c r="L26" i="1" s="1"/>
  <c r="I30" i="1"/>
  <c r="J30" i="1" s="1"/>
  <c r="K30" i="1" s="1"/>
  <c r="L30" i="1" s="1"/>
  <c r="I45" i="1"/>
  <c r="J45" i="1" s="1"/>
  <c r="K45" i="1" s="1"/>
  <c r="L45" i="1" s="1"/>
  <c r="N45" i="1" s="1"/>
  <c r="I35" i="1"/>
  <c r="J35" i="1" s="1"/>
  <c r="K35" i="1" s="1"/>
  <c r="L35" i="1" s="1"/>
  <c r="N35" i="1" s="1"/>
  <c r="I32" i="1"/>
  <c r="J32" i="1" s="1"/>
  <c r="K32" i="1" s="1"/>
  <c r="L32" i="1" s="1"/>
  <c r="N32" i="1" s="1"/>
  <c r="I38" i="1"/>
  <c r="J38" i="1" s="1"/>
  <c r="K38" i="1" s="1"/>
  <c r="L38" i="1" s="1"/>
  <c r="N38" i="1" s="1"/>
  <c r="I42" i="1"/>
  <c r="J42" i="1" s="1"/>
  <c r="K42" i="1" s="1"/>
  <c r="L42" i="1" s="1"/>
  <c r="I52" i="1"/>
  <c r="J52" i="1" s="1"/>
  <c r="K52" i="1" s="1"/>
  <c r="L52" i="1" s="1"/>
  <c r="I50" i="1"/>
  <c r="J50" i="1" s="1"/>
  <c r="K50" i="1" s="1"/>
  <c r="L50" i="1" s="1"/>
  <c r="N50" i="1" s="1"/>
  <c r="I48" i="1"/>
  <c r="J48" i="1" s="1"/>
  <c r="K48" i="1" s="1"/>
  <c r="L48" i="1" s="1"/>
  <c r="N48" i="1" s="1"/>
  <c r="I58" i="1"/>
  <c r="J58" i="1" s="1"/>
  <c r="K58" i="1" s="1"/>
  <c r="L58" i="1" s="1"/>
  <c r="I57" i="1"/>
  <c r="J57" i="1" s="1"/>
  <c r="K57" i="1" s="1"/>
  <c r="L57" i="1" s="1"/>
  <c r="C139" i="5"/>
  <c r="D139" i="5" s="1"/>
  <c r="N30" i="1"/>
  <c r="C124" i="5"/>
  <c r="D124" i="5" s="1"/>
  <c r="I51" i="1"/>
  <c r="J51" i="1" s="1"/>
  <c r="K51" i="1" s="1"/>
  <c r="L51" i="1" s="1"/>
  <c r="N51" i="1" s="1"/>
  <c r="I44" i="1"/>
  <c r="J44" i="1" s="1"/>
  <c r="K44" i="1" s="1"/>
  <c r="L44" i="1" s="1"/>
  <c r="N44" i="1" s="1"/>
  <c r="I55" i="1"/>
  <c r="J55" i="1" s="1"/>
  <c r="K55" i="1" s="1"/>
  <c r="L55" i="1" s="1"/>
  <c r="I40" i="1"/>
  <c r="J40" i="1" s="1"/>
  <c r="K40" i="1" s="1"/>
  <c r="L40" i="1" s="1"/>
  <c r="N40" i="1" s="1"/>
  <c r="I27" i="1"/>
  <c r="J27" i="1" s="1"/>
  <c r="K27" i="1" s="1"/>
  <c r="L27" i="1" s="1"/>
  <c r="N27" i="1" s="1"/>
  <c r="I24" i="1"/>
  <c r="I46" i="1"/>
  <c r="J46" i="1" s="1"/>
  <c r="K46" i="1" s="1"/>
  <c r="L46" i="1" s="1"/>
  <c r="I54" i="1"/>
  <c r="J54" i="1" s="1"/>
  <c r="K54" i="1" s="1"/>
  <c r="L54" i="1" s="1"/>
  <c r="I10" i="1"/>
  <c r="J10" i="1" s="1"/>
  <c r="K10" i="1" s="1"/>
  <c r="L10" i="1" s="1"/>
  <c r="I11" i="1"/>
  <c r="J11" i="1" s="1"/>
  <c r="K11" i="1" s="1"/>
  <c r="L11" i="1" s="1"/>
  <c r="I12" i="1"/>
  <c r="J12" i="1" s="1"/>
  <c r="K12" i="1" s="1"/>
  <c r="L12" i="1" s="1"/>
  <c r="I13" i="1"/>
  <c r="J13" i="1" s="1"/>
  <c r="K13" i="1" s="1"/>
  <c r="L13" i="1" s="1"/>
  <c r="I14" i="1"/>
  <c r="J14" i="1" s="1"/>
  <c r="K14" i="1" s="1"/>
  <c r="L14" i="1" s="1"/>
  <c r="I15" i="1"/>
  <c r="J15" i="1" s="1"/>
  <c r="K15" i="1" s="1"/>
  <c r="L15" i="1" s="1"/>
  <c r="N15" i="1" s="1"/>
  <c r="I16" i="1"/>
  <c r="J16" i="1" s="1"/>
  <c r="K16" i="1" s="1"/>
  <c r="L16" i="1" s="1"/>
  <c r="I17" i="1"/>
  <c r="J17" i="1" s="1"/>
  <c r="K17" i="1" s="1"/>
  <c r="L17" i="1" s="1"/>
  <c r="I18" i="1"/>
  <c r="J18" i="1" s="1"/>
  <c r="K18" i="1" s="1"/>
  <c r="L18" i="1" s="1"/>
  <c r="I19" i="1"/>
  <c r="J19" i="1" s="1"/>
  <c r="K19" i="1" s="1"/>
  <c r="L19" i="1" s="1"/>
  <c r="I49" i="1"/>
  <c r="J49" i="1" s="1"/>
  <c r="K49" i="1" s="1"/>
  <c r="L49" i="1" s="1"/>
  <c r="N49" i="1" s="1"/>
  <c r="I34" i="1"/>
  <c r="J34" i="1" s="1"/>
  <c r="K34" i="1" s="1"/>
  <c r="L34" i="1" s="1"/>
  <c r="N34" i="1" s="1"/>
  <c r="I28" i="1"/>
  <c r="J28" i="1" s="1"/>
  <c r="K28" i="1" s="1"/>
  <c r="L28" i="1" s="1"/>
  <c r="N28" i="1" s="1"/>
  <c r="I37" i="1"/>
  <c r="J37" i="1" s="1"/>
  <c r="K37" i="1" s="1"/>
  <c r="L37" i="1" s="1"/>
  <c r="N37" i="1" s="1"/>
  <c r="I33" i="1"/>
  <c r="J33" i="1" s="1"/>
  <c r="K33" i="1" s="1"/>
  <c r="L33" i="1" s="1"/>
  <c r="I39" i="1"/>
  <c r="J39" i="1" s="1"/>
  <c r="K39" i="1" s="1"/>
  <c r="L39" i="1" s="1"/>
  <c r="N39" i="1" s="1"/>
  <c r="I43" i="1"/>
  <c r="J43" i="1" s="1"/>
  <c r="K43" i="1" s="1"/>
  <c r="L43" i="1" s="1"/>
  <c r="N43" i="1" s="1"/>
  <c r="I25" i="1"/>
  <c r="J25" i="1" s="1"/>
  <c r="K25" i="1" s="1"/>
  <c r="L25" i="1" s="1"/>
  <c r="I56" i="1"/>
  <c r="J56" i="1" s="1"/>
  <c r="K56" i="1" s="1"/>
  <c r="L56" i="1" s="1"/>
  <c r="I36" i="1"/>
  <c r="J36" i="1" s="1"/>
  <c r="K36" i="1" s="1"/>
  <c r="L36" i="1" s="1"/>
  <c r="I53" i="1"/>
  <c r="J53" i="1" s="1"/>
  <c r="K53" i="1" s="1"/>
  <c r="L53" i="1" s="1"/>
  <c r="I41" i="1"/>
  <c r="J41" i="1" s="1"/>
  <c r="K41" i="1" s="1"/>
  <c r="L41" i="1" s="1"/>
  <c r="N41" i="1" s="1"/>
  <c r="I31" i="1"/>
  <c r="J31" i="1" s="1"/>
  <c r="K31" i="1" s="1"/>
  <c r="L31" i="1" s="1"/>
  <c r="N31" i="1" s="1"/>
  <c r="I29" i="1"/>
  <c r="J29" i="1" s="1"/>
  <c r="K29" i="1" s="1"/>
  <c r="L29" i="1" s="1"/>
  <c r="N29" i="1" s="1"/>
  <c r="I47" i="1"/>
  <c r="J47" i="1" s="1"/>
  <c r="K47" i="1" s="1"/>
  <c r="L47" i="1" s="1"/>
  <c r="N47" i="1" s="1"/>
  <c r="Q47" i="1" l="1"/>
  <c r="R47" i="1" s="1"/>
  <c r="Q51" i="1"/>
  <c r="R51" i="1" s="1"/>
  <c r="Q31" i="1"/>
  <c r="R31" i="1" s="1"/>
  <c r="Q30" i="1"/>
  <c r="R30" i="1" s="1"/>
  <c r="Q38" i="1"/>
  <c r="R38" i="1" s="1"/>
  <c r="Q32" i="1"/>
  <c r="R32" i="1" s="1"/>
  <c r="Q28" i="1"/>
  <c r="R28" i="1" s="1"/>
  <c r="Q27" i="1"/>
  <c r="R27" i="1" s="1"/>
  <c r="Q35" i="1"/>
  <c r="R35" i="1" s="1"/>
  <c r="Q29" i="1"/>
  <c r="R29" i="1" s="1"/>
  <c r="Q41" i="1"/>
  <c r="R41" i="1" s="1"/>
  <c r="Q37" i="1"/>
  <c r="R37" i="1" s="1"/>
  <c r="Q34" i="1"/>
  <c r="R34" i="1" s="1"/>
  <c r="Q40" i="1"/>
  <c r="R40" i="1" s="1"/>
  <c r="R45" i="1"/>
  <c r="Q45" i="1"/>
  <c r="R49" i="1"/>
  <c r="Q49" i="1"/>
  <c r="Q48" i="1"/>
  <c r="R48" i="1" s="1"/>
  <c r="Q44" i="1"/>
  <c r="R44" i="1" s="1"/>
  <c r="Q50" i="1"/>
  <c r="R50" i="1" s="1"/>
  <c r="Q43" i="1"/>
  <c r="R43" i="1" s="1"/>
  <c r="Q39" i="1"/>
  <c r="R39" i="1" s="1"/>
  <c r="O29" i="1"/>
  <c r="S29" i="1" s="1"/>
  <c r="N78" i="1"/>
  <c r="C64" i="5"/>
  <c r="D64" i="5" s="1"/>
  <c r="N26" i="1"/>
  <c r="N25" i="1"/>
  <c r="Q15" i="1"/>
  <c r="R15" i="1" s="1"/>
  <c r="Q9" i="1"/>
  <c r="R9" i="1" s="1"/>
  <c r="C135" i="5"/>
  <c r="D135" i="5" s="1"/>
  <c r="N58" i="1"/>
  <c r="C151" i="5"/>
  <c r="D151" i="5" s="1"/>
  <c r="N19" i="1"/>
  <c r="C58" i="5"/>
  <c r="N11" i="1"/>
  <c r="C42" i="5"/>
  <c r="D42" i="5" s="1"/>
  <c r="C39" i="5"/>
  <c r="D39" i="5" s="1"/>
  <c r="C133" i="5"/>
  <c r="D133" i="5" s="1"/>
  <c r="N57" i="1"/>
  <c r="C149" i="5"/>
  <c r="D149" i="5" s="1"/>
  <c r="N16" i="1"/>
  <c r="C52" i="5"/>
  <c r="N55" i="1"/>
  <c r="C132" i="5"/>
  <c r="D132" i="5" s="1"/>
  <c r="C148" i="5"/>
  <c r="D148" i="5" s="1"/>
  <c r="N53" i="1"/>
  <c r="C89" i="5"/>
  <c r="D89" i="5" s="1"/>
  <c r="C147" i="5"/>
  <c r="D147" i="5" s="1"/>
  <c r="N54" i="1"/>
  <c r="C131" i="5"/>
  <c r="D131" i="5" s="1"/>
  <c r="N52" i="1"/>
  <c r="C87" i="5"/>
  <c r="D87" i="5" s="1"/>
  <c r="C88" i="5"/>
  <c r="D88" i="5" s="1"/>
  <c r="C86" i="5"/>
  <c r="D86" i="5" s="1"/>
  <c r="N10" i="1"/>
  <c r="C37" i="5"/>
  <c r="C41" i="5"/>
  <c r="D41" i="5" s="1"/>
  <c r="N17" i="1"/>
  <c r="C53" i="5"/>
  <c r="I21" i="1"/>
  <c r="C128" i="5"/>
  <c r="D128" i="5" s="1"/>
  <c r="N46" i="1"/>
  <c r="O25" i="1"/>
  <c r="O28" i="1"/>
  <c r="S28" i="1" s="1"/>
  <c r="O26" i="1"/>
  <c r="O24" i="1"/>
  <c r="O27" i="1"/>
  <c r="S27" i="1" s="1"/>
  <c r="O30" i="1"/>
  <c r="S30" i="1" s="1"/>
  <c r="N42" i="1"/>
  <c r="C126" i="5"/>
  <c r="D126" i="5" s="1"/>
  <c r="N18" i="1"/>
  <c r="C57" i="5"/>
  <c r="N36" i="1"/>
  <c r="C127" i="5"/>
  <c r="D127" i="5" s="1"/>
  <c r="N14" i="1"/>
  <c r="C84" i="5"/>
  <c r="D84" i="5" s="1"/>
  <c r="C85" i="5"/>
  <c r="D85" i="5" s="1"/>
  <c r="C150" i="5"/>
  <c r="D150" i="5" s="1"/>
  <c r="N56" i="1"/>
  <c r="C134" i="5"/>
  <c r="D134" i="5" s="1"/>
  <c r="N13" i="1"/>
  <c r="C62" i="5"/>
  <c r="D62" i="5" s="1"/>
  <c r="N33" i="1"/>
  <c r="C125" i="5"/>
  <c r="D125" i="5" s="1"/>
  <c r="N12" i="1"/>
  <c r="C54" i="5"/>
  <c r="C40" i="5"/>
  <c r="D40" i="5" s="1"/>
  <c r="J24" i="1"/>
  <c r="I60" i="1"/>
  <c r="Q46" i="1" l="1"/>
  <c r="R46" i="1" s="1"/>
  <c r="Q33" i="1"/>
  <c r="R33" i="1" s="1"/>
  <c r="Q52" i="1"/>
  <c r="R52" i="1" s="1"/>
  <c r="Q55" i="1"/>
  <c r="R55" i="1" s="1"/>
  <c r="Q25" i="1"/>
  <c r="R25" i="1" s="1"/>
  <c r="Q57" i="1"/>
  <c r="R57" i="1" s="1"/>
  <c r="Q56" i="1"/>
  <c r="R56" i="1" s="1"/>
  <c r="Q53" i="1"/>
  <c r="R53" i="1" s="1"/>
  <c r="Q26" i="1"/>
  <c r="R26" i="1" s="1"/>
  <c r="Q36" i="1"/>
  <c r="R36" i="1" s="1"/>
  <c r="Q54" i="1"/>
  <c r="R54" i="1" s="1"/>
  <c r="Q58" i="1"/>
  <c r="R58" i="1" s="1"/>
  <c r="Q42" i="1"/>
  <c r="R42" i="1" s="1"/>
  <c r="O54" i="1"/>
  <c r="S54" i="1" s="1"/>
  <c r="O58" i="1"/>
  <c r="S58" i="1" s="1"/>
  <c r="O55" i="1"/>
  <c r="O56" i="1"/>
  <c r="S56" i="1" s="1"/>
  <c r="O57" i="1"/>
  <c r="S57" i="1" s="1"/>
  <c r="O53" i="1"/>
  <c r="S53" i="1" s="1"/>
  <c r="O52" i="1"/>
  <c r="S52" i="1" s="1"/>
  <c r="O14" i="1"/>
  <c r="S14" i="1" s="1"/>
  <c r="O15" i="1"/>
  <c r="S15" i="1" s="1"/>
  <c r="S78" i="1"/>
  <c r="D53" i="5"/>
  <c r="D54" i="5"/>
  <c r="D52" i="5"/>
  <c r="D58" i="5"/>
  <c r="D57" i="5"/>
  <c r="Q18" i="1"/>
  <c r="R18" i="1" s="1"/>
  <c r="Q12" i="1"/>
  <c r="R12" i="1" s="1"/>
  <c r="Q14" i="1"/>
  <c r="R14" i="1" s="1"/>
  <c r="Q11" i="1"/>
  <c r="R11" i="1" s="1"/>
  <c r="Q13" i="1"/>
  <c r="R13" i="1" s="1"/>
  <c r="Q17" i="1"/>
  <c r="R17" i="1" s="1"/>
  <c r="Q16" i="1"/>
  <c r="R16" i="1" s="1"/>
  <c r="Q19" i="1"/>
  <c r="R19" i="1" s="1"/>
  <c r="S26" i="1"/>
  <c r="Q10" i="1"/>
  <c r="R10" i="1" s="1"/>
  <c r="S25" i="1"/>
  <c r="S55" i="1"/>
  <c r="O11" i="1"/>
  <c r="S11" i="1" s="1"/>
  <c r="I62" i="1"/>
  <c r="J21" i="1"/>
  <c r="O33" i="1"/>
  <c r="S33" i="1" s="1"/>
  <c r="O31" i="1"/>
  <c r="S31" i="1" s="1"/>
  <c r="O47" i="1"/>
  <c r="S47" i="1" s="1"/>
  <c r="O34" i="1"/>
  <c r="S34" i="1" s="1"/>
  <c r="O32" i="1"/>
  <c r="S32" i="1" s="1"/>
  <c r="O13" i="1"/>
  <c r="S13" i="1" s="1"/>
  <c r="O51" i="1"/>
  <c r="S51" i="1" s="1"/>
  <c r="O36" i="1"/>
  <c r="S36" i="1" s="1"/>
  <c r="O48" i="1"/>
  <c r="S48" i="1" s="1"/>
  <c r="O35" i="1"/>
  <c r="S35" i="1" s="1"/>
  <c r="K24" i="1"/>
  <c r="J60" i="1"/>
  <c r="D37" i="5"/>
  <c r="O41" i="1"/>
  <c r="S41" i="1" s="1"/>
  <c r="O49" i="1"/>
  <c r="S49" i="1" s="1"/>
  <c r="O39" i="1"/>
  <c r="S39" i="1" s="1"/>
  <c r="O42" i="1"/>
  <c r="S42" i="1" s="1"/>
  <c r="O37" i="1"/>
  <c r="S37" i="1" s="1"/>
  <c r="O40" i="1"/>
  <c r="S40" i="1" s="1"/>
  <c r="O38" i="1"/>
  <c r="S38" i="1" s="1"/>
  <c r="O44" i="1"/>
  <c r="S44" i="1" s="1"/>
  <c r="O50" i="1"/>
  <c r="S50" i="1" s="1"/>
  <c r="O45" i="1"/>
  <c r="S45" i="1" s="1"/>
  <c r="O43" i="1"/>
  <c r="S43" i="1" s="1"/>
  <c r="O46" i="1"/>
  <c r="S46" i="1" s="1"/>
  <c r="O18" i="1" l="1"/>
  <c r="S18" i="1" s="1"/>
  <c r="O17" i="1"/>
  <c r="S17" i="1" s="1"/>
  <c r="O16" i="1"/>
  <c r="S16" i="1" s="1"/>
  <c r="O12" i="1"/>
  <c r="S12" i="1" s="1"/>
  <c r="O19" i="1"/>
  <c r="S19" i="1" s="1"/>
  <c r="O10" i="1"/>
  <c r="S10" i="1" s="1"/>
  <c r="J62" i="1"/>
  <c r="L24" i="1"/>
  <c r="K60" i="1"/>
  <c r="K21" i="1"/>
  <c r="N24" i="1" l="1"/>
  <c r="Q24" i="1" s="1"/>
  <c r="K62" i="1"/>
  <c r="C38" i="5"/>
  <c r="C43" i="5"/>
  <c r="D43" i="5" s="1"/>
  <c r="S24" i="1" l="1"/>
  <c r="R24" i="1"/>
  <c r="R21" i="1"/>
  <c r="D38" i="5"/>
  <c r="E65" i="1" l="1"/>
  <c r="F65" i="1" s="1"/>
  <c r="T21" i="1"/>
  <c r="O9" i="1"/>
  <c r="S9" i="1" s="1"/>
  <c r="Q21" i="1"/>
  <c r="R60" i="1"/>
  <c r="Q60" i="1"/>
  <c r="Q62" i="1" l="1"/>
  <c r="B78" i="2" s="1"/>
  <c r="B79" i="2" s="1"/>
  <c r="E66" i="1"/>
  <c r="F66" i="1"/>
  <c r="R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Lindsay Waldram</author>
  </authors>
  <commentList>
    <comment ref="B24" authorId="0" shapeId="0" xr:uid="{5230D95F-0186-4C52-A395-E1107A839898}">
      <text>
        <r>
          <rPr>
            <b/>
            <sz val="9"/>
            <color indexed="81"/>
            <rFont val="Tahoma"/>
            <family val="2"/>
          </rPr>
          <t>WCNX:</t>
        </r>
        <r>
          <rPr>
            <sz val="9"/>
            <color indexed="81"/>
            <rFont val="Tahoma"/>
            <family val="2"/>
          </rPr>
          <t xml:space="preserve">
300 Gal Carts are equivalent to 1.5 yard containers</t>
        </r>
      </text>
    </comment>
  </commentList>
</comments>
</file>

<file path=xl/sharedStrings.xml><?xml version="1.0" encoding="utf-8"?>
<sst xmlns="http://schemas.openxmlformats.org/spreadsheetml/2006/main" count="1050" uniqueCount="496">
  <si>
    <t>Regulated Price Out</t>
  </si>
  <si>
    <t>Garbage</t>
  </si>
  <si>
    <t>May 1st 2022 - April 30th 2023</t>
  </si>
  <si>
    <t>Tariff Item</t>
  </si>
  <si>
    <t>Tariff Rate</t>
  </si>
  <si>
    <t>Total</t>
  </si>
  <si>
    <t>Proposed</t>
  </si>
  <si>
    <t>Service Code</t>
  </si>
  <si>
    <t>Service Code Description</t>
  </si>
  <si>
    <t>Revenue</t>
  </si>
  <si>
    <t>Customers</t>
  </si>
  <si>
    <t>Rate</t>
  </si>
  <si>
    <t>Increase</t>
  </si>
  <si>
    <t>RESIDENTIAL GARBAGE</t>
  </si>
  <si>
    <t>Item 100</t>
  </si>
  <si>
    <t>60RM1</t>
  </si>
  <si>
    <t>60RW1</t>
  </si>
  <si>
    <t>90RW1</t>
  </si>
  <si>
    <t>N/A</t>
  </si>
  <si>
    <t>EXTRAR</t>
  </si>
  <si>
    <t>LOOSE-RES</t>
  </si>
  <si>
    <t>Item 150</t>
  </si>
  <si>
    <t>OFOWR</t>
  </si>
  <si>
    <t>Item 207</t>
  </si>
  <si>
    <t>PDBAG-RES</t>
  </si>
  <si>
    <t>RXTRA60</t>
  </si>
  <si>
    <t>RXTRA90</t>
  </si>
  <si>
    <t>SP60-RES</t>
  </si>
  <si>
    <t>SP90-RES</t>
  </si>
  <si>
    <t>TOTAL RESIDENTIAL GARBAGE</t>
  </si>
  <si>
    <t>COMMERCIAL GARBAGE</t>
  </si>
  <si>
    <t>300C2W1</t>
  </si>
  <si>
    <t>Item 240</t>
  </si>
  <si>
    <t>300C3W1</t>
  </si>
  <si>
    <t>300C4W1</t>
  </si>
  <si>
    <t>300C5W1</t>
  </si>
  <si>
    <t>300CE1</t>
  </si>
  <si>
    <t>300CTPU</t>
  </si>
  <si>
    <t>300CW1</t>
  </si>
  <si>
    <t>60C2W1</t>
  </si>
  <si>
    <t>60CE1</t>
  </si>
  <si>
    <t>60CM1</t>
  </si>
  <si>
    <t>60CW1</t>
  </si>
  <si>
    <t>65C2WB1</t>
  </si>
  <si>
    <t>65CWB1</t>
  </si>
  <si>
    <t>90C2W1</t>
  </si>
  <si>
    <t>90C3W1</t>
  </si>
  <si>
    <t>90C5W1</t>
  </si>
  <si>
    <t>90CE1</t>
  </si>
  <si>
    <t>90CM1</t>
  </si>
  <si>
    <t>90CW1</t>
  </si>
  <si>
    <t>95C2WB1</t>
  </si>
  <si>
    <t>95C3WB1</t>
  </si>
  <si>
    <t>95C5WB1</t>
  </si>
  <si>
    <t>95CWB1</t>
  </si>
  <si>
    <t>CXTRA60</t>
  </si>
  <si>
    <t>CXTRA65B</t>
  </si>
  <si>
    <t>CXTRA90</t>
  </si>
  <si>
    <t>CXTRA95B</t>
  </si>
  <si>
    <t>LOOSE-COMM</t>
  </si>
  <si>
    <t>OFOWC</t>
  </si>
  <si>
    <t>OW300</t>
  </si>
  <si>
    <t>SP300</t>
  </si>
  <si>
    <t>SP60-COMM</t>
  </si>
  <si>
    <t>SP65B</t>
  </si>
  <si>
    <t>SP90-COMM</t>
  </si>
  <si>
    <t>SP95B</t>
  </si>
  <si>
    <t>TOTAL COMMERCIAL GARBAGE</t>
  </si>
  <si>
    <t>Monthly</t>
  </si>
  <si>
    <t>Frequency</t>
  </si>
  <si>
    <t>Dump Fee Calculation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</si>
  <si>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</si>
  <si>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</si>
  <si>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</si>
  <si>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</si>
  <si>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</si>
  <si>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</si>
  <si>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</si>
  <si>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</si>
  <si>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</si>
  <si>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</si>
  <si>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</si>
  <si>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</si>
  <si>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</si>
  <si>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</si>
  <si>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</si>
  <si>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</si>
  <si>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</si>
  <si>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</si>
  <si>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</si>
  <si>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</si>
  <si>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</si>
  <si>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</si>
  <si>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</si>
  <si>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</si>
  <si>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</si>
  <si>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</si>
  <si>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</si>
  <si>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</si>
  <si>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</si>
  <si>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</si>
  <si>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</si>
  <si>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</si>
  <si>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</si>
  <si>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</si>
  <si>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</si>
  <si>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</si>
  <si>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</si>
  <si>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</si>
  <si>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</si>
  <si>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</si>
  <si>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</si>
  <si>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</si>
  <si>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</si>
  <si>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</si>
  <si>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</si>
  <si>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</si>
  <si>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</si>
  <si>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</si>
  <si>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</si>
  <si>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</si>
  <si>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</si>
  <si>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</si>
  <si>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</si>
  <si>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</si>
  <si>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</si>
  <si>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</si>
  <si>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</si>
  <si>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1.5 yd packer/compactor</t>
  </si>
  <si>
    <t>Compaction Ratio:   5:1</t>
  </si>
  <si>
    <t>* not on meeks - calculated weight times compaction ratio</t>
  </si>
  <si>
    <t>Per Pound</t>
  </si>
  <si>
    <t xml:space="preserve">Current Rate </t>
  </si>
  <si>
    <t>New Rate per ton</t>
  </si>
  <si>
    <t>Transfer Station</t>
  </si>
  <si>
    <t>Gross Up Factors</t>
  </si>
  <si>
    <t>Increase per ton</t>
  </si>
  <si>
    <t>B&amp;O tax</t>
  </si>
  <si>
    <t>Grossed Up Increase per ton</t>
  </si>
  <si>
    <t>WUTC fees</t>
  </si>
  <si>
    <t>Tons Collected</t>
  </si>
  <si>
    <t>Bad Debts</t>
  </si>
  <si>
    <t>Disposal Fee Revenue Increase</t>
  </si>
  <si>
    <t>Factor</t>
  </si>
  <si>
    <t>DM Disposal</t>
  </si>
  <si>
    <t>Peninsula Sanitation</t>
  </si>
  <si>
    <t>Test Period Ending 4-30-2023</t>
  </si>
  <si>
    <t>Annnual</t>
  </si>
  <si>
    <t>Pickups</t>
  </si>
  <si>
    <t>Meeks</t>
  </si>
  <si>
    <t>Weights</t>
  </si>
  <si>
    <t>Calculated Annual</t>
  </si>
  <si>
    <t>Pounds</t>
  </si>
  <si>
    <t>Adjustment Factor Calculation</t>
  </si>
  <si>
    <t>Residential Increase</t>
  </si>
  <si>
    <t>Total Tonnage</t>
  </si>
  <si>
    <t>Total Pounds</t>
  </si>
  <si>
    <t>Adjustment factor</t>
  </si>
  <si>
    <t>Tons</t>
  </si>
  <si>
    <t>TOTAL</t>
  </si>
  <si>
    <t>Total Pickups</t>
  </si>
  <si>
    <t>Adjusted Annual</t>
  </si>
  <si>
    <t>Peninsula Sanitary</t>
  </si>
  <si>
    <t>Per Ton</t>
  </si>
  <si>
    <t>Gross</t>
  </si>
  <si>
    <t>Up</t>
  </si>
  <si>
    <t>Current</t>
  </si>
  <si>
    <t>Calculated</t>
  </si>
  <si>
    <t>Revised</t>
  </si>
  <si>
    <t>Revenue Increase</t>
  </si>
  <si>
    <t>Commercial Increase</t>
  </si>
  <si>
    <t>Regulated Pass Thru Tons</t>
  </si>
  <si>
    <t>Regulated Pass Thru Increase</t>
  </si>
  <si>
    <t>From GRC Filed 6/15/2023</t>
  </si>
  <si>
    <t>Company Proposed Rates</t>
  </si>
  <si>
    <t>Res'l &amp; Com'l</t>
  </si>
  <si>
    <t>Revenue Inc from Co Proposed Rates</t>
  </si>
  <si>
    <t>Collected Revenue Excess/(Deficiency)</t>
  </si>
  <si>
    <t>SERVICE CODES WITH NO CURRENT CUSTOMERS LISTED BELOW</t>
  </si>
  <si>
    <t>Peninsula Sanitation Service</t>
  </si>
  <si>
    <t>Peninsula Transfer Station Disposal Data - Booked to GL 40139</t>
  </si>
  <si>
    <t>Tonnage</t>
  </si>
  <si>
    <t>Mapping</t>
  </si>
  <si>
    <t>Sum of Tons</t>
  </si>
  <si>
    <t>Month</t>
  </si>
  <si>
    <t>UTC vs Non-UTC</t>
  </si>
  <si>
    <t>Type</t>
  </si>
  <si>
    <t>Commodity</t>
  </si>
  <si>
    <t>UTC?</t>
  </si>
  <si>
    <t>Disposal Vendor</t>
  </si>
  <si>
    <t>Route Type</t>
  </si>
  <si>
    <t>05-22</t>
  </si>
  <si>
    <t>06-22</t>
  </si>
  <si>
    <t>07-22</t>
  </si>
  <si>
    <t>08-22</t>
  </si>
  <si>
    <t>09-22</t>
  </si>
  <si>
    <t>10-22</t>
  </si>
  <si>
    <t>11-22</t>
  </si>
  <si>
    <t>12-22</t>
  </si>
  <si>
    <t>01-23</t>
  </si>
  <si>
    <t>02-23</t>
  </si>
  <si>
    <t>03-23</t>
  </si>
  <si>
    <t>04-23</t>
  </si>
  <si>
    <t>Grand Total</t>
  </si>
  <si>
    <t>% of Total</t>
  </si>
  <si>
    <t>Non-UTC</t>
  </si>
  <si>
    <t>Recycle</t>
  </si>
  <si>
    <t>No</t>
  </si>
  <si>
    <t>PSW - MSW</t>
  </si>
  <si>
    <t>Metal</t>
  </si>
  <si>
    <t>occ</t>
  </si>
  <si>
    <t>RO</t>
  </si>
  <si>
    <t>MSW</t>
  </si>
  <si>
    <t>Rolloff</t>
  </si>
  <si>
    <t>PSW - Wood</t>
  </si>
  <si>
    <t>Wood</t>
  </si>
  <si>
    <t>(blank)</t>
  </si>
  <si>
    <t>No Total</t>
  </si>
  <si>
    <t>UTC</t>
  </si>
  <si>
    <t>Comm</t>
  </si>
  <si>
    <t>Yes</t>
  </si>
  <si>
    <t>Resi</t>
  </si>
  <si>
    <t>Mixed</t>
  </si>
  <si>
    <t>Yes Total</t>
  </si>
  <si>
    <t>Projected Costs</t>
  </si>
  <si>
    <t>Tip Fee</t>
  </si>
  <si>
    <t>% of Total Group</t>
  </si>
  <si>
    <t>Non-UTC Total</t>
  </si>
  <si>
    <t>UTC Total</t>
  </si>
  <si>
    <t>Cost</t>
  </si>
  <si>
    <t>GL - Actual</t>
  </si>
  <si>
    <t>Projected</t>
  </si>
  <si>
    <t>$VAR</t>
  </si>
  <si>
    <t>%VAR</t>
  </si>
  <si>
    <t>Immaterial</t>
  </si>
  <si>
    <t>Roll Off</t>
  </si>
  <si>
    <t>All Other (Excluded RO)</t>
  </si>
  <si>
    <t>Cost, $</t>
  </si>
  <si>
    <t>Cost/Ton</t>
  </si>
  <si>
    <t>Dollars</t>
  </si>
  <si>
    <t>Regulated</t>
  </si>
  <si>
    <t>Non Regulated</t>
  </si>
  <si>
    <r>
      <t xml:space="preserve">Note:  </t>
    </r>
    <r>
      <rPr>
        <sz val="11"/>
        <color theme="1"/>
        <rFont val="Calibri"/>
        <family val="2"/>
        <scheme val="minor"/>
      </rPr>
      <t>This is the disposal fee calculation for Royal Heights.  We only have one roll off customer whose waste is disposed of at this facility.</t>
    </r>
  </si>
  <si>
    <t>Number of Customers</t>
  </si>
  <si>
    <t>Total Pass Through Tons</t>
  </si>
  <si>
    <t>Disposal Increase</t>
  </si>
  <si>
    <t>Peninsula Sanitation Service, Inc</t>
  </si>
  <si>
    <t>05/01/2022-04/30/2023</t>
  </si>
  <si>
    <t>Current 4/30/2023 Rate</t>
  </si>
  <si>
    <t>Proposed Increase</t>
  </si>
  <si>
    <t>New 5/1/2023 Rate</t>
  </si>
  <si>
    <t>Item 18, Pg. 9</t>
  </si>
  <si>
    <t>Late Charge - Minimum</t>
  </si>
  <si>
    <t>Item 50, Pg. 15</t>
  </si>
  <si>
    <t>Return  Check Fee</t>
  </si>
  <si>
    <t>Credit Card Rtn Fee</t>
  </si>
  <si>
    <t>Item 51, Pg. 16</t>
  </si>
  <si>
    <t>Restart Fee</t>
  </si>
  <si>
    <t>Item 52, Pg. 16</t>
  </si>
  <si>
    <t>Redelivery Fee - Container</t>
  </si>
  <si>
    <t>Redelivery Fee - Cart</t>
  </si>
  <si>
    <t>Item 60, Pg. 17</t>
  </si>
  <si>
    <t>Holiday Overtime</t>
  </si>
  <si>
    <t>Minimum Holiday</t>
  </si>
  <si>
    <t>Item 70, Pg. 18</t>
  </si>
  <si>
    <t>Return Trip - Drop Box</t>
  </si>
  <si>
    <t>Return Trip - Container 300 Gallon</t>
  </si>
  <si>
    <t>Return Trip - Toter/Cart</t>
  </si>
  <si>
    <t>Item 80, Pg. 20</t>
  </si>
  <si>
    <t>Drive In - Residential &lt;125'</t>
  </si>
  <si>
    <t>Drive In - Commercial &lt;125'</t>
  </si>
  <si>
    <t>Item 100, Pg. 22</t>
  </si>
  <si>
    <t>60 Gal Weekly</t>
  </si>
  <si>
    <t>60 Gal Monthly</t>
  </si>
  <si>
    <t>90 Gal Weekly</t>
  </si>
  <si>
    <t>1 Bag - 30 gallons</t>
  </si>
  <si>
    <t>65 Gal Weekly - Bear Cart</t>
  </si>
  <si>
    <t>95 Gal Weekly - Bear Cart</t>
  </si>
  <si>
    <t>65 Gal Monthly - Bear Cart</t>
  </si>
  <si>
    <t>65 Gal Weekly - Bear Cart Rental</t>
  </si>
  <si>
    <t>95 Gal Weekly - Bear Cart  Rental</t>
  </si>
  <si>
    <t>65 Gal Monthly - Bear Cart Rental</t>
  </si>
  <si>
    <t>Item 100, Pg. 23</t>
  </si>
  <si>
    <t>Roll Out Charges - Carts/Toters</t>
  </si>
  <si>
    <t>60 Gal Extra P/U</t>
  </si>
  <si>
    <t>90 Gal Extra P/U</t>
  </si>
  <si>
    <t>Bag</t>
  </si>
  <si>
    <t>Unlocking or Unlatching</t>
  </si>
  <si>
    <t>Gate Opening</t>
  </si>
  <si>
    <t>60 Gal - Special P/U</t>
  </si>
  <si>
    <t>90 Gal - Special P/U</t>
  </si>
  <si>
    <t>Swap - Toter</t>
  </si>
  <si>
    <t>Item 150, Pg. 28</t>
  </si>
  <si>
    <t>Loose Material per Yard</t>
  </si>
  <si>
    <t>Item 160, Pg. 33</t>
  </si>
  <si>
    <t xml:space="preserve">Truck &amp; Driver </t>
  </si>
  <si>
    <t>Each Extra Person</t>
  </si>
  <si>
    <t>Minimum Charge - Single Rear - Non Packer Truck</t>
  </si>
  <si>
    <t>Minimum Charge - Single Rear - Packer Truck</t>
  </si>
  <si>
    <t>Minimum Charge - Tandem Rear Drive Axle - Packer</t>
  </si>
  <si>
    <t>Minimum Charge - Tandem Rear Drive Axle - Drop Box</t>
  </si>
  <si>
    <t>Item 200, Pg. 30</t>
  </si>
  <si>
    <t>Wheels</t>
  </si>
  <si>
    <t>Item 205, Pg. 31</t>
  </si>
  <si>
    <t>Roll Out Charges - 300 gallon Container &lt;25'</t>
  </si>
  <si>
    <t xml:space="preserve">Roll Out Charges - Increments of 5' </t>
  </si>
  <si>
    <t>Item 207, Pg. 32</t>
  </si>
  <si>
    <t>60 Gal - Overweight/Overfilled  - Resi</t>
  </si>
  <si>
    <t>90 Gal - Overweight/Overfilled - Resi</t>
  </si>
  <si>
    <t>60 Gal - Overweight/Overfilled  - Com</t>
  </si>
  <si>
    <t>90 Gal - Overweight/Overfilled  - Com</t>
  </si>
  <si>
    <t>300 Gal - Overfilled  - Com</t>
  </si>
  <si>
    <t>300 Gal - Overweight  - Com</t>
  </si>
  <si>
    <t>20 Yd Drop Box</t>
  </si>
  <si>
    <t>30 Yd Drop Box</t>
  </si>
  <si>
    <t>Item 210, Pg. 33</t>
  </si>
  <si>
    <t>Washing/Sanitizing-  All Sizes</t>
  </si>
  <si>
    <t>Item 230, Pg. 34</t>
  </si>
  <si>
    <t>Pacific SWD  - Compacted MSW</t>
  </si>
  <si>
    <t>Pacific SWD  - Non Compacted MSW</t>
  </si>
  <si>
    <t>Pacific SWD - Appliance with refrigerant</t>
  </si>
  <si>
    <t>Pacific SWD  - Wood Waste</t>
  </si>
  <si>
    <t>Pacific SWD - Scrap Iron Ferrous Metal</t>
  </si>
  <si>
    <t>Pacific SWD - Concrete or Fill Dirt</t>
  </si>
  <si>
    <t>Pacific SWD - Car Tires</t>
  </si>
  <si>
    <t>Pacific SWD  - Car Tire w/Rim</t>
  </si>
  <si>
    <t>Pacific SWD - Truck Tire</t>
  </si>
  <si>
    <t>Pacific SWD - Truck Tire w/Rim</t>
  </si>
  <si>
    <t>Pacific SWD - Sorting Fee for
Contaiminated/Mixed
Loads</t>
  </si>
  <si>
    <t>Royal Heights TS - Compacted MSW</t>
  </si>
  <si>
    <t>Royal Heights TS - Non Compacted MSW</t>
  </si>
  <si>
    <t>Royal Heights TS - Appliance with refrigerant</t>
  </si>
  <si>
    <t>Royal Heights TS - Tires</t>
  </si>
  <si>
    <t>Item 240, Pg. 35</t>
  </si>
  <si>
    <t>300 Gallon - Monthly Rent</t>
  </si>
  <si>
    <t>60 Gallon - Monthly Rent</t>
  </si>
  <si>
    <t>90 Gallon - Monthly Rent</t>
  </si>
  <si>
    <t>65 Gallon Bear Can - Monthly Rent</t>
  </si>
  <si>
    <t>95 Gallon Bear Can - Monthly Rent</t>
  </si>
  <si>
    <t>First, Additional</t>
  </si>
  <si>
    <t>300 Gallon</t>
  </si>
  <si>
    <t>60 Gallon</t>
  </si>
  <si>
    <t>90 Gallon</t>
  </si>
  <si>
    <t>65 Gal Bear Can</t>
  </si>
  <si>
    <t>95 Gal Bear Can</t>
  </si>
  <si>
    <t>Special Pick Ups - Svc Day</t>
  </si>
  <si>
    <t>Temp Service - 300 Gallon</t>
  </si>
  <si>
    <t xml:space="preserve">Initial Delivery </t>
  </si>
  <si>
    <t>Pickup Rate</t>
  </si>
  <si>
    <t>Rent Per Calendar Day</t>
  </si>
  <si>
    <t>Rent Per Month</t>
  </si>
  <si>
    <t>Unlocking Charge</t>
  </si>
  <si>
    <t>Gate Charge</t>
  </si>
  <si>
    <t>Special Pick Ups  - Not on Svc Day</t>
  </si>
  <si>
    <t>Item 260, Pg 39</t>
  </si>
  <si>
    <t>Monthly Rent</t>
  </si>
  <si>
    <t>20 Yard</t>
  </si>
  <si>
    <t>30 Yard</t>
  </si>
  <si>
    <t>First Pickup/Additional/Special PU's</t>
  </si>
  <si>
    <t>Temp Pickup Rate</t>
  </si>
  <si>
    <t>Temp Rent Per Calendar Day</t>
  </si>
  <si>
    <t>Temp Rent Per Month</t>
  </si>
  <si>
    <t>Miles</t>
  </si>
  <si>
    <t>Unlocking/Unlatching/Gate Opening</t>
  </si>
  <si>
    <t>Item 270, Pg 41</t>
  </si>
  <si>
    <t>15 Yard</t>
  </si>
  <si>
    <t>Item 275, Pg 42</t>
  </si>
  <si>
    <t>Each Pickup/Special Pu's</t>
  </si>
  <si>
    <t>24 Yard</t>
  </si>
  <si>
    <t>Customer Count</t>
  </si>
  <si>
    <t>Increase %</t>
  </si>
  <si>
    <t>Increase Amt</t>
  </si>
  <si>
    <t>May 1st 2023 - April 30th 2024</t>
  </si>
  <si>
    <t>Increase Per LG</t>
  </si>
  <si>
    <t>Plug to Balance</t>
  </si>
  <si>
    <t>Total % Change</t>
  </si>
  <si>
    <t>Price Out Increase</t>
  </si>
  <si>
    <t>LG Increase</t>
  </si>
  <si>
    <t>Difference</t>
  </si>
  <si>
    <t>See Revenue proof below</t>
  </si>
  <si>
    <t>Average</t>
  </si>
  <si>
    <t xml:space="preserve">Current </t>
  </si>
  <si>
    <t>Tariff</t>
  </si>
  <si>
    <t xml:space="preserve">Annual </t>
  </si>
  <si>
    <t>New Tariff</t>
  </si>
  <si>
    <t xml:space="preserve"> Increase</t>
  </si>
  <si>
    <t xml:space="preserve"> Annual Revenue</t>
  </si>
  <si>
    <t>Revenue at current rates</t>
  </si>
  <si>
    <t>Per Price Out</t>
  </si>
  <si>
    <t>Per DF Eff. 8.1.23</t>
  </si>
  <si>
    <t>Revenue Requirement per LG</t>
  </si>
  <si>
    <t>RESIDENTIAL SERVICES</t>
  </si>
  <si>
    <t>20RW1</t>
  </si>
  <si>
    <t>65RBRENT</t>
  </si>
  <si>
    <t>95RBRENT</t>
  </si>
  <si>
    <t>ADJRES</t>
  </si>
  <si>
    <t>RDRIVEIN</t>
  </si>
  <si>
    <t>Item 80</t>
  </si>
  <si>
    <t>RDRIVEINM</t>
  </si>
  <si>
    <t>REDELIVER</t>
  </si>
  <si>
    <t>RESTART</t>
  </si>
  <si>
    <t>Item 51</t>
  </si>
  <si>
    <t>ROLLM-RESI</t>
  </si>
  <si>
    <t>ROLLW-RESI</t>
  </si>
  <si>
    <t>Item 205</t>
  </si>
  <si>
    <t>RWALKIN</t>
  </si>
  <si>
    <t>SP</t>
  </si>
  <si>
    <t>TIME15</t>
  </si>
  <si>
    <t>Item 160</t>
  </si>
  <si>
    <t>TIME-XTRA15</t>
  </si>
  <si>
    <t>TIRE-RESI</t>
  </si>
  <si>
    <t>Item 230</t>
  </si>
  <si>
    <t>TRIPRCANS</t>
  </si>
  <si>
    <t>Item 70</t>
  </si>
  <si>
    <t>TRIPRCARTS</t>
  </si>
  <si>
    <t>UNLOCKRES</t>
  </si>
  <si>
    <t>UNLOCKRESW1</t>
  </si>
  <si>
    <t>WLKNRW1</t>
  </si>
  <si>
    <t>2178-RES</t>
  </si>
  <si>
    <t>COMMERCIAL SERVICES</t>
  </si>
  <si>
    <t>65CBRENT</t>
  </si>
  <si>
    <t>95CBRENT</t>
  </si>
  <si>
    <t>300RENTTD</t>
  </si>
  <si>
    <t>300RENTTM</t>
  </si>
  <si>
    <t>ADJCOM</t>
  </si>
  <si>
    <t>CASTERS-COM</t>
  </si>
  <si>
    <t>Item 200</t>
  </si>
  <si>
    <t>CDRIVEIN</t>
  </si>
  <si>
    <t>CDRIVEINEOW</t>
  </si>
  <si>
    <t>CGATEEOW</t>
  </si>
  <si>
    <t>CRENT</t>
  </si>
  <si>
    <t>CRENT300</t>
  </si>
  <si>
    <t>CRENT60</t>
  </si>
  <si>
    <t>CRENT90</t>
  </si>
  <si>
    <t>CTDEL</t>
  </si>
  <si>
    <t>CTIME15</t>
  </si>
  <si>
    <t>CTRENT</t>
  </si>
  <si>
    <t>CTRIP</t>
  </si>
  <si>
    <t>CTRIPCAN</t>
  </si>
  <si>
    <t>CTRIP-COMM</t>
  </si>
  <si>
    <t>CWALKIN</t>
  </si>
  <si>
    <t>ROLL2W300</t>
  </si>
  <si>
    <t>ROLLE-COM</t>
  </si>
  <si>
    <t>ROLLM-COM</t>
  </si>
  <si>
    <t>ROLLOUT OVER 25</t>
  </si>
  <si>
    <t>ROLLOUTOC</t>
  </si>
  <si>
    <t>ROLLW300</t>
  </si>
  <si>
    <t>ROLLW-COM</t>
  </si>
  <si>
    <t>UNLOCKREF</t>
  </si>
  <si>
    <t>2178-COM</t>
  </si>
  <si>
    <t>ROLL OFF SERVICES</t>
  </si>
  <si>
    <t>DROP BOX HAULS/RENTAL</t>
  </si>
  <si>
    <t>CPHAUL20</t>
  </si>
  <si>
    <t>Item 270</t>
  </si>
  <si>
    <t>ROHAUL20</t>
  </si>
  <si>
    <t>Item 260</t>
  </si>
  <si>
    <t>ROHAUL20T</t>
  </si>
  <si>
    <t>ROHAUL30</t>
  </si>
  <si>
    <t>ROHAUL30T</t>
  </si>
  <si>
    <t>ROMILE</t>
  </si>
  <si>
    <t>RORELOCATE</t>
  </si>
  <si>
    <t>RORENTTD</t>
  </si>
  <si>
    <t>RORENT</t>
  </si>
  <si>
    <t>CPRENT20M</t>
  </si>
  <si>
    <t>RORENTTM</t>
  </si>
  <si>
    <t>CPHAUL20CO</t>
  </si>
  <si>
    <t>Item 275</t>
  </si>
  <si>
    <t>ROTIME15</t>
  </si>
  <si>
    <t>ROTIME-MINIMUM</t>
  </si>
  <si>
    <t>ROTRIP</t>
  </si>
  <si>
    <t>2178-RO</t>
  </si>
  <si>
    <t>TOTAL ROLL OFF GARBAGE</t>
  </si>
  <si>
    <t>PASSTHROUGH DISPOSAL</t>
  </si>
  <si>
    <t>DISP</t>
  </si>
  <si>
    <t>DISPAPPL</t>
  </si>
  <si>
    <t>TIRE-RO</t>
  </si>
  <si>
    <t>DISPRH</t>
  </si>
  <si>
    <t>DISPMETAL-RO</t>
  </si>
  <si>
    <t>TOTAL PASSTHROUGH DISPOSAL</t>
  </si>
  <si>
    <t>Service Charges</t>
  </si>
  <si>
    <t>FINCHG</t>
  </si>
  <si>
    <t>TOTAL SERVICE CHARGES</t>
  </si>
  <si>
    <t>TOTAL REVENUE</t>
  </si>
  <si>
    <t>LG Revenue</t>
  </si>
  <si>
    <t>Variance</t>
  </si>
  <si>
    <t>DF Calc</t>
  </si>
  <si>
    <t>Bulky Materials</t>
  </si>
  <si>
    <t>Damaged Cart</t>
  </si>
  <si>
    <t>Bulky Materials per yard</t>
  </si>
  <si>
    <t>Extra Unit</t>
  </si>
  <si>
    <t>Lost Containers:</t>
  </si>
  <si>
    <t>Bulky</t>
  </si>
  <si>
    <t>ExtraU</t>
  </si>
  <si>
    <t>Occasional Extra</t>
  </si>
  <si>
    <t>New 8/1/2024 Rate</t>
  </si>
  <si>
    <t>Current 9/01/2023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</si>
</sst>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0.0000%"/>
    <numFmt numFmtId="170" formatCode="_(&quot;$&quot;* #,##0_);_(&quot;$&quot;* \(#,##0\);_(&quot;$&quot;* &quot;-&quot;??_);_(@_)"/>
    <numFmt numFmtId="171" formatCode="0.0%"/>
    <numFmt numFmtId="172" formatCode="#,##0.0_);\(#,##0.0\)"/>
    <numFmt numFmtId="173" formatCode="&quot;$&quot;#,##0.00"/>
    <numFmt numFmtId="174" formatCode="#,##0.0"/>
    <numFmt numFmtId="175" formatCode="_(&quot;$&quot;* #,##0.0000_);_(&quot;$&quot;* \(#,##0.00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/>
    <xf numFmtId="0" fontId="5" fillId="0" borderId="0" xfId="4" applyFont="1"/>
    <xf numFmtId="0" fontId="6" fillId="0" borderId="0" xfId="0" applyFont="1"/>
    <xf numFmtId="0" fontId="7" fillId="0" borderId="0" xfId="0" applyFont="1"/>
    <xf numFmtId="0" fontId="8" fillId="0" borderId="0" xfId="4" applyFont="1"/>
    <xf numFmtId="0" fontId="11" fillId="0" borderId="0" xfId="4" applyFont="1"/>
    <xf numFmtId="0" fontId="11" fillId="0" borderId="0" xfId="4" applyFont="1" applyAlignment="1">
      <alignment horizontal="center" wrapText="1"/>
    </xf>
    <xf numFmtId="0" fontId="6" fillId="0" borderId="0" xfId="4" applyFont="1"/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43" fontId="5" fillId="0" borderId="0" xfId="10" applyFont="1" applyFill="1" applyAlignment="1">
      <alignment horizontal="center"/>
    </xf>
    <xf numFmtId="164" fontId="5" fillId="0" borderId="0" xfId="10" applyNumberFormat="1" applyFont="1" applyFill="1"/>
    <xf numFmtId="43" fontId="5" fillId="0" borderId="0" xfId="4" applyNumberFormat="1" applyFont="1"/>
    <xf numFmtId="0" fontId="13" fillId="0" borderId="0" xfId="0" applyFont="1"/>
    <xf numFmtId="164" fontId="13" fillId="0" borderId="0" xfId="10" applyNumberFormat="1" applyFont="1" applyFill="1"/>
    <xf numFmtId="0" fontId="13" fillId="0" borderId="0" xfId="4" applyFont="1"/>
    <xf numFmtId="43" fontId="0" fillId="0" borderId="0" xfId="0" applyNumberFormat="1"/>
    <xf numFmtId="43" fontId="13" fillId="0" borderId="0" xfId="10" applyFont="1" applyFill="1" applyBorder="1"/>
    <xf numFmtId="0" fontId="11" fillId="0" borderId="10" xfId="4" applyFont="1" applyBorder="1"/>
    <xf numFmtId="0" fontId="11" fillId="0" borderId="10" xfId="4" applyFont="1" applyBorder="1" applyAlignment="1">
      <alignment horizontal="right"/>
    </xf>
    <xf numFmtId="43" fontId="11" fillId="0" borderId="10" xfId="10" applyFont="1" applyFill="1" applyBorder="1" applyAlignment="1">
      <alignment horizontal="center"/>
    </xf>
    <xf numFmtId="44" fontId="16" fillId="0" borderId="10" xfId="11" applyFont="1" applyFill="1" applyBorder="1"/>
    <xf numFmtId="164" fontId="11" fillId="0" borderId="10" xfId="10" applyNumberFormat="1" applyFont="1" applyFill="1" applyBorder="1"/>
    <xf numFmtId="0" fontId="15" fillId="0" borderId="0" xfId="4" applyFont="1" applyAlignment="1">
      <alignment horizontal="center"/>
    </xf>
    <xf numFmtId="43" fontId="5" fillId="0" borderId="0" xfId="10" applyFont="1" applyFill="1"/>
    <xf numFmtId="43" fontId="13" fillId="0" borderId="0" xfId="4" applyNumberFormat="1" applyFont="1"/>
    <xf numFmtId="0" fontId="13" fillId="0" borderId="0" xfId="0" applyFont="1" applyAlignment="1">
      <alignment vertical="top"/>
    </xf>
    <xf numFmtId="43" fontId="13" fillId="0" borderId="0" xfId="0" applyNumberFormat="1" applyFont="1" applyAlignment="1">
      <alignment vertical="top"/>
    </xf>
    <xf numFmtId="164" fontId="13" fillId="0" borderId="0" xfId="4" applyNumberFormat="1" applyFont="1"/>
    <xf numFmtId="0" fontId="11" fillId="0" borderId="12" xfId="4" applyFont="1" applyBorder="1" applyAlignment="1">
      <alignment horizontal="center" wrapText="1"/>
    </xf>
    <xf numFmtId="17" fontId="11" fillId="0" borderId="12" xfId="4" applyNumberFormat="1" applyFont="1" applyBorder="1" applyAlignment="1">
      <alignment horizontal="center"/>
    </xf>
    <xf numFmtId="0" fontId="11" fillId="0" borderId="1" xfId="4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3" borderId="0" xfId="12" applyNumberFormat="1" applyFont="1" applyFill="1" applyAlignment="1">
      <alignment horizontal="left"/>
    </xf>
    <xf numFmtId="0" fontId="7" fillId="3" borderId="0" xfId="0" applyFont="1" applyFill="1"/>
    <xf numFmtId="0" fontId="7" fillId="3" borderId="1" xfId="0" applyFont="1" applyFill="1" applyBorder="1" applyAlignment="1">
      <alignment horizontal="center"/>
    </xf>
    <xf numFmtId="43" fontId="7" fillId="3" borderId="0" xfId="1" applyFont="1" applyFill="1"/>
    <xf numFmtId="43" fontId="7" fillId="3" borderId="0" xfId="0" applyNumberFormat="1" applyFont="1" applyFill="1" applyAlignment="1">
      <alignment horizontal="center"/>
    </xf>
    <xf numFmtId="43" fontId="7" fillId="3" borderId="0" xfId="0" applyNumberFormat="1" applyFont="1" applyFill="1"/>
    <xf numFmtId="0" fontId="3" fillId="3" borderId="0" xfId="0" applyFont="1" applyFill="1"/>
    <xf numFmtId="43" fontId="7" fillId="3" borderId="0" xfId="1" applyFont="1" applyFill="1" applyAlignment="1">
      <alignment horizontal="center"/>
    </xf>
    <xf numFmtId="0" fontId="7" fillId="3" borderId="0" xfId="0" applyFont="1" applyFill="1" applyAlignment="1">
      <alignment horizontal="left" indent="1"/>
    </xf>
    <xf numFmtId="164" fontId="7" fillId="3" borderId="0" xfId="1" applyNumberFormat="1" applyFont="1" applyFill="1"/>
    <xf numFmtId="0" fontId="7" fillId="3" borderId="0" xfId="0" applyFont="1" applyFill="1" applyAlignment="1">
      <alignment horizontal="right"/>
    </xf>
    <xf numFmtId="164" fontId="7" fillId="0" borderId="0" xfId="1" applyNumberFormat="1" applyFont="1" applyFill="1"/>
    <xf numFmtId="0" fontId="13" fillId="3" borderId="0" xfId="0" applyFont="1" applyFill="1"/>
    <xf numFmtId="0" fontId="13" fillId="3" borderId="0" xfId="0" applyFont="1" applyFill="1" applyAlignment="1">
      <alignment horizontal="righ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7" fillId="0" borderId="0" xfId="0" applyFont="1" applyAlignment="1">
      <alignment horizontal="left" indent="1"/>
    </xf>
    <xf numFmtId="0" fontId="3" fillId="3" borderId="0" xfId="0" applyFont="1" applyFill="1" applyAlignment="1">
      <alignment horizontal="left" indent="1"/>
    </xf>
    <xf numFmtId="43" fontId="3" fillId="3" borderId="0" xfId="0" applyNumberFormat="1" applyFont="1" applyFill="1"/>
    <xf numFmtId="41" fontId="7" fillId="3" borderId="0" xfId="1" applyNumberFormat="1" applyFont="1" applyFill="1"/>
    <xf numFmtId="0" fontId="3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44" fontId="7" fillId="3" borderId="0" xfId="2" applyFont="1" applyFill="1"/>
    <xf numFmtId="165" fontId="7" fillId="3" borderId="0" xfId="2" applyNumberFormat="1" applyFont="1" applyFill="1"/>
    <xf numFmtId="44" fontId="7" fillId="3" borderId="1" xfId="2" applyFont="1" applyFill="1" applyBorder="1"/>
    <xf numFmtId="165" fontId="7" fillId="3" borderId="1" xfId="2" applyNumberFormat="1" applyFont="1" applyFill="1" applyBorder="1"/>
    <xf numFmtId="166" fontId="7" fillId="3" borderId="0" xfId="2" applyNumberFormat="1" applyFont="1" applyFill="1"/>
    <xf numFmtId="10" fontId="7" fillId="3" borderId="0" xfId="0" applyNumberFormat="1" applyFont="1" applyFill="1"/>
    <xf numFmtId="167" fontId="7" fillId="3" borderId="0" xfId="0" applyNumberFormat="1" applyFont="1" applyFill="1"/>
    <xf numFmtId="168" fontId="7" fillId="3" borderId="0" xfId="0" applyNumberFormat="1" applyFont="1" applyFill="1"/>
    <xf numFmtId="0" fontId="7" fillId="4" borderId="1" xfId="0" applyFont="1" applyFill="1" applyBorder="1"/>
    <xf numFmtId="44" fontId="7" fillId="3" borderId="0" xfId="0" applyNumberFormat="1" applyFont="1" applyFill="1"/>
    <xf numFmtId="168" fontId="7" fillId="3" borderId="0" xfId="1" applyNumberFormat="1" applyFont="1" applyFill="1"/>
    <xf numFmtId="168" fontId="7" fillId="3" borderId="0" xfId="1" applyNumberFormat="1" applyFont="1" applyFill="1" applyBorder="1"/>
    <xf numFmtId="164" fontId="7" fillId="3" borderId="1" xfId="1" applyNumberFormat="1" applyFont="1" applyFill="1" applyBorder="1"/>
    <xf numFmtId="168" fontId="7" fillId="3" borderId="1" xfId="1" applyNumberFormat="1" applyFont="1" applyFill="1" applyBorder="1"/>
    <xf numFmtId="42" fontId="3" fillId="3" borderId="0" xfId="0" applyNumberFormat="1" applyFont="1" applyFill="1"/>
    <xf numFmtId="169" fontId="7" fillId="3" borderId="0" xfId="0" applyNumberFormat="1" applyFont="1" applyFill="1"/>
    <xf numFmtId="0" fontId="7" fillId="3" borderId="0" xfId="0" applyFont="1" applyFill="1" applyAlignment="1">
      <alignment horizontal="center"/>
    </xf>
    <xf numFmtId="42" fontId="7" fillId="3" borderId="0" xfId="2" applyNumberFormat="1" applyFont="1" applyFill="1" applyBorder="1"/>
    <xf numFmtId="10" fontId="7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7" fillId="3" borderId="1" xfId="0" applyFont="1" applyFill="1" applyBorder="1"/>
    <xf numFmtId="10" fontId="11" fillId="3" borderId="0" xfId="0" applyNumberFormat="1" applyFont="1" applyFill="1"/>
    <xf numFmtId="0" fontId="11" fillId="3" borderId="0" xfId="0" applyFont="1" applyFill="1"/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/>
    <xf numFmtId="164" fontId="3" fillId="3" borderId="1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10" fontId="3" fillId="3" borderId="0" xfId="3" applyNumberFormat="1" applyFont="1" applyFill="1" applyBorder="1" applyAlignment="1">
      <alignment horizontal="right"/>
    </xf>
    <xf numFmtId="43" fontId="16" fillId="0" borderId="10" xfId="1" applyFont="1" applyFill="1" applyBorder="1"/>
    <xf numFmtId="171" fontId="7" fillId="3" borderId="0" xfId="0" applyNumberFormat="1" applyFont="1" applyFill="1"/>
    <xf numFmtId="10" fontId="7" fillId="3" borderId="0" xfId="3" applyNumberFormat="1" applyFont="1" applyFill="1"/>
    <xf numFmtId="0" fontId="7" fillId="0" borderId="12" xfId="0" applyFont="1" applyBorder="1"/>
    <xf numFmtId="0" fontId="3" fillId="0" borderId="0" xfId="0" applyFont="1" applyAlignment="1">
      <alignment horizontal="right"/>
    </xf>
    <xf numFmtId="164" fontId="7" fillId="0" borderId="0" xfId="0" applyNumberFormat="1" applyFont="1"/>
    <xf numFmtId="0" fontId="20" fillId="0" borderId="0" xfId="0" applyFont="1"/>
    <xf numFmtId="0" fontId="2" fillId="0" borderId="2" xfId="0" applyFont="1" applyBorder="1"/>
    <xf numFmtId="0" fontId="0" fillId="5" borderId="13" xfId="0" applyFill="1" applyBorder="1" applyAlignment="1">
      <alignment horizontal="center"/>
    </xf>
    <xf numFmtId="0" fontId="0" fillId="0" borderId="5" xfId="0" applyBorder="1"/>
    <xf numFmtId="170" fontId="1" fillId="0" borderId="6" xfId="2" applyNumberFormat="1" applyFont="1" applyFill="1" applyBorder="1"/>
    <xf numFmtId="0" fontId="0" fillId="0" borderId="7" xfId="0" applyBorder="1"/>
    <xf numFmtId="170" fontId="1" fillId="0" borderId="9" xfId="2" applyNumberFormat="1" applyFont="1" applyFill="1" applyBorder="1"/>
    <xf numFmtId="0" fontId="21" fillId="0" borderId="0" xfId="0" applyFont="1" applyAlignment="1">
      <alignment horizontal="left"/>
    </xf>
    <xf numFmtId="0" fontId="2" fillId="0" borderId="1" xfId="0" applyFont="1" applyBorder="1"/>
    <xf numFmtId="0" fontId="5" fillId="0" borderId="12" xfId="4" applyFont="1" applyBorder="1"/>
    <xf numFmtId="0" fontId="11" fillId="0" borderId="1" xfId="4" applyFont="1" applyBorder="1" applyAlignment="1">
      <alignment horizontal="center"/>
    </xf>
    <xf numFmtId="0" fontId="12" fillId="0" borderId="0" xfId="13"/>
    <xf numFmtId="0" fontId="22" fillId="0" borderId="0" xfId="0" applyFont="1"/>
    <xf numFmtId="0" fontId="23" fillId="6" borderId="0" xfId="13" applyFont="1" applyFill="1" applyAlignment="1">
      <alignment horizontal="centerContinuous"/>
    </xf>
    <xf numFmtId="0" fontId="12" fillId="0" borderId="14" xfId="13" applyBorder="1"/>
    <xf numFmtId="0" fontId="23" fillId="0" borderId="0" xfId="13" applyFont="1"/>
    <xf numFmtId="0" fontId="12" fillId="0" borderId="0" xfId="13" applyAlignment="1">
      <alignment horizontal="left"/>
    </xf>
    <xf numFmtId="171" fontId="23" fillId="6" borderId="0" xfId="14" applyNumberFormat="1" applyFont="1" applyFill="1" applyBorder="1" applyAlignment="1">
      <alignment horizontal="center"/>
    </xf>
    <xf numFmtId="0" fontId="24" fillId="7" borderId="15" xfId="13" applyFont="1" applyFill="1" applyBorder="1" applyAlignment="1">
      <alignment horizontal="left"/>
    </xf>
    <xf numFmtId="0" fontId="24" fillId="7" borderId="15" xfId="13" applyFont="1" applyFill="1" applyBorder="1"/>
    <xf numFmtId="0" fontId="24" fillId="7" borderId="15" xfId="13" applyFont="1" applyFill="1" applyBorder="1" applyAlignment="1">
      <alignment horizontal="center"/>
    </xf>
    <xf numFmtId="0" fontId="24" fillId="0" borderId="0" xfId="13" applyFont="1" applyAlignment="1">
      <alignment horizontal="left"/>
    </xf>
    <xf numFmtId="0" fontId="24" fillId="0" borderId="11" xfId="13" applyFont="1" applyBorder="1" applyAlignment="1">
      <alignment horizontal="left"/>
    </xf>
    <xf numFmtId="173" fontId="24" fillId="0" borderId="11" xfId="13" applyNumberFormat="1" applyFont="1" applyBorder="1" applyAlignment="1">
      <alignment horizontal="left"/>
    </xf>
    <xf numFmtId="3" fontId="23" fillId="6" borderId="11" xfId="13" applyNumberFormat="1" applyFont="1" applyFill="1" applyBorder="1" applyAlignment="1">
      <alignment horizontal="center"/>
    </xf>
    <xf numFmtId="172" fontId="24" fillId="7" borderId="11" xfId="13" applyNumberFormat="1" applyFont="1" applyFill="1" applyBorder="1" applyAlignment="1">
      <alignment horizontal="center"/>
    </xf>
    <xf numFmtId="0" fontId="24" fillId="0" borderId="15" xfId="13" applyFont="1" applyBorder="1" applyAlignment="1">
      <alignment horizontal="left"/>
    </xf>
    <xf numFmtId="0" fontId="24" fillId="7" borderId="16" xfId="13" applyFont="1" applyFill="1" applyBorder="1"/>
    <xf numFmtId="172" fontId="24" fillId="7" borderId="16" xfId="13" applyNumberFormat="1" applyFont="1" applyFill="1" applyBorder="1" applyAlignment="1">
      <alignment horizontal="center"/>
    </xf>
    <xf numFmtId="0" fontId="12" fillId="0" borderId="2" xfId="13" applyBorder="1"/>
    <xf numFmtId="0" fontId="23" fillId="0" borderId="3" xfId="13" applyFont="1" applyBorder="1" applyAlignment="1">
      <alignment horizontal="center"/>
    </xf>
    <xf numFmtId="0" fontId="12" fillId="0" borderId="4" xfId="13" applyBorder="1"/>
    <xf numFmtId="0" fontId="12" fillId="0" borderId="5" xfId="13" applyBorder="1"/>
    <xf numFmtId="0" fontId="12" fillId="0" borderId="6" xfId="13" applyBorder="1"/>
    <xf numFmtId="0" fontId="12" fillId="0" borderId="7" xfId="13" applyBorder="1"/>
    <xf numFmtId="10" fontId="0" fillId="0" borderId="8" xfId="14" applyNumberFormat="1" applyFont="1" applyBorder="1" applyAlignment="1">
      <alignment horizontal="center"/>
    </xf>
    <xf numFmtId="0" fontId="12" fillId="0" borderId="9" xfId="13" applyBorder="1"/>
    <xf numFmtId="0" fontId="23" fillId="0" borderId="3" xfId="13" applyFont="1" applyBorder="1" applyAlignment="1">
      <alignment horizontal="centerContinuous"/>
    </xf>
    <xf numFmtId="0" fontId="12" fillId="0" borderId="3" xfId="13" applyBorder="1" applyAlignment="1">
      <alignment horizontal="centerContinuous"/>
    </xf>
    <xf numFmtId="0" fontId="23" fillId="0" borderId="17" xfId="13" applyFont="1" applyBorder="1" applyAlignment="1">
      <alignment horizontal="centerContinuous"/>
    </xf>
    <xf numFmtId="0" fontId="23" fillId="0" borderId="18" xfId="13" applyFont="1" applyBorder="1" applyAlignment="1">
      <alignment horizontal="centerContinuous"/>
    </xf>
    <xf numFmtId="0" fontId="23" fillId="0" borderId="19" xfId="13" applyFont="1" applyBorder="1" applyAlignment="1">
      <alignment horizontal="center"/>
    </xf>
    <xf numFmtId="0" fontId="23" fillId="0" borderId="20" xfId="13" applyFont="1" applyBorder="1" applyAlignment="1">
      <alignment horizontal="center"/>
    </xf>
    <xf numFmtId="3" fontId="12" fillId="0" borderId="19" xfId="13" applyNumberFormat="1" applyBorder="1" applyAlignment="1">
      <alignment horizontal="center"/>
    </xf>
    <xf numFmtId="3" fontId="12" fillId="0" borderId="20" xfId="13" applyNumberFormat="1" applyBorder="1" applyAlignment="1">
      <alignment horizontal="center"/>
    </xf>
    <xf numFmtId="174" fontId="12" fillId="0" borderId="19" xfId="13" applyNumberFormat="1" applyBorder="1" applyAlignment="1">
      <alignment horizontal="center"/>
    </xf>
    <xf numFmtId="174" fontId="12" fillId="0" borderId="20" xfId="13" applyNumberFormat="1" applyBorder="1" applyAlignment="1">
      <alignment horizontal="center"/>
    </xf>
    <xf numFmtId="0" fontId="12" fillId="0" borderId="21" xfId="13" applyBorder="1"/>
    <xf numFmtId="173" fontId="12" fillId="0" borderId="22" xfId="13" applyNumberFormat="1" applyBorder="1" applyAlignment="1">
      <alignment horizontal="center"/>
    </xf>
    <xf numFmtId="173" fontId="12" fillId="0" borderId="23" xfId="13" applyNumberFormat="1" applyBorder="1" applyAlignment="1">
      <alignment horizontal="center"/>
    </xf>
    <xf numFmtId="173" fontId="12" fillId="0" borderId="24" xfId="13" applyNumberFormat="1" applyBorder="1" applyAlignment="1">
      <alignment horizontal="center"/>
    </xf>
    <xf numFmtId="0" fontId="23" fillId="0" borderId="2" xfId="13" applyFont="1" applyBorder="1"/>
    <xf numFmtId="0" fontId="12" fillId="0" borderId="3" xfId="13" applyBorder="1"/>
    <xf numFmtId="171" fontId="0" fillId="2" borderId="25" xfId="14" applyNumberFormat="1" applyFont="1" applyFill="1" applyBorder="1"/>
    <xf numFmtId="0" fontId="12" fillId="0" borderId="1" xfId="13" applyBorder="1"/>
    <xf numFmtId="172" fontId="12" fillId="0" borderId="1" xfId="13" applyNumberFormat="1" applyBorder="1"/>
    <xf numFmtId="171" fontId="0" fillId="2" borderId="26" xfId="14" applyNumberFormat="1" applyFont="1" applyFill="1" applyBorder="1"/>
    <xf numFmtId="0" fontId="12" fillId="0" borderId="8" xfId="13" applyBorder="1"/>
    <xf numFmtId="171" fontId="0" fillId="0" borderId="25" xfId="14" applyNumberFormat="1" applyFont="1" applyFill="1" applyBorder="1"/>
    <xf numFmtId="171" fontId="0" fillId="0" borderId="26" xfId="14" applyNumberFormat="1" applyFont="1" applyFill="1" applyBorder="1"/>
    <xf numFmtId="0" fontId="12" fillId="0" borderId="27" xfId="13" applyBorder="1"/>
    <xf numFmtId="0" fontId="12" fillId="0" borderId="28" xfId="13" applyBorder="1"/>
    <xf numFmtId="0" fontId="2" fillId="0" borderId="0" xfId="0" applyFont="1"/>
    <xf numFmtId="168" fontId="7" fillId="8" borderId="0" xfId="1" applyNumberFormat="1" applyFont="1" applyFill="1"/>
    <xf numFmtId="168" fontId="7" fillId="8" borderId="0" xfId="1" applyNumberFormat="1" applyFont="1" applyFill="1" applyBorder="1"/>
    <xf numFmtId="168" fontId="7" fillId="8" borderId="1" xfId="1" applyNumberFormat="1" applyFont="1" applyFill="1" applyBorder="1"/>
    <xf numFmtId="10" fontId="7" fillId="8" borderId="0" xfId="3" applyNumberFormat="1" applyFont="1" applyFill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0" fontId="25" fillId="0" borderId="0" xfId="0" applyFont="1"/>
    <xf numFmtId="43" fontId="7" fillId="0" borderId="0" xfId="1" applyFont="1" applyFill="1"/>
    <xf numFmtId="0" fontId="3" fillId="0" borderId="0" xfId="15" applyFont="1" applyAlignment="1">
      <alignment horizontal="right"/>
    </xf>
    <xf numFmtId="43" fontId="2" fillId="4" borderId="0" xfId="1" applyFont="1" applyFill="1" applyBorder="1" applyAlignment="1">
      <alignment horizontal="center" wrapText="1"/>
    </xf>
    <xf numFmtId="43" fontId="26" fillId="4" borderId="0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43" fontId="26" fillId="0" borderId="0" xfId="1" applyFont="1" applyFill="1" applyBorder="1" applyAlignment="1">
      <alignment horizontal="center" wrapText="1"/>
    </xf>
    <xf numFmtId="43" fontId="19" fillId="0" borderId="0" xfId="1" applyFont="1" applyFill="1" applyBorder="1" applyAlignment="1">
      <alignment horizontal="center" wrapText="1"/>
    </xf>
    <xf numFmtId="43" fontId="19" fillId="0" borderId="0" xfId="1" applyFont="1"/>
    <xf numFmtId="43" fontId="0" fillId="0" borderId="0" xfId="1" applyFont="1" applyFill="1"/>
    <xf numFmtId="0" fontId="0" fillId="0" borderId="0" xfId="0" applyAlignment="1">
      <alignment wrapText="1"/>
    </xf>
    <xf numFmtId="0" fontId="27" fillId="0" borderId="0" xfId="0" applyFont="1"/>
    <xf numFmtId="0" fontId="3" fillId="0" borderId="0" xfId="15" applyFont="1"/>
    <xf numFmtId="10" fontId="3" fillId="0" borderId="0" xfId="16" applyNumberFormat="1" applyFont="1" applyFill="1" applyBorder="1" applyAlignment="1">
      <alignment horizontal="center"/>
    </xf>
    <xf numFmtId="0" fontId="0" fillId="9" borderId="0" xfId="0" applyFill="1"/>
    <xf numFmtId="0" fontId="13" fillId="9" borderId="0" xfId="0" applyFont="1" applyFill="1"/>
    <xf numFmtId="0" fontId="2" fillId="9" borderId="0" xfId="0" applyFont="1" applyFill="1"/>
    <xf numFmtId="10" fontId="7" fillId="0" borderId="0" xfId="3" applyNumberFormat="1" applyFont="1"/>
    <xf numFmtId="0" fontId="7" fillId="0" borderId="1" xfId="0" applyFont="1" applyBorder="1"/>
    <xf numFmtId="9" fontId="5" fillId="0" borderId="0" xfId="3" applyFont="1"/>
    <xf numFmtId="10" fontId="5" fillId="0" borderId="0" xfId="3" applyNumberFormat="1" applyFont="1"/>
    <xf numFmtId="43" fontId="1" fillId="0" borderId="0" xfId="1" applyFont="1" applyFill="1" applyBorder="1" applyAlignment="1">
      <alignment horizontal="center" wrapText="1"/>
    </xf>
    <xf numFmtId="43" fontId="13" fillId="0" borderId="0" xfId="10" applyFont="1" applyFill="1" applyAlignment="1">
      <alignment horizontal="center"/>
    </xf>
    <xf numFmtId="43" fontId="5" fillId="0" borderId="0" xfId="1" applyFont="1" applyFill="1"/>
    <xf numFmtId="43" fontId="13" fillId="0" borderId="0" xfId="0" applyNumberFormat="1" applyFont="1"/>
    <xf numFmtId="44" fontId="7" fillId="0" borderId="0" xfId="2" applyFont="1" applyFill="1"/>
    <xf numFmtId="44" fontId="7" fillId="0" borderId="1" xfId="2" applyFont="1" applyFill="1" applyBorder="1"/>
    <xf numFmtId="44" fontId="7" fillId="0" borderId="0" xfId="0" applyNumberFormat="1" applyFont="1"/>
    <xf numFmtId="43" fontId="7" fillId="0" borderId="1" xfId="1" applyFont="1" applyFill="1" applyBorder="1"/>
    <xf numFmtId="0" fontId="12" fillId="0" borderId="0" xfId="13" applyAlignment="1">
      <alignment horizontal="right"/>
    </xf>
    <xf numFmtId="0" fontId="24" fillId="7" borderId="0" xfId="13" applyFont="1" applyFill="1" applyAlignment="1">
      <alignment horizontal="center"/>
    </xf>
    <xf numFmtId="172" fontId="12" fillId="0" borderId="0" xfId="13" applyNumberFormat="1"/>
    <xf numFmtId="172" fontId="12" fillId="0" borderId="0" xfId="13" applyNumberFormat="1" applyAlignment="1">
      <alignment horizontal="right"/>
    </xf>
    <xf numFmtId="0" fontId="24" fillId="7" borderId="0" xfId="13" applyFont="1" applyFill="1"/>
    <xf numFmtId="173" fontId="12" fillId="0" borderId="0" xfId="13" applyNumberFormat="1" applyAlignment="1">
      <alignment horizontal="left"/>
    </xf>
    <xf numFmtId="3" fontId="12" fillId="0" borderId="0" xfId="13" applyNumberFormat="1" applyAlignment="1">
      <alignment horizontal="center"/>
    </xf>
    <xf numFmtId="172" fontId="24" fillId="7" borderId="0" xfId="13" applyNumberFormat="1" applyFont="1" applyFill="1" applyAlignment="1">
      <alignment horizontal="center"/>
    </xf>
    <xf numFmtId="38" fontId="12" fillId="0" borderId="0" xfId="13" applyNumberFormat="1" applyAlignment="1">
      <alignment horizontal="center"/>
    </xf>
    <xf numFmtId="0" fontId="23" fillId="0" borderId="0" xfId="13" applyFont="1" applyAlignment="1">
      <alignment horizontal="center"/>
    </xf>
    <xf numFmtId="174" fontId="12" fillId="0" borderId="0" xfId="13" applyNumberFormat="1" applyAlignment="1">
      <alignment horizontal="center"/>
    </xf>
    <xf numFmtId="0" fontId="28" fillId="0" borderId="0" xfId="5" applyFont="1"/>
    <xf numFmtId="0" fontId="29" fillId="0" borderId="1" xfId="5" applyFont="1" applyBorder="1" applyAlignment="1">
      <alignment horizontal="center" wrapText="1"/>
    </xf>
    <xf numFmtId="0" fontId="7" fillId="10" borderId="0" xfId="0" applyFont="1" applyFill="1"/>
    <xf numFmtId="0" fontId="29" fillId="0" borderId="0" xfId="6" applyFont="1" applyAlignment="1">
      <alignment horizontal="right"/>
    </xf>
    <xf numFmtId="10" fontId="28" fillId="2" borderId="0" xfId="5" applyNumberFormat="1" applyFont="1" applyFill="1"/>
    <xf numFmtId="10" fontId="28" fillId="0" borderId="0" xfId="7" applyNumberFormat="1" applyFont="1" applyFill="1"/>
    <xf numFmtId="10" fontId="28" fillId="0" borderId="0" xfId="5" applyNumberFormat="1" applyFont="1"/>
    <xf numFmtId="164" fontId="28" fillId="0" borderId="0" xfId="8" applyNumberFormat="1" applyFont="1" applyFill="1"/>
    <xf numFmtId="41" fontId="28" fillId="0" borderId="0" xfId="5" applyNumberFormat="1" applyFont="1"/>
    <xf numFmtId="43" fontId="28" fillId="0" borderId="0" xfId="5" applyNumberFormat="1" applyFont="1"/>
    <xf numFmtId="0" fontId="8" fillId="0" borderId="0" xfId="0" applyFont="1"/>
    <xf numFmtId="2" fontId="5" fillId="0" borderId="0" xfId="4" applyNumberFormat="1" applyFont="1"/>
    <xf numFmtId="0" fontId="11" fillId="0" borderId="0" xfId="4" applyFont="1" applyAlignment="1">
      <alignment horizontal="center"/>
    </xf>
    <xf numFmtId="17" fontId="11" fillId="11" borderId="0" xfId="4" applyNumberFormat="1" applyFont="1" applyFill="1" applyAlignment="1">
      <alignment horizontal="center"/>
    </xf>
    <xf numFmtId="0" fontId="11" fillId="11" borderId="0" xfId="4" applyFont="1" applyFill="1" applyAlignment="1">
      <alignment horizontal="center" wrapText="1"/>
    </xf>
    <xf numFmtId="17" fontId="11" fillId="2" borderId="0" xfId="4" applyNumberFormat="1" applyFont="1" applyFill="1" applyAlignment="1">
      <alignment horizontal="center"/>
    </xf>
    <xf numFmtId="43" fontId="30" fillId="2" borderId="0" xfId="9" applyFont="1" applyFill="1" applyAlignment="1">
      <alignment horizontal="center"/>
    </xf>
    <xf numFmtId="17" fontId="30" fillId="2" borderId="0" xfId="4" applyNumberFormat="1" applyFont="1" applyFill="1" applyAlignment="1">
      <alignment horizontal="center"/>
    </xf>
    <xf numFmtId="14" fontId="13" fillId="12" borderId="0" xfId="10" applyNumberFormat="1" applyFont="1" applyFill="1" applyAlignment="1">
      <alignment horizontal="center"/>
    </xf>
    <xf numFmtId="43" fontId="30" fillId="2" borderId="0" xfId="9" applyFont="1" applyFill="1" applyAlignment="1">
      <alignment horizontal="center" wrapText="1"/>
    </xf>
    <xf numFmtId="0" fontId="30" fillId="2" borderId="0" xfId="4" applyFont="1" applyFill="1" applyAlignment="1">
      <alignment horizontal="center" wrapText="1"/>
    </xf>
    <xf numFmtId="0" fontId="31" fillId="0" borderId="2" xfId="6" applyFont="1" applyBorder="1"/>
    <xf numFmtId="0" fontId="31" fillId="0" borderId="3" xfId="6" applyFont="1" applyBorder="1"/>
    <xf numFmtId="0" fontId="31" fillId="0" borderId="3" xfId="6" applyFont="1" applyBorder="1" applyAlignment="1">
      <alignment horizontal="center" wrapText="1"/>
    </xf>
    <xf numFmtId="0" fontId="32" fillId="0" borderId="3" xfId="6" applyFont="1" applyBorder="1" applyAlignment="1">
      <alignment horizontal="center" wrapText="1"/>
    </xf>
    <xf numFmtId="0" fontId="32" fillId="0" borderId="3" xfId="6" applyFont="1" applyBorder="1"/>
    <xf numFmtId="0" fontId="31" fillId="0" borderId="4" xfId="6" applyFont="1" applyBorder="1"/>
    <xf numFmtId="0" fontId="32" fillId="0" borderId="5" xfId="6" applyFont="1" applyBorder="1"/>
    <xf numFmtId="0" fontId="32" fillId="0" borderId="0" xfId="6" applyFont="1"/>
    <xf numFmtId="41" fontId="32" fillId="13" borderId="0" xfId="6" applyNumberFormat="1" applyFont="1" applyFill="1"/>
    <xf numFmtId="41" fontId="32" fillId="0" borderId="0" xfId="6" applyNumberFormat="1" applyFont="1"/>
    <xf numFmtId="43" fontId="32" fillId="0" borderId="0" xfId="6" applyNumberFormat="1" applyFont="1"/>
    <xf numFmtId="0" fontId="32" fillId="0" borderId="6" xfId="6" applyFont="1" applyBorder="1"/>
    <xf numFmtId="0" fontId="31" fillId="0" borderId="5" xfId="6" applyFont="1" applyBorder="1"/>
    <xf numFmtId="0" fontId="31" fillId="0" borderId="0" xfId="6" applyFont="1"/>
    <xf numFmtId="41" fontId="31" fillId="0" borderId="0" xfId="6" applyNumberFormat="1" applyFont="1"/>
    <xf numFmtId="44" fontId="33" fillId="0" borderId="0" xfId="11" applyFont="1" applyFill="1" applyBorder="1"/>
    <xf numFmtId="0" fontId="31" fillId="0" borderId="6" xfId="6" applyFont="1" applyBorder="1"/>
    <xf numFmtId="0" fontId="31" fillId="0" borderId="7" xfId="6" applyFont="1" applyBorder="1"/>
    <xf numFmtId="0" fontId="31" fillId="0" borderId="8" xfId="6" applyFont="1" applyBorder="1"/>
    <xf numFmtId="0" fontId="31" fillId="0" borderId="9" xfId="6" applyFont="1" applyBorder="1"/>
    <xf numFmtId="164" fontId="13" fillId="2" borderId="0" xfId="10" applyNumberFormat="1" applyFont="1" applyFill="1"/>
    <xf numFmtId="43" fontId="0" fillId="0" borderId="0" xfId="10" applyFont="1"/>
    <xf numFmtId="43" fontId="0" fillId="14" borderId="0" xfId="0" applyNumberFormat="1" applyFill="1"/>
    <xf numFmtId="43" fontId="0" fillId="15" borderId="0" xfId="0" applyNumberFormat="1" applyFill="1"/>
    <xf numFmtId="10" fontId="5" fillId="0" borderId="10" xfId="3" applyNumberFormat="1" applyFont="1" applyBorder="1"/>
    <xf numFmtId="0" fontId="11" fillId="0" borderId="0" xfId="4" applyFont="1" applyAlignment="1">
      <alignment horizontal="right"/>
    </xf>
    <xf numFmtId="44" fontId="5" fillId="0" borderId="0" xfId="4" applyNumberFormat="1" applyFont="1"/>
    <xf numFmtId="164" fontId="13" fillId="0" borderId="0" xfId="0" applyNumberFormat="1" applyFont="1"/>
    <xf numFmtId="164" fontId="6" fillId="0" borderId="0" xfId="4" applyNumberFormat="1" applyFont="1"/>
    <xf numFmtId="43" fontId="11" fillId="0" borderId="10" xfId="1" applyFont="1" applyBorder="1"/>
    <xf numFmtId="44" fontId="11" fillId="0" borderId="10" xfId="4" applyNumberFormat="1" applyFont="1" applyBorder="1"/>
    <xf numFmtId="0" fontId="34" fillId="0" borderId="0" xfId="4" applyFont="1" applyAlignment="1">
      <alignment horizontal="left"/>
    </xf>
    <xf numFmtId="44" fontId="13" fillId="0" borderId="0" xfId="0" applyNumberFormat="1" applyFont="1"/>
    <xf numFmtId="175" fontId="7" fillId="0" borderId="0" xfId="0" applyNumberFormat="1" applyFont="1"/>
    <xf numFmtId="0" fontId="34" fillId="0" borderId="0" xfId="4" applyFont="1" applyAlignment="1">
      <alignment horizontal="center"/>
    </xf>
    <xf numFmtId="0" fontId="16" fillId="0" borderId="0" xfId="4" applyFont="1"/>
    <xf numFmtId="164" fontId="13" fillId="12" borderId="0" xfId="10" applyNumberFormat="1" applyFont="1" applyFill="1"/>
    <xf numFmtId="164" fontId="13" fillId="16" borderId="0" xfId="10" applyNumberFormat="1" applyFont="1" applyFill="1"/>
    <xf numFmtId="44" fontId="11" fillId="0" borderId="10" xfId="11" applyFont="1" applyFill="1" applyBorder="1"/>
    <xf numFmtId="43" fontId="11" fillId="0" borderId="10" xfId="4" applyNumberFormat="1" applyFont="1" applyBorder="1"/>
    <xf numFmtId="43" fontId="11" fillId="0" borderId="0" xfId="10" applyFont="1" applyFill="1" applyBorder="1" applyAlignment="1">
      <alignment horizontal="center"/>
    </xf>
    <xf numFmtId="44" fontId="13" fillId="0" borderId="0" xfId="11" applyFont="1" applyFill="1" applyBorder="1"/>
    <xf numFmtId="44" fontId="16" fillId="0" borderId="0" xfId="11" applyFont="1" applyFill="1" applyBorder="1"/>
    <xf numFmtId="164" fontId="11" fillId="0" borderId="0" xfId="10" applyNumberFormat="1" applyFont="1" applyFill="1" applyBorder="1"/>
    <xf numFmtId="43" fontId="7" fillId="0" borderId="0" xfId="0" applyNumberFormat="1" applyFont="1"/>
    <xf numFmtId="43" fontId="7" fillId="0" borderId="0" xfId="10" applyFont="1" applyFill="1"/>
    <xf numFmtId="164" fontId="16" fillId="0" borderId="10" xfId="10" applyNumberFormat="1" applyFont="1" applyFill="1" applyBorder="1"/>
    <xf numFmtId="41" fontId="7" fillId="0" borderId="0" xfId="0" applyNumberFormat="1" applyFont="1"/>
    <xf numFmtId="44" fontId="3" fillId="13" borderId="0" xfId="0" applyNumberFormat="1" applyFont="1" applyFill="1"/>
    <xf numFmtId="171" fontId="7" fillId="0" borderId="0" xfId="3" applyNumberFormat="1" applyFont="1"/>
    <xf numFmtId="9" fontId="7" fillId="0" borderId="0" xfId="3" applyFont="1"/>
    <xf numFmtId="164" fontId="13" fillId="17" borderId="0" xfId="10" applyNumberFormat="1" applyFont="1" applyFill="1"/>
    <xf numFmtId="164" fontId="5" fillId="17" borderId="0" xfId="10" applyNumberFormat="1" applyFont="1" applyFill="1"/>
    <xf numFmtId="43" fontId="5" fillId="9" borderId="0" xfId="4" applyNumberFormat="1" applyFont="1" applyFill="1"/>
    <xf numFmtId="43" fontId="0" fillId="18" borderId="0" xfId="1" applyFont="1" applyFill="1"/>
    <xf numFmtId="164" fontId="7" fillId="0" borderId="0" xfId="1" applyNumberFormat="1" applyFont="1"/>
    <xf numFmtId="164" fontId="16" fillId="0" borderId="10" xfId="1" applyNumberFormat="1" applyFont="1" applyFill="1" applyBorder="1"/>
    <xf numFmtId="170" fontId="16" fillId="0" borderId="10" xfId="11" applyNumberFormat="1" applyFont="1" applyFill="1" applyBorder="1"/>
    <xf numFmtId="10" fontId="0" fillId="0" borderId="0" xfId="3" applyNumberFormat="1" applyFont="1"/>
    <xf numFmtId="164" fontId="3" fillId="0" borderId="0" xfId="0" applyNumberFormat="1" applyFont="1"/>
    <xf numFmtId="0" fontId="7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5" fillId="0" borderId="0" xfId="4" applyNumberFormat="1" applyFont="1" applyFill="1"/>
    <xf numFmtId="0" fontId="13" fillId="0" borderId="0" xfId="4" applyFont="1" applyFill="1"/>
    <xf numFmtId="0" fontId="6" fillId="0" borderId="0" xfId="4" applyFont="1" applyFill="1"/>
    <xf numFmtId="0" fontId="5" fillId="0" borderId="0" xfId="4" applyFont="1" applyFill="1"/>
    <xf numFmtId="43" fontId="13" fillId="0" borderId="0" xfId="4" applyNumberFormat="1" applyFont="1" applyFill="1"/>
    <xf numFmtId="0" fontId="19" fillId="0" borderId="0" xfId="0" applyFont="1" applyFill="1"/>
    <xf numFmtId="0" fontId="13" fillId="0" borderId="0" xfId="0" applyFont="1" applyFill="1"/>
  </cellXfs>
  <cellStyles count="17">
    <cellStyle name="Comma" xfId="1" builtinId="3"/>
    <cellStyle name="Comma 10" xfId="10" xr:uid="{4E856577-EB57-4610-8BFA-BDFD0BECD709}"/>
    <cellStyle name="Comma 11 2 2" xfId="9" xr:uid="{402F9726-B7FA-4C02-A417-09F02D132451}"/>
    <cellStyle name="Comma 12 2" xfId="8" xr:uid="{A55C281A-7425-43DE-B935-E46CA5A17299}"/>
    <cellStyle name="Currency" xfId="2" builtinId="4"/>
    <cellStyle name="Currency 10 5" xfId="11" xr:uid="{AA609B7E-CEB5-420F-8523-8E1B23D57789}"/>
    <cellStyle name="Normal" xfId="0" builtinId="0"/>
    <cellStyle name="Normal 10" xfId="13" xr:uid="{909D1856-A451-4B26-86AB-EAB3990642F0}"/>
    <cellStyle name="Normal 12 3" xfId="6" xr:uid="{8DFA1AA2-8623-438B-A664-EAF337963E6C}"/>
    <cellStyle name="Normal 12 3 2" xfId="5" xr:uid="{13097C97-C978-4D96-8D60-B62173FCB295}"/>
    <cellStyle name="Normal 2" xfId="12" xr:uid="{A2FE7A88-CB91-47AA-BDDC-8E55FC595D79}"/>
    <cellStyle name="Normal 3 10" xfId="15" xr:uid="{4828CA44-7D39-4B6C-B0B2-A5E8F96F8244}"/>
    <cellStyle name="Normal_Regulated Price Out 9-6-2011 Final HL" xfId="4" xr:uid="{7B8F48DA-DD56-4B12-AEAD-859A8E74A367}"/>
    <cellStyle name="Percent" xfId="3" builtinId="5"/>
    <cellStyle name="Percent 10 2" xfId="14" xr:uid="{B0A2D874-34DF-4AF5-9D19-AF5FDE7A306E}"/>
    <cellStyle name="Percent 2 3 2 2" xfId="16" xr:uid="{CA3E6F9D-DC81-4A6F-8CC8-734E313774D5}"/>
    <cellStyle name="Percent 5 4" xfId="7" xr:uid="{3F1DAD95-0AB6-4CA1-9C44-A3CB9E899213}"/>
  </cellStyles>
  <dxfs count="1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/>
        <top/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border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numFmt numFmtId="172" formatCode="#,##0.0_);\(#,##0.0\)"/>
    </dxf>
    <dxf>
      <numFmt numFmtId="176" formatCode="_(* #,##0.0_);_(* \(#,##0.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customXml" Target="../customXml/item2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styles" Target="styles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pivotCacheDefinition" Target="pivotCache/pivotCacheDefinition1.xml"/><Relationship Id="rId81" Type="http://schemas.openxmlformats.org/officeDocument/2006/relationships/sharedStrings" Target="sharedStrings.xml"/><Relationship Id="rId86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61" Type="http://schemas.openxmlformats.org/officeDocument/2006/relationships/externalLink" Target="externalLinks/externalLink55.xml"/><Relationship Id="rId8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SRC%20Reports\SRC%20Format\Bonus%20Schedule\PNWR%20SRC%20Bonus%20Schedule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LeMay\2183-1%20Pacific%20Disp,%20Butlers%20Cove\Filing%20Possibly%202012\Filing\Audit\Final%20Outcome%208-14-2012\Pro%20Forma%20Pacific%20Disposal_Staf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Mason\Rate%20Increase%201-1-2013\1%20Filing%2011-14-2012\Revised%202-21-2013\staff%20Mason%20Proforma%209-30-2012-Linked%20Cust%20Count%20Fix%2012-2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effHons\AppData\Local\Interject\FileCache\YYYY-MM_DDDD_BSReconBook_v2.0.3_Blan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Columbia%202025\General%20Filing%204-15-2016\Filed%204-15-16\CRD%20Pro%20forma%203-31-20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2178%20PSS/General%20Rate%20Filing/04.30.2023/2022.05%20-%202023.04%20PSS%20Disposal%20Summar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Brent_Blair_Kortney\PO%20Report%20by%20Division\PO%20Report_v3b%202013-08-26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8/Budget%20Pro%20formas/PCR%20Pro%20Forma%207.31.18/PCR%20Pro%20froma%207-31-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16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010%20Clark%20County-%202009%20Vancouver\12.31.2010%20Test%20Year\Proforma%20Clark%20County%20101231%20Filing-Draft-FINAL%20VERSIO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Local\Interject\FileCache\Capital%20-%20Budget%20Input%20v1.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12%20Olympic%20Disposal/Misc%20Analysis/2018%20Budget%20Pro%20forma/Olympic%20Pro%20forma%20180731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IP%20Files\2149%20Mason%20County\2021\General%20Rate%20Filing\.Mason%20Pro%20forma11.30.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2178%20PSS/General%20Rate%20Filing/04.30.2023/2178%20Peninsula%202022%20Price%20Out%20-%20Formatted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Royal%20Heights%20Dispos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s.utc.wa.gov/Western%20Region/2000%20Western%20Region%20Office/WUTC/WIP%20Files/2178%20PSS/General%20Rate%20Filing/04.30.2023/2178%20Peninsula%202022%20Price%20Out%20-%20Formatted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%20-%20Peninsula%202178/General%20Rate%20Filings/Rate%20Increase%208-1-2023/Audit/Final/Copy%20of%20230518-staff%20workpapers%208-18-2023%20FINAL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Consolidated"/>
      <sheetName val="2140"/>
      <sheetName val="2150"/>
      <sheetName val="2150 Sales Tax"/>
      <sheetName val="2150 Sales Tax(OLD)"/>
      <sheetName val="2160"/>
      <sheetName val="2160 Sales Tax"/>
      <sheetName val="2140 Sales Tax"/>
      <sheetName val="Sales Tax"/>
      <sheetName val="Sales Tax Report"/>
      <sheetName val="Table for Reporting"/>
      <sheetName val="Sales Tax for DOR input"/>
      <sheetName val="Tax Exempt Mthly"/>
      <sheetName val="Interject_LastPulledValues"/>
      <sheetName val="2140_P&amp;L"/>
      <sheetName val="2150_P&amp;L"/>
      <sheetName val="2160_P&amp;L"/>
      <sheetName val="State &amp;Local Tax JE 2020-08"/>
      <sheetName val="Sheet1"/>
    </sheetNames>
    <sheetDataSet>
      <sheetData sheetId="0">
        <row r="8">
          <cell r="J8" t="str">
            <v>ReconBook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Non Reg Disposal Tons Log"/>
      <sheetName val="SummaryDetail"/>
      <sheetName val="Sheet5"/>
      <sheetName val="Summary"/>
      <sheetName val="40139"/>
      <sheetName val="40122-40131"/>
      <sheetName val="44169"/>
      <sheetName val="Disp Log"/>
      <sheetName val="JE Lookup (Legacy)"/>
      <sheetName val="JE Lookup (Kinetic)"/>
      <sheetName val="Control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D6">
            <v>10000</v>
          </cell>
        </row>
        <row r="12">
          <cell r="I12" t="str">
            <v>2022-05</v>
          </cell>
        </row>
        <row r="13">
          <cell r="I13" t="str">
            <v>2023-04</v>
          </cell>
        </row>
        <row r="16">
          <cell r="D16">
            <v>1481998.78</v>
          </cell>
        </row>
      </sheetData>
      <sheetData sheetId="6">
        <row r="69">
          <cell r="G69">
            <v>40.129999999999995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  <sheetName val="Bud Capita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F11" t="str">
            <v>OK!: ReportRange Formula OK [jAction{}]</v>
          </cell>
        </row>
        <row r="26">
          <cell r="B26" t="str">
            <v>N|Container Delivery</v>
          </cell>
          <cell r="C26" t="str">
            <v>Container Delivery Truck</v>
          </cell>
          <cell r="D26" t="str">
            <v>Container Delivery</v>
          </cell>
        </row>
        <row r="27">
          <cell r="B27" t="str">
            <v>Lookup Key</v>
          </cell>
          <cell r="C27" t="str">
            <v>PO Subtype</v>
          </cell>
          <cell r="D27" t="str">
            <v>Truck Center System Type</v>
          </cell>
        </row>
        <row r="28">
          <cell r="B28" t="str">
            <v>N|Automated Sideloader</v>
          </cell>
          <cell r="C28" t="str">
            <v>Automated</v>
          </cell>
          <cell r="D28" t="str">
            <v>Automated Sideloader</v>
          </cell>
        </row>
        <row r="29">
          <cell r="B29" t="str">
            <v>N|Container Delivery</v>
          </cell>
          <cell r="C29" t="str">
            <v>Container Delivery Truck</v>
          </cell>
          <cell r="D29" t="str">
            <v>Container Delivery</v>
          </cell>
        </row>
        <row r="30">
          <cell r="B30" t="str">
            <v>N|Front Loader</v>
          </cell>
          <cell r="C30" t="str">
            <v>Front Load</v>
          </cell>
          <cell r="D30" t="str">
            <v>Front Loader</v>
          </cell>
        </row>
        <row r="31">
          <cell r="B31" t="str">
            <v>N|Grapple Truck</v>
          </cell>
          <cell r="C31" t="str">
            <v>Grapple Brush Truck</v>
          </cell>
          <cell r="D31" t="str">
            <v>Grapple Truck</v>
          </cell>
        </row>
        <row r="32">
          <cell r="B32" t="str">
            <v>N|Hook Lift</v>
          </cell>
          <cell r="C32" t="str">
            <v>Hook Lift</v>
          </cell>
          <cell r="D32" t="str">
            <v>Hook Lift</v>
          </cell>
        </row>
        <row r="33">
          <cell r="B33" t="str">
            <v>N|Manual Sideloader</v>
          </cell>
          <cell r="C33" t="str">
            <v>Sideloader</v>
          </cell>
          <cell r="D33" t="str">
            <v>Manual Sideloader</v>
          </cell>
        </row>
        <row r="34">
          <cell r="B34" t="str">
            <v>N|Other</v>
          </cell>
          <cell r="C34" t="str">
            <v>Other Truck</v>
          </cell>
          <cell r="D34" t="str">
            <v>Other</v>
          </cell>
        </row>
        <row r="35">
          <cell r="B35" t="str">
            <v>N|Other</v>
          </cell>
          <cell r="C35" t="str">
            <v>Passenger Car</v>
          </cell>
          <cell r="D35" t="str">
            <v>Other</v>
          </cell>
        </row>
        <row r="36">
          <cell r="B36" t="str">
            <v>N|Pickup</v>
          </cell>
          <cell r="C36" t="str">
            <v>Pickup</v>
          </cell>
          <cell r="D36" t="str">
            <v>Pickup</v>
          </cell>
        </row>
        <row r="37">
          <cell r="B37" t="str">
            <v>N|Pumper Truck</v>
          </cell>
          <cell r="C37" t="str">
            <v>Pumper Truck</v>
          </cell>
          <cell r="D37" t="str">
            <v>Pumper Truck</v>
          </cell>
        </row>
        <row r="38">
          <cell r="B38" t="str">
            <v>N|Rear Loader</v>
          </cell>
          <cell r="C38" t="str">
            <v>Rear Load</v>
          </cell>
          <cell r="D38" t="str">
            <v>Rear Loader</v>
          </cell>
        </row>
        <row r="39">
          <cell r="B39" t="str">
            <v>N|Recycle</v>
          </cell>
          <cell r="C39" t="str">
            <v>Recycle Truck</v>
          </cell>
          <cell r="D39" t="str">
            <v>Recycle</v>
          </cell>
        </row>
        <row r="40">
          <cell r="B40" t="str">
            <v>N|Retriever</v>
          </cell>
          <cell r="C40" t="str">
            <v>Retriever</v>
          </cell>
          <cell r="D40" t="str">
            <v>Retriever</v>
          </cell>
        </row>
        <row r="41">
          <cell r="B41" t="str">
            <v>N|Roll Off</v>
          </cell>
          <cell r="C41" t="str">
            <v>Roll Off</v>
          </cell>
          <cell r="D41" t="str">
            <v>Roll Off</v>
          </cell>
        </row>
        <row r="42">
          <cell r="B42" t="str">
            <v>N|Serv Trk-Complete</v>
          </cell>
          <cell r="C42" t="str">
            <v>Service Truck</v>
          </cell>
          <cell r="D42" t="str">
            <v>Serv Trk-Complete</v>
          </cell>
        </row>
        <row r="43">
          <cell r="B43" t="str">
            <v>N|Trailer</v>
          </cell>
          <cell r="C43" t="str">
            <v>Tipper Trailer</v>
          </cell>
          <cell r="D43" t="str">
            <v>Trailer</v>
          </cell>
        </row>
        <row r="44">
          <cell r="B44" t="str">
            <v>N|Trailer</v>
          </cell>
          <cell r="C44" t="str">
            <v>Walking Floor Trailer</v>
          </cell>
          <cell r="D44" t="str">
            <v>Trailer</v>
          </cell>
        </row>
        <row r="45">
          <cell r="B45" t="str">
            <v>N|Trailer</v>
          </cell>
          <cell r="C45" t="str">
            <v>Roll Off Pup Trailer</v>
          </cell>
          <cell r="D45" t="str">
            <v>Trailer</v>
          </cell>
        </row>
        <row r="46">
          <cell r="B46" t="str">
            <v>N|Trailer</v>
          </cell>
          <cell r="C46" t="str">
            <v>Other Trailer</v>
          </cell>
          <cell r="D46" t="str">
            <v>Trailer</v>
          </cell>
        </row>
        <row r="47">
          <cell r="B47" t="str">
            <v>N|Trailer</v>
          </cell>
          <cell r="C47" t="str">
            <v>Container Delivery Trailer</v>
          </cell>
          <cell r="D47" t="str">
            <v>Trailer</v>
          </cell>
        </row>
        <row r="48">
          <cell r="B48" t="str">
            <v>N|Trailer</v>
          </cell>
          <cell r="C48" t="str">
            <v>Railroad Cars</v>
          </cell>
          <cell r="D48" t="str">
            <v>Trailer</v>
          </cell>
        </row>
        <row r="49">
          <cell r="B49" t="str">
            <v>N|Trailer</v>
          </cell>
          <cell r="C49" t="str">
            <v>Barge</v>
          </cell>
          <cell r="D49" t="str">
            <v>Trailer</v>
          </cell>
        </row>
        <row r="50">
          <cell r="B50" t="str">
            <v>N|Transfer Tractor</v>
          </cell>
          <cell r="C50" t="str">
            <v>Transfer Tractor</v>
          </cell>
          <cell r="D50" t="str">
            <v>Transfer Tractor</v>
          </cell>
        </row>
        <row r="51">
          <cell r="B51" t="str">
            <v>N|Yard Mule</v>
          </cell>
          <cell r="C51" t="str">
            <v>ATV/Gator</v>
          </cell>
          <cell r="D51" t="str">
            <v>Yard Mule</v>
          </cell>
        </row>
        <row r="52">
          <cell r="B52" t="str">
            <v>N|Yard Mule</v>
          </cell>
          <cell r="C52" t="str">
            <v>Yard Mule</v>
          </cell>
          <cell r="D52" t="str">
            <v>Yard Mule</v>
          </cell>
        </row>
        <row r="53">
          <cell r="B53" t="str">
            <v>U|Automated Sideloader</v>
          </cell>
          <cell r="C53" t="str">
            <v>Automated</v>
          </cell>
          <cell r="D53" t="str">
            <v>Automated Sideloader</v>
          </cell>
        </row>
        <row r="54">
          <cell r="B54" t="str">
            <v>U|Container Delivery</v>
          </cell>
          <cell r="C54" t="str">
            <v>Container Delivery Truck</v>
          </cell>
          <cell r="D54" t="str">
            <v>Container Delivery</v>
          </cell>
        </row>
        <row r="55">
          <cell r="B55" t="str">
            <v>U|Front Loader</v>
          </cell>
          <cell r="C55" t="str">
            <v>Front Load</v>
          </cell>
          <cell r="D55" t="str">
            <v>Front Loader</v>
          </cell>
        </row>
        <row r="56">
          <cell r="B56" t="str">
            <v>U|Grapple Truck</v>
          </cell>
          <cell r="C56" t="str">
            <v>Grapple Brush Truck</v>
          </cell>
          <cell r="D56" t="str">
            <v>Grapple Truck</v>
          </cell>
        </row>
        <row r="57">
          <cell r="B57" t="str">
            <v>U|Hook Lift</v>
          </cell>
          <cell r="C57" t="str">
            <v>Hook Lift</v>
          </cell>
          <cell r="D57" t="str">
            <v>Hook Lift</v>
          </cell>
        </row>
        <row r="58">
          <cell r="B58" t="str">
            <v>U|Manual Sideloader</v>
          </cell>
          <cell r="C58" t="str">
            <v>Sideloader</v>
          </cell>
          <cell r="D58" t="str">
            <v>Manual Sideloader</v>
          </cell>
        </row>
        <row r="59">
          <cell r="B59" t="str">
            <v>U|Other</v>
          </cell>
          <cell r="C59" t="str">
            <v>Other Truck</v>
          </cell>
          <cell r="D59" t="str">
            <v>Other</v>
          </cell>
        </row>
        <row r="60">
          <cell r="B60" t="str">
            <v>U|Pickup</v>
          </cell>
          <cell r="C60" t="str">
            <v>Pickup</v>
          </cell>
          <cell r="D60" t="str">
            <v>Pickup</v>
          </cell>
        </row>
        <row r="61">
          <cell r="B61" t="str">
            <v>U|Pumper Truck</v>
          </cell>
          <cell r="C61" t="str">
            <v>Pumper Truck</v>
          </cell>
          <cell r="D61" t="str">
            <v>Pumper Truck</v>
          </cell>
        </row>
        <row r="62">
          <cell r="B62" t="str">
            <v>U|Rear Loader</v>
          </cell>
          <cell r="C62" t="str">
            <v>Rear Load</v>
          </cell>
          <cell r="D62" t="str">
            <v>Rear Loader</v>
          </cell>
        </row>
        <row r="63">
          <cell r="B63" t="str">
            <v>U|Recycle</v>
          </cell>
          <cell r="C63" t="str">
            <v>Recycle Truck</v>
          </cell>
          <cell r="D63" t="str">
            <v>Recycle</v>
          </cell>
        </row>
        <row r="64">
          <cell r="B64" t="str">
            <v>U|Retriever</v>
          </cell>
          <cell r="C64" t="str">
            <v>Retriever</v>
          </cell>
          <cell r="D64" t="str">
            <v>Retriever</v>
          </cell>
        </row>
        <row r="65">
          <cell r="B65" t="str">
            <v>U|Roll Off</v>
          </cell>
          <cell r="C65" t="str">
            <v>Roll Off</v>
          </cell>
          <cell r="D65" t="str">
            <v>Roll Off</v>
          </cell>
        </row>
        <row r="66">
          <cell r="B66" t="str">
            <v>U|Serv Trk-Complete</v>
          </cell>
          <cell r="C66" t="str">
            <v>Service Truck</v>
          </cell>
          <cell r="D66" t="str">
            <v>Serv Trk-Complete</v>
          </cell>
        </row>
        <row r="67">
          <cell r="B67" t="str">
            <v>U|Trailer</v>
          </cell>
          <cell r="C67" t="str">
            <v>Tipper Trailer</v>
          </cell>
          <cell r="D67" t="str">
            <v>Trailer</v>
          </cell>
        </row>
        <row r="68">
          <cell r="B68" t="str">
            <v>U|Trailer</v>
          </cell>
          <cell r="C68" t="str">
            <v>Walking Floor Trailer</v>
          </cell>
          <cell r="D68" t="str">
            <v>Trailer</v>
          </cell>
        </row>
        <row r="69">
          <cell r="B69" t="str">
            <v>U|Trailer</v>
          </cell>
          <cell r="C69" t="str">
            <v>Roll Off Pup Trailer</v>
          </cell>
          <cell r="D69" t="str">
            <v>Trailer</v>
          </cell>
        </row>
        <row r="70">
          <cell r="B70" t="str">
            <v>U|Trailer</v>
          </cell>
          <cell r="C70" t="str">
            <v>Barge</v>
          </cell>
          <cell r="D70" t="str">
            <v>Trailer</v>
          </cell>
        </row>
        <row r="71">
          <cell r="B71" t="str">
            <v>U|Trailer</v>
          </cell>
          <cell r="C71" t="str">
            <v>Railroad Cars</v>
          </cell>
          <cell r="D71" t="str">
            <v>Trailer</v>
          </cell>
        </row>
        <row r="72">
          <cell r="B72" t="str">
            <v>U|Trailer</v>
          </cell>
          <cell r="C72" t="str">
            <v>Container Delivery Trailer</v>
          </cell>
          <cell r="D72" t="str">
            <v>Trailer</v>
          </cell>
        </row>
        <row r="73">
          <cell r="B73" t="str">
            <v>U|Trailer</v>
          </cell>
          <cell r="C73" t="str">
            <v>Other Trailer</v>
          </cell>
          <cell r="D73" t="str">
            <v>Trailer</v>
          </cell>
        </row>
        <row r="74">
          <cell r="B74" t="str">
            <v>U|Transfer Tractor</v>
          </cell>
          <cell r="C74" t="str">
            <v>Transfer Tractor</v>
          </cell>
          <cell r="D74" t="str">
            <v>Transfer Tractor</v>
          </cell>
        </row>
      </sheetData>
      <sheetData sheetId="7">
        <row r="7">
          <cell r="C7" t="str">
            <v>OK!: ReportRange Formula OK [jAction{}]</v>
          </cell>
        </row>
      </sheetData>
      <sheetData sheetId="8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 t="str">
            <v>OK!: ReportRange Formula OK [jAction{}]</v>
          </cell>
        </row>
        <row r="29">
          <cell r="C29" t="str">
            <v>PO Subtype</v>
          </cell>
          <cell r="D29" t="str">
            <v>Truck Center System Type</v>
          </cell>
        </row>
        <row r="30">
          <cell r="C30" t="str">
            <v>PO Subtype</v>
          </cell>
          <cell r="D30" t="str">
            <v>Truck Center System Type</v>
          </cell>
        </row>
        <row r="31">
          <cell r="C31" t="str">
            <v>Automated</v>
          </cell>
          <cell r="D31" t="str">
            <v>Automated Sideloader</v>
          </cell>
        </row>
        <row r="32">
          <cell r="C32" t="str">
            <v>Container Delivery Truck</v>
          </cell>
          <cell r="D32" t="str">
            <v>Container Delivery</v>
          </cell>
        </row>
        <row r="33">
          <cell r="C33" t="str">
            <v>Front Load</v>
          </cell>
          <cell r="D33" t="str">
            <v>Front Loader</v>
          </cell>
        </row>
        <row r="34">
          <cell r="C34" t="str">
            <v>Grapple Brush Truck</v>
          </cell>
          <cell r="D34" t="str">
            <v>Grapple Truck</v>
          </cell>
        </row>
        <row r="35">
          <cell r="C35" t="str">
            <v>Hook Lift</v>
          </cell>
          <cell r="D35" t="str">
            <v>Hook Lift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Sideloader</v>
          </cell>
          <cell r="D37" t="str">
            <v>Sideloader</v>
          </cell>
        </row>
        <row r="38">
          <cell r="C38" t="str">
            <v>Other Truck</v>
          </cell>
          <cell r="D38" t="str">
            <v>Other</v>
          </cell>
        </row>
        <row r="39">
          <cell r="C39" t="str">
            <v>Passenger Car</v>
          </cell>
          <cell r="D39" t="str">
            <v>Other</v>
          </cell>
        </row>
        <row r="40">
          <cell r="C40" t="str">
            <v>Pickup</v>
          </cell>
          <cell r="D40" t="str">
            <v>Pickup</v>
          </cell>
        </row>
        <row r="41">
          <cell r="C41" t="str">
            <v>Pumper Truck</v>
          </cell>
          <cell r="D41" t="str">
            <v>Pumper Truck</v>
          </cell>
        </row>
        <row r="42">
          <cell r="C42" t="str">
            <v>Rear Load</v>
          </cell>
          <cell r="D42" t="str">
            <v>Rear Loader</v>
          </cell>
        </row>
        <row r="43">
          <cell r="C43" t="str">
            <v>Recycle Truck</v>
          </cell>
          <cell r="D43" t="str">
            <v>Recycle</v>
          </cell>
        </row>
        <row r="44">
          <cell r="C44" t="str">
            <v>Retriever</v>
          </cell>
          <cell r="D44" t="str">
            <v>Retriever</v>
          </cell>
        </row>
        <row r="45">
          <cell r="C45" t="str">
            <v>Roll Off</v>
          </cell>
          <cell r="D45" t="str">
            <v>Roll Off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Service Truck</v>
          </cell>
          <cell r="D47" t="str">
            <v>Service Truck</v>
          </cell>
        </row>
        <row r="48">
          <cell r="C48" t="str">
            <v>Tipper Trailer</v>
          </cell>
          <cell r="D48" t="str">
            <v>Trailer</v>
          </cell>
        </row>
        <row r="49">
          <cell r="C49" t="str">
            <v>Walking Floor Trailer</v>
          </cell>
          <cell r="D49" t="str">
            <v>Trailer</v>
          </cell>
        </row>
        <row r="50">
          <cell r="C50" t="str">
            <v>Roll Off Pup Trailer</v>
          </cell>
          <cell r="D50" t="str">
            <v>Trailer</v>
          </cell>
        </row>
        <row r="51">
          <cell r="C51" t="str">
            <v>Other Trailer</v>
          </cell>
          <cell r="D51" t="str">
            <v>Trailer</v>
          </cell>
        </row>
        <row r="52">
          <cell r="C52" t="str">
            <v>Container Delivery Trailer</v>
          </cell>
          <cell r="D52" t="str">
            <v>Trailer</v>
          </cell>
        </row>
        <row r="53">
          <cell r="C53" t="str">
            <v>Railroad Cars</v>
          </cell>
          <cell r="D53" t="str">
            <v>Trailer</v>
          </cell>
        </row>
        <row r="54">
          <cell r="C54" t="str">
            <v>Barge</v>
          </cell>
          <cell r="D54" t="str">
            <v>Trailer</v>
          </cell>
        </row>
        <row r="55">
          <cell r="C55" t="str">
            <v>Transfer Tractor</v>
          </cell>
          <cell r="D55" t="str">
            <v>Transfer Tractor</v>
          </cell>
        </row>
        <row r="56">
          <cell r="C56" t="str">
            <v>ATV/Gator</v>
          </cell>
          <cell r="D56" t="str">
            <v>UTV</v>
          </cell>
        </row>
        <row r="57">
          <cell r="C57" t="str">
            <v>Yard Mule</v>
          </cell>
          <cell r="D57" t="str">
            <v>Yard Mule</v>
          </cell>
        </row>
        <row r="58">
          <cell r="C58" t="str">
            <v>Automated</v>
          </cell>
          <cell r="D58" t="str">
            <v>Automated Sideloader</v>
          </cell>
        </row>
        <row r="59">
          <cell r="C59" t="str">
            <v>Container Delivery Truck</v>
          </cell>
          <cell r="D59" t="str">
            <v>Container Delivery</v>
          </cell>
        </row>
        <row r="60">
          <cell r="C60" t="str">
            <v>Front Load</v>
          </cell>
          <cell r="D60" t="str">
            <v>Front Loader</v>
          </cell>
        </row>
        <row r="61">
          <cell r="C61" t="str">
            <v>Grapple Brush Truck</v>
          </cell>
          <cell r="D61" t="str">
            <v>Grapple Truck</v>
          </cell>
        </row>
        <row r="62">
          <cell r="C62" t="str">
            <v>Hook Lift</v>
          </cell>
          <cell r="D62" t="str">
            <v>Hook Lift</v>
          </cell>
        </row>
        <row r="63">
          <cell r="C63" t="str">
            <v>Sideloader</v>
          </cell>
          <cell r="D63" t="str">
            <v>Manual Sideloader</v>
          </cell>
        </row>
        <row r="64">
          <cell r="C64" t="str">
            <v>Other Truck</v>
          </cell>
          <cell r="D64" t="str">
            <v>Other</v>
          </cell>
        </row>
        <row r="65">
          <cell r="C65" t="str">
            <v>Pickup</v>
          </cell>
          <cell r="D65" t="str">
            <v>Pickup</v>
          </cell>
        </row>
        <row r="66">
          <cell r="C66" t="str">
            <v>Pumper Truck</v>
          </cell>
          <cell r="D66" t="str">
            <v>Pumper Truck</v>
          </cell>
        </row>
        <row r="67">
          <cell r="C67" t="str">
            <v>Rear Load</v>
          </cell>
          <cell r="D67" t="str">
            <v>Rear Loader</v>
          </cell>
        </row>
        <row r="68">
          <cell r="C68" t="str">
            <v>Recycle Truck</v>
          </cell>
          <cell r="D68" t="str">
            <v>Recycle</v>
          </cell>
        </row>
        <row r="69">
          <cell r="C69" t="str">
            <v>Retriever</v>
          </cell>
          <cell r="D69" t="str">
            <v>Retriever</v>
          </cell>
        </row>
        <row r="70">
          <cell r="C70" t="str">
            <v>Roll Off</v>
          </cell>
          <cell r="D70" t="str">
            <v>Roll Off</v>
          </cell>
        </row>
        <row r="71">
          <cell r="C71" t="str">
            <v>Service Truck</v>
          </cell>
          <cell r="D71" t="str">
            <v>Serv Trk-Complete</v>
          </cell>
        </row>
        <row r="72">
          <cell r="C72" t="str">
            <v>Tipper Trailer</v>
          </cell>
          <cell r="D72" t="str">
            <v>Trailer</v>
          </cell>
        </row>
        <row r="73">
          <cell r="C73" t="str">
            <v>Walking Floor Trailer</v>
          </cell>
          <cell r="D73" t="str">
            <v>Trailer</v>
          </cell>
        </row>
        <row r="74">
          <cell r="C74" t="str">
            <v>Roll Off Pup Trailer</v>
          </cell>
          <cell r="D74" t="str">
            <v>Trailer</v>
          </cell>
        </row>
        <row r="75">
          <cell r="C75" t="str">
            <v>Barge</v>
          </cell>
          <cell r="D75" t="str">
            <v>Trailer</v>
          </cell>
        </row>
        <row r="76">
          <cell r="C76" t="str">
            <v>Railroad Cars</v>
          </cell>
          <cell r="D76" t="str">
            <v>Trailer</v>
          </cell>
        </row>
        <row r="77">
          <cell r="C77" t="str">
            <v>Container Delivery Trailer</v>
          </cell>
          <cell r="D77" t="str">
            <v>Trailer</v>
          </cell>
        </row>
        <row r="78">
          <cell r="C78" t="str">
            <v>Other Trailer</v>
          </cell>
          <cell r="D78" t="str">
            <v>Trailer</v>
          </cell>
        </row>
        <row r="79">
          <cell r="C79" t="str">
            <v>Transfer Tractor</v>
          </cell>
          <cell r="D79" t="str">
            <v>Transfer Tractor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Total Reg"/>
      <sheetName val="LG Total Clallum"/>
      <sheetName val="LG Total Jefferson"/>
      <sheetName val="LG Total Mill Haul"/>
      <sheetName val="2112-2148_IS210"/>
      <sheetName val="2113_IS210"/>
      <sheetName val="Revenue"/>
      <sheetName val="Interject_LastPulledValues"/>
      <sheetName val="Debt"/>
      <sheetName val="Converted IS"/>
      <sheetName val="Deprec. Summary"/>
      <sheetName val="Sorted Master-2112-2148"/>
      <sheetName val="2112-2148 Key Allocators"/>
      <sheetName val="Bud Proforma Calcs - Revenue"/>
      <sheetName val="43001"/>
      <sheetName val="52170 - Real Estate Rental"/>
      <sheetName val="Pric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cor"/>
      <sheetName val="Revenue Summary"/>
      <sheetName val="Customer Count "/>
      <sheetName val="Regulated Price Out"/>
      <sheetName val="Non-Reg Price Out"/>
      <sheetName val="2178_IS210"/>
      <sheetName val="Navy Price Out"/>
      <sheetName val="Sales Summary Navy - May"/>
      <sheetName val="Coupeville"/>
      <sheetName val="Reg Revenue"/>
      <sheetName val="Sales Summary Regulated 12.31"/>
      <sheetName val="Sales Summary Unregulated - old"/>
      <sheetName val="Reg Price Out 2019 (REMOVE)"/>
      <sheetName val="Unreg Revenue"/>
      <sheetName val="Commercial Recycle Data"/>
      <sheetName val="Service Codes"/>
      <sheetName val="UTC Other Rates"/>
      <sheetName val="Rates"/>
      <sheetName val="Navy Rates"/>
      <sheetName val="Bi Monthl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Peninsula Sanitation</v>
          </cell>
        </row>
        <row r="119">
          <cell r="AE119">
            <v>11242.402448967858</v>
          </cell>
        </row>
      </sheetData>
      <sheetData sheetId="4" refreshError="1">
        <row r="1">
          <cell r="A1" t="str">
            <v>Peninsula Sanitation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B1" t="str">
            <v>(All)</v>
          </cell>
        </row>
        <row r="2">
          <cell r="B2" t="str">
            <v>(All)</v>
          </cell>
        </row>
        <row r="3">
          <cell r="B3" t="str">
            <v>(All)</v>
          </cell>
        </row>
        <row r="6">
          <cell r="B6" t="str">
            <v>Serv. Code</v>
          </cell>
          <cell r="C6" t="str">
            <v>Serv. Code Desc.</v>
          </cell>
        </row>
        <row r="7">
          <cell r="B7" t="str">
            <v>20RW1</v>
          </cell>
          <cell r="C7" t="str">
            <v>1-20 GAL CART WEEKLY SVC</v>
          </cell>
        </row>
        <row r="8">
          <cell r="B8" t="str">
            <v>60RM1</v>
          </cell>
          <cell r="C8" t="str">
            <v>1-60 GAL CART MONTHLY SVC</v>
          </cell>
        </row>
        <row r="9">
          <cell r="B9" t="str">
            <v>60RW1</v>
          </cell>
          <cell r="C9" t="str">
            <v>1-60 GAL CART WEEKLY SVC</v>
          </cell>
        </row>
        <row r="10">
          <cell r="B10" t="str">
            <v>EMPLOYEER</v>
          </cell>
          <cell r="C10" t="str">
            <v>EMPLOYEE SERVICE</v>
          </cell>
        </row>
        <row r="11">
          <cell r="B11" t="str">
            <v>EXTRAR</v>
          </cell>
          <cell r="C11" t="str">
            <v>EXTRA CAN/BAGS</v>
          </cell>
        </row>
        <row r="12">
          <cell r="B12" t="str">
            <v>OFOWR</v>
          </cell>
          <cell r="C12" t="str">
            <v>OVERFILL/OVERWEIGHT CHG</v>
          </cell>
        </row>
        <row r="13">
          <cell r="B13" t="str">
            <v>RDRIVEIN</v>
          </cell>
          <cell r="C13" t="str">
            <v>DRIVE IN SERVICE</v>
          </cell>
        </row>
        <row r="14">
          <cell r="B14" t="str">
            <v>REDELIVER</v>
          </cell>
          <cell r="C14" t="str">
            <v>DELIVERY CHARGE</v>
          </cell>
        </row>
        <row r="15">
          <cell r="B15" t="str">
            <v>RESTART</v>
          </cell>
          <cell r="C15" t="str">
            <v>SERVICE RESTART FEE</v>
          </cell>
        </row>
        <row r="16">
          <cell r="B16" t="str">
            <v>ROLLM-RESI</v>
          </cell>
          <cell r="C16" t="str">
            <v>ROLLOUT RESI MTHLY UP TO</v>
          </cell>
        </row>
        <row r="17">
          <cell r="B17" t="str">
            <v>ROLLW-RESI</v>
          </cell>
          <cell r="C17" t="str">
            <v>Rollout 25ft/can per pick up</v>
          </cell>
        </row>
        <row r="18">
          <cell r="B18" t="str">
            <v>RWALKIN</v>
          </cell>
          <cell r="C18" t="str">
            <v>WALK IN SERVICE</v>
          </cell>
        </row>
        <row r="19">
          <cell r="B19" t="str">
            <v>SP</v>
          </cell>
          <cell r="C19" t="str">
            <v>SPECIAL PICKUP</v>
          </cell>
        </row>
        <row r="20">
          <cell r="B20" t="str">
            <v>SP60-RES</v>
          </cell>
          <cell r="C20" t="str">
            <v>SPECIAL PICKUP 60GL RES</v>
          </cell>
        </row>
        <row r="21">
          <cell r="B21" t="str">
            <v>TRIPRCANS</v>
          </cell>
          <cell r="C21" t="str">
            <v>RETURN TRIP CHARGE - CANS</v>
          </cell>
        </row>
        <row r="22">
          <cell r="B22" t="str">
            <v>TRIPRCARTS</v>
          </cell>
          <cell r="C22" t="str">
            <v>RESI TRIP CHARGE - CARTS</v>
          </cell>
        </row>
        <row r="23">
          <cell r="B23" t="str">
            <v>WLKNRW1</v>
          </cell>
          <cell r="C23" t="str">
            <v>WALK IN 5-25</v>
          </cell>
        </row>
        <row r="24">
          <cell r="B24" t="str">
            <v>ADJRES</v>
          </cell>
          <cell r="C24" t="str">
            <v>SERVICE ADJ-RESIDENTIAL</v>
          </cell>
        </row>
        <row r="25">
          <cell r="B25" t="str">
            <v>RXTRA60</v>
          </cell>
          <cell r="C25" t="str">
            <v>EXTRA 60GAL RESI</v>
          </cell>
        </row>
        <row r="26">
          <cell r="B26" t="str">
            <v>SP90-RES</v>
          </cell>
          <cell r="C26" t="str">
            <v>SPECIAL PICKUP 90GL RES</v>
          </cell>
        </row>
        <row r="27">
          <cell r="B27" t="str">
            <v>65RBRENT</v>
          </cell>
          <cell r="C27" t="str">
            <v>65 RESI BEAR RENT</v>
          </cell>
        </row>
        <row r="28">
          <cell r="B28" t="str">
            <v>90RW1</v>
          </cell>
          <cell r="C28" t="str">
            <v>1-90 GAL CART RESI WKLY</v>
          </cell>
        </row>
        <row r="29">
          <cell r="B29" t="str">
            <v>RXTRA90</v>
          </cell>
          <cell r="C29" t="str">
            <v>EXTRA 90GAL RESI</v>
          </cell>
        </row>
        <row r="30">
          <cell r="B30" t="str">
            <v>95RBRENT</v>
          </cell>
          <cell r="C30" t="str">
            <v>95 RESI BEAR RENT</v>
          </cell>
        </row>
        <row r="31">
          <cell r="B31" t="str">
            <v>RDRIVEINM</v>
          </cell>
          <cell r="C31" t="str">
            <v>DRIVE IN SVC RESI MNTHLY</v>
          </cell>
        </row>
        <row r="32">
          <cell r="B32" t="str">
            <v>LOOSE-RES</v>
          </cell>
          <cell r="C32" t="str">
            <v>LOOSE MATERIAL -RES</v>
          </cell>
        </row>
        <row r="33">
          <cell r="B33" t="str">
            <v>TIRE-RESI</v>
          </cell>
          <cell r="C33" t="str">
            <v>TIRE FEE - RESI</v>
          </cell>
        </row>
        <row r="34">
          <cell r="B34" t="str">
            <v>REDELIVERRECY</v>
          </cell>
          <cell r="C34" t="str">
            <v>DELIVERY CHARGE RECYCLE</v>
          </cell>
        </row>
        <row r="35">
          <cell r="B35" t="str">
            <v>TIME15</v>
          </cell>
          <cell r="C35" t="str">
            <v>TIME CHRG - 15MIN</v>
          </cell>
        </row>
        <row r="36">
          <cell r="B36" t="str">
            <v>TIME-XTRA15</v>
          </cell>
          <cell r="C36" t="str">
            <v>RESI TIME CHRG - XTRA PERSON</v>
          </cell>
        </row>
        <row r="37">
          <cell r="B37" t="str">
            <v>UNLOCKRESW1</v>
          </cell>
          <cell r="C37" t="str">
            <v>UNLOCK/UNLATCH WEEKLY</v>
          </cell>
        </row>
        <row r="38">
          <cell r="B38" t="str">
            <v>PDBAG-RES</v>
          </cell>
          <cell r="C38" t="str">
            <v>PREPAID BAG - RES</v>
          </cell>
        </row>
        <row r="39">
          <cell r="B39" t="str">
            <v>UNLOCKRES</v>
          </cell>
          <cell r="C39" t="str">
            <v>UNLOCK/UNLATCH REFUSE</v>
          </cell>
        </row>
        <row r="41">
          <cell r="B41" t="str">
            <v>60CW1</v>
          </cell>
          <cell r="C41" t="str">
            <v>1-60 GAL CART CMML WKLY</v>
          </cell>
        </row>
        <row r="42">
          <cell r="B42" t="str">
            <v>CDRIVEIN</v>
          </cell>
          <cell r="C42" t="str">
            <v>DRIVE IN SERVICE</v>
          </cell>
        </row>
        <row r="43">
          <cell r="B43" t="str">
            <v>CGATEEOW</v>
          </cell>
          <cell r="C43" t="str">
            <v>GATE CHARGE EOW</v>
          </cell>
        </row>
        <row r="44">
          <cell r="B44" t="str">
            <v>CRENT</v>
          </cell>
          <cell r="C44" t="str">
            <v>CONTAINER RENT</v>
          </cell>
        </row>
        <row r="45">
          <cell r="B45" t="str">
            <v>CTDEL</v>
          </cell>
          <cell r="C45" t="str">
            <v>TEMP CONTAINER DELIV</v>
          </cell>
        </row>
        <row r="46">
          <cell r="B46" t="str">
            <v>CTRENT</v>
          </cell>
          <cell r="C46" t="str">
            <v>TEMP CONTAINER RENT</v>
          </cell>
        </row>
        <row r="47">
          <cell r="B47" t="str">
            <v>CTRIP</v>
          </cell>
          <cell r="C47" t="str">
            <v>RETURN TRIP CHARGE - CONT</v>
          </cell>
        </row>
        <row r="48">
          <cell r="B48" t="str">
            <v>CTRIPCAN</v>
          </cell>
          <cell r="C48" t="str">
            <v>RETURN TRIP CHG - CANS</v>
          </cell>
        </row>
        <row r="49">
          <cell r="B49" t="str">
            <v>CTRIP-COMM</v>
          </cell>
          <cell r="C49" t="str">
            <v>RETURN TRIP CHARGE - COMM</v>
          </cell>
        </row>
        <row r="50">
          <cell r="B50" t="str">
            <v>CWALKIN</v>
          </cell>
          <cell r="C50" t="str">
            <v>WALK IN SERVICE</v>
          </cell>
        </row>
        <row r="51">
          <cell r="B51" t="str">
            <v>ROLLOUTOC</v>
          </cell>
          <cell r="C51" t="str">
            <v>ROLL OUT</v>
          </cell>
        </row>
        <row r="52">
          <cell r="B52" t="str">
            <v>ADJCOM</v>
          </cell>
          <cell r="C52" t="str">
            <v>SERVICE ADJ-COMMERCIAL</v>
          </cell>
        </row>
        <row r="53">
          <cell r="B53" t="str">
            <v>300CTPU</v>
          </cell>
          <cell r="C53" t="str">
            <v>300 GL CART TEMP PICKUP</v>
          </cell>
        </row>
        <row r="54">
          <cell r="B54" t="str">
            <v>300RENTTD</v>
          </cell>
          <cell r="C54" t="str">
            <v>300 GL CART TEMP RENT DAILY</v>
          </cell>
        </row>
        <row r="55">
          <cell r="B55" t="str">
            <v>300C2W1</v>
          </cell>
          <cell r="C55" t="str">
            <v>1-300 GL CART 2X WK SVC</v>
          </cell>
        </row>
        <row r="56">
          <cell r="B56" t="str">
            <v>300C3W1</v>
          </cell>
          <cell r="C56" t="str">
            <v>1-300 GL CART 3X WK SVC</v>
          </cell>
        </row>
        <row r="57">
          <cell r="B57" t="str">
            <v>300C5W1</v>
          </cell>
          <cell r="C57" t="str">
            <v>1-300 GL CART 5X WK SVC</v>
          </cell>
        </row>
        <row r="58">
          <cell r="B58" t="str">
            <v>300CE1</v>
          </cell>
          <cell r="C58" t="str">
            <v>1-300 GL CART EOW SVC</v>
          </cell>
        </row>
        <row r="59">
          <cell r="B59" t="str">
            <v>300CW1</v>
          </cell>
          <cell r="C59" t="str">
            <v>1-300 GL CART WEEKLY SVC</v>
          </cell>
        </row>
        <row r="60">
          <cell r="B60" t="str">
            <v>65CBRENT</v>
          </cell>
          <cell r="C60" t="str">
            <v>65 CMML BEAR RENT</v>
          </cell>
        </row>
        <row r="61">
          <cell r="B61" t="str">
            <v>65CWB1</v>
          </cell>
          <cell r="C61" t="str">
            <v>1-65 GAL BEAR CART CMML WKLY</v>
          </cell>
        </row>
        <row r="62">
          <cell r="B62" t="str">
            <v>90CW1</v>
          </cell>
          <cell r="C62" t="str">
            <v>1-90 GAL CART CMML WKLY</v>
          </cell>
        </row>
        <row r="63">
          <cell r="B63" t="str">
            <v>95CBRENT</v>
          </cell>
          <cell r="C63" t="str">
            <v>95 CMML BEAR RENT</v>
          </cell>
        </row>
        <row r="64">
          <cell r="B64" t="str">
            <v>95CWB1</v>
          </cell>
          <cell r="C64" t="str">
            <v>1-95 GAL BEAR CART CMML WKLY</v>
          </cell>
        </row>
        <row r="65">
          <cell r="B65" t="str">
            <v>CASTERS-COM</v>
          </cell>
          <cell r="C65" t="str">
            <v>CASTERS - COM</v>
          </cell>
        </row>
        <row r="66">
          <cell r="B66" t="str">
            <v>CRENT300</v>
          </cell>
          <cell r="C66" t="str">
            <v>CONTAINER RENT 300 GAL</v>
          </cell>
        </row>
        <row r="67">
          <cell r="B67" t="str">
            <v>ROLLW300</v>
          </cell>
          <cell r="C67" t="str">
            <v>ROLL OUT 300GAL WKLY</v>
          </cell>
        </row>
        <row r="68">
          <cell r="B68" t="str">
            <v>UNLOCKREF</v>
          </cell>
          <cell r="C68" t="str">
            <v>UNLOCK / UNLATCH REFUSE</v>
          </cell>
        </row>
        <row r="69">
          <cell r="B69" t="str">
            <v>CXTRA60</v>
          </cell>
          <cell r="C69" t="str">
            <v>EXTRA 60GAL COMM</v>
          </cell>
        </row>
        <row r="70">
          <cell r="B70" t="str">
            <v>OFOWC</v>
          </cell>
          <cell r="C70" t="str">
            <v>OVERFILL/OVERWEIGHT COMM</v>
          </cell>
        </row>
        <row r="71">
          <cell r="B71" t="str">
            <v>SP300</v>
          </cell>
          <cell r="C71" t="str">
            <v>SPECIAL PICKUP 300GL</v>
          </cell>
        </row>
        <row r="72">
          <cell r="B72" t="str">
            <v>60CM1</v>
          </cell>
          <cell r="C72" t="str">
            <v>1-60 GAL CART CMML MNTHLY</v>
          </cell>
        </row>
        <row r="73">
          <cell r="B73" t="str">
            <v>90C2W1</v>
          </cell>
          <cell r="C73" t="str">
            <v>1-90 GAL CART CMML 2X WK</v>
          </cell>
        </row>
        <row r="74">
          <cell r="B74" t="str">
            <v>CRENT60</v>
          </cell>
          <cell r="C74" t="str">
            <v>CONTAINER RENT 60 GAL</v>
          </cell>
        </row>
        <row r="75">
          <cell r="B75" t="str">
            <v>ROLLW-COM</v>
          </cell>
          <cell r="C75" t="str">
            <v>ROLLOUT CMML WEEKLY UP TO 25FT</v>
          </cell>
        </row>
        <row r="76">
          <cell r="B76" t="str">
            <v>SP60-COMM</v>
          </cell>
          <cell r="C76" t="str">
            <v>SPECIAL PICKUP 60GL COMM</v>
          </cell>
        </row>
        <row r="77">
          <cell r="B77" t="str">
            <v>300RENTTM</v>
          </cell>
          <cell r="C77" t="str">
            <v>300 GL CART TEMP RENT MONTHLY</v>
          </cell>
        </row>
        <row r="78">
          <cell r="B78" t="str">
            <v>90CM1</v>
          </cell>
          <cell r="C78" t="str">
            <v>1-90 GAL CART CMML MONTHLY</v>
          </cell>
        </row>
        <row r="79">
          <cell r="B79" t="str">
            <v>CRENT90</v>
          </cell>
          <cell r="C79" t="str">
            <v>CONTAINER RENT 90 GAL</v>
          </cell>
        </row>
        <row r="80">
          <cell r="B80" t="str">
            <v>ROLLM-COM</v>
          </cell>
          <cell r="C80" t="str">
            <v>ROLLOUT CMML MTHLY UP TO 25FT</v>
          </cell>
        </row>
        <row r="81">
          <cell r="B81" t="str">
            <v>SP90-COMM</v>
          </cell>
          <cell r="C81" t="str">
            <v>SPECIAL PICKUP 90GL COMM</v>
          </cell>
        </row>
        <row r="82">
          <cell r="B82" t="str">
            <v>CXTRA65B</v>
          </cell>
          <cell r="C82" t="str">
            <v>EXTRA 65GAL BEAR COMM</v>
          </cell>
        </row>
        <row r="83">
          <cell r="B83" t="str">
            <v>CXTRA95B</v>
          </cell>
          <cell r="C83" t="str">
            <v>EXTRA 95GAL BEAR COMM</v>
          </cell>
        </row>
        <row r="84">
          <cell r="B84" t="str">
            <v>SP65B</v>
          </cell>
          <cell r="C84" t="str">
            <v>SPECIAL PICKUP 65GL BEAR</v>
          </cell>
        </row>
        <row r="85">
          <cell r="B85" t="str">
            <v>SP95B</v>
          </cell>
          <cell r="C85" t="str">
            <v>SPECIAL PICKUP 95GL BEAR</v>
          </cell>
        </row>
        <row r="86">
          <cell r="B86" t="str">
            <v>CXTRA90</v>
          </cell>
          <cell r="C86" t="str">
            <v>EXTRA 90GAL COMM</v>
          </cell>
        </row>
        <row r="87">
          <cell r="B87" t="str">
            <v>ROLL2W300</v>
          </cell>
          <cell r="C87" t="str">
            <v>ROLL OUT 300GAL 2X WK</v>
          </cell>
        </row>
        <row r="88">
          <cell r="B88" t="str">
            <v>65C2WB1</v>
          </cell>
          <cell r="C88" t="str">
            <v>1-65 GAL BEAR CART CMML 2X WK</v>
          </cell>
        </row>
        <row r="89">
          <cell r="B89" t="str">
            <v>90C3W1</v>
          </cell>
          <cell r="C89" t="str">
            <v>1-90 GAL CART CMML 3X WK</v>
          </cell>
        </row>
        <row r="90">
          <cell r="B90" t="str">
            <v>60C2W1</v>
          </cell>
          <cell r="C90" t="str">
            <v>1-60 GAL CART CMML 2X WK</v>
          </cell>
        </row>
        <row r="91">
          <cell r="B91" t="str">
            <v>95C2WB1</v>
          </cell>
          <cell r="C91" t="str">
            <v>1-95 GAL BEAR CART CMML 2X WK</v>
          </cell>
        </row>
        <row r="92">
          <cell r="B92" t="str">
            <v>60CE1</v>
          </cell>
          <cell r="C92" t="str">
            <v>1-60 GAL CART CMML EOW</v>
          </cell>
        </row>
        <row r="93">
          <cell r="B93" t="str">
            <v>90CE1</v>
          </cell>
          <cell r="C93" t="str">
            <v>1-90 GAL CART CMML EOW</v>
          </cell>
        </row>
        <row r="94">
          <cell r="B94" t="str">
            <v>95C5WB1</v>
          </cell>
          <cell r="C94" t="str">
            <v>1-95 GAL BEAR CART CMML 5X WK</v>
          </cell>
        </row>
        <row r="95">
          <cell r="B95" t="str">
            <v>95C3WB1</v>
          </cell>
          <cell r="C95" t="str">
            <v>1-95 GAL BEAR CART CMML 3X WK</v>
          </cell>
        </row>
        <row r="96">
          <cell r="B96" t="str">
            <v>300C4W1</v>
          </cell>
          <cell r="C96" t="str">
            <v>1-300 GL CART 4X WK SVC</v>
          </cell>
        </row>
        <row r="97">
          <cell r="B97" t="str">
            <v>90C5W1</v>
          </cell>
          <cell r="C97" t="str">
            <v>1-90 GAL CART CMML 5X WK</v>
          </cell>
        </row>
        <row r="98">
          <cell r="B98" t="str">
            <v>LOOSE-COMM</v>
          </cell>
          <cell r="C98" t="str">
            <v>LOOSE MATERIAL - COMM</v>
          </cell>
        </row>
        <row r="99">
          <cell r="B99" t="str">
            <v>ROLLE-COM</v>
          </cell>
          <cell r="C99" t="str">
            <v>ROLLOUT CMML EOW UP TO 25FT</v>
          </cell>
        </row>
        <row r="100">
          <cell r="B100" t="str">
            <v>CTIME15</v>
          </cell>
          <cell r="C100" t="str">
            <v>COMM TIME CHRG -  15MIN</v>
          </cell>
        </row>
        <row r="101">
          <cell r="B101" t="str">
            <v>ROLLOUT OVER 25</v>
          </cell>
          <cell r="C101" t="str">
            <v>ROLLOUT OVER 25 FT</v>
          </cell>
        </row>
        <row r="102">
          <cell r="B102" t="str">
            <v>CDRIVEINEOW</v>
          </cell>
          <cell r="C102" t="str">
            <v>DRIVE IN SVC COMM EOW</v>
          </cell>
        </row>
        <row r="103">
          <cell r="B103" t="str">
            <v>OW300</v>
          </cell>
          <cell r="C103" t="str">
            <v>OVERWEIGHT 300GAL</v>
          </cell>
        </row>
        <row r="105">
          <cell r="B105" t="str">
            <v>CPHAUL20</v>
          </cell>
          <cell r="C105" t="str">
            <v>20YD COMPACTOR-HAUL</v>
          </cell>
        </row>
        <row r="106">
          <cell r="B106" t="str">
            <v>DISP</v>
          </cell>
          <cell r="C106" t="str">
            <v>Disposal Fee Per Ton</v>
          </cell>
        </row>
        <row r="107">
          <cell r="B107" t="str">
            <v>DISPAPPL</v>
          </cell>
          <cell r="C107" t="str">
            <v>DUMP FEE - APPLIANCE</v>
          </cell>
        </row>
        <row r="108">
          <cell r="B108" t="str">
            <v>DISPWD-RO</v>
          </cell>
          <cell r="C108" t="str">
            <v>DISPOSAL FEE WOOD - RO</v>
          </cell>
        </row>
        <row r="109">
          <cell r="B109" t="str">
            <v>RECYHAUL20</v>
          </cell>
          <cell r="C109" t="str">
            <v>20YD RECYCLE BOX HAUL</v>
          </cell>
        </row>
        <row r="110">
          <cell r="B110" t="str">
            <v>ROHAUL20</v>
          </cell>
          <cell r="C110" t="str">
            <v>20YD ROLL OFF-HAUL</v>
          </cell>
        </row>
        <row r="111">
          <cell r="B111" t="str">
            <v>ROHAUL20T</v>
          </cell>
          <cell r="C111" t="str">
            <v>20YD ROLL OFF TEMP HAUL</v>
          </cell>
        </row>
        <row r="112">
          <cell r="B112" t="str">
            <v>ROHAUL30</v>
          </cell>
          <cell r="C112" t="str">
            <v>30YD ROLL OFF-HAUL</v>
          </cell>
        </row>
        <row r="113">
          <cell r="B113" t="str">
            <v>ROHAUL30T</v>
          </cell>
          <cell r="C113" t="str">
            <v>30YD ROLL OFF TEMP HAUL</v>
          </cell>
        </row>
        <row r="114">
          <cell r="B114" t="str">
            <v>ROMILE</v>
          </cell>
          <cell r="C114" t="str">
            <v>ROLL OFF-MILEAGE</v>
          </cell>
        </row>
        <row r="115">
          <cell r="B115" t="str">
            <v>RORELOCATE</v>
          </cell>
          <cell r="C115" t="str">
            <v>ROLL OFF RELOCATE</v>
          </cell>
        </row>
        <row r="116">
          <cell r="B116" t="str">
            <v>RORENT30M</v>
          </cell>
          <cell r="C116" t="str">
            <v>30YD ROLL OFF-MNTHLY RENT</v>
          </cell>
        </row>
        <row r="117">
          <cell r="B117" t="str">
            <v>TIRE-RO</v>
          </cell>
          <cell r="C117" t="str">
            <v>TIRE FEE - RO</v>
          </cell>
        </row>
        <row r="118">
          <cell r="B118" t="str">
            <v>RORENTTD</v>
          </cell>
          <cell r="C118" t="str">
            <v>ROLL OFF RENT TEMP DAILY</v>
          </cell>
        </row>
        <row r="119">
          <cell r="B119" t="str">
            <v>RORENT</v>
          </cell>
          <cell r="C119" t="str">
            <v>ROLL OFF RENT</v>
          </cell>
        </row>
        <row r="120">
          <cell r="B120" t="str">
            <v>ROTIME15</v>
          </cell>
          <cell r="C120" t="str">
            <v>RO TIME CHRG - 15MIN</v>
          </cell>
        </row>
        <row r="121">
          <cell r="B121" t="str">
            <v>CPRENT20M</v>
          </cell>
          <cell r="C121" t="str">
            <v>20YD COMP MONTHLY RENT</v>
          </cell>
        </row>
        <row r="122">
          <cell r="B122" t="str">
            <v>RORENTTM</v>
          </cell>
          <cell r="C122" t="str">
            <v>ROLL OFF RENT TEMP MONTHLY</v>
          </cell>
        </row>
        <row r="123">
          <cell r="B123" t="str">
            <v>CPHAUL20CO</v>
          </cell>
          <cell r="C123" t="str">
            <v>20YD CUST OWNED COMP-HAUL</v>
          </cell>
        </row>
        <row r="124">
          <cell r="B124" t="str">
            <v>SPRECY</v>
          </cell>
          <cell r="C124" t="str">
            <v>SPECIAL RECY HAUL</v>
          </cell>
        </row>
        <row r="125">
          <cell r="B125" t="str">
            <v>DISPRH</v>
          </cell>
          <cell r="C125" t="str">
            <v>DISPOSAL TONNAGE-RH</v>
          </cell>
        </row>
        <row r="126">
          <cell r="B126" t="str">
            <v>RECYHAUL</v>
          </cell>
          <cell r="C126" t="str">
            <v>ROLL OFF RECYCLE HAUL</v>
          </cell>
        </row>
        <row r="127">
          <cell r="B127" t="str">
            <v>RECYRELOCATE</v>
          </cell>
          <cell r="C127" t="str">
            <v>RELOCATE RECY BOX</v>
          </cell>
        </row>
        <row r="128">
          <cell r="B128" t="str">
            <v>ROTIME-MINIMUM</v>
          </cell>
          <cell r="C128" t="str">
            <v>RO TIME CHRG - MINIMUM</v>
          </cell>
        </row>
        <row r="129">
          <cell r="B129" t="str">
            <v>RORECYRENT</v>
          </cell>
          <cell r="C129" t="str">
            <v>ROLL OFF RECYCLE RENT</v>
          </cell>
        </row>
        <row r="130">
          <cell r="B130" t="str">
            <v>DISPMETAL-RO</v>
          </cell>
          <cell r="C130" t="str">
            <v>DISPOSAL FEE METAL - RO</v>
          </cell>
        </row>
        <row r="131">
          <cell r="B131" t="str">
            <v>BLUEBOX</v>
          </cell>
          <cell r="C131" t="str">
            <v>RECYCLING BLUE BOX</v>
          </cell>
        </row>
        <row r="132">
          <cell r="B132" t="str">
            <v>ROMILERECY</v>
          </cell>
          <cell r="C132" t="str">
            <v>ROLL OFF MILEAGE RECYCLE</v>
          </cell>
        </row>
        <row r="133">
          <cell r="B133" t="str">
            <v>ROTRIP</v>
          </cell>
          <cell r="C133" t="str">
            <v>RETURN TRP - ROLL OFF</v>
          </cell>
        </row>
        <row r="135">
          <cell r="B135" t="str">
            <v>ADJTAX</v>
          </cell>
          <cell r="C135" t="str">
            <v>TAX ADJUSTMENT</v>
          </cell>
        </row>
        <row r="136">
          <cell r="B136" t="str">
            <v>BD</v>
          </cell>
          <cell r="C136" t="str">
            <v>W\O BAD DEBT</v>
          </cell>
        </row>
        <row r="137">
          <cell r="B137" t="str">
            <v>BDR</v>
          </cell>
          <cell r="C137" t="str">
            <v>BAD DEBT RECOVERY</v>
          </cell>
        </row>
        <row r="138">
          <cell r="B138" t="str">
            <v>FINCHG</v>
          </cell>
          <cell r="C138" t="str">
            <v>LATE FEE</v>
          </cell>
        </row>
        <row r="139">
          <cell r="B139" t="str">
            <v>MM</v>
          </cell>
          <cell r="C139" t="str">
            <v>MOVE MONEY</v>
          </cell>
        </row>
        <row r="140">
          <cell r="B140" t="str">
            <v>NSF FEES</v>
          </cell>
          <cell r="C140" t="str">
            <v>RETURNED CHECK FEE</v>
          </cell>
        </row>
        <row r="141">
          <cell r="B141" t="str">
            <v>REFUND</v>
          </cell>
          <cell r="C141" t="str">
            <v>REFUND</v>
          </cell>
        </row>
        <row r="142">
          <cell r="B142" t="str">
            <v>RETCK</v>
          </cell>
          <cell r="C142" t="str">
            <v>RETURNED CHECK</v>
          </cell>
        </row>
        <row r="143">
          <cell r="B143" t="str">
            <v>UNCLAIMED</v>
          </cell>
          <cell r="C143" t="str">
            <v>UNCLAIMED PROPERTY</v>
          </cell>
        </row>
        <row r="144">
          <cell r="B144" t="str">
            <v>REF-MAKEPAYMENT</v>
          </cell>
          <cell r="C144" t="str">
            <v>REFUND OF PAYMENT</v>
          </cell>
        </row>
        <row r="145">
          <cell r="B145" t="str">
            <v>NSF CC FEE</v>
          </cell>
          <cell r="C145" t="str">
            <v>RETURNED CREDIT CARD FEE</v>
          </cell>
        </row>
        <row r="147">
          <cell r="B147" t="str">
            <v>2178-COM</v>
          </cell>
          <cell r="C147" t="str">
            <v>FUEL AND MATERIAL SURCHARGE</v>
          </cell>
        </row>
        <row r="148">
          <cell r="B148" t="str">
            <v>2178-RO</v>
          </cell>
          <cell r="C148" t="str">
            <v>FUEL AND MATERIAL SURCHARGE</v>
          </cell>
        </row>
        <row r="149">
          <cell r="B149" t="str">
            <v>2178-RES</v>
          </cell>
          <cell r="C149" t="str">
            <v>FUEL AND MATERIAL SURCHARGE</v>
          </cell>
        </row>
        <row r="151">
          <cell r="B151" t="str">
            <v>COMMODITY</v>
          </cell>
          <cell r="C151" t="str">
            <v>COMMODITY</v>
          </cell>
        </row>
        <row r="152">
          <cell r="B152" t="str">
            <v>ROHAUL30WOOD</v>
          </cell>
          <cell r="C152" t="str">
            <v>30YD WOOD ROLL OFF-HAUL</v>
          </cell>
        </row>
        <row r="153">
          <cell r="B153" t="str">
            <v>RORECYMILE</v>
          </cell>
          <cell r="C153" t="str">
            <v>ROLL OFF RECYCLE-MILEAGE</v>
          </cell>
        </row>
        <row r="155">
          <cell r="B155" t="str">
            <v>SPRECY</v>
          </cell>
          <cell r="C155" t="str">
            <v>SPECIAL RECY HAUL</v>
          </cell>
        </row>
        <row r="345">
          <cell r="B345" t="str">
            <v>(Multiple Items)</v>
          </cell>
        </row>
        <row r="346">
          <cell r="B346">
            <v>38000</v>
          </cell>
        </row>
        <row r="349">
          <cell r="B349" t="str">
            <v>Service Code</v>
          </cell>
          <cell r="C349" t="str">
            <v>Description</v>
          </cell>
        </row>
        <row r="350">
          <cell r="B350" t="str">
            <v>FINCHG</v>
          </cell>
          <cell r="C350" t="str">
            <v>LATE FEE</v>
          </cell>
        </row>
        <row r="351">
          <cell r="B351" t="str">
            <v>WO</v>
          </cell>
          <cell r="C351" t="str">
            <v>SMALL BALANCE WRITE OFF</v>
          </cell>
        </row>
        <row r="352">
          <cell r="B352" t="str">
            <v>C19-ADJFIN</v>
          </cell>
          <cell r="C352" t="str">
            <v>FINANCE CHARGE ADJUSTMENT</v>
          </cell>
        </row>
        <row r="405">
          <cell r="B405" t="str">
            <v>COUPEVILLE</v>
          </cell>
        </row>
        <row r="406">
          <cell r="B406">
            <v>31004</v>
          </cell>
        </row>
        <row r="409">
          <cell r="B409" t="str">
            <v>Service Code</v>
          </cell>
          <cell r="C409" t="str">
            <v>Description</v>
          </cell>
        </row>
        <row r="410">
          <cell r="B410" t="str">
            <v>RECYHAUL20</v>
          </cell>
          <cell r="C410" t="str">
            <v>20YD RECYCLE BOX HAUL</v>
          </cell>
        </row>
        <row r="417">
          <cell r="B417" t="str">
            <v>NAVY BASE</v>
          </cell>
        </row>
        <row r="418">
          <cell r="B418">
            <v>31004</v>
          </cell>
        </row>
        <row r="421">
          <cell r="B421" t="str">
            <v>Service Code</v>
          </cell>
          <cell r="C421" t="str">
            <v>Description</v>
          </cell>
        </row>
        <row r="422">
          <cell r="B422" t="str">
            <v>RECYHAUL20</v>
          </cell>
          <cell r="C422" t="str">
            <v>20YD RECYCLE BOX HAUL</v>
          </cell>
        </row>
        <row r="446">
          <cell r="B446" t="str">
            <v>NAVY BASE</v>
          </cell>
        </row>
        <row r="447">
          <cell r="B447" t="str">
            <v>(Multiple Items)</v>
          </cell>
        </row>
        <row r="450">
          <cell r="B450" t="str">
            <v>Service Code</v>
          </cell>
          <cell r="C450" t="str">
            <v>Description</v>
          </cell>
        </row>
        <row r="451">
          <cell r="B451" t="str">
            <v>R1YD1W</v>
          </cell>
          <cell r="C451" t="str">
            <v>1YD CONT 1xWEEKLY SVC</v>
          </cell>
        </row>
        <row r="452">
          <cell r="B452" t="str">
            <v>APPLIANCEC</v>
          </cell>
          <cell r="C452" t="str">
            <v>APPLIANCE REMOVAL - COMM</v>
          </cell>
        </row>
        <row r="453">
          <cell r="B453" t="str">
            <v>NAVYREPLCAN</v>
          </cell>
          <cell r="C453" t="str">
            <v>NAVY CAN REPLACEMENT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22-40131"/>
    </sheetNames>
    <sheetDataSet>
      <sheetData sheetId="0">
        <row r="57">
          <cell r="G57">
            <v>32.354395423762234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cor"/>
      <sheetName val="Revenue Summary"/>
      <sheetName val="Customer Count "/>
      <sheetName val="Regulated Price Out"/>
      <sheetName val="Non-Reg Price Out"/>
      <sheetName val="2178_IS210"/>
      <sheetName val="Navy Price Out"/>
      <sheetName val="Sales Summary Navy - May"/>
      <sheetName val="Coupeville"/>
      <sheetName val="Reg Revenue"/>
      <sheetName val="Sales Summary Regulated 12.31"/>
      <sheetName val="Sales Summary Unregulated - old"/>
      <sheetName val="Reg Price Out 2019 (REMOVE)"/>
      <sheetName val="Unreg Revenue"/>
      <sheetName val="Commercial Recycle Data"/>
      <sheetName val="Service Codes"/>
      <sheetName val="UTC Other Rates"/>
      <sheetName val="Rates"/>
      <sheetName val="Navy Rates"/>
      <sheetName val="Bi Monthly"/>
    </sheetNames>
    <sheetDataSet>
      <sheetData sheetId="0"/>
      <sheetData sheetId="1">
        <row r="12">
          <cell r="C12">
            <v>272758.15000000008</v>
          </cell>
        </row>
      </sheetData>
      <sheetData sheetId="2"/>
      <sheetData sheetId="3"/>
      <sheetData sheetId="4">
        <row r="1">
          <cell r="A1" t="str">
            <v>Peninsula Sanitation</v>
          </cell>
        </row>
      </sheetData>
      <sheetData sheetId="5"/>
      <sheetData sheetId="6"/>
      <sheetData sheetId="7"/>
      <sheetData sheetId="8"/>
      <sheetData sheetId="9">
        <row r="1">
          <cell r="B1" t="str">
            <v>(All)</v>
          </cell>
        </row>
        <row r="2">
          <cell r="B2" t="str">
            <v>(All)</v>
          </cell>
        </row>
        <row r="3">
          <cell r="B3" t="str">
            <v>(All)</v>
          </cell>
        </row>
        <row r="4">
          <cell r="D4">
            <v>2022</v>
          </cell>
          <cell r="E4">
            <v>2022</v>
          </cell>
          <cell r="F4">
            <v>2022</v>
          </cell>
          <cell r="G4">
            <v>2022</v>
          </cell>
          <cell r="H4">
            <v>2022</v>
          </cell>
          <cell r="I4">
            <v>2022</v>
          </cell>
          <cell r="J4">
            <v>2022</v>
          </cell>
          <cell r="K4">
            <v>2022</v>
          </cell>
          <cell r="L4">
            <v>2022</v>
          </cell>
          <cell r="M4">
            <v>2023</v>
          </cell>
          <cell r="N4">
            <v>2023</v>
          </cell>
          <cell r="O4">
            <v>2023</v>
          </cell>
          <cell r="P4">
            <v>2023</v>
          </cell>
        </row>
        <row r="5">
          <cell r="D5" t="str">
            <v>Data</v>
          </cell>
        </row>
        <row r="6">
          <cell r="B6" t="str">
            <v>Serv. Code</v>
          </cell>
          <cell r="C6" t="str">
            <v>Serv. Code Desc.</v>
          </cell>
          <cell r="D6" t="str">
            <v>Sum of 5</v>
          </cell>
          <cell r="E6" t="str">
            <v>Sum of 6</v>
          </cell>
          <cell r="F6" t="str">
            <v>Sum of 7</v>
          </cell>
          <cell r="G6" t="str">
            <v>Sum of 8</v>
          </cell>
          <cell r="H6" t="str">
            <v>Sum of 9</v>
          </cell>
          <cell r="I6" t="str">
            <v>Sum of 10</v>
          </cell>
          <cell r="J6" t="str">
            <v>Sum of 11</v>
          </cell>
          <cell r="K6" t="str">
            <v>Sum of 12</v>
          </cell>
          <cell r="L6" t="str">
            <v>Sum of 13</v>
          </cell>
          <cell r="M6" t="str">
            <v>Sum of 1</v>
          </cell>
          <cell r="N6" t="str">
            <v>Sum of 2</v>
          </cell>
          <cell r="O6" t="str">
            <v>Sum of 3</v>
          </cell>
          <cell r="P6" t="str">
            <v>Sum of 4</v>
          </cell>
        </row>
        <row r="7">
          <cell r="B7" t="str">
            <v>20RW1</v>
          </cell>
          <cell r="C7" t="str">
            <v>1-20 GAL CART WEEKLY SVC</v>
          </cell>
          <cell r="D7">
            <v>34.58</v>
          </cell>
          <cell r="E7">
            <v>0</v>
          </cell>
          <cell r="F7">
            <v>0</v>
          </cell>
          <cell r="G7">
            <v>15.79</v>
          </cell>
          <cell r="H7">
            <v>0</v>
          </cell>
          <cell r="I7">
            <v>0</v>
          </cell>
          <cell r="J7">
            <v>65.78</v>
          </cell>
          <cell r="K7">
            <v>-49.99</v>
          </cell>
          <cell r="L7">
            <v>0</v>
          </cell>
          <cell r="M7">
            <v>73.7</v>
          </cell>
          <cell r="N7">
            <v>7.37</v>
          </cell>
          <cell r="O7">
            <v>7.37</v>
          </cell>
          <cell r="P7">
            <v>34.589999999999996</v>
          </cell>
        </row>
        <row r="8">
          <cell r="B8" t="str">
            <v>60RM1</v>
          </cell>
          <cell r="C8" t="str">
            <v>1-60 GAL CART MONTHLY SVC</v>
          </cell>
          <cell r="D8">
            <v>9998.0199999999986</v>
          </cell>
          <cell r="E8">
            <v>9882.6400000000012</v>
          </cell>
          <cell r="F8">
            <v>9799.26</v>
          </cell>
          <cell r="G8">
            <v>9694.82</v>
          </cell>
          <cell r="H8">
            <v>9544.8999999999978</v>
          </cell>
          <cell r="I8">
            <v>9397.51</v>
          </cell>
          <cell r="J8">
            <v>9383.0699999999979</v>
          </cell>
          <cell r="K8">
            <v>9588.7099999999991</v>
          </cell>
          <cell r="L8">
            <v>4933.7300000000005</v>
          </cell>
          <cell r="M8">
            <v>4810.7699999999995</v>
          </cell>
          <cell r="N8">
            <v>9703.2400000000016</v>
          </cell>
          <cell r="O8">
            <v>10032.949999999999</v>
          </cell>
          <cell r="P8">
            <v>9893.6</v>
          </cell>
        </row>
        <row r="9">
          <cell r="B9" t="str">
            <v>60RW1</v>
          </cell>
          <cell r="C9" t="str">
            <v>1-60 GAL CART WEEKLY SVC</v>
          </cell>
          <cell r="D9">
            <v>115633.09</v>
          </cell>
          <cell r="E9">
            <v>116773.90000000002</v>
          </cell>
          <cell r="F9">
            <v>115489.53999999998</v>
          </cell>
          <cell r="G9">
            <v>116785.03000000003</v>
          </cell>
          <cell r="H9">
            <v>117121.22</v>
          </cell>
          <cell r="I9">
            <v>116045.43999999999</v>
          </cell>
          <cell r="J9">
            <v>117013.48</v>
          </cell>
          <cell r="K9">
            <v>117260.66999999998</v>
          </cell>
          <cell r="L9">
            <v>59790.83</v>
          </cell>
          <cell r="M9">
            <v>56073.7</v>
          </cell>
          <cell r="N9">
            <v>115677.81</v>
          </cell>
          <cell r="O9">
            <v>116168.08</v>
          </cell>
          <cell r="P9">
            <v>116075.82</v>
          </cell>
        </row>
        <row r="10">
          <cell r="B10" t="str">
            <v>EMPLOYEER</v>
          </cell>
          <cell r="C10" t="str">
            <v>EMPLOYEE SERVICE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 t="str">
            <v>EXTRAR</v>
          </cell>
          <cell r="C11" t="str">
            <v>EXTRA CAN/BAGS</v>
          </cell>
          <cell r="D11">
            <v>224.35999999999999</v>
          </cell>
          <cell r="E11">
            <v>167.48</v>
          </cell>
          <cell r="F11">
            <v>676.24</v>
          </cell>
          <cell r="G11">
            <v>1109.1599999999999</v>
          </cell>
          <cell r="H11">
            <v>973.28</v>
          </cell>
          <cell r="I11">
            <v>748.92</v>
          </cell>
          <cell r="J11">
            <v>812.11999999999989</v>
          </cell>
          <cell r="K11">
            <v>707.83999999999992</v>
          </cell>
          <cell r="L11">
            <v>170.64</v>
          </cell>
          <cell r="M11">
            <v>1110.33</v>
          </cell>
          <cell r="N11">
            <v>942.8499999999998</v>
          </cell>
          <cell r="O11">
            <v>1286.1200000000003</v>
          </cell>
          <cell r="P11">
            <v>1475.72</v>
          </cell>
        </row>
        <row r="12">
          <cell r="B12" t="str">
            <v>OFOWR</v>
          </cell>
          <cell r="C12" t="str">
            <v>OVERFILL/OVERWEIGHT CHG</v>
          </cell>
          <cell r="D12">
            <v>686.68000000000006</v>
          </cell>
          <cell r="E12">
            <v>701.8</v>
          </cell>
          <cell r="F12">
            <v>910.52</v>
          </cell>
          <cell r="G12">
            <v>934.73</v>
          </cell>
          <cell r="H12">
            <v>1312.85</v>
          </cell>
          <cell r="I12">
            <v>850.03</v>
          </cell>
          <cell r="J12">
            <v>780.44999999999993</v>
          </cell>
          <cell r="K12">
            <v>362.99</v>
          </cell>
          <cell r="L12">
            <v>45.37</v>
          </cell>
          <cell r="M12">
            <v>178.48</v>
          </cell>
          <cell r="N12">
            <v>317.63</v>
          </cell>
          <cell r="O12">
            <v>369.04999999999995</v>
          </cell>
          <cell r="P12">
            <v>184.52</v>
          </cell>
        </row>
        <row r="13">
          <cell r="B13" t="str">
            <v>RDRIVEIN</v>
          </cell>
          <cell r="C13" t="str">
            <v>DRIVE IN SERVICE</v>
          </cell>
          <cell r="D13">
            <v>442.69</v>
          </cell>
          <cell r="E13">
            <v>438.36</v>
          </cell>
          <cell r="F13">
            <v>435.78999999999996</v>
          </cell>
          <cell r="G13">
            <v>435.78999999999996</v>
          </cell>
          <cell r="H13">
            <v>428.03999999999996</v>
          </cell>
          <cell r="I13">
            <v>428.03999999999996</v>
          </cell>
          <cell r="J13">
            <v>445.27000000000004</v>
          </cell>
          <cell r="K13">
            <v>357.41000000000008</v>
          </cell>
          <cell r="L13">
            <v>211.04</v>
          </cell>
          <cell r="M13">
            <v>236.91</v>
          </cell>
          <cell r="N13">
            <v>452.25</v>
          </cell>
          <cell r="O13">
            <v>451.28999999999996</v>
          </cell>
          <cell r="P13">
            <v>451.28999999999996</v>
          </cell>
        </row>
        <row r="14">
          <cell r="B14" t="str">
            <v>REDELIVER</v>
          </cell>
          <cell r="C14" t="str">
            <v>DELIVERY CHARGE</v>
          </cell>
          <cell r="D14">
            <v>764.29000000000008</v>
          </cell>
          <cell r="E14">
            <v>781.65</v>
          </cell>
          <cell r="F14">
            <v>477.67</v>
          </cell>
          <cell r="G14">
            <v>321.35000000000002</v>
          </cell>
          <cell r="H14">
            <v>260.54000000000002</v>
          </cell>
          <cell r="I14">
            <v>147.65000000000003</v>
          </cell>
          <cell r="J14">
            <v>364.77</v>
          </cell>
          <cell r="K14">
            <v>269.23</v>
          </cell>
          <cell r="L14">
            <v>52.11</v>
          </cell>
          <cell r="M14">
            <v>208.45000000000002</v>
          </cell>
          <cell r="N14">
            <v>633.99999999999989</v>
          </cell>
          <cell r="O14">
            <v>634.01</v>
          </cell>
          <cell r="P14">
            <v>503.71999999999997</v>
          </cell>
        </row>
        <row r="15">
          <cell r="B15" t="str">
            <v>RESTART</v>
          </cell>
          <cell r="C15" t="str">
            <v>SERVICE RESTART FEE</v>
          </cell>
          <cell r="D15">
            <v>568.44999999999993</v>
          </cell>
          <cell r="E15">
            <v>805.29</v>
          </cell>
          <cell r="F15">
            <v>576.34</v>
          </cell>
          <cell r="G15">
            <v>837.24999999999989</v>
          </cell>
          <cell r="H15">
            <v>725.95</v>
          </cell>
          <cell r="I15">
            <v>300.01000000000005</v>
          </cell>
          <cell r="J15">
            <v>284.22000000000003</v>
          </cell>
          <cell r="K15">
            <v>450.01000000000005</v>
          </cell>
          <cell r="L15">
            <v>47.37</v>
          </cell>
          <cell r="M15">
            <v>552.65000000000009</v>
          </cell>
          <cell r="N15">
            <v>221.05999999999997</v>
          </cell>
          <cell r="O15">
            <v>497.4</v>
          </cell>
          <cell r="P15">
            <v>213.14999999999998</v>
          </cell>
        </row>
        <row r="16">
          <cell r="B16" t="str">
            <v>ROLLM-RESI</v>
          </cell>
          <cell r="C16" t="str">
            <v>ROLLOUT RESI MTHLY UP TO</v>
          </cell>
          <cell r="D16">
            <v>18.27</v>
          </cell>
          <cell r="E16">
            <v>8.6999999999999993</v>
          </cell>
          <cell r="F16">
            <v>6.09</v>
          </cell>
          <cell r="G16">
            <v>4.3499999999999996</v>
          </cell>
          <cell r="H16">
            <v>3.48</v>
          </cell>
          <cell r="I16">
            <v>11.309999999999999</v>
          </cell>
          <cell r="J16">
            <v>11.31</v>
          </cell>
          <cell r="K16">
            <v>13.149999999999999</v>
          </cell>
          <cell r="L16">
            <v>6.96</v>
          </cell>
          <cell r="M16">
            <v>10.44</v>
          </cell>
          <cell r="N16">
            <v>19.14</v>
          </cell>
          <cell r="O16">
            <v>17.88</v>
          </cell>
          <cell r="P16">
            <v>17.010000000000002</v>
          </cell>
        </row>
        <row r="17">
          <cell r="B17" t="str">
            <v>ROLLW-RESI</v>
          </cell>
          <cell r="C17" t="str">
            <v>Rollout 25ft/can per pick up</v>
          </cell>
          <cell r="D17">
            <v>144.53</v>
          </cell>
          <cell r="E17">
            <v>89.9</v>
          </cell>
          <cell r="F17">
            <v>92.41</v>
          </cell>
          <cell r="G17">
            <v>91.550000000000011</v>
          </cell>
          <cell r="H17">
            <v>106.61</v>
          </cell>
          <cell r="I17">
            <v>136.76</v>
          </cell>
          <cell r="J17">
            <v>174.43</v>
          </cell>
          <cell r="K17">
            <v>222.98</v>
          </cell>
          <cell r="L17">
            <v>99.07</v>
          </cell>
          <cell r="M17">
            <v>138.03000000000003</v>
          </cell>
          <cell r="N17">
            <v>241.3</v>
          </cell>
          <cell r="O17">
            <v>229.68</v>
          </cell>
          <cell r="P17">
            <v>232.43</v>
          </cell>
        </row>
        <row r="18">
          <cell r="B18" t="str">
            <v>RWALKIN</v>
          </cell>
          <cell r="C18" t="str">
            <v>WALK IN SERVICE</v>
          </cell>
          <cell r="D18">
            <v>93.48</v>
          </cell>
          <cell r="E18">
            <v>125.45999999999998</v>
          </cell>
          <cell r="F18">
            <v>125.46</v>
          </cell>
          <cell r="G18">
            <v>125.45999999999998</v>
          </cell>
          <cell r="H18">
            <v>123.46</v>
          </cell>
          <cell r="I18">
            <v>91.47999999999999</v>
          </cell>
          <cell r="J18">
            <v>52.64</v>
          </cell>
          <cell r="K18">
            <v>52.64</v>
          </cell>
          <cell r="L18">
            <v>29.32</v>
          </cell>
          <cell r="M18">
            <v>23.32</v>
          </cell>
          <cell r="N18">
            <v>52.64</v>
          </cell>
          <cell r="O18">
            <v>50.64</v>
          </cell>
          <cell r="P18">
            <v>50.64</v>
          </cell>
        </row>
        <row r="19">
          <cell r="B19" t="str">
            <v>SP</v>
          </cell>
          <cell r="C19" t="str">
            <v>SPECIAL PICKUP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-19.829999999999998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SP60-RES</v>
          </cell>
          <cell r="C20" t="str">
            <v>SPECIAL PICKUP 60GL RES</v>
          </cell>
          <cell r="D20">
            <v>298.64</v>
          </cell>
          <cell r="E20">
            <v>375.02000000000004</v>
          </cell>
          <cell r="F20">
            <v>173.63</v>
          </cell>
          <cell r="G20">
            <v>243.07</v>
          </cell>
          <cell r="H20">
            <v>118.07000000000001</v>
          </cell>
          <cell r="I20">
            <v>69.45</v>
          </cell>
          <cell r="J20">
            <v>173.63</v>
          </cell>
          <cell r="K20">
            <v>118.06</v>
          </cell>
          <cell r="L20">
            <v>34.72</v>
          </cell>
          <cell r="M20">
            <v>131.96</v>
          </cell>
          <cell r="N20">
            <v>111.12</v>
          </cell>
          <cell r="O20">
            <v>194.46</v>
          </cell>
          <cell r="P20">
            <v>83.34</v>
          </cell>
        </row>
        <row r="21">
          <cell r="B21" t="str">
            <v>TRIPRCANS</v>
          </cell>
          <cell r="C21" t="str">
            <v>RETURN TRIP CHARGE - CANS</v>
          </cell>
          <cell r="D21">
            <v>20</v>
          </cell>
          <cell r="E21">
            <v>8</v>
          </cell>
          <cell r="F21">
            <v>0</v>
          </cell>
          <cell r="G21">
            <v>0</v>
          </cell>
          <cell r="H21">
            <v>0</v>
          </cell>
          <cell r="I21">
            <v>4</v>
          </cell>
          <cell r="J21">
            <v>4</v>
          </cell>
          <cell r="K21">
            <v>8</v>
          </cell>
          <cell r="L21">
            <v>0</v>
          </cell>
          <cell r="M21">
            <v>8</v>
          </cell>
          <cell r="N21">
            <v>0</v>
          </cell>
          <cell r="O21">
            <v>8</v>
          </cell>
          <cell r="P21">
            <v>12</v>
          </cell>
        </row>
        <row r="22">
          <cell r="B22" t="str">
            <v>TRIPRCARTS</v>
          </cell>
          <cell r="C22" t="str">
            <v>RESI TRIP CHARGE - CARTS</v>
          </cell>
          <cell r="D22">
            <v>4</v>
          </cell>
          <cell r="E22">
            <v>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WLKNRW1</v>
          </cell>
          <cell r="C23" t="str">
            <v>WALK IN 5-25</v>
          </cell>
          <cell r="D23">
            <v>0</v>
          </cell>
          <cell r="E23">
            <v>2.4</v>
          </cell>
          <cell r="F23">
            <v>2.4</v>
          </cell>
          <cell r="G23">
            <v>2.4</v>
          </cell>
          <cell r="H23">
            <v>2.4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ADJRES</v>
          </cell>
          <cell r="C24" t="str">
            <v>SERVICE ADJ-RESIDENTIAL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-1.26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RXTRA60</v>
          </cell>
          <cell r="C25" t="str">
            <v>EXTRA 60GAL RESI</v>
          </cell>
          <cell r="D25">
            <v>81.650000000000006</v>
          </cell>
          <cell r="E25">
            <v>163.29999999999998</v>
          </cell>
          <cell r="F25">
            <v>185.08999999999997</v>
          </cell>
          <cell r="G25">
            <v>142.47999999999999</v>
          </cell>
          <cell r="H25">
            <v>85.199999999999989</v>
          </cell>
          <cell r="I25">
            <v>99.4</v>
          </cell>
          <cell r="J25">
            <v>67.45</v>
          </cell>
          <cell r="K25">
            <v>138.45000000000002</v>
          </cell>
          <cell r="L25">
            <v>3.55</v>
          </cell>
          <cell r="M25">
            <v>134.9</v>
          </cell>
          <cell r="N25">
            <v>85.2</v>
          </cell>
          <cell r="O25">
            <v>99.399999999999991</v>
          </cell>
          <cell r="P25">
            <v>113.6</v>
          </cell>
        </row>
        <row r="26">
          <cell r="B26" t="str">
            <v>SP90-RES</v>
          </cell>
          <cell r="C26" t="str">
            <v>SPECIAL PICKUP 90GL RES</v>
          </cell>
          <cell r="D26">
            <v>24.869999999999997</v>
          </cell>
          <cell r="E26">
            <v>74.61</v>
          </cell>
          <cell r="F26">
            <v>49.74</v>
          </cell>
          <cell r="G26">
            <v>0</v>
          </cell>
          <cell r="H26">
            <v>33.159999999999997</v>
          </cell>
          <cell r="I26">
            <v>58.03</v>
          </cell>
          <cell r="J26">
            <v>140.93</v>
          </cell>
          <cell r="K26">
            <v>41.45</v>
          </cell>
          <cell r="L26">
            <v>24.87</v>
          </cell>
          <cell r="M26">
            <v>149.22</v>
          </cell>
          <cell r="N26">
            <v>74.61</v>
          </cell>
          <cell r="O26">
            <v>49.739999999999995</v>
          </cell>
          <cell r="P26">
            <v>8.2899999999999991</v>
          </cell>
        </row>
        <row r="27">
          <cell r="B27" t="str">
            <v>65RBRENT</v>
          </cell>
          <cell r="C27" t="str">
            <v>65 RESI BEAR RENT</v>
          </cell>
          <cell r="D27">
            <v>2153.06</v>
          </cell>
          <cell r="E27">
            <v>1952.0699999999997</v>
          </cell>
          <cell r="F27">
            <v>1923.5599999999997</v>
          </cell>
          <cell r="G27">
            <v>1967.8500000000001</v>
          </cell>
          <cell r="H27">
            <v>1993.96</v>
          </cell>
          <cell r="I27">
            <v>2082.7200000000003</v>
          </cell>
          <cell r="J27">
            <v>2311.29</v>
          </cell>
          <cell r="K27">
            <v>2423.69</v>
          </cell>
          <cell r="L27">
            <v>1250.0899999999999</v>
          </cell>
          <cell r="M27">
            <v>1146.46</v>
          </cell>
          <cell r="N27">
            <v>2475.59</v>
          </cell>
          <cell r="O27">
            <v>2488.1099999999997</v>
          </cell>
          <cell r="P27">
            <v>2518.2199999999998</v>
          </cell>
        </row>
        <row r="28">
          <cell r="B28" t="str">
            <v>90RW1</v>
          </cell>
          <cell r="C28" t="str">
            <v>1-90 GAL CART RESI WKLY</v>
          </cell>
          <cell r="D28">
            <v>25229.989999999998</v>
          </cell>
          <cell r="E28">
            <v>25135.170000000002</v>
          </cell>
          <cell r="F28">
            <v>25011.49</v>
          </cell>
          <cell r="G28">
            <v>25310.130000000005</v>
          </cell>
          <cell r="H28">
            <v>25305.149999999994</v>
          </cell>
          <cell r="I28">
            <v>25600.52</v>
          </cell>
          <cell r="J28">
            <v>26741.420000000002</v>
          </cell>
          <cell r="K28">
            <v>26819.830000000005</v>
          </cell>
          <cell r="L28">
            <v>14608.759999999998</v>
          </cell>
          <cell r="M28">
            <v>12565.16</v>
          </cell>
          <cell r="N28">
            <v>26789.24</v>
          </cell>
          <cell r="O28">
            <v>28377.78</v>
          </cell>
          <cell r="P28">
            <v>26733.850000000002</v>
          </cell>
        </row>
        <row r="29">
          <cell r="B29" t="str">
            <v>RXTRA90</v>
          </cell>
          <cell r="C29" t="str">
            <v>EXTRA 90GAL RESI</v>
          </cell>
          <cell r="D29">
            <v>18.27</v>
          </cell>
          <cell r="E29">
            <v>29.24</v>
          </cell>
          <cell r="F29">
            <v>43.86</v>
          </cell>
          <cell r="G29">
            <v>25.589999999999996</v>
          </cell>
          <cell r="H29">
            <v>40.199999999999996</v>
          </cell>
          <cell r="I29">
            <v>51.17</v>
          </cell>
          <cell r="J29">
            <v>40.209999999999994</v>
          </cell>
          <cell r="K29">
            <v>36.550000000000004</v>
          </cell>
          <cell r="L29">
            <v>18.27</v>
          </cell>
          <cell r="M29">
            <v>87.72999999999999</v>
          </cell>
          <cell r="N29">
            <v>18.27</v>
          </cell>
          <cell r="O29">
            <v>32.9</v>
          </cell>
          <cell r="P29">
            <v>32.89</v>
          </cell>
        </row>
        <row r="30">
          <cell r="B30" t="str">
            <v>95RBRENT</v>
          </cell>
          <cell r="C30" t="str">
            <v>95 RESI BEAR RENT</v>
          </cell>
          <cell r="D30">
            <v>267.13</v>
          </cell>
          <cell r="E30">
            <v>145.55000000000001</v>
          </cell>
          <cell r="F30">
            <v>151.07</v>
          </cell>
          <cell r="G30">
            <v>204.31</v>
          </cell>
          <cell r="H30">
            <v>205.89</v>
          </cell>
          <cell r="I30">
            <v>225.9</v>
          </cell>
          <cell r="J30">
            <v>347.88</v>
          </cell>
          <cell r="K30">
            <v>395.12</v>
          </cell>
          <cell r="L30">
            <v>166.44</v>
          </cell>
          <cell r="M30">
            <v>216.15</v>
          </cell>
          <cell r="N30">
            <v>400.86000000000007</v>
          </cell>
          <cell r="O30">
            <v>419.39000000000004</v>
          </cell>
          <cell r="P30">
            <v>458.43</v>
          </cell>
        </row>
        <row r="31">
          <cell r="B31" t="str">
            <v>RDRIVEINM</v>
          </cell>
          <cell r="C31" t="str">
            <v>DRIVE IN SVC RESI MNTHLY</v>
          </cell>
          <cell r="D31">
            <v>14.32</v>
          </cell>
          <cell r="E31">
            <v>16.11</v>
          </cell>
          <cell r="F31">
            <v>16.11</v>
          </cell>
          <cell r="G31">
            <v>16.11</v>
          </cell>
          <cell r="H31">
            <v>16.11</v>
          </cell>
          <cell r="I31">
            <v>14.32</v>
          </cell>
          <cell r="J31">
            <v>16.11</v>
          </cell>
          <cell r="K31">
            <v>16.11</v>
          </cell>
          <cell r="L31">
            <v>7.16</v>
          </cell>
          <cell r="M31">
            <v>9.85</v>
          </cell>
          <cell r="N31">
            <v>17</v>
          </cell>
          <cell r="O31">
            <v>17.100000000000001</v>
          </cell>
          <cell r="P31">
            <v>17.100000000000001</v>
          </cell>
        </row>
        <row r="32">
          <cell r="B32" t="str">
            <v>LOOSE-RES</v>
          </cell>
          <cell r="C32" t="str">
            <v>LOOSE MATERIAL -RES</v>
          </cell>
          <cell r="D32">
            <v>50.96</v>
          </cell>
          <cell r="E32">
            <v>86.24</v>
          </cell>
          <cell r="F32">
            <v>90.16</v>
          </cell>
          <cell r="G32">
            <v>117.6</v>
          </cell>
          <cell r="H32">
            <v>3.92</v>
          </cell>
          <cell r="I32">
            <v>7.84</v>
          </cell>
          <cell r="J32">
            <v>7.84</v>
          </cell>
          <cell r="K32">
            <v>15.68</v>
          </cell>
          <cell r="L32">
            <v>7.84</v>
          </cell>
          <cell r="M32">
            <v>7.84</v>
          </cell>
          <cell r="N32">
            <v>31.36</v>
          </cell>
          <cell r="O32">
            <v>15.68</v>
          </cell>
          <cell r="P32">
            <v>50.96</v>
          </cell>
        </row>
        <row r="33">
          <cell r="B33" t="str">
            <v>TIRE-RESI</v>
          </cell>
          <cell r="C33" t="str">
            <v>TIRE FEE - RESI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20</v>
          </cell>
          <cell r="P33">
            <v>0</v>
          </cell>
        </row>
        <row r="34">
          <cell r="B34" t="str">
            <v>REDELIVERRECY</v>
          </cell>
          <cell r="C34" t="str">
            <v>DELIVERY CHARGE RECYCLE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B35" t="str">
            <v>TIME15</v>
          </cell>
          <cell r="C35" t="str">
            <v>TIME CHRG - 15MIN</v>
          </cell>
          <cell r="D35">
            <v>60.52</v>
          </cell>
          <cell r="E35">
            <v>151.30000000000001</v>
          </cell>
          <cell r="F35">
            <v>136.17000000000002</v>
          </cell>
          <cell r="G35">
            <v>181.56</v>
          </cell>
          <cell r="H35">
            <v>15.13</v>
          </cell>
          <cell r="I35">
            <v>75.650000000000006</v>
          </cell>
          <cell r="J35">
            <v>75.650000000000006</v>
          </cell>
          <cell r="K35">
            <v>45.39</v>
          </cell>
          <cell r="L35">
            <v>15.13</v>
          </cell>
          <cell r="M35">
            <v>151.30000000000001</v>
          </cell>
          <cell r="N35">
            <v>0</v>
          </cell>
          <cell r="O35">
            <v>0</v>
          </cell>
          <cell r="P35">
            <v>60.52</v>
          </cell>
        </row>
        <row r="36">
          <cell r="B36" t="str">
            <v>TIME-XTRA15</v>
          </cell>
          <cell r="C36" t="str">
            <v>RESI TIME CHRG - XTRA PERSON</v>
          </cell>
          <cell r="D36">
            <v>0</v>
          </cell>
          <cell r="E36">
            <v>15.75</v>
          </cell>
          <cell r="F36">
            <v>15.75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UNLOCKRESW1</v>
          </cell>
          <cell r="C37" t="str">
            <v>UNLOCK/UNLATCH WEEKLY</v>
          </cell>
          <cell r="D37">
            <v>18.100000000000001</v>
          </cell>
          <cell r="E37">
            <v>0</v>
          </cell>
          <cell r="F37">
            <v>7.4</v>
          </cell>
          <cell r="G37">
            <v>14.81</v>
          </cell>
          <cell r="H37">
            <v>14.81</v>
          </cell>
          <cell r="I37">
            <v>80.63</v>
          </cell>
          <cell r="J37">
            <v>95.44</v>
          </cell>
          <cell r="K37">
            <v>103.67</v>
          </cell>
          <cell r="L37">
            <v>29.62</v>
          </cell>
          <cell r="M37">
            <v>74.05</v>
          </cell>
          <cell r="N37">
            <v>103.67</v>
          </cell>
          <cell r="O37">
            <v>103.67</v>
          </cell>
          <cell r="P37">
            <v>92.15</v>
          </cell>
        </row>
        <row r="38">
          <cell r="B38" t="str">
            <v>PDBAG-RES</v>
          </cell>
          <cell r="C38" t="str">
            <v>PREPAID BAG - RES</v>
          </cell>
          <cell r="D38">
            <v>103.18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121.61</v>
          </cell>
          <cell r="L38">
            <v>121.6</v>
          </cell>
          <cell r="M38">
            <v>169.51</v>
          </cell>
          <cell r="N38">
            <v>66.37</v>
          </cell>
          <cell r="O38">
            <v>250.61</v>
          </cell>
          <cell r="P38">
            <v>103.18</v>
          </cell>
        </row>
        <row r="39">
          <cell r="B39" t="str">
            <v>UNLOCKRES</v>
          </cell>
          <cell r="C39" t="str">
            <v>UNLOCK/UNLATCH REFUSE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1.71</v>
          </cell>
          <cell r="N39">
            <v>1.71</v>
          </cell>
          <cell r="O39">
            <v>1.71</v>
          </cell>
          <cell r="P39">
            <v>1.71</v>
          </cell>
        </row>
        <row r="40">
          <cell r="D40">
            <v>156953.12999999995</v>
          </cell>
          <cell r="E40">
            <v>157933.93999999997</v>
          </cell>
          <cell r="F40">
            <v>156395.74999999997</v>
          </cell>
          <cell r="G40">
            <v>158581.19000000003</v>
          </cell>
          <cell r="H40">
            <v>158433.07</v>
          </cell>
          <cell r="I40">
            <v>156526.77999999994</v>
          </cell>
          <cell r="J40">
            <v>159389.55999999997</v>
          </cell>
          <cell r="K40">
            <v>159519.24999999994</v>
          </cell>
          <cell r="L40">
            <v>81674.49000000002</v>
          </cell>
          <cell r="M40">
            <v>78278.62000000001</v>
          </cell>
          <cell r="N40">
            <v>158444.28999999995</v>
          </cell>
          <cell r="O40">
            <v>161823.01999999996</v>
          </cell>
          <cell r="P40">
            <v>159418.72999999995</v>
          </cell>
          <cell r="Q40">
            <v>1903371.82</v>
          </cell>
          <cell r="R40">
            <v>-24890.35999999987</v>
          </cell>
        </row>
        <row r="41">
          <cell r="B41" t="str">
            <v>60CW1</v>
          </cell>
          <cell r="C41" t="str">
            <v>1-60 GAL CART CMML WKLY</v>
          </cell>
          <cell r="D41">
            <v>4895.08</v>
          </cell>
          <cell r="E41">
            <v>5214.76</v>
          </cell>
          <cell r="F41">
            <v>5406.58</v>
          </cell>
          <cell r="G41">
            <v>5477.74</v>
          </cell>
          <cell r="H41">
            <v>5568.3700000000008</v>
          </cell>
          <cell r="I41">
            <v>6018.81</v>
          </cell>
          <cell r="J41">
            <v>4044.5199999999995</v>
          </cell>
          <cell r="K41">
            <v>4068.75</v>
          </cell>
          <cell r="L41">
            <v>0</v>
          </cell>
          <cell r="M41">
            <v>3985.43</v>
          </cell>
          <cell r="N41">
            <v>3797.49</v>
          </cell>
          <cell r="O41">
            <v>3857.56</v>
          </cell>
          <cell r="P41">
            <v>3826.5499999999997</v>
          </cell>
        </row>
        <row r="42">
          <cell r="B42" t="str">
            <v>CDRIVEIN</v>
          </cell>
          <cell r="C42" t="str">
            <v>DRIVE IN SERVICE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7.75</v>
          </cell>
          <cell r="L42">
            <v>0</v>
          </cell>
          <cell r="M42">
            <v>7.75</v>
          </cell>
          <cell r="N42">
            <v>7.75</v>
          </cell>
          <cell r="O42">
            <v>7.75</v>
          </cell>
          <cell r="P42">
            <v>7.75</v>
          </cell>
        </row>
        <row r="43">
          <cell r="B43" t="str">
            <v>CGATEEOW</v>
          </cell>
          <cell r="C43" t="str">
            <v>GATE CHARGE EOW</v>
          </cell>
          <cell r="D43">
            <v>12.33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CRENT</v>
          </cell>
          <cell r="C44" t="str">
            <v>CONTAINER RENT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17.21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25.81</v>
          </cell>
          <cell r="O44">
            <v>17.21</v>
          </cell>
          <cell r="P44">
            <v>51.63</v>
          </cell>
        </row>
        <row r="45">
          <cell r="B45" t="str">
            <v>CTDEL</v>
          </cell>
          <cell r="C45" t="str">
            <v>TEMP CONTAINER DELIV</v>
          </cell>
          <cell r="D45">
            <v>396.79999999999995</v>
          </cell>
          <cell r="E45">
            <v>198.4</v>
          </cell>
          <cell r="F45">
            <v>138.88</v>
          </cell>
          <cell r="G45">
            <v>416.64</v>
          </cell>
          <cell r="H45">
            <v>238.08</v>
          </cell>
          <cell r="I45">
            <v>119.04</v>
          </cell>
          <cell r="J45">
            <v>39.68</v>
          </cell>
          <cell r="K45">
            <v>0</v>
          </cell>
          <cell r="L45">
            <v>0</v>
          </cell>
          <cell r="M45">
            <v>119.04</v>
          </cell>
          <cell r="N45">
            <v>119.04</v>
          </cell>
          <cell r="O45">
            <v>39.68</v>
          </cell>
          <cell r="P45">
            <v>198.4</v>
          </cell>
        </row>
        <row r="46">
          <cell r="B46" t="str">
            <v>CTRENT</v>
          </cell>
          <cell r="C46" t="str">
            <v>TEMP CONTAINER RENT</v>
          </cell>
          <cell r="D46">
            <v>0</v>
          </cell>
          <cell r="E46">
            <v>3.96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CTRIP</v>
          </cell>
          <cell r="C47" t="str">
            <v>RETURN TRIP CHARGE - CONT</v>
          </cell>
          <cell r="D47">
            <v>8</v>
          </cell>
          <cell r="E47">
            <v>20</v>
          </cell>
          <cell r="F47">
            <v>12</v>
          </cell>
          <cell r="G47">
            <v>4</v>
          </cell>
          <cell r="H47">
            <v>8</v>
          </cell>
          <cell r="I47">
            <v>8</v>
          </cell>
          <cell r="J47">
            <v>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 t="str">
            <v>CTRIPCAN</v>
          </cell>
          <cell r="C48" t="str">
            <v>RETURN TRIP CHG - CANS</v>
          </cell>
          <cell r="D48">
            <v>4</v>
          </cell>
          <cell r="E48">
            <v>12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CTRIP-COMM</v>
          </cell>
          <cell r="C49" t="str">
            <v>RETURN TRIP CHARGE - COMM</v>
          </cell>
          <cell r="D49">
            <v>12</v>
          </cell>
          <cell r="E49">
            <v>16</v>
          </cell>
          <cell r="F49">
            <v>8</v>
          </cell>
          <cell r="G49">
            <v>8</v>
          </cell>
          <cell r="H49">
            <v>8</v>
          </cell>
          <cell r="I49">
            <v>8</v>
          </cell>
          <cell r="J49">
            <v>0</v>
          </cell>
          <cell r="K49">
            <v>24</v>
          </cell>
          <cell r="L49">
            <v>0</v>
          </cell>
          <cell r="M49">
            <v>16</v>
          </cell>
          <cell r="N49">
            <v>0</v>
          </cell>
          <cell r="O49">
            <v>16</v>
          </cell>
          <cell r="P49">
            <v>4</v>
          </cell>
        </row>
        <row r="50">
          <cell r="B50" t="str">
            <v>CWALKIN</v>
          </cell>
          <cell r="C50" t="str">
            <v>WALK IN SERVICE</v>
          </cell>
          <cell r="D50">
            <v>10.4</v>
          </cell>
          <cell r="E50">
            <v>1.74</v>
          </cell>
          <cell r="F50">
            <v>1.74</v>
          </cell>
          <cell r="G50">
            <v>1.74</v>
          </cell>
          <cell r="H50">
            <v>1.74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 t="str">
            <v>ROLLOUTOC</v>
          </cell>
          <cell r="C51" t="str">
            <v>ROLL OUT</v>
          </cell>
          <cell r="D51">
            <v>199.68</v>
          </cell>
          <cell r="E51">
            <v>199.68</v>
          </cell>
          <cell r="F51">
            <v>197.52</v>
          </cell>
          <cell r="G51">
            <v>192</v>
          </cell>
          <cell r="H51">
            <v>182.79</v>
          </cell>
          <cell r="I51">
            <v>184.32000000000002</v>
          </cell>
          <cell r="J51">
            <v>184.32000000000002</v>
          </cell>
          <cell r="K51">
            <v>184.32000000000002</v>
          </cell>
          <cell r="L51">
            <v>0</v>
          </cell>
          <cell r="M51">
            <v>184.32</v>
          </cell>
          <cell r="N51">
            <v>184.32</v>
          </cell>
          <cell r="O51">
            <v>184.32</v>
          </cell>
          <cell r="P51">
            <v>199.68</v>
          </cell>
        </row>
        <row r="52">
          <cell r="B52" t="str">
            <v>ADJCOM</v>
          </cell>
          <cell r="C52" t="str">
            <v>SERVICE ADJ-COMMERCIAL</v>
          </cell>
          <cell r="D52">
            <v>0</v>
          </cell>
          <cell r="E52">
            <v>0</v>
          </cell>
          <cell r="F52">
            <v>0</v>
          </cell>
          <cell r="G52">
            <v>0.54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str">
            <v>300CTPU</v>
          </cell>
          <cell r="C53" t="str">
            <v>300 GL CART TEMP PICKUP</v>
          </cell>
          <cell r="D53">
            <v>284.67</v>
          </cell>
          <cell r="E53">
            <v>506.08</v>
          </cell>
          <cell r="F53">
            <v>347.93</v>
          </cell>
          <cell r="G53">
            <v>569.34</v>
          </cell>
          <cell r="H53">
            <v>474.45</v>
          </cell>
          <cell r="I53">
            <v>221.41</v>
          </cell>
          <cell r="J53">
            <v>189.78</v>
          </cell>
          <cell r="K53">
            <v>189.78</v>
          </cell>
          <cell r="L53">
            <v>0</v>
          </cell>
          <cell r="M53">
            <v>31.63</v>
          </cell>
          <cell r="N53">
            <v>347.93</v>
          </cell>
          <cell r="O53">
            <v>221.41</v>
          </cell>
          <cell r="P53">
            <v>253.04</v>
          </cell>
        </row>
        <row r="54">
          <cell r="B54" t="str">
            <v>300RENTTD</v>
          </cell>
          <cell r="C54" t="str">
            <v>300 GL CART TEMP RENT DAILY</v>
          </cell>
          <cell r="D54">
            <v>18.48</v>
          </cell>
          <cell r="E54">
            <v>29.04</v>
          </cell>
          <cell r="F54">
            <v>52.8</v>
          </cell>
          <cell r="G54">
            <v>89.759999999999991</v>
          </cell>
          <cell r="H54">
            <v>73.919999999999987</v>
          </cell>
          <cell r="I54">
            <v>59.4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5.28</v>
          </cell>
          <cell r="O54">
            <v>7.92</v>
          </cell>
          <cell r="P54">
            <v>0</v>
          </cell>
        </row>
        <row r="55">
          <cell r="B55" t="str">
            <v>300C2W1</v>
          </cell>
          <cell r="C55" t="str">
            <v>1-300 GL CART 2X WK SVC</v>
          </cell>
          <cell r="D55">
            <v>23557.119999999999</v>
          </cell>
          <cell r="E55">
            <v>23721.469999999998</v>
          </cell>
          <cell r="F55">
            <v>29670.84</v>
          </cell>
          <cell r="G55">
            <v>30678.879999999997</v>
          </cell>
          <cell r="H55">
            <v>32702.87</v>
          </cell>
          <cell r="I55">
            <v>23187.68</v>
          </cell>
          <cell r="J55">
            <v>21913.57</v>
          </cell>
          <cell r="K55">
            <v>20483.11</v>
          </cell>
          <cell r="L55">
            <v>0</v>
          </cell>
          <cell r="M55">
            <v>23407.85</v>
          </cell>
          <cell r="N55">
            <v>23724.5</v>
          </cell>
          <cell r="O55">
            <v>22644.04</v>
          </cell>
          <cell r="P55">
            <v>25097.919999999998</v>
          </cell>
        </row>
        <row r="56">
          <cell r="B56" t="str">
            <v>300C3W1</v>
          </cell>
          <cell r="C56" t="str">
            <v>1-300 GL CART 3X WK SVC</v>
          </cell>
          <cell r="D56">
            <v>15779.369999999999</v>
          </cell>
          <cell r="E56">
            <v>15487</v>
          </cell>
          <cell r="F56">
            <v>23588.7</v>
          </cell>
          <cell r="G56">
            <v>23243.95</v>
          </cell>
          <cell r="H56">
            <v>19975.080000000002</v>
          </cell>
          <cell r="I56">
            <v>17952.239999999998</v>
          </cell>
          <cell r="J56">
            <v>15423.779999999999</v>
          </cell>
          <cell r="K56">
            <v>12832.07</v>
          </cell>
          <cell r="L56">
            <v>0</v>
          </cell>
          <cell r="M56">
            <v>11536.24</v>
          </cell>
          <cell r="N56">
            <v>13182.39</v>
          </cell>
          <cell r="O56">
            <v>13559.039999999999</v>
          </cell>
          <cell r="P56">
            <v>14380.8</v>
          </cell>
        </row>
        <row r="57">
          <cell r="B57" t="str">
            <v>300C5W1</v>
          </cell>
          <cell r="C57" t="str">
            <v>1-300 GL CART 5X WK SVC</v>
          </cell>
          <cell r="D57">
            <v>3423.9999999999995</v>
          </cell>
          <cell r="E57">
            <v>3423.9999999999995</v>
          </cell>
          <cell r="F57">
            <v>3423.9999999999995</v>
          </cell>
          <cell r="G57">
            <v>3423.9999999999995</v>
          </cell>
          <cell r="H57">
            <v>3423.9999999999995</v>
          </cell>
          <cell r="I57">
            <v>3423.9999999999995</v>
          </cell>
          <cell r="J57">
            <v>3423.9999999999995</v>
          </cell>
          <cell r="K57">
            <v>3423.9999999999995</v>
          </cell>
          <cell r="L57">
            <v>0</v>
          </cell>
          <cell r="M57">
            <v>3423.9999999999995</v>
          </cell>
          <cell r="N57">
            <v>3423.9999999999995</v>
          </cell>
          <cell r="O57">
            <v>3424</v>
          </cell>
          <cell r="P57">
            <v>3424</v>
          </cell>
        </row>
        <row r="58">
          <cell r="B58" t="str">
            <v>300CE1</v>
          </cell>
          <cell r="C58" t="str">
            <v>1-300 GL CART EOW SVC</v>
          </cell>
          <cell r="D58">
            <v>2728.39</v>
          </cell>
          <cell r="E58">
            <v>2416.12</v>
          </cell>
          <cell r="F58">
            <v>2539.6799999999998</v>
          </cell>
          <cell r="G58">
            <v>2676.96</v>
          </cell>
          <cell r="H58">
            <v>2814.24</v>
          </cell>
          <cell r="I58">
            <v>2882.8799999999997</v>
          </cell>
          <cell r="J58">
            <v>2734.1499999999996</v>
          </cell>
          <cell r="K58">
            <v>2745.6</v>
          </cell>
          <cell r="L58">
            <v>0</v>
          </cell>
          <cell r="M58">
            <v>2848.56</v>
          </cell>
          <cell r="N58">
            <v>2985.84</v>
          </cell>
          <cell r="O58">
            <v>2873.73</v>
          </cell>
          <cell r="P58">
            <v>2965.24</v>
          </cell>
        </row>
        <row r="59">
          <cell r="B59" t="str">
            <v>300CW1</v>
          </cell>
          <cell r="C59" t="str">
            <v>1-300 GL CART WEEKLY SVC</v>
          </cell>
          <cell r="D59">
            <v>24714.41</v>
          </cell>
          <cell r="E59">
            <v>24721.280000000002</v>
          </cell>
          <cell r="F59">
            <v>24639.09</v>
          </cell>
          <cell r="G59">
            <v>23111.940000000002</v>
          </cell>
          <cell r="H59">
            <v>23242.11</v>
          </cell>
          <cell r="I59">
            <v>23933.75</v>
          </cell>
          <cell r="J59">
            <v>24695.77</v>
          </cell>
          <cell r="K59">
            <v>24632.239999999998</v>
          </cell>
          <cell r="L59">
            <v>0</v>
          </cell>
          <cell r="M59">
            <v>24858.240000000002</v>
          </cell>
          <cell r="N59">
            <v>27323.440000000002</v>
          </cell>
          <cell r="O59">
            <v>25851.18</v>
          </cell>
          <cell r="P59">
            <v>24310.399999999998</v>
          </cell>
        </row>
        <row r="60">
          <cell r="B60" t="str">
            <v>65CBRENT</v>
          </cell>
          <cell r="C60" t="str">
            <v>65 CMML BEAR RENT</v>
          </cell>
          <cell r="D60">
            <v>280.44</v>
          </cell>
          <cell r="E60">
            <v>280.44</v>
          </cell>
          <cell r="F60">
            <v>285</v>
          </cell>
          <cell r="G60">
            <v>274.07</v>
          </cell>
          <cell r="H60">
            <v>280.44</v>
          </cell>
          <cell r="I60">
            <v>285.57</v>
          </cell>
          <cell r="J60">
            <v>131.67000000000002</v>
          </cell>
          <cell r="K60">
            <v>116.28</v>
          </cell>
          <cell r="L60">
            <v>0</v>
          </cell>
          <cell r="M60">
            <v>129.96</v>
          </cell>
          <cell r="N60">
            <v>129.96</v>
          </cell>
          <cell r="O60">
            <v>129.96</v>
          </cell>
          <cell r="P60">
            <v>131.67000000000002</v>
          </cell>
        </row>
        <row r="61">
          <cell r="B61" t="str">
            <v>65CWB1</v>
          </cell>
          <cell r="C61" t="str">
            <v>1-65 GAL BEAR CART CMML WKLY</v>
          </cell>
          <cell r="D61">
            <v>1454.95</v>
          </cell>
          <cell r="E61">
            <v>1454.95</v>
          </cell>
          <cell r="F61">
            <v>1475.73</v>
          </cell>
          <cell r="G61">
            <v>1342.67</v>
          </cell>
          <cell r="H61">
            <v>1247.1000000000001</v>
          </cell>
          <cell r="I61">
            <v>1340.63</v>
          </cell>
          <cell r="J61">
            <v>488.45000000000005</v>
          </cell>
          <cell r="K61">
            <v>258.14999999999998</v>
          </cell>
          <cell r="L61">
            <v>0</v>
          </cell>
          <cell r="M61">
            <v>457.27</v>
          </cell>
          <cell r="N61">
            <v>436.48</v>
          </cell>
          <cell r="O61">
            <v>426.09</v>
          </cell>
          <cell r="P61">
            <v>498.83</v>
          </cell>
        </row>
        <row r="62">
          <cell r="B62" t="str">
            <v>90CW1</v>
          </cell>
          <cell r="C62" t="str">
            <v>1-90 GAL CART CMML WKLY</v>
          </cell>
          <cell r="D62">
            <v>7557.8000000000011</v>
          </cell>
          <cell r="E62">
            <v>7426.98</v>
          </cell>
          <cell r="F62">
            <v>7540.79</v>
          </cell>
          <cell r="G62">
            <v>7415.79</v>
          </cell>
          <cell r="H62">
            <v>7337.7</v>
          </cell>
          <cell r="I62">
            <v>7581.35</v>
          </cell>
          <cell r="J62">
            <v>6916.9499999999989</v>
          </cell>
          <cell r="K62">
            <v>6897.45</v>
          </cell>
          <cell r="L62">
            <v>0</v>
          </cell>
          <cell r="M62">
            <v>6963.83</v>
          </cell>
          <cell r="N62">
            <v>6807.6</v>
          </cell>
          <cell r="O62">
            <v>6584.4</v>
          </cell>
          <cell r="P62">
            <v>6082.2</v>
          </cell>
        </row>
        <row r="63">
          <cell r="B63" t="str">
            <v>95CBRENT</v>
          </cell>
          <cell r="C63" t="str">
            <v>95 CMML BEAR RENT</v>
          </cell>
          <cell r="D63">
            <v>532.5</v>
          </cell>
          <cell r="E63">
            <v>518.29999999999995</v>
          </cell>
          <cell r="F63">
            <v>520.48</v>
          </cell>
          <cell r="G63">
            <v>665.03000000000009</v>
          </cell>
          <cell r="H63">
            <v>573.31999999999994</v>
          </cell>
          <cell r="I63">
            <v>579.71</v>
          </cell>
          <cell r="J63">
            <v>495.22</v>
          </cell>
          <cell r="K63">
            <v>501.26</v>
          </cell>
          <cell r="L63">
            <v>0</v>
          </cell>
          <cell r="M63">
            <v>504.09999999999997</v>
          </cell>
          <cell r="N63">
            <v>511.19999999999993</v>
          </cell>
          <cell r="O63">
            <v>518.29999999999995</v>
          </cell>
          <cell r="P63">
            <v>528.06000000000006</v>
          </cell>
        </row>
        <row r="64">
          <cell r="B64" t="str">
            <v>95CWB1</v>
          </cell>
          <cell r="C64" t="str">
            <v>1-95 GAL BEAR CART CMML WKLY</v>
          </cell>
          <cell r="D64">
            <v>2861.92</v>
          </cell>
          <cell r="E64">
            <v>2631.12</v>
          </cell>
          <cell r="F64">
            <v>2538.7999999999997</v>
          </cell>
          <cell r="G64">
            <v>3397.35</v>
          </cell>
          <cell r="H64">
            <v>2804.2200000000003</v>
          </cell>
          <cell r="I64">
            <v>2885</v>
          </cell>
          <cell r="J64">
            <v>2284.92</v>
          </cell>
          <cell r="K64">
            <v>2261.84</v>
          </cell>
          <cell r="L64">
            <v>0</v>
          </cell>
          <cell r="M64">
            <v>2289.5299999999997</v>
          </cell>
          <cell r="N64">
            <v>2354.16</v>
          </cell>
          <cell r="O64">
            <v>2400.3199999999997</v>
          </cell>
          <cell r="P64">
            <v>2423.3999999999996</v>
          </cell>
        </row>
        <row r="65">
          <cell r="B65" t="str">
            <v>CASTERS-COM</v>
          </cell>
          <cell r="C65" t="str">
            <v>CASTERS - COM</v>
          </cell>
          <cell r="D65">
            <v>666.75</v>
          </cell>
          <cell r="E65">
            <v>662.08</v>
          </cell>
          <cell r="F65">
            <v>722.79000000000008</v>
          </cell>
          <cell r="G65">
            <v>707.04000000000008</v>
          </cell>
          <cell r="H65">
            <v>709.9</v>
          </cell>
          <cell r="I65">
            <v>686.36999999999989</v>
          </cell>
          <cell r="J65">
            <v>671.31999999999994</v>
          </cell>
          <cell r="K65">
            <v>459.96000000000004</v>
          </cell>
          <cell r="L65">
            <v>0</v>
          </cell>
          <cell r="M65">
            <v>674.25000000000011</v>
          </cell>
          <cell r="N65">
            <v>729.22</v>
          </cell>
          <cell r="O65">
            <v>749.11</v>
          </cell>
          <cell r="P65">
            <v>761.63</v>
          </cell>
        </row>
        <row r="66">
          <cell r="B66" t="str">
            <v>CRENT300</v>
          </cell>
          <cell r="C66" t="str">
            <v>CONTAINER RENT 300 GAL</v>
          </cell>
          <cell r="D66">
            <v>798.81999999999994</v>
          </cell>
          <cell r="E66">
            <v>691.85</v>
          </cell>
          <cell r="F66">
            <v>671.19</v>
          </cell>
          <cell r="G66">
            <v>688.4</v>
          </cell>
          <cell r="H66">
            <v>705.61000000000013</v>
          </cell>
          <cell r="I66">
            <v>705.61</v>
          </cell>
          <cell r="J66">
            <v>692.7</v>
          </cell>
          <cell r="K66">
            <v>688.40000000000009</v>
          </cell>
          <cell r="L66">
            <v>0</v>
          </cell>
          <cell r="M66">
            <v>684.09999999999991</v>
          </cell>
          <cell r="N66">
            <v>688.4</v>
          </cell>
          <cell r="O66">
            <v>668.89</v>
          </cell>
          <cell r="P66">
            <v>666.02</v>
          </cell>
        </row>
        <row r="67">
          <cell r="B67" t="str">
            <v>ROLLW300</v>
          </cell>
          <cell r="C67" t="str">
            <v>ROLL OUT 300GAL WKLY</v>
          </cell>
          <cell r="D67">
            <v>0</v>
          </cell>
          <cell r="E67">
            <v>0</v>
          </cell>
          <cell r="F67">
            <v>0</v>
          </cell>
          <cell r="G67">
            <v>16.62</v>
          </cell>
          <cell r="H67">
            <v>33.25</v>
          </cell>
          <cell r="I67">
            <v>33.25</v>
          </cell>
          <cell r="J67">
            <v>33.25</v>
          </cell>
          <cell r="K67">
            <v>53.2</v>
          </cell>
          <cell r="L67">
            <v>0</v>
          </cell>
          <cell r="M67">
            <v>66.5</v>
          </cell>
          <cell r="N67">
            <v>199.5</v>
          </cell>
          <cell r="O67">
            <v>186.2</v>
          </cell>
          <cell r="P67">
            <v>166.25</v>
          </cell>
        </row>
        <row r="68">
          <cell r="B68" t="str">
            <v>UNLOCKREF</v>
          </cell>
          <cell r="C68" t="str">
            <v>UNLOCK / UNLATCH REFUSE</v>
          </cell>
          <cell r="D68">
            <v>319.67</v>
          </cell>
          <cell r="E68">
            <v>331.96</v>
          </cell>
          <cell r="F68">
            <v>319.67</v>
          </cell>
          <cell r="G68">
            <v>393.44</v>
          </cell>
          <cell r="H68">
            <v>424.17999999999995</v>
          </cell>
          <cell r="I68">
            <v>357.91</v>
          </cell>
          <cell r="J68">
            <v>295.08</v>
          </cell>
          <cell r="K68">
            <v>278.89999999999998</v>
          </cell>
          <cell r="L68">
            <v>0</v>
          </cell>
          <cell r="M68">
            <v>276.16999999999996</v>
          </cell>
          <cell r="N68">
            <v>368.84999999999997</v>
          </cell>
          <cell r="O68">
            <v>368.84999999999997</v>
          </cell>
          <cell r="P68">
            <v>368.84999999999997</v>
          </cell>
        </row>
        <row r="69">
          <cell r="B69" t="str">
            <v>CXTRA60</v>
          </cell>
          <cell r="C69" t="str">
            <v>EXTRA 60GAL COMM</v>
          </cell>
          <cell r="D69">
            <v>0</v>
          </cell>
          <cell r="E69">
            <v>8.9499999999999993</v>
          </cell>
          <cell r="F69">
            <v>8.9499999999999993</v>
          </cell>
          <cell r="G69">
            <v>26.849999999999998</v>
          </cell>
          <cell r="H69">
            <v>8.9499999999999993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8.9499999999999993</v>
          </cell>
        </row>
        <row r="70">
          <cell r="B70" t="str">
            <v>OFOWC</v>
          </cell>
          <cell r="C70" t="str">
            <v>OVERFILL/OVERWEIGHT COMM</v>
          </cell>
          <cell r="D70">
            <v>1034.8800000000001</v>
          </cell>
          <cell r="E70">
            <v>1144.6400000000001</v>
          </cell>
          <cell r="F70">
            <v>1732.6399999999999</v>
          </cell>
          <cell r="G70">
            <v>2610.7199999999998</v>
          </cell>
          <cell r="H70">
            <v>1270.08</v>
          </cell>
          <cell r="I70">
            <v>768.31999999999994</v>
          </cell>
          <cell r="J70">
            <v>827.12</v>
          </cell>
          <cell r="K70">
            <v>325.36</v>
          </cell>
          <cell r="L70">
            <v>0</v>
          </cell>
          <cell r="M70">
            <v>740.88000000000011</v>
          </cell>
          <cell r="N70">
            <v>701.68</v>
          </cell>
          <cell r="O70">
            <v>878.07999999999993</v>
          </cell>
          <cell r="P70">
            <v>1252.74</v>
          </cell>
        </row>
        <row r="71">
          <cell r="B71" t="str">
            <v>SP300</v>
          </cell>
          <cell r="C71" t="str">
            <v>SPECIAL PICKUP 300GL</v>
          </cell>
          <cell r="D71">
            <v>920</v>
          </cell>
          <cell r="E71">
            <v>560</v>
          </cell>
          <cell r="F71">
            <v>880</v>
          </cell>
          <cell r="G71">
            <v>1360</v>
          </cell>
          <cell r="H71">
            <v>920</v>
          </cell>
          <cell r="I71">
            <v>400</v>
          </cell>
          <cell r="J71">
            <v>160</v>
          </cell>
          <cell r="K71">
            <v>280</v>
          </cell>
          <cell r="L71">
            <v>0</v>
          </cell>
          <cell r="M71">
            <v>80</v>
          </cell>
          <cell r="N71">
            <v>360</v>
          </cell>
          <cell r="O71">
            <v>240</v>
          </cell>
          <cell r="P71">
            <v>360</v>
          </cell>
        </row>
        <row r="72">
          <cell r="B72" t="str">
            <v>60CM1</v>
          </cell>
          <cell r="C72" t="str">
            <v>1-60 GAL CART CMML MNTHLY</v>
          </cell>
          <cell r="D72">
            <v>134.25</v>
          </cell>
          <cell r="E72">
            <v>8.9499999999999993</v>
          </cell>
          <cell r="F72">
            <v>8.9499999999999993</v>
          </cell>
          <cell r="G72">
            <v>8.9499999999999993</v>
          </cell>
          <cell r="H72">
            <v>8.9499999999999993</v>
          </cell>
          <cell r="I72">
            <v>8.9499999999999993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8.9499999999999993</v>
          </cell>
          <cell r="O72">
            <v>8.9499999999999993</v>
          </cell>
          <cell r="P72">
            <v>8.9499999999999993</v>
          </cell>
        </row>
        <row r="73">
          <cell r="B73" t="str">
            <v>90C2W1</v>
          </cell>
          <cell r="C73" t="str">
            <v>1-90 GAL CART CMML 2X WK</v>
          </cell>
          <cell r="D73">
            <v>357.12</v>
          </cell>
          <cell r="E73">
            <v>412.91999999999996</v>
          </cell>
          <cell r="F73">
            <v>605.11999999999989</v>
          </cell>
          <cell r="G73">
            <v>803.5100000000001</v>
          </cell>
          <cell r="H73">
            <v>753.91000000000008</v>
          </cell>
          <cell r="I73">
            <v>643.54000000000008</v>
          </cell>
          <cell r="J73">
            <v>803.52</v>
          </cell>
          <cell r="K73">
            <v>535.67999999999995</v>
          </cell>
          <cell r="L73">
            <v>0</v>
          </cell>
          <cell r="M73">
            <v>535.68000000000006</v>
          </cell>
          <cell r="N73">
            <v>456.31</v>
          </cell>
          <cell r="O73">
            <v>476.15</v>
          </cell>
          <cell r="P73">
            <v>658.43999999999994</v>
          </cell>
        </row>
        <row r="74">
          <cell r="B74" t="str">
            <v>CRENT60</v>
          </cell>
          <cell r="C74" t="str">
            <v>CONTAINER RENT 60 GAL</v>
          </cell>
          <cell r="D74">
            <v>147.41999999999999</v>
          </cell>
          <cell r="E74">
            <v>134.43</v>
          </cell>
          <cell r="F74">
            <v>115.83</v>
          </cell>
          <cell r="G74">
            <v>137.92999999999998</v>
          </cell>
          <cell r="H74">
            <v>136.88999999999999</v>
          </cell>
          <cell r="I74">
            <v>131.63</v>
          </cell>
          <cell r="J74">
            <v>152.67999999999998</v>
          </cell>
          <cell r="K74">
            <v>126.35999999999999</v>
          </cell>
          <cell r="L74">
            <v>0</v>
          </cell>
          <cell r="M74">
            <v>119.22</v>
          </cell>
          <cell r="N74">
            <v>115.83</v>
          </cell>
          <cell r="O74">
            <v>115.83</v>
          </cell>
          <cell r="P74">
            <v>115.83</v>
          </cell>
        </row>
        <row r="75">
          <cell r="B75" t="str">
            <v>ROLLW-COM</v>
          </cell>
          <cell r="C75" t="str">
            <v>ROLLOUT CMML WEEKLY UP TO 25FT</v>
          </cell>
          <cell r="D75">
            <v>46.92</v>
          </cell>
          <cell r="E75">
            <v>46.92</v>
          </cell>
          <cell r="F75">
            <v>61.980000000000004</v>
          </cell>
          <cell r="G75">
            <v>61.980000000000004</v>
          </cell>
          <cell r="H75">
            <v>61.980000000000004</v>
          </cell>
          <cell r="I75">
            <v>46.92</v>
          </cell>
          <cell r="J75">
            <v>45.18</v>
          </cell>
          <cell r="K75">
            <v>45.18</v>
          </cell>
          <cell r="L75">
            <v>0</v>
          </cell>
          <cell r="M75">
            <v>45.18</v>
          </cell>
          <cell r="N75">
            <v>37.65</v>
          </cell>
          <cell r="O75">
            <v>37.65</v>
          </cell>
          <cell r="P75">
            <v>37.65</v>
          </cell>
        </row>
        <row r="76">
          <cell r="B76" t="str">
            <v>SP60-COMM</v>
          </cell>
          <cell r="C76" t="str">
            <v>SPECIAL PICKUP 60GL COMM</v>
          </cell>
          <cell r="D76">
            <v>42.93</v>
          </cell>
          <cell r="E76">
            <v>0</v>
          </cell>
          <cell r="F76">
            <v>0</v>
          </cell>
          <cell r="G76">
            <v>21.47</v>
          </cell>
          <cell r="H76">
            <v>7.15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B77" t="str">
            <v>300RENTTM</v>
          </cell>
          <cell r="C77" t="str">
            <v>300 GL CART TEMP RENT MONTHLY</v>
          </cell>
          <cell r="D77">
            <v>219.01000000000002</v>
          </cell>
          <cell r="E77">
            <v>121.68</v>
          </cell>
          <cell r="F77">
            <v>255.67000000000002</v>
          </cell>
          <cell r="G77">
            <v>210.85</v>
          </cell>
          <cell r="H77">
            <v>108.45</v>
          </cell>
          <cell r="I77">
            <v>267.5</v>
          </cell>
          <cell r="J77">
            <v>289.64</v>
          </cell>
          <cell r="K77">
            <v>230.14000000000001</v>
          </cell>
          <cell r="L77">
            <v>0</v>
          </cell>
          <cell r="M77">
            <v>186.87</v>
          </cell>
          <cell r="N77">
            <v>235.24</v>
          </cell>
          <cell r="O77">
            <v>238.07</v>
          </cell>
          <cell r="P77">
            <v>146.79</v>
          </cell>
        </row>
        <row r="78">
          <cell r="B78" t="str">
            <v>90CM1</v>
          </cell>
          <cell r="C78" t="str">
            <v>1-90 GAL CART CMML MONTHLY</v>
          </cell>
          <cell r="D78">
            <v>10.31</v>
          </cell>
          <cell r="E78">
            <v>7.73</v>
          </cell>
          <cell r="F78">
            <v>10.31</v>
          </cell>
          <cell r="G78">
            <v>10.31</v>
          </cell>
          <cell r="H78">
            <v>10.31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CRENT90</v>
          </cell>
          <cell r="C79" t="str">
            <v>CONTAINER RENT 90 GAL</v>
          </cell>
          <cell r="D79">
            <v>11.58</v>
          </cell>
          <cell r="E79">
            <v>11.58</v>
          </cell>
          <cell r="F79">
            <v>23.16</v>
          </cell>
          <cell r="G79">
            <v>23.16</v>
          </cell>
          <cell r="H79">
            <v>23.16</v>
          </cell>
          <cell r="I79">
            <v>23.16</v>
          </cell>
          <cell r="J79">
            <v>11.58</v>
          </cell>
          <cell r="K79">
            <v>11.58</v>
          </cell>
          <cell r="L79">
            <v>0</v>
          </cell>
          <cell r="M79">
            <v>11.58</v>
          </cell>
          <cell r="N79">
            <v>11.58</v>
          </cell>
          <cell r="O79">
            <v>11.58</v>
          </cell>
          <cell r="P79">
            <v>11.58</v>
          </cell>
        </row>
        <row r="80">
          <cell r="B80" t="str">
            <v>ROLLM-COM</v>
          </cell>
          <cell r="C80" t="str">
            <v>ROLLOUT CMML MTHLY UP TO 25FT</v>
          </cell>
          <cell r="D80">
            <v>1.74</v>
          </cell>
          <cell r="E80">
            <v>1.74</v>
          </cell>
          <cell r="F80">
            <v>1.74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SP90-COMM</v>
          </cell>
          <cell r="C81" t="str">
            <v>SPECIAL PICKUP 90GL COMM</v>
          </cell>
          <cell r="D81">
            <v>16.579999999999998</v>
          </cell>
          <cell r="E81">
            <v>0</v>
          </cell>
          <cell r="F81">
            <v>33.159999999999997</v>
          </cell>
          <cell r="G81">
            <v>33.159999999999997</v>
          </cell>
          <cell r="H81">
            <v>82.899999999999991</v>
          </cell>
          <cell r="I81">
            <v>82.899999999999991</v>
          </cell>
          <cell r="J81">
            <v>0</v>
          </cell>
          <cell r="K81">
            <v>16.579999999999998</v>
          </cell>
          <cell r="L81">
            <v>0</v>
          </cell>
          <cell r="M81">
            <v>16.579999999999998</v>
          </cell>
          <cell r="N81">
            <v>0</v>
          </cell>
          <cell r="O81">
            <v>16.579999999999998</v>
          </cell>
          <cell r="P81">
            <v>16.579999999999998</v>
          </cell>
        </row>
        <row r="82">
          <cell r="B82" t="str">
            <v>CXTRA65B</v>
          </cell>
          <cell r="C82" t="str">
            <v>EXTRA 65GAL BEAR COMM</v>
          </cell>
          <cell r="D82">
            <v>9.6</v>
          </cell>
          <cell r="E82">
            <v>0</v>
          </cell>
          <cell r="F82">
            <v>9.6</v>
          </cell>
          <cell r="G82">
            <v>0</v>
          </cell>
          <cell r="H82">
            <v>0</v>
          </cell>
          <cell r="I82">
            <v>9.6</v>
          </cell>
          <cell r="J82">
            <v>9.6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CXTRA95B</v>
          </cell>
          <cell r="C83" t="str">
            <v>EXTRA 95GAL BEAR COMM</v>
          </cell>
          <cell r="D83">
            <v>0</v>
          </cell>
          <cell r="E83">
            <v>0</v>
          </cell>
          <cell r="F83">
            <v>0</v>
          </cell>
          <cell r="G83">
            <v>10.66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>SP65B</v>
          </cell>
          <cell r="C84" t="str">
            <v>SPECIAL PICKUP 65GL BEAR</v>
          </cell>
          <cell r="D84">
            <v>0</v>
          </cell>
          <cell r="E84">
            <v>7.68</v>
          </cell>
          <cell r="F84">
            <v>61.4</v>
          </cell>
          <cell r="G84">
            <v>7.67</v>
          </cell>
          <cell r="H84">
            <v>15.35</v>
          </cell>
          <cell r="I84">
            <v>7.68</v>
          </cell>
          <cell r="J84">
            <v>7.67</v>
          </cell>
          <cell r="K84">
            <v>7.67</v>
          </cell>
          <cell r="L84">
            <v>-7.67</v>
          </cell>
          <cell r="M84">
            <v>0</v>
          </cell>
          <cell r="N84">
            <v>0</v>
          </cell>
          <cell r="O84">
            <v>23.03</v>
          </cell>
          <cell r="P84">
            <v>38.369999999999997</v>
          </cell>
        </row>
        <row r="85">
          <cell r="B85" t="str">
            <v>SP95B</v>
          </cell>
          <cell r="C85" t="str">
            <v>SPECIAL PICKUP 95GL BEAR</v>
          </cell>
          <cell r="D85">
            <v>0</v>
          </cell>
          <cell r="E85">
            <v>0</v>
          </cell>
          <cell r="F85">
            <v>0</v>
          </cell>
          <cell r="G85">
            <v>17.149999999999999</v>
          </cell>
          <cell r="H85">
            <v>0</v>
          </cell>
          <cell r="I85">
            <v>0</v>
          </cell>
          <cell r="J85">
            <v>17.149999999999999</v>
          </cell>
          <cell r="K85">
            <v>0</v>
          </cell>
          <cell r="L85">
            <v>0</v>
          </cell>
          <cell r="M85">
            <v>0</v>
          </cell>
          <cell r="N85">
            <v>17.149999999999999</v>
          </cell>
          <cell r="O85">
            <v>0</v>
          </cell>
          <cell r="P85">
            <v>17.149999999999999</v>
          </cell>
        </row>
        <row r="86">
          <cell r="B86" t="str">
            <v>CXTRA90</v>
          </cell>
          <cell r="C86" t="str">
            <v>EXTRA 90GAL COMM</v>
          </cell>
          <cell r="D86">
            <v>51.550000000000004</v>
          </cell>
          <cell r="E86">
            <v>41.24</v>
          </cell>
          <cell r="F86">
            <v>10.31</v>
          </cell>
          <cell r="G86">
            <v>20.62</v>
          </cell>
          <cell r="H86">
            <v>20.62</v>
          </cell>
          <cell r="I86">
            <v>10.31</v>
          </cell>
          <cell r="J86">
            <v>20.62</v>
          </cell>
          <cell r="K86">
            <v>0</v>
          </cell>
          <cell r="L86">
            <v>0</v>
          </cell>
          <cell r="M86">
            <v>0</v>
          </cell>
          <cell r="N86">
            <v>30.93</v>
          </cell>
          <cell r="O86">
            <v>30.93</v>
          </cell>
          <cell r="P86">
            <v>10.31</v>
          </cell>
        </row>
        <row r="87">
          <cell r="B87" t="str">
            <v>ROLL2W300</v>
          </cell>
          <cell r="C87" t="str">
            <v>ROLL OUT 300GAL 2X WK</v>
          </cell>
          <cell r="D87">
            <v>66.5</v>
          </cell>
          <cell r="E87">
            <v>66.5</v>
          </cell>
          <cell r="F87">
            <v>66.5</v>
          </cell>
          <cell r="G87">
            <v>66.5</v>
          </cell>
          <cell r="H87">
            <v>66.5</v>
          </cell>
          <cell r="I87">
            <v>66.5</v>
          </cell>
          <cell r="J87">
            <v>66.5</v>
          </cell>
          <cell r="K87">
            <v>66.5</v>
          </cell>
          <cell r="L87">
            <v>0</v>
          </cell>
          <cell r="M87">
            <v>66.5</v>
          </cell>
          <cell r="N87">
            <v>66.5</v>
          </cell>
          <cell r="O87">
            <v>66.5</v>
          </cell>
          <cell r="P87">
            <v>66.5</v>
          </cell>
        </row>
        <row r="88">
          <cell r="B88" t="str">
            <v>65C2WB1</v>
          </cell>
          <cell r="C88" t="str">
            <v>1-65 GAL BEAR CART CMML 2X WK</v>
          </cell>
          <cell r="D88">
            <v>581.98</v>
          </cell>
          <cell r="E88">
            <v>581.98</v>
          </cell>
          <cell r="F88">
            <v>678.97</v>
          </cell>
          <cell r="G88">
            <v>748.26</v>
          </cell>
          <cell r="H88">
            <v>831.4</v>
          </cell>
          <cell r="I88">
            <v>665.12</v>
          </cell>
          <cell r="J88">
            <v>600.46</v>
          </cell>
          <cell r="K88">
            <v>563.5</v>
          </cell>
          <cell r="L88">
            <v>0</v>
          </cell>
          <cell r="M88">
            <v>581.98</v>
          </cell>
          <cell r="N88">
            <v>581.98</v>
          </cell>
          <cell r="O88">
            <v>581.98</v>
          </cell>
          <cell r="P88">
            <v>581.98</v>
          </cell>
        </row>
        <row r="89">
          <cell r="B89" t="str">
            <v>90C3W1</v>
          </cell>
          <cell r="C89" t="str">
            <v>1-90 GAL CART CMML 3X WK</v>
          </cell>
          <cell r="D89">
            <v>113.32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30.9</v>
          </cell>
          <cell r="N89">
            <v>133.93</v>
          </cell>
          <cell r="O89">
            <v>133.93</v>
          </cell>
          <cell r="P89">
            <v>535.72</v>
          </cell>
        </row>
        <row r="90">
          <cell r="B90" t="str">
            <v>60C2W1</v>
          </cell>
          <cell r="C90" t="str">
            <v>1-60 GAL CART CMML 2X WK</v>
          </cell>
          <cell r="D90">
            <v>146.4</v>
          </cell>
          <cell r="E90">
            <v>232.53000000000003</v>
          </cell>
          <cell r="F90">
            <v>292.81000000000006</v>
          </cell>
          <cell r="G90">
            <v>223.91000000000003</v>
          </cell>
          <cell r="H90">
            <v>310.04000000000002</v>
          </cell>
          <cell r="I90">
            <v>215.3</v>
          </cell>
          <cell r="J90">
            <v>155.02000000000001</v>
          </cell>
          <cell r="K90">
            <v>155.02000000000001</v>
          </cell>
          <cell r="L90">
            <v>0</v>
          </cell>
          <cell r="M90">
            <v>155.02000000000001</v>
          </cell>
          <cell r="N90">
            <v>155.02000000000001</v>
          </cell>
          <cell r="O90">
            <v>155.02000000000001</v>
          </cell>
          <cell r="P90">
            <v>155.02000000000001</v>
          </cell>
        </row>
        <row r="91">
          <cell r="B91" t="str">
            <v>95C2WB1</v>
          </cell>
          <cell r="C91" t="str">
            <v>1-95 GAL BEAR CART CMML 2X WK</v>
          </cell>
          <cell r="D91">
            <v>1015.52</v>
          </cell>
          <cell r="E91">
            <v>1015.52</v>
          </cell>
          <cell r="F91">
            <v>1200.1599999999999</v>
          </cell>
          <cell r="G91">
            <v>1200.1599999999999</v>
          </cell>
          <cell r="H91">
            <v>1200.1599999999999</v>
          </cell>
          <cell r="I91">
            <v>1015.52</v>
          </cell>
          <cell r="J91">
            <v>1084.76</v>
          </cell>
          <cell r="K91">
            <v>1107.8399999999999</v>
          </cell>
          <cell r="L91">
            <v>0</v>
          </cell>
          <cell r="M91">
            <v>1107.8399999999999</v>
          </cell>
          <cell r="N91">
            <v>1107.8399999999999</v>
          </cell>
          <cell r="O91">
            <v>1107.8399999999999</v>
          </cell>
          <cell r="P91">
            <v>1188.6199999999999</v>
          </cell>
        </row>
        <row r="92">
          <cell r="B92" t="str">
            <v>60CE1</v>
          </cell>
          <cell r="C92" t="str">
            <v>1-60 GAL CART CMML EOW</v>
          </cell>
          <cell r="D92">
            <v>38.840000000000003</v>
          </cell>
          <cell r="E92">
            <v>271.88</v>
          </cell>
          <cell r="F92">
            <v>233.04</v>
          </cell>
          <cell r="G92">
            <v>178.01</v>
          </cell>
          <cell r="H92">
            <v>252.46</v>
          </cell>
          <cell r="I92">
            <v>228.18</v>
          </cell>
          <cell r="J92">
            <v>299.39</v>
          </cell>
          <cell r="K92">
            <v>252.46</v>
          </cell>
          <cell r="L92">
            <v>0</v>
          </cell>
          <cell r="M92">
            <v>239.3</v>
          </cell>
          <cell r="N92">
            <v>233.04000000000002</v>
          </cell>
          <cell r="O92">
            <v>233.04000000000002</v>
          </cell>
          <cell r="P92">
            <v>233.04000000000002</v>
          </cell>
        </row>
        <row r="93">
          <cell r="B93" t="str">
            <v>90CE1</v>
          </cell>
          <cell r="C93" t="str">
            <v>1-90 GAL CART CMML EOW</v>
          </cell>
          <cell r="D93">
            <v>22.37</v>
          </cell>
          <cell r="E93">
            <v>44.74</v>
          </cell>
          <cell r="F93">
            <v>67.11</v>
          </cell>
          <cell r="G93">
            <v>-67.109999999999985</v>
          </cell>
          <cell r="H93">
            <v>44.74</v>
          </cell>
          <cell r="I93">
            <v>44.74</v>
          </cell>
          <cell r="J93">
            <v>22.37</v>
          </cell>
          <cell r="K93">
            <v>44.74</v>
          </cell>
          <cell r="L93">
            <v>0</v>
          </cell>
          <cell r="M93">
            <v>44.74</v>
          </cell>
          <cell r="N93">
            <v>44.74</v>
          </cell>
          <cell r="O93">
            <v>44.74</v>
          </cell>
          <cell r="P93">
            <v>22.37</v>
          </cell>
        </row>
        <row r="94">
          <cell r="B94" t="str">
            <v>95C5WB1</v>
          </cell>
          <cell r="C94" t="str">
            <v>1-95 GAL BEAR CART CMML 5X WK</v>
          </cell>
          <cell r="D94">
            <v>461.6</v>
          </cell>
          <cell r="E94">
            <v>461.6</v>
          </cell>
          <cell r="F94">
            <v>461.6</v>
          </cell>
          <cell r="G94">
            <v>692.40000000000009</v>
          </cell>
          <cell r="H94">
            <v>692.40000000000009</v>
          </cell>
          <cell r="I94">
            <v>692.40000000000009</v>
          </cell>
          <cell r="J94">
            <v>346.20000000000005</v>
          </cell>
          <cell r="K94">
            <v>461.6</v>
          </cell>
          <cell r="L94">
            <v>0</v>
          </cell>
          <cell r="M94">
            <v>461.6</v>
          </cell>
          <cell r="N94">
            <v>461.6</v>
          </cell>
          <cell r="O94">
            <v>461.6</v>
          </cell>
          <cell r="P94">
            <v>461.6</v>
          </cell>
        </row>
        <row r="95">
          <cell r="B95" t="str">
            <v>95C3WB1</v>
          </cell>
          <cell r="C95" t="str">
            <v>1-95 GAL BEAR CART CMML 3X WK</v>
          </cell>
          <cell r="D95">
            <v>415.41</v>
          </cell>
          <cell r="E95">
            <v>1038.53</v>
          </cell>
          <cell r="F95">
            <v>665.71</v>
          </cell>
          <cell r="G95">
            <v>-830.81999999999994</v>
          </cell>
          <cell r="H95">
            <v>415.41</v>
          </cell>
          <cell r="I95">
            <v>415.41</v>
          </cell>
          <cell r="J95">
            <v>415.41</v>
          </cell>
          <cell r="K95">
            <v>415.41</v>
          </cell>
          <cell r="L95">
            <v>0</v>
          </cell>
          <cell r="M95">
            <v>415.41</v>
          </cell>
          <cell r="N95">
            <v>415.41</v>
          </cell>
          <cell r="O95">
            <v>415.41</v>
          </cell>
          <cell r="P95">
            <v>415.41</v>
          </cell>
        </row>
        <row r="96">
          <cell r="B96" t="str">
            <v>300C4W1</v>
          </cell>
          <cell r="C96" t="str">
            <v>1-300 GL CART 4X WK SVC</v>
          </cell>
          <cell r="D96">
            <v>0</v>
          </cell>
          <cell r="E96">
            <v>418.93</v>
          </cell>
          <cell r="F96">
            <v>547.84</v>
          </cell>
          <cell r="G96">
            <v>547.84</v>
          </cell>
          <cell r="H96">
            <v>547.84</v>
          </cell>
          <cell r="I96">
            <v>547.84</v>
          </cell>
          <cell r="J96">
            <v>547.84</v>
          </cell>
          <cell r="K96">
            <v>547.84</v>
          </cell>
          <cell r="L96">
            <v>0</v>
          </cell>
          <cell r="M96">
            <v>547.84</v>
          </cell>
          <cell r="N96">
            <v>547.84</v>
          </cell>
          <cell r="O96">
            <v>547.84</v>
          </cell>
          <cell r="P96">
            <v>547.84</v>
          </cell>
        </row>
        <row r="97">
          <cell r="B97" t="str">
            <v>90C5W1</v>
          </cell>
          <cell r="C97" t="str">
            <v>1-90 GAL CART CMML 5X WK</v>
          </cell>
          <cell r="D97">
            <v>0</v>
          </cell>
          <cell r="E97">
            <v>0</v>
          </cell>
          <cell r="F97">
            <v>0</v>
          </cell>
          <cell r="G97">
            <v>145.57</v>
          </cell>
          <cell r="H97">
            <v>223.21</v>
          </cell>
          <cell r="I97">
            <v>223.21</v>
          </cell>
          <cell r="J97">
            <v>223.21</v>
          </cell>
          <cell r="K97">
            <v>223.21</v>
          </cell>
          <cell r="L97">
            <v>0</v>
          </cell>
          <cell r="M97">
            <v>223.21</v>
          </cell>
          <cell r="N97">
            <v>223.21</v>
          </cell>
          <cell r="O97">
            <v>223.21</v>
          </cell>
          <cell r="P97">
            <v>223.21</v>
          </cell>
        </row>
        <row r="98">
          <cell r="B98" t="str">
            <v>LOOSE-COMM</v>
          </cell>
          <cell r="C98" t="str">
            <v>LOOSE MATERIAL - COMM</v>
          </cell>
          <cell r="D98">
            <v>0</v>
          </cell>
          <cell r="E98">
            <v>0</v>
          </cell>
          <cell r="F98">
            <v>0</v>
          </cell>
          <cell r="G98">
            <v>7.84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7.84</v>
          </cell>
          <cell r="N98">
            <v>0</v>
          </cell>
          <cell r="O98">
            <v>0</v>
          </cell>
          <cell r="P98">
            <v>7.84</v>
          </cell>
        </row>
        <row r="99">
          <cell r="B99" t="str">
            <v>ROLLE-COM</v>
          </cell>
          <cell r="C99" t="str">
            <v>ROLLOUT CMML EOW UP TO 25FT</v>
          </cell>
          <cell r="D99">
            <v>0</v>
          </cell>
          <cell r="E99">
            <v>0</v>
          </cell>
          <cell r="F99">
            <v>0</v>
          </cell>
          <cell r="G99">
            <v>3.78</v>
          </cell>
          <cell r="H99">
            <v>3.78</v>
          </cell>
          <cell r="I99">
            <v>3.78</v>
          </cell>
          <cell r="J99">
            <v>3.78</v>
          </cell>
          <cell r="K99">
            <v>3.78</v>
          </cell>
          <cell r="L99">
            <v>0</v>
          </cell>
          <cell r="M99">
            <v>3.78</v>
          </cell>
          <cell r="N99">
            <v>3.78</v>
          </cell>
          <cell r="O99">
            <v>3.78</v>
          </cell>
          <cell r="P99">
            <v>3.78</v>
          </cell>
        </row>
        <row r="100">
          <cell r="B100" t="str">
            <v>CTIME15</v>
          </cell>
          <cell r="C100" t="str">
            <v>COMM TIME CHRG -  15MIN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60.52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30.26</v>
          </cell>
        </row>
        <row r="101">
          <cell r="B101" t="str">
            <v>ROLLOUT OVER 25</v>
          </cell>
          <cell r="C101" t="str">
            <v>ROLLOUT OVER 25 FT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6.62</v>
          </cell>
          <cell r="J101">
            <v>6.62</v>
          </cell>
          <cell r="K101">
            <v>6.62</v>
          </cell>
          <cell r="L101">
            <v>0</v>
          </cell>
          <cell r="M101">
            <v>6.62</v>
          </cell>
          <cell r="N101">
            <v>6.62</v>
          </cell>
          <cell r="O101">
            <v>6.62</v>
          </cell>
          <cell r="P101">
            <v>6.62</v>
          </cell>
        </row>
        <row r="102">
          <cell r="B102" t="str">
            <v>CDRIVEINEOW</v>
          </cell>
          <cell r="C102" t="str">
            <v>DRIVE IN SVC COMM EOW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-1.94</v>
          </cell>
          <cell r="J102">
            <v>0</v>
          </cell>
          <cell r="K102">
            <v>0</v>
          </cell>
          <cell r="L102">
            <v>0</v>
          </cell>
          <cell r="M102">
            <v>3.88</v>
          </cell>
          <cell r="N102">
            <v>3.88</v>
          </cell>
          <cell r="O102">
            <v>3.88</v>
          </cell>
          <cell r="P102">
            <v>3.88</v>
          </cell>
        </row>
        <row r="103">
          <cell r="B103" t="str">
            <v>OW300</v>
          </cell>
          <cell r="C103" t="str">
            <v>OVERWEIGHT 300GAL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66.84</v>
          </cell>
          <cell r="P103">
            <v>0</v>
          </cell>
        </row>
        <row r="104">
          <cell r="D104">
            <v>96383.41</v>
          </cell>
          <cell r="E104">
            <v>96609.87999999999</v>
          </cell>
          <cell r="F104">
            <v>112134.76999999999</v>
          </cell>
          <cell r="G104">
            <v>113077.22999999997</v>
          </cell>
          <cell r="H104">
            <v>110923.73999999999</v>
          </cell>
          <cell r="I104">
            <v>98978.12000000001</v>
          </cell>
          <cell r="J104">
            <v>90779.449999999968</v>
          </cell>
          <cell r="K104">
            <v>85534.129999999976</v>
          </cell>
          <cell r="L104">
            <v>-7.67</v>
          </cell>
          <cell r="M104">
            <v>88097.220000000016</v>
          </cell>
          <cell r="N104">
            <v>93313.869999999981</v>
          </cell>
          <cell r="O104">
            <v>90865.04</v>
          </cell>
          <cell r="P104">
            <v>93521.349999999962</v>
          </cell>
        </row>
        <row r="105">
          <cell r="B105" t="str">
            <v>CPHAUL20</v>
          </cell>
          <cell r="C105" t="str">
            <v>20YD COMPACTOR-HAUL</v>
          </cell>
          <cell r="D105">
            <v>233.37</v>
          </cell>
          <cell r="E105">
            <v>233.37</v>
          </cell>
          <cell r="F105">
            <v>233.37</v>
          </cell>
          <cell r="G105">
            <v>466.74</v>
          </cell>
          <cell r="H105">
            <v>466.74</v>
          </cell>
          <cell r="I105">
            <v>0</v>
          </cell>
          <cell r="J105">
            <v>466.74</v>
          </cell>
          <cell r="K105">
            <v>0</v>
          </cell>
          <cell r="L105">
            <v>0</v>
          </cell>
          <cell r="M105">
            <v>0</v>
          </cell>
          <cell r="N105">
            <v>233.37</v>
          </cell>
          <cell r="O105">
            <v>466.74</v>
          </cell>
          <cell r="P105">
            <v>466.74</v>
          </cell>
        </row>
        <row r="106">
          <cell r="B106" t="str">
            <v>DISP</v>
          </cell>
          <cell r="C106" t="str">
            <v>Disposal Fee Per Ton</v>
          </cell>
          <cell r="D106">
            <v>31750.800000000003</v>
          </cell>
          <cell r="E106">
            <v>35894.400000000001</v>
          </cell>
          <cell r="F106">
            <v>46425.599999999999</v>
          </cell>
          <cell r="G106">
            <v>46910.400000000001</v>
          </cell>
          <cell r="H106">
            <v>40915.200000000004</v>
          </cell>
          <cell r="I106">
            <v>39614.400000000001</v>
          </cell>
          <cell r="J106">
            <v>44719.199999999997</v>
          </cell>
          <cell r="K106">
            <v>21279.599999999999</v>
          </cell>
          <cell r="L106">
            <v>0</v>
          </cell>
          <cell r="M106">
            <v>23461.200000000001</v>
          </cell>
          <cell r="N106">
            <v>28012.800000000003</v>
          </cell>
          <cell r="O106">
            <v>38304.799999999996</v>
          </cell>
          <cell r="P106">
            <v>36252</v>
          </cell>
        </row>
        <row r="107">
          <cell r="B107" t="str">
            <v>DISPAPPL</v>
          </cell>
          <cell r="C107" t="str">
            <v>DUMP FEE - APPLIANCE</v>
          </cell>
          <cell r="D107">
            <v>20</v>
          </cell>
          <cell r="E107">
            <v>20</v>
          </cell>
          <cell r="F107">
            <v>50</v>
          </cell>
          <cell r="G107">
            <v>50</v>
          </cell>
          <cell r="H107">
            <v>10</v>
          </cell>
          <cell r="I107">
            <v>15</v>
          </cell>
          <cell r="J107">
            <v>55</v>
          </cell>
          <cell r="K107">
            <v>40</v>
          </cell>
          <cell r="L107">
            <v>0</v>
          </cell>
          <cell r="M107">
            <v>30</v>
          </cell>
          <cell r="N107">
            <v>40</v>
          </cell>
          <cell r="O107">
            <v>10</v>
          </cell>
          <cell r="P107">
            <v>20</v>
          </cell>
        </row>
        <row r="108">
          <cell r="B108" t="str">
            <v>DISPWD-RO</v>
          </cell>
          <cell r="C108" t="str">
            <v>DISPOSAL FEE WOOD - RO</v>
          </cell>
          <cell r="D108">
            <v>395.5</v>
          </cell>
          <cell r="E108">
            <v>12225.5</v>
          </cell>
          <cell r="F108">
            <v>3087.7</v>
          </cell>
          <cell r="G108">
            <v>2683.8</v>
          </cell>
          <cell r="H108">
            <v>112.69999999999999</v>
          </cell>
          <cell r="I108">
            <v>0</v>
          </cell>
          <cell r="J108">
            <v>2026.5</v>
          </cell>
          <cell r="K108">
            <v>2499.6999999999998</v>
          </cell>
          <cell r="L108">
            <v>0</v>
          </cell>
          <cell r="M108">
            <v>2630.6</v>
          </cell>
          <cell r="N108">
            <v>639.79999999999995</v>
          </cell>
          <cell r="O108">
            <v>3306.1</v>
          </cell>
          <cell r="P108">
            <v>501.2</v>
          </cell>
        </row>
        <row r="109">
          <cell r="B109" t="str">
            <v>RECYHAUL20</v>
          </cell>
          <cell r="C109" t="str">
            <v>20YD RECYCLE BOX HAUL</v>
          </cell>
          <cell r="D109">
            <v>0</v>
          </cell>
          <cell r="E109">
            <v>0</v>
          </cell>
          <cell r="F109">
            <v>0</v>
          </cell>
          <cell r="G109">
            <v>213.72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B110" t="str">
            <v>ROHAUL20</v>
          </cell>
          <cell r="C110" t="str">
            <v>20YD ROLL OFF-HAUL</v>
          </cell>
          <cell r="D110">
            <v>7266.4800000000005</v>
          </cell>
          <cell r="E110">
            <v>8121.36</v>
          </cell>
          <cell r="F110">
            <v>7907.6399999999994</v>
          </cell>
          <cell r="G110">
            <v>9617.4</v>
          </cell>
          <cell r="H110">
            <v>8121.36</v>
          </cell>
          <cell r="I110">
            <v>5984.16</v>
          </cell>
          <cell r="J110">
            <v>5984.1599999999989</v>
          </cell>
          <cell r="K110">
            <v>4915.5600000000004</v>
          </cell>
          <cell r="L110">
            <v>0</v>
          </cell>
          <cell r="M110">
            <v>5770.44</v>
          </cell>
          <cell r="N110">
            <v>6411.5999999999995</v>
          </cell>
          <cell r="O110">
            <v>7907.6399999999994</v>
          </cell>
          <cell r="P110">
            <v>5984.16</v>
          </cell>
        </row>
        <row r="111">
          <cell r="B111" t="str">
            <v>ROHAUL20T</v>
          </cell>
          <cell r="C111" t="str">
            <v>20YD ROLL OFF TEMP HAUL</v>
          </cell>
          <cell r="D111">
            <v>5556.72</v>
          </cell>
          <cell r="E111">
            <v>5343</v>
          </cell>
          <cell r="F111">
            <v>6518.4600000000009</v>
          </cell>
          <cell r="G111">
            <v>7587.06</v>
          </cell>
          <cell r="H111">
            <v>8869.3799999999992</v>
          </cell>
          <cell r="I111">
            <v>7587.06</v>
          </cell>
          <cell r="J111">
            <v>2778.36</v>
          </cell>
          <cell r="K111">
            <v>2137.1999999999998</v>
          </cell>
          <cell r="L111">
            <v>0</v>
          </cell>
          <cell r="M111">
            <v>3633.24</v>
          </cell>
          <cell r="N111">
            <v>1068.5999999999999</v>
          </cell>
          <cell r="O111">
            <v>3633.24</v>
          </cell>
          <cell r="P111">
            <v>4060.68</v>
          </cell>
        </row>
        <row r="112">
          <cell r="B112" t="str">
            <v>ROHAUL30</v>
          </cell>
          <cell r="C112" t="str">
            <v>30YD ROLL OFF-HAUL</v>
          </cell>
          <cell r="D112">
            <v>2020.8</v>
          </cell>
          <cell r="E112">
            <v>2526</v>
          </cell>
          <cell r="F112">
            <v>2020.8</v>
          </cell>
          <cell r="G112">
            <v>2778.6</v>
          </cell>
          <cell r="H112">
            <v>3031.2</v>
          </cell>
          <cell r="I112">
            <v>6398.76</v>
          </cell>
          <cell r="J112">
            <v>4662.2999999999993</v>
          </cell>
          <cell r="K112">
            <v>4286.2</v>
          </cell>
          <cell r="L112">
            <v>0</v>
          </cell>
          <cell r="M112">
            <v>4914.8999999999996</v>
          </cell>
          <cell r="N112">
            <v>5925.2999999999993</v>
          </cell>
          <cell r="O112">
            <v>7082.94</v>
          </cell>
          <cell r="P112">
            <v>5420.1</v>
          </cell>
        </row>
        <row r="113">
          <cell r="B113" t="str">
            <v>ROHAUL30T</v>
          </cell>
          <cell r="C113" t="str">
            <v>30YD ROLL OFF TEMP HAUL</v>
          </cell>
          <cell r="D113">
            <v>5304.6</v>
          </cell>
          <cell r="E113">
            <v>7830.6</v>
          </cell>
          <cell r="F113">
            <v>13893</v>
          </cell>
          <cell r="G113">
            <v>8335.8000000000011</v>
          </cell>
          <cell r="H113">
            <v>8083.2</v>
          </cell>
          <cell r="I113">
            <v>10735.5</v>
          </cell>
          <cell r="J113">
            <v>11619.599999999999</v>
          </cell>
          <cell r="K113">
            <v>3410.1</v>
          </cell>
          <cell r="L113">
            <v>0</v>
          </cell>
          <cell r="M113">
            <v>3283.7999999999997</v>
          </cell>
          <cell r="N113">
            <v>6062.4</v>
          </cell>
          <cell r="O113">
            <v>6062.4000000000005</v>
          </cell>
          <cell r="P113">
            <v>5809.8000000000011</v>
          </cell>
        </row>
        <row r="114">
          <cell r="B114" t="str">
            <v>ROMILE</v>
          </cell>
          <cell r="C114" t="str">
            <v>ROLL OFF-MILEAGE</v>
          </cell>
          <cell r="D114">
            <v>2456.42</v>
          </cell>
          <cell r="E114">
            <v>2516.91</v>
          </cell>
          <cell r="F114">
            <v>3134.96</v>
          </cell>
          <cell r="G114">
            <v>3269.09</v>
          </cell>
          <cell r="H114">
            <v>4005.49</v>
          </cell>
          <cell r="I114">
            <v>3436.1</v>
          </cell>
          <cell r="J114">
            <v>3996.28</v>
          </cell>
          <cell r="K114">
            <v>1975.13</v>
          </cell>
          <cell r="L114">
            <v>0</v>
          </cell>
          <cell r="M114">
            <v>2295.9899999999998</v>
          </cell>
          <cell r="N114">
            <v>1488.84</v>
          </cell>
          <cell r="O114">
            <v>2654.7699999999995</v>
          </cell>
          <cell r="P114">
            <v>2719.46</v>
          </cell>
        </row>
        <row r="115">
          <cell r="B115" t="str">
            <v>RORELOCATE</v>
          </cell>
          <cell r="C115" t="str">
            <v>ROLL OFF RELOCATE</v>
          </cell>
          <cell r="D115">
            <v>0</v>
          </cell>
          <cell r="E115">
            <v>0</v>
          </cell>
          <cell r="F115">
            <v>65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65</v>
          </cell>
        </row>
        <row r="116">
          <cell r="B116" t="str">
            <v>RORENT30M</v>
          </cell>
          <cell r="C116" t="str">
            <v>30YD ROLL OFF-MNTHLY RENT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73.8</v>
          </cell>
          <cell r="J116">
            <v>0</v>
          </cell>
          <cell r="K116">
            <v>-73.8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B117" t="str">
            <v>TIRE-RO</v>
          </cell>
          <cell r="C117" t="str">
            <v>TIRE FEE - RO</v>
          </cell>
          <cell r="D117">
            <v>34</v>
          </cell>
          <cell r="E117">
            <v>25</v>
          </cell>
          <cell r="F117">
            <v>134</v>
          </cell>
          <cell r="G117">
            <v>114</v>
          </cell>
          <cell r="H117">
            <v>4</v>
          </cell>
          <cell r="I117">
            <v>59</v>
          </cell>
          <cell r="J117">
            <v>72</v>
          </cell>
          <cell r="K117">
            <v>40</v>
          </cell>
          <cell r="L117">
            <v>0</v>
          </cell>
          <cell r="M117">
            <v>182</v>
          </cell>
          <cell r="N117">
            <v>84</v>
          </cell>
          <cell r="O117">
            <v>303</v>
          </cell>
          <cell r="P117">
            <v>54</v>
          </cell>
        </row>
        <row r="118">
          <cell r="B118" t="str">
            <v>RORENTTD</v>
          </cell>
          <cell r="C118" t="str">
            <v>ROLL OFF RENT TEMP DAILY</v>
          </cell>
          <cell r="D118">
            <v>491.80999999999995</v>
          </cell>
          <cell r="E118">
            <v>1739.75</v>
          </cell>
          <cell r="F118">
            <v>884.99</v>
          </cell>
          <cell r="G118">
            <v>2597.13</v>
          </cell>
          <cell r="H118">
            <v>769.27</v>
          </cell>
          <cell r="I118">
            <v>299.82</v>
          </cell>
          <cell r="J118">
            <v>289.29999999999995</v>
          </cell>
          <cell r="K118">
            <v>76.27</v>
          </cell>
          <cell r="L118">
            <v>0</v>
          </cell>
          <cell r="M118">
            <v>136.76</v>
          </cell>
          <cell r="N118">
            <v>178.84</v>
          </cell>
          <cell r="O118">
            <v>189.36</v>
          </cell>
          <cell r="P118">
            <v>168.32</v>
          </cell>
        </row>
        <row r="119">
          <cell r="B119" t="str">
            <v>RORENT</v>
          </cell>
          <cell r="C119" t="str">
            <v>ROLL OFF RENT</v>
          </cell>
          <cell r="D119">
            <v>1413.29</v>
          </cell>
          <cell r="E119">
            <v>1526.1699999999998</v>
          </cell>
          <cell r="F119">
            <v>1423.46</v>
          </cell>
          <cell r="G119">
            <v>1420.92</v>
          </cell>
          <cell r="H119">
            <v>1420.92</v>
          </cell>
          <cell r="I119">
            <v>1420.92</v>
          </cell>
          <cell r="J119">
            <v>1420.92</v>
          </cell>
          <cell r="K119">
            <v>1499.8600000000001</v>
          </cell>
          <cell r="L119">
            <v>0</v>
          </cell>
          <cell r="M119">
            <v>1578.8</v>
          </cell>
          <cell r="N119">
            <v>1626.72</v>
          </cell>
          <cell r="O119">
            <v>1609.34</v>
          </cell>
          <cell r="P119">
            <v>1499.86</v>
          </cell>
        </row>
        <row r="120">
          <cell r="B120" t="str">
            <v>ROTIME15</v>
          </cell>
          <cell r="C120" t="str">
            <v>RO TIME CHRG - 15MIN</v>
          </cell>
          <cell r="D120">
            <v>30.26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181.56</v>
          </cell>
          <cell r="P120">
            <v>0</v>
          </cell>
        </row>
        <row r="121">
          <cell r="B121" t="str">
            <v>CPRENT20M</v>
          </cell>
          <cell r="C121" t="str">
            <v>20YD COMP MONTHLY RENT</v>
          </cell>
          <cell r="D121">
            <v>373.64</v>
          </cell>
          <cell r="E121">
            <v>373.64</v>
          </cell>
          <cell r="F121">
            <v>373.64</v>
          </cell>
          <cell r="G121">
            <v>373.64</v>
          </cell>
          <cell r="H121">
            <v>373.64</v>
          </cell>
          <cell r="I121">
            <v>373.64</v>
          </cell>
          <cell r="J121">
            <v>373.64</v>
          </cell>
          <cell r="K121">
            <v>373.64</v>
          </cell>
          <cell r="L121">
            <v>0</v>
          </cell>
          <cell r="M121">
            <v>373.64</v>
          </cell>
          <cell r="N121">
            <v>373.64</v>
          </cell>
          <cell r="O121">
            <v>373.64</v>
          </cell>
          <cell r="P121">
            <v>373.64</v>
          </cell>
        </row>
        <row r="122">
          <cell r="B122" t="str">
            <v>RORENTTM</v>
          </cell>
          <cell r="C122" t="str">
            <v>ROLL OFF RENT TEMP MONTHLY</v>
          </cell>
          <cell r="D122">
            <v>1816.36</v>
          </cell>
          <cell r="E122">
            <v>1842.58</v>
          </cell>
          <cell r="F122">
            <v>2335.6799999999998</v>
          </cell>
          <cell r="G122">
            <v>2133.67</v>
          </cell>
          <cell r="H122">
            <v>3381.1099999999997</v>
          </cell>
          <cell r="I122">
            <v>3173.87</v>
          </cell>
          <cell r="J122">
            <v>2413.0700000000002</v>
          </cell>
          <cell r="K122">
            <v>2119</v>
          </cell>
          <cell r="L122">
            <v>0</v>
          </cell>
          <cell r="M122">
            <v>2230.81</v>
          </cell>
          <cell r="N122">
            <v>2588.8199999999997</v>
          </cell>
          <cell r="O122">
            <v>2235.81</v>
          </cell>
          <cell r="P122">
            <v>2387.12</v>
          </cell>
        </row>
        <row r="123">
          <cell r="B123" t="str">
            <v>CPHAUL20CO</v>
          </cell>
          <cell r="C123" t="str">
            <v>20YD CUST OWNED COMP-HAUL</v>
          </cell>
          <cell r="D123">
            <v>3597.66</v>
          </cell>
          <cell r="E123">
            <v>3597.66</v>
          </cell>
          <cell r="F123">
            <v>4905.9000000000005</v>
          </cell>
          <cell r="G123">
            <v>5560.02</v>
          </cell>
          <cell r="H123">
            <v>3270.6</v>
          </cell>
          <cell r="I123">
            <v>2943.54</v>
          </cell>
          <cell r="J123">
            <v>3270.6</v>
          </cell>
          <cell r="K123">
            <v>2943.54</v>
          </cell>
          <cell r="L123">
            <v>0</v>
          </cell>
          <cell r="M123">
            <v>2616.48</v>
          </cell>
          <cell r="N123">
            <v>2289.42</v>
          </cell>
          <cell r="O123">
            <v>3270.6</v>
          </cell>
          <cell r="P123">
            <v>2616.48</v>
          </cell>
        </row>
        <row r="124">
          <cell r="B124" t="str">
            <v>SPRECY</v>
          </cell>
          <cell r="C124" t="str">
            <v>SPECIAL RECY HAUL</v>
          </cell>
          <cell r="D124">
            <v>135</v>
          </cell>
          <cell r="E124">
            <v>165</v>
          </cell>
          <cell r="F124">
            <v>120</v>
          </cell>
          <cell r="G124">
            <v>120</v>
          </cell>
          <cell r="H124">
            <v>126</v>
          </cell>
          <cell r="I124">
            <v>150</v>
          </cell>
          <cell r="J124">
            <v>150</v>
          </cell>
          <cell r="K124">
            <v>120</v>
          </cell>
          <cell r="L124">
            <v>0</v>
          </cell>
          <cell r="M124">
            <v>255</v>
          </cell>
          <cell r="N124">
            <v>510</v>
          </cell>
          <cell r="O124">
            <v>510</v>
          </cell>
          <cell r="P124">
            <v>0</v>
          </cell>
        </row>
        <row r="125">
          <cell r="B125" t="str">
            <v>DISPRH</v>
          </cell>
          <cell r="C125" t="str">
            <v>DISPOSAL TONNAGE-RH</v>
          </cell>
          <cell r="D125">
            <v>564.07000000000005</v>
          </cell>
          <cell r="E125">
            <v>0</v>
          </cell>
          <cell r="F125">
            <v>651.44000000000005</v>
          </cell>
          <cell r="G125">
            <v>593.62</v>
          </cell>
          <cell r="H125">
            <v>650.16</v>
          </cell>
          <cell r="I125">
            <v>0</v>
          </cell>
          <cell r="J125">
            <v>525.52</v>
          </cell>
          <cell r="K125">
            <v>751.67</v>
          </cell>
          <cell r="L125">
            <v>0</v>
          </cell>
          <cell r="M125">
            <v>0</v>
          </cell>
          <cell r="N125">
            <v>767.09</v>
          </cell>
          <cell r="O125">
            <v>707.41</v>
          </cell>
          <cell r="P125">
            <v>0</v>
          </cell>
        </row>
        <row r="126">
          <cell r="B126" t="str">
            <v>RECYHAUL</v>
          </cell>
          <cell r="C126" t="str">
            <v>ROLL OFF RECYCLE HAUL</v>
          </cell>
          <cell r="D126">
            <v>25096.370000000003</v>
          </cell>
          <cell r="E126">
            <v>18551.340000000004</v>
          </cell>
          <cell r="F126">
            <v>15863.130000000001</v>
          </cell>
          <cell r="G126">
            <v>9959.82</v>
          </cell>
          <cell r="H126">
            <v>30656.19</v>
          </cell>
          <cell r="I126">
            <v>10019.790000000001</v>
          </cell>
          <cell r="J126">
            <v>11735.509999999998</v>
          </cell>
          <cell r="K126">
            <v>15505.32</v>
          </cell>
          <cell r="L126">
            <v>0</v>
          </cell>
          <cell r="M126">
            <v>16307.439999999999</v>
          </cell>
          <cell r="N126">
            <v>14895.560000000001</v>
          </cell>
          <cell r="O126">
            <v>15697.6</v>
          </cell>
          <cell r="P126">
            <v>14810</v>
          </cell>
        </row>
        <row r="127">
          <cell r="B127" t="str">
            <v>RECYRELOCATE</v>
          </cell>
          <cell r="C127" t="str">
            <v>RELOCATE RECY BOX</v>
          </cell>
          <cell r="D127">
            <v>3906</v>
          </cell>
          <cell r="E127">
            <v>5377.4</v>
          </cell>
          <cell r="F127">
            <v>3841</v>
          </cell>
          <cell r="G127">
            <v>3841</v>
          </cell>
          <cell r="H127">
            <v>1536.4</v>
          </cell>
          <cell r="I127">
            <v>0</v>
          </cell>
          <cell r="J127">
            <v>3841</v>
          </cell>
          <cell r="K127">
            <v>6145.6</v>
          </cell>
          <cell r="L127">
            <v>0</v>
          </cell>
          <cell r="M127">
            <v>6529.7</v>
          </cell>
          <cell r="N127">
            <v>3984.1</v>
          </cell>
          <cell r="O127">
            <v>5400</v>
          </cell>
          <cell r="P127">
            <v>4950</v>
          </cell>
        </row>
        <row r="128">
          <cell r="B128" t="str">
            <v>ROTIME-MINIMUM</v>
          </cell>
          <cell r="C128" t="str">
            <v>RO TIME CHRG - MINIMUM</v>
          </cell>
          <cell r="D128">
            <v>0</v>
          </cell>
          <cell r="E128">
            <v>65</v>
          </cell>
          <cell r="F128">
            <v>130</v>
          </cell>
          <cell r="G128">
            <v>0</v>
          </cell>
          <cell r="H128">
            <v>0</v>
          </cell>
          <cell r="I128">
            <v>65</v>
          </cell>
          <cell r="J128">
            <v>65</v>
          </cell>
          <cell r="K128">
            <v>0</v>
          </cell>
          <cell r="L128">
            <v>0</v>
          </cell>
          <cell r="M128">
            <v>130</v>
          </cell>
          <cell r="N128">
            <v>65</v>
          </cell>
          <cell r="O128">
            <v>65</v>
          </cell>
          <cell r="P128">
            <v>0</v>
          </cell>
        </row>
        <row r="129">
          <cell r="B129" t="str">
            <v>RORECYRENT</v>
          </cell>
          <cell r="C129" t="str">
            <v>ROLL OFF RECYCLE RENT</v>
          </cell>
          <cell r="D129">
            <v>158</v>
          </cell>
          <cell r="E129">
            <v>158</v>
          </cell>
          <cell r="F129">
            <v>158</v>
          </cell>
          <cell r="G129">
            <v>158</v>
          </cell>
          <cell r="H129">
            <v>226</v>
          </cell>
          <cell r="I129">
            <v>90</v>
          </cell>
          <cell r="J129">
            <v>158</v>
          </cell>
          <cell r="K129">
            <v>158</v>
          </cell>
          <cell r="L129">
            <v>0</v>
          </cell>
          <cell r="M129">
            <v>158</v>
          </cell>
          <cell r="N129">
            <v>158</v>
          </cell>
          <cell r="O129">
            <v>158</v>
          </cell>
          <cell r="P129">
            <v>158</v>
          </cell>
        </row>
        <row r="130">
          <cell r="B130" t="str">
            <v>DISPMETAL-RO</v>
          </cell>
          <cell r="C130" t="str">
            <v>DISPOSAL FEE METAL - RO</v>
          </cell>
          <cell r="D130">
            <v>0</v>
          </cell>
          <cell r="E130">
            <v>83.7</v>
          </cell>
          <cell r="F130">
            <v>113.56</v>
          </cell>
          <cell r="G130">
            <v>76.8</v>
          </cell>
          <cell r="H130">
            <v>83.4</v>
          </cell>
          <cell r="I130">
            <v>78.599999999999994</v>
          </cell>
          <cell r="J130">
            <v>0</v>
          </cell>
          <cell r="K130">
            <v>101.1</v>
          </cell>
          <cell r="L130">
            <v>0</v>
          </cell>
          <cell r="M130">
            <v>0</v>
          </cell>
          <cell r="N130">
            <v>72.900000000000006</v>
          </cell>
          <cell r="O130">
            <v>0</v>
          </cell>
          <cell r="P130">
            <v>0</v>
          </cell>
        </row>
        <row r="131">
          <cell r="B131" t="str">
            <v>BLUEBOX</v>
          </cell>
          <cell r="C131" t="str">
            <v>RECYCLING BLUE BOX</v>
          </cell>
          <cell r="D131">
            <v>-191.22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 t="str">
            <v>ROMILERECY</v>
          </cell>
          <cell r="C132" t="str">
            <v>ROLL OFF MILEAGE RECYCLE</v>
          </cell>
          <cell r="D132">
            <v>0</v>
          </cell>
          <cell r="E132">
            <v>0</v>
          </cell>
          <cell r="F132">
            <v>0</v>
          </cell>
          <cell r="G132">
            <v>186.73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B133" t="str">
            <v>ROTRIP</v>
          </cell>
          <cell r="C133" t="str">
            <v>RETURN TRP - ROLL OFF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58.94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D134">
            <v>92429.930000000008</v>
          </cell>
          <cell r="E134">
            <v>108216.38000000002</v>
          </cell>
          <cell r="F134">
            <v>114271.33</v>
          </cell>
          <cell r="G134">
            <v>109047.96000000002</v>
          </cell>
          <cell r="H134">
            <v>116112.96000000001</v>
          </cell>
          <cell r="I134">
            <v>92577.900000000023</v>
          </cell>
          <cell r="J134">
            <v>100622.7</v>
          </cell>
          <cell r="K134">
            <v>70303.69</v>
          </cell>
          <cell r="L134">
            <v>0</v>
          </cell>
          <cell r="M134">
            <v>76518.8</v>
          </cell>
          <cell r="N134">
            <v>77476.799999999988</v>
          </cell>
          <cell r="O134">
            <v>100129.95</v>
          </cell>
          <cell r="P134">
            <v>88316.559999999983</v>
          </cell>
        </row>
        <row r="135">
          <cell r="B135" t="str">
            <v>ADJTAX</v>
          </cell>
          <cell r="C135" t="str">
            <v>TAX ADJUSTMENT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-0.79</v>
          </cell>
          <cell r="N135">
            <v>0</v>
          </cell>
          <cell r="O135">
            <v>0</v>
          </cell>
          <cell r="P135">
            <v>0</v>
          </cell>
        </row>
        <row r="136">
          <cell r="B136" t="str">
            <v>BD</v>
          </cell>
          <cell r="C136" t="str">
            <v>W\O BAD DEBT</v>
          </cell>
          <cell r="D136">
            <v>-521.05999999999995</v>
          </cell>
          <cell r="E136">
            <v>-247.91</v>
          </cell>
          <cell r="F136">
            <v>-10523.47</v>
          </cell>
          <cell r="G136">
            <v>-6397.6799999999994</v>
          </cell>
          <cell r="H136">
            <v>-1584.69</v>
          </cell>
          <cell r="I136">
            <v>-1255.69</v>
          </cell>
          <cell r="J136">
            <v>-1637.84</v>
          </cell>
          <cell r="K136">
            <v>-1849.52</v>
          </cell>
          <cell r="L136">
            <v>-265.52</v>
          </cell>
          <cell r="M136">
            <v>-766.81999999999994</v>
          </cell>
          <cell r="N136">
            <v>-1240.32</v>
          </cell>
          <cell r="O136">
            <v>-1005.23</v>
          </cell>
          <cell r="P136">
            <v>-868.25999999999988</v>
          </cell>
        </row>
        <row r="137">
          <cell r="B137" t="str">
            <v>BDR</v>
          </cell>
          <cell r="C137" t="str">
            <v>BAD DEBT RECOVERY</v>
          </cell>
          <cell r="D137">
            <v>146.99</v>
          </cell>
          <cell r="E137">
            <v>110.82</v>
          </cell>
          <cell r="F137">
            <v>442.51000000000005</v>
          </cell>
          <cell r="G137">
            <v>736.07999999999993</v>
          </cell>
          <cell r="H137">
            <v>461.17</v>
          </cell>
          <cell r="I137">
            <v>270.7</v>
          </cell>
          <cell r="J137">
            <v>331.69</v>
          </cell>
          <cell r="K137">
            <v>50.67</v>
          </cell>
          <cell r="L137">
            <v>0</v>
          </cell>
          <cell r="M137">
            <v>503.04</v>
          </cell>
          <cell r="N137">
            <v>57</v>
          </cell>
          <cell r="O137">
            <v>1918.9099999999999</v>
          </cell>
          <cell r="P137">
            <v>790.72</v>
          </cell>
        </row>
        <row r="138">
          <cell r="B138" t="str">
            <v>FINCHG</v>
          </cell>
          <cell r="C138" t="str">
            <v>LATE FEE</v>
          </cell>
          <cell r="D138">
            <v>333.88</v>
          </cell>
          <cell r="E138">
            <v>651.58000000000004</v>
          </cell>
          <cell r="F138">
            <v>467.68999999999994</v>
          </cell>
          <cell r="G138">
            <v>620.3599999999999</v>
          </cell>
          <cell r="H138">
            <v>623.1099999999999</v>
          </cell>
          <cell r="I138">
            <v>258.45999999999998</v>
          </cell>
          <cell r="J138">
            <v>154.51</v>
          </cell>
          <cell r="K138">
            <v>264.22999999999996</v>
          </cell>
          <cell r="L138">
            <v>37.949999999999996</v>
          </cell>
          <cell r="M138">
            <v>148.30000000000001</v>
          </cell>
          <cell r="N138">
            <v>328.19000000000005</v>
          </cell>
          <cell r="O138">
            <v>321.4199999999999</v>
          </cell>
          <cell r="P138">
            <v>540.88</v>
          </cell>
        </row>
        <row r="139">
          <cell r="B139" t="str">
            <v>MM</v>
          </cell>
          <cell r="C139" t="str">
            <v>MOVE MONEY</v>
          </cell>
          <cell r="D139">
            <v>248.9</v>
          </cell>
          <cell r="E139">
            <v>0</v>
          </cell>
          <cell r="F139">
            <v>-163.32000000000002</v>
          </cell>
          <cell r="G139">
            <v>19.979999999999905</v>
          </cell>
          <cell r="H139">
            <v>-118.55000000000001</v>
          </cell>
          <cell r="I139">
            <v>-271.97000000000003</v>
          </cell>
          <cell r="J139">
            <v>129.68999999999994</v>
          </cell>
          <cell r="K139">
            <v>578.47</v>
          </cell>
          <cell r="L139">
            <v>-174.3</v>
          </cell>
          <cell r="M139">
            <v>-274.30999999999995</v>
          </cell>
          <cell r="N139">
            <v>274.31</v>
          </cell>
          <cell r="O139">
            <v>-351.99</v>
          </cell>
          <cell r="P139">
            <v>449.59000000000003</v>
          </cell>
        </row>
        <row r="140">
          <cell r="B140" t="str">
            <v>NSF FEES</v>
          </cell>
          <cell r="C140" t="str">
            <v>RETURNED CHECK FEE</v>
          </cell>
          <cell r="D140">
            <v>173.68999999999997</v>
          </cell>
          <cell r="E140">
            <v>252.64</v>
          </cell>
          <cell r="F140">
            <v>110.53</v>
          </cell>
          <cell r="G140">
            <v>78.949999999999989</v>
          </cell>
          <cell r="H140">
            <v>236.85</v>
          </cell>
          <cell r="I140">
            <v>78.949999999999989</v>
          </cell>
          <cell r="J140">
            <v>31.58</v>
          </cell>
          <cell r="K140">
            <v>15.79</v>
          </cell>
          <cell r="L140">
            <v>0</v>
          </cell>
          <cell r="M140">
            <v>31.58</v>
          </cell>
          <cell r="N140">
            <v>0</v>
          </cell>
          <cell r="O140">
            <v>31.58</v>
          </cell>
          <cell r="P140">
            <v>473.7</v>
          </cell>
        </row>
        <row r="141">
          <cell r="B141" t="str">
            <v>REFUND</v>
          </cell>
          <cell r="C141" t="str">
            <v>REFUND</v>
          </cell>
          <cell r="D141">
            <v>765.93</v>
          </cell>
          <cell r="E141">
            <v>0</v>
          </cell>
          <cell r="F141">
            <v>3369.41</v>
          </cell>
          <cell r="G141">
            <v>1944.04</v>
          </cell>
          <cell r="H141">
            <v>618.43999999999994</v>
          </cell>
          <cell r="I141">
            <v>1927.77</v>
          </cell>
          <cell r="J141">
            <v>156.5</v>
          </cell>
          <cell r="K141">
            <v>-765.32999999999993</v>
          </cell>
          <cell r="L141">
            <v>93.81</v>
          </cell>
          <cell r="M141">
            <v>1295.4099999999999</v>
          </cell>
          <cell r="N141">
            <v>2025.67</v>
          </cell>
          <cell r="O141">
            <v>1511.7400000000002</v>
          </cell>
          <cell r="P141">
            <v>12.05</v>
          </cell>
        </row>
        <row r="142">
          <cell r="B142" t="str">
            <v>RETCK</v>
          </cell>
          <cell r="C142" t="str">
            <v>RETURNED CHECK</v>
          </cell>
          <cell r="D142">
            <v>27.14</v>
          </cell>
          <cell r="E142">
            <v>27.13</v>
          </cell>
          <cell r="F142">
            <v>-60.19</v>
          </cell>
          <cell r="G142">
            <v>0</v>
          </cell>
          <cell r="H142">
            <v>0</v>
          </cell>
          <cell r="I142">
            <v>121.96</v>
          </cell>
          <cell r="J142">
            <v>121.96</v>
          </cell>
          <cell r="K142">
            <v>0</v>
          </cell>
          <cell r="L142">
            <v>0</v>
          </cell>
          <cell r="M142">
            <v>50</v>
          </cell>
          <cell r="N142">
            <v>0</v>
          </cell>
          <cell r="O142">
            <v>90</v>
          </cell>
          <cell r="P142">
            <v>0</v>
          </cell>
        </row>
        <row r="143">
          <cell r="B143" t="str">
            <v>UNCLAIMED</v>
          </cell>
          <cell r="C143" t="str">
            <v>UNCLAIMED PROPERTY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260</v>
          </cell>
          <cell r="L143">
            <v>4.0599999999999996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 t="str">
            <v>REF-MAKEPAYMENT</v>
          </cell>
          <cell r="C144" t="str">
            <v>REFUND OF PAYMENT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141.88999999999999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B145" t="str">
            <v>NSF CC FEE</v>
          </cell>
          <cell r="C145" t="str">
            <v>RETURNED CREDIT CARD FEE</v>
          </cell>
          <cell r="D145">
            <v>700.24</v>
          </cell>
          <cell r="E145">
            <v>0</v>
          </cell>
          <cell r="F145">
            <v>73.709999999999994</v>
          </cell>
          <cell r="G145">
            <v>-5.27</v>
          </cell>
          <cell r="H145">
            <v>-15.79</v>
          </cell>
          <cell r="I145">
            <v>0</v>
          </cell>
          <cell r="J145">
            <v>0</v>
          </cell>
          <cell r="K145">
            <v>5.27</v>
          </cell>
          <cell r="L145">
            <v>5.26</v>
          </cell>
          <cell r="M145">
            <v>0</v>
          </cell>
          <cell r="N145">
            <v>0</v>
          </cell>
          <cell r="O145">
            <v>0</v>
          </cell>
          <cell r="P145">
            <v>1690.07</v>
          </cell>
        </row>
        <row r="146">
          <cell r="D146">
            <v>1875.71</v>
          </cell>
          <cell r="E146">
            <v>794.26</v>
          </cell>
          <cell r="F146">
            <v>-6283.1299999999974</v>
          </cell>
          <cell r="G146">
            <v>-3003.5400000000004</v>
          </cell>
          <cell r="H146">
            <v>220.53999999999994</v>
          </cell>
          <cell r="I146">
            <v>1272.0700000000002</v>
          </cell>
          <cell r="J146">
            <v>-711.90999999999985</v>
          </cell>
          <cell r="K146">
            <v>-1440.4199999999998</v>
          </cell>
          <cell r="L146">
            <v>-298.74</v>
          </cell>
          <cell r="M146">
            <v>986.41000000000008</v>
          </cell>
          <cell r="N146">
            <v>1444.8500000000001</v>
          </cell>
          <cell r="O146">
            <v>2516.4299999999998</v>
          </cell>
          <cell r="P146">
            <v>3088.75</v>
          </cell>
        </row>
        <row r="147">
          <cell r="B147" t="str">
            <v>2178-COM</v>
          </cell>
          <cell r="C147" t="str">
            <v>FUEL AND MATERIAL SURCHARGE</v>
          </cell>
          <cell r="D147">
            <v>0.08</v>
          </cell>
          <cell r="E147">
            <v>644.43000000000006</v>
          </cell>
          <cell r="F147">
            <v>3009.39</v>
          </cell>
          <cell r="G147">
            <v>3003.1600000000003</v>
          </cell>
          <cell r="H147">
            <v>65.430000000000007</v>
          </cell>
          <cell r="I147">
            <v>0.11</v>
          </cell>
          <cell r="J147">
            <v>2520.27</v>
          </cell>
          <cell r="K147">
            <v>9.4199999999999982</v>
          </cell>
          <cell r="L147">
            <v>-0.22</v>
          </cell>
          <cell r="M147">
            <v>0</v>
          </cell>
          <cell r="N147">
            <v>0</v>
          </cell>
          <cell r="O147">
            <v>1717.7</v>
          </cell>
          <cell r="P147">
            <v>1766.68</v>
          </cell>
        </row>
        <row r="148">
          <cell r="B148" t="str">
            <v>2178-RO</v>
          </cell>
          <cell r="C148" t="str">
            <v>FUEL AND MATERIAL SURCHARGE</v>
          </cell>
          <cell r="D148">
            <v>0</v>
          </cell>
          <cell r="E148">
            <v>611.74000000000012</v>
          </cell>
          <cell r="F148">
            <v>1125.3999999999999</v>
          </cell>
          <cell r="G148">
            <v>1159.5400000000002</v>
          </cell>
          <cell r="H148">
            <v>721.94</v>
          </cell>
          <cell r="I148">
            <v>0</v>
          </cell>
          <cell r="J148">
            <v>520.47</v>
          </cell>
          <cell r="K148">
            <v>511.37999999999988</v>
          </cell>
          <cell r="L148">
            <v>0</v>
          </cell>
          <cell r="M148">
            <v>0</v>
          </cell>
          <cell r="N148">
            <v>0</v>
          </cell>
          <cell r="O148">
            <v>698.05000000000018</v>
          </cell>
          <cell r="P148">
            <v>623.2299999999999</v>
          </cell>
        </row>
        <row r="149">
          <cell r="B149" t="str">
            <v>2178-RES</v>
          </cell>
          <cell r="C149" t="str">
            <v>FUEL AND MATERIAL SURCHARGE</v>
          </cell>
          <cell r="D149">
            <v>1604.6699999999996</v>
          </cell>
          <cell r="E149">
            <v>1700.51</v>
          </cell>
          <cell r="F149">
            <v>3649.06</v>
          </cell>
          <cell r="G149">
            <v>3157.06</v>
          </cell>
          <cell r="H149">
            <v>2187.73</v>
          </cell>
          <cell r="I149">
            <v>2231.6000000000004</v>
          </cell>
          <cell r="J149">
            <v>3430.0800000000004</v>
          </cell>
          <cell r="K149">
            <v>2247.2299999999996</v>
          </cell>
          <cell r="L149">
            <v>9.629999999999999</v>
          </cell>
          <cell r="M149">
            <v>0</v>
          </cell>
          <cell r="N149">
            <v>0</v>
          </cell>
          <cell r="O149">
            <v>1558.5799999999997</v>
          </cell>
          <cell r="P149">
            <v>3114.21</v>
          </cell>
        </row>
        <row r="150">
          <cell r="D150">
            <v>1604.7499999999995</v>
          </cell>
          <cell r="E150">
            <v>2956.6800000000003</v>
          </cell>
          <cell r="F150">
            <v>7783.85</v>
          </cell>
          <cell r="G150">
            <v>7319.76</v>
          </cell>
          <cell r="H150">
            <v>2975.1000000000004</v>
          </cell>
          <cell r="I150">
            <v>2231.7100000000005</v>
          </cell>
          <cell r="J150">
            <v>6470.82</v>
          </cell>
          <cell r="K150">
            <v>2768.0299999999993</v>
          </cell>
          <cell r="L150">
            <v>9.4099999999999984</v>
          </cell>
          <cell r="M150">
            <v>0</v>
          </cell>
          <cell r="N150">
            <v>0</v>
          </cell>
          <cell r="O150">
            <v>3974.33</v>
          </cell>
          <cell r="P150">
            <v>5504.12</v>
          </cell>
        </row>
        <row r="151">
          <cell r="B151" t="str">
            <v>COMMODITY</v>
          </cell>
          <cell r="C151" t="str">
            <v>COMMODITY</v>
          </cell>
          <cell r="D151">
            <v>-2548.02</v>
          </cell>
          <cell r="E151">
            <v>-1746.01</v>
          </cell>
          <cell r="F151">
            <v>-1258.3499999999999</v>
          </cell>
          <cell r="G151">
            <v>-40.199999999999996</v>
          </cell>
          <cell r="H151">
            <v>-2849.34</v>
          </cell>
          <cell r="I151">
            <v>862.07999999999993</v>
          </cell>
          <cell r="J151">
            <v>628.83000000000004</v>
          </cell>
          <cell r="K151">
            <v>885.73</v>
          </cell>
          <cell r="L151">
            <v>0</v>
          </cell>
          <cell r="M151">
            <v>-273.3</v>
          </cell>
          <cell r="N151">
            <v>833.1</v>
          </cell>
          <cell r="O151">
            <v>52</v>
          </cell>
          <cell r="P151">
            <v>-203.60000000000002</v>
          </cell>
        </row>
        <row r="152">
          <cell r="B152" t="str">
            <v>ROHAUL30WOOD</v>
          </cell>
          <cell r="C152" t="str">
            <v>30YD WOOD ROLL OFF-HAUL</v>
          </cell>
          <cell r="D152">
            <v>252.6</v>
          </cell>
          <cell r="E152">
            <v>6820.2</v>
          </cell>
          <cell r="F152">
            <v>1515.6</v>
          </cell>
          <cell r="G152">
            <v>2526</v>
          </cell>
          <cell r="H152">
            <v>0</v>
          </cell>
          <cell r="I152">
            <v>0</v>
          </cell>
          <cell r="J152">
            <v>2273.4</v>
          </cell>
          <cell r="K152">
            <v>2020.8</v>
          </cell>
          <cell r="L152">
            <v>0</v>
          </cell>
          <cell r="M152">
            <v>1768.2</v>
          </cell>
          <cell r="N152">
            <v>450</v>
          </cell>
          <cell r="O152">
            <v>1800</v>
          </cell>
          <cell r="P152">
            <v>450</v>
          </cell>
        </row>
        <row r="153">
          <cell r="B153" t="str">
            <v>RORECYMILE</v>
          </cell>
          <cell r="C153" t="str">
            <v>ROLL OFF RECYCLE-MILEAGE</v>
          </cell>
          <cell r="D153">
            <v>131.5</v>
          </cell>
          <cell r="E153">
            <v>1843.63</v>
          </cell>
          <cell r="F153">
            <v>657.5</v>
          </cell>
          <cell r="G153">
            <v>789</v>
          </cell>
          <cell r="H153">
            <v>0</v>
          </cell>
          <cell r="I153">
            <v>0</v>
          </cell>
          <cell r="J153">
            <v>1972.5</v>
          </cell>
          <cell r="K153">
            <v>1052</v>
          </cell>
          <cell r="L153">
            <v>0</v>
          </cell>
          <cell r="M153">
            <v>920.5</v>
          </cell>
          <cell r="N153">
            <v>263</v>
          </cell>
          <cell r="O153">
            <v>131.5</v>
          </cell>
          <cell r="P153">
            <v>0</v>
          </cell>
        </row>
        <row r="154">
          <cell r="D154">
            <v>-2163.92</v>
          </cell>
          <cell r="E154">
            <v>6917.82</v>
          </cell>
          <cell r="F154">
            <v>914.75</v>
          </cell>
          <cell r="G154">
            <v>3274.8</v>
          </cell>
          <cell r="H154">
            <v>-2849.34</v>
          </cell>
          <cell r="I154">
            <v>862.07999999999993</v>
          </cell>
          <cell r="J154">
            <v>4874.7299999999996</v>
          </cell>
          <cell r="K154">
            <v>3958.5299999999997</v>
          </cell>
          <cell r="L154">
            <v>0</v>
          </cell>
          <cell r="M154">
            <v>2415.4</v>
          </cell>
          <cell r="N154">
            <v>1546.1</v>
          </cell>
          <cell r="O154">
            <v>1983.5</v>
          </cell>
          <cell r="P154">
            <v>246.39999999999998</v>
          </cell>
        </row>
        <row r="155">
          <cell r="B155" t="str">
            <v>SPRECY</v>
          </cell>
          <cell r="C155" t="str">
            <v>SPECIAL RECY HAUL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480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480</v>
          </cell>
        </row>
        <row r="157">
          <cell r="D157">
            <v>347083.00999999983</v>
          </cell>
          <cell r="E157">
            <v>373428.96</v>
          </cell>
          <cell r="F157">
            <v>385217.32</v>
          </cell>
          <cell r="G157">
            <v>388297.39999999985</v>
          </cell>
          <cell r="H157">
            <v>385816.07</v>
          </cell>
          <cell r="I157">
            <v>352448.65999999992</v>
          </cell>
          <cell r="J157">
            <v>361425.35</v>
          </cell>
          <cell r="K157">
            <v>320643.20999999967</v>
          </cell>
          <cell r="L157">
            <v>81377.490000000005</v>
          </cell>
          <cell r="M157">
            <v>246296.44999999995</v>
          </cell>
          <cell r="N157">
            <v>332225.90999999986</v>
          </cell>
          <cell r="O157">
            <v>361292.2699999999</v>
          </cell>
          <cell r="P157">
            <v>350575.90999999986</v>
          </cell>
        </row>
        <row r="345">
          <cell r="B345" t="str">
            <v>(Multiple Items)</v>
          </cell>
        </row>
        <row r="346">
          <cell r="B346">
            <v>38000</v>
          </cell>
        </row>
        <row r="348">
          <cell r="D348" t="str">
            <v>Data</v>
          </cell>
        </row>
        <row r="349">
          <cell r="B349" t="str">
            <v>Service Code</v>
          </cell>
          <cell r="C349" t="str">
            <v>Description</v>
          </cell>
          <cell r="D349" t="str">
            <v>Sum of 1</v>
          </cell>
          <cell r="E349" t="str">
            <v>Sum of 2</v>
          </cell>
          <cell r="F349" t="str">
            <v>Sum of 3</v>
          </cell>
          <cell r="G349" t="str">
            <v>Sum of 4</v>
          </cell>
          <cell r="H349" t="str">
            <v>Sum of 5</v>
          </cell>
          <cell r="I349" t="str">
            <v>Sum of 6</v>
          </cell>
          <cell r="J349" t="str">
            <v>Sum of 7</v>
          </cell>
          <cell r="K349" t="str">
            <v>Sum of 8</v>
          </cell>
          <cell r="L349" t="str">
            <v>Sum of 9</v>
          </cell>
          <cell r="M349" t="str">
            <v>Sum of 10</v>
          </cell>
          <cell r="N349" t="str">
            <v>Sum of 11</v>
          </cell>
          <cell r="O349" t="str">
            <v>Sum of 12</v>
          </cell>
        </row>
        <row r="350">
          <cell r="B350" t="str">
            <v>FINCHG</v>
          </cell>
          <cell r="C350" t="str">
            <v>LATE FEE</v>
          </cell>
          <cell r="D350">
            <v>706.01</v>
          </cell>
          <cell r="E350">
            <v>683.4</v>
          </cell>
          <cell r="F350">
            <v>613.25</v>
          </cell>
          <cell r="G350">
            <v>492.2</v>
          </cell>
          <cell r="H350">
            <v>622.42999999999995</v>
          </cell>
          <cell r="I350">
            <v>492.49</v>
          </cell>
          <cell r="J350">
            <v>677.16000000000008</v>
          </cell>
          <cell r="K350">
            <v>480.62</v>
          </cell>
          <cell r="L350">
            <v>359.28000000000003</v>
          </cell>
          <cell r="M350">
            <v>356.03999999999996</v>
          </cell>
          <cell r="N350">
            <v>497.78000000000003</v>
          </cell>
          <cell r="O350">
            <v>335.42</v>
          </cell>
        </row>
        <row r="351">
          <cell r="B351" t="str">
            <v>WO</v>
          </cell>
          <cell r="C351" t="str">
            <v>SMALL BALANCE WRITE OFF</v>
          </cell>
          <cell r="D351">
            <v>-168.6</v>
          </cell>
          <cell r="E351">
            <v>0</v>
          </cell>
          <cell r="F351">
            <v>-12.99</v>
          </cell>
          <cell r="G351">
            <v>0</v>
          </cell>
          <cell r="H351">
            <v>-62.05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-1.28</v>
          </cell>
          <cell r="O351">
            <v>-39.39</v>
          </cell>
        </row>
        <row r="352">
          <cell r="B352" t="str">
            <v>C19-ADJFIN</v>
          </cell>
          <cell r="C352" t="str">
            <v>FINANCE CHARGE ADJUSTMENT</v>
          </cell>
          <cell r="D352">
            <v>0</v>
          </cell>
          <cell r="E352">
            <v>0</v>
          </cell>
          <cell r="F352">
            <v>-635.39</v>
          </cell>
          <cell r="G352">
            <v>-493.2</v>
          </cell>
          <cell r="H352">
            <v>-625.42999999999995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D353">
            <v>537.41</v>
          </cell>
          <cell r="E353">
            <v>683.4</v>
          </cell>
          <cell r="F353">
            <v>-35.129999999999995</v>
          </cell>
          <cell r="G353">
            <v>-1</v>
          </cell>
          <cell r="H353">
            <v>-65.049999999999955</v>
          </cell>
          <cell r="I353">
            <v>492.49</v>
          </cell>
          <cell r="J353">
            <v>677.16000000000008</v>
          </cell>
          <cell r="K353">
            <v>480.62</v>
          </cell>
          <cell r="L353">
            <v>359.28000000000003</v>
          </cell>
          <cell r="M353">
            <v>356.03999999999996</v>
          </cell>
          <cell r="N353">
            <v>496.50000000000006</v>
          </cell>
          <cell r="O353">
            <v>296.03000000000003</v>
          </cell>
        </row>
        <row r="354">
          <cell r="D354">
            <v>537.41</v>
          </cell>
          <cell r="E354">
            <v>683.4</v>
          </cell>
          <cell r="F354">
            <v>-35.129999999999995</v>
          </cell>
          <cell r="G354">
            <v>-1</v>
          </cell>
          <cell r="H354">
            <v>-65.049999999999955</v>
          </cell>
          <cell r="I354">
            <v>492.49</v>
          </cell>
          <cell r="J354">
            <v>677.16000000000008</v>
          </cell>
          <cell r="K354">
            <v>480.62</v>
          </cell>
          <cell r="L354">
            <v>359.28000000000003</v>
          </cell>
          <cell r="M354">
            <v>356.03999999999996</v>
          </cell>
          <cell r="N354">
            <v>496.50000000000006</v>
          </cell>
          <cell r="O354">
            <v>296.03000000000003</v>
          </cell>
        </row>
        <row r="405">
          <cell r="B405" t="str">
            <v>COUPEVILLE</v>
          </cell>
        </row>
        <row r="406">
          <cell r="B406">
            <v>31004</v>
          </cell>
        </row>
        <row r="408">
          <cell r="D408" t="str">
            <v>Data</v>
          </cell>
        </row>
        <row r="409">
          <cell r="B409" t="str">
            <v>Service Code</v>
          </cell>
          <cell r="C409" t="str">
            <v>Description</v>
          </cell>
          <cell r="D409" t="str">
            <v>Sum of 1</v>
          </cell>
          <cell r="E409" t="str">
            <v>Sum of 2</v>
          </cell>
          <cell r="F409" t="str">
            <v>Sum of 3</v>
          </cell>
          <cell r="G409" t="str">
            <v>Sum of 4</v>
          </cell>
          <cell r="H409" t="str">
            <v>Sum of 5</v>
          </cell>
          <cell r="I409" t="str">
            <v>Sum of 6</v>
          </cell>
          <cell r="J409" t="str">
            <v>Sum of 7</v>
          </cell>
          <cell r="K409" t="str">
            <v>Sum of 8</v>
          </cell>
          <cell r="L409" t="str">
            <v>Sum of 9</v>
          </cell>
          <cell r="M409" t="str">
            <v>Sum of 10</v>
          </cell>
          <cell r="N409" t="str">
            <v>Sum of 11</v>
          </cell>
          <cell r="O409" t="str">
            <v>Sum of 12</v>
          </cell>
        </row>
        <row r="410">
          <cell r="B410" t="str">
            <v>RECYHAUL20</v>
          </cell>
          <cell r="C410" t="str">
            <v>20YD RECYCLE BOX HAUL</v>
          </cell>
          <cell r="D410">
            <v>162.72</v>
          </cell>
          <cell r="E410">
            <v>162.72</v>
          </cell>
          <cell r="F410">
            <v>162.72</v>
          </cell>
          <cell r="G410">
            <v>81.36</v>
          </cell>
          <cell r="H410">
            <v>162.72</v>
          </cell>
          <cell r="I410">
            <v>162.72</v>
          </cell>
          <cell r="J410">
            <v>165.52</v>
          </cell>
          <cell r="K410">
            <v>165.52</v>
          </cell>
          <cell r="L410">
            <v>165.52</v>
          </cell>
          <cell r="M410">
            <v>82.76</v>
          </cell>
          <cell r="N410">
            <v>165.52</v>
          </cell>
          <cell r="O410">
            <v>165.52</v>
          </cell>
        </row>
        <row r="411">
          <cell r="D411">
            <v>162.72</v>
          </cell>
          <cell r="E411">
            <v>162.72</v>
          </cell>
          <cell r="F411">
            <v>162.72</v>
          </cell>
          <cell r="G411">
            <v>81.36</v>
          </cell>
          <cell r="H411">
            <v>162.72</v>
          </cell>
          <cell r="I411">
            <v>162.72</v>
          </cell>
          <cell r="J411">
            <v>165.52</v>
          </cell>
          <cell r="K411">
            <v>165.52</v>
          </cell>
          <cell r="L411">
            <v>165.52</v>
          </cell>
          <cell r="M411">
            <v>82.76</v>
          </cell>
          <cell r="N411">
            <v>165.52</v>
          </cell>
          <cell r="O411">
            <v>165.52</v>
          </cell>
        </row>
        <row r="412">
          <cell r="D412">
            <v>162.72</v>
          </cell>
          <cell r="E412">
            <v>162.72</v>
          </cell>
          <cell r="F412">
            <v>162.72</v>
          </cell>
          <cell r="G412">
            <v>81.36</v>
          </cell>
          <cell r="H412">
            <v>162.72</v>
          </cell>
          <cell r="I412">
            <v>162.72</v>
          </cell>
          <cell r="J412">
            <v>165.52</v>
          </cell>
          <cell r="K412">
            <v>165.52</v>
          </cell>
          <cell r="L412">
            <v>165.52</v>
          </cell>
          <cell r="M412">
            <v>82.76</v>
          </cell>
          <cell r="N412">
            <v>165.52</v>
          </cell>
          <cell r="O412">
            <v>165.52</v>
          </cell>
        </row>
        <row r="417">
          <cell r="B417" t="str">
            <v>NAVY BASE</v>
          </cell>
        </row>
        <row r="418">
          <cell r="B418">
            <v>31004</v>
          </cell>
        </row>
        <row r="420">
          <cell r="D420" t="str">
            <v>Data</v>
          </cell>
        </row>
        <row r="421">
          <cell r="B421" t="str">
            <v>Service Code</v>
          </cell>
          <cell r="C421" t="str">
            <v>Description</v>
          </cell>
          <cell r="D421" t="str">
            <v>Sum of 1</v>
          </cell>
          <cell r="E421" t="str">
            <v>Sum of 2</v>
          </cell>
          <cell r="F421" t="str">
            <v>Sum of 3</v>
          </cell>
          <cell r="G421" t="str">
            <v>Sum of 4</v>
          </cell>
          <cell r="H421" t="str">
            <v>Sum of 5</v>
          </cell>
          <cell r="I421" t="str">
            <v>Sum of 6</v>
          </cell>
          <cell r="J421" t="str">
            <v>Sum of 7</v>
          </cell>
          <cell r="K421" t="str">
            <v>Sum of 8</v>
          </cell>
          <cell r="L421" t="str">
            <v>Sum of 9</v>
          </cell>
          <cell r="M421" t="str">
            <v>Sum of 10</v>
          </cell>
          <cell r="N421" t="str">
            <v>Sum of 11</v>
          </cell>
          <cell r="O421" t="str">
            <v>Sum of 12</v>
          </cell>
        </row>
        <row r="422">
          <cell r="B422" t="str">
            <v>RECYHAUL20</v>
          </cell>
          <cell r="C422" t="str">
            <v>20YD RECYCLE BOX HAUL</v>
          </cell>
          <cell r="D422">
            <v>324.39999999999998</v>
          </cell>
          <cell r="E422">
            <v>486.6</v>
          </cell>
          <cell r="F422">
            <v>324.39999999999998</v>
          </cell>
          <cell r="G422">
            <v>811</v>
          </cell>
          <cell r="H422">
            <v>324.39999999999998</v>
          </cell>
          <cell r="I422">
            <v>839.8</v>
          </cell>
          <cell r="J422">
            <v>335.92</v>
          </cell>
          <cell r="K422">
            <v>503.88</v>
          </cell>
          <cell r="L422">
            <v>335.92</v>
          </cell>
          <cell r="M422">
            <v>671.84</v>
          </cell>
          <cell r="N422">
            <v>335.92</v>
          </cell>
          <cell r="O422">
            <v>671.84</v>
          </cell>
        </row>
        <row r="423">
          <cell r="D423">
            <v>324.39999999999998</v>
          </cell>
          <cell r="E423">
            <v>486.6</v>
          </cell>
          <cell r="F423">
            <v>324.39999999999998</v>
          </cell>
          <cell r="G423">
            <v>811</v>
          </cell>
          <cell r="H423">
            <v>324.39999999999998</v>
          </cell>
          <cell r="I423">
            <v>839.8</v>
          </cell>
          <cell r="J423">
            <v>335.92</v>
          </cell>
          <cell r="K423">
            <v>503.88</v>
          </cell>
          <cell r="L423">
            <v>335.92</v>
          </cell>
          <cell r="M423">
            <v>671.84</v>
          </cell>
          <cell r="N423">
            <v>335.92</v>
          </cell>
          <cell r="O423">
            <v>671.84</v>
          </cell>
        </row>
        <row r="424">
          <cell r="D424">
            <v>324.39999999999998</v>
          </cell>
          <cell r="E424">
            <v>486.6</v>
          </cell>
          <cell r="F424">
            <v>324.39999999999998</v>
          </cell>
          <cell r="G424">
            <v>811</v>
          </cell>
          <cell r="H424">
            <v>324.39999999999998</v>
          </cell>
          <cell r="I424">
            <v>839.8</v>
          </cell>
          <cell r="J424">
            <v>335.92</v>
          </cell>
          <cell r="K424">
            <v>503.88</v>
          </cell>
          <cell r="L424">
            <v>335.92</v>
          </cell>
          <cell r="M424">
            <v>671.84</v>
          </cell>
          <cell r="N424">
            <v>335.92</v>
          </cell>
          <cell r="O424">
            <v>671.84</v>
          </cell>
        </row>
        <row r="446">
          <cell r="B446" t="str">
            <v>NAVY BASE</v>
          </cell>
        </row>
        <row r="447">
          <cell r="B447" t="str">
            <v>(Multiple Items)</v>
          </cell>
        </row>
        <row r="449">
          <cell r="D449" t="str">
            <v>Data</v>
          </cell>
        </row>
        <row r="450">
          <cell r="B450" t="str">
            <v>Service Code</v>
          </cell>
          <cell r="C450" t="str">
            <v>Description</v>
          </cell>
          <cell r="D450" t="str">
            <v>Sum of 1</v>
          </cell>
          <cell r="E450" t="str">
            <v>Sum of 2</v>
          </cell>
          <cell r="F450" t="str">
            <v>Sum of 3</v>
          </cell>
          <cell r="G450" t="str">
            <v>Sum of 4</v>
          </cell>
          <cell r="H450" t="str">
            <v>Sum of 5</v>
          </cell>
          <cell r="I450" t="str">
            <v>Sum of 6</v>
          </cell>
          <cell r="J450" t="str">
            <v>Sum of 7</v>
          </cell>
          <cell r="K450" t="str">
            <v>Sum of 8</v>
          </cell>
          <cell r="L450" t="str">
            <v>Sum of 9</v>
          </cell>
          <cell r="M450" t="str">
            <v>Sum of 10</v>
          </cell>
          <cell r="N450" t="str">
            <v>Sum of 11</v>
          </cell>
          <cell r="O450" t="str">
            <v>Sum of 12</v>
          </cell>
        </row>
        <row r="451">
          <cell r="B451" t="str">
            <v>R1YD1W</v>
          </cell>
          <cell r="C451" t="str">
            <v>1YD CONT 1xWEEKLY SVC</v>
          </cell>
          <cell r="D451">
            <v>236.86</v>
          </cell>
          <cell r="E451">
            <v>389.95</v>
          </cell>
          <cell r="F451">
            <v>388.34</v>
          </cell>
          <cell r="G451">
            <v>309.39</v>
          </cell>
          <cell r="H451">
            <v>309.39</v>
          </cell>
          <cell r="I451">
            <v>231.1</v>
          </cell>
          <cell r="J451">
            <v>204.78</v>
          </cell>
          <cell r="K451">
            <v>228.94</v>
          </cell>
          <cell r="L451">
            <v>228.94</v>
          </cell>
          <cell r="M451">
            <v>228.94</v>
          </cell>
          <cell r="N451">
            <v>228.94</v>
          </cell>
          <cell r="O451">
            <v>228.94</v>
          </cell>
        </row>
        <row r="452">
          <cell r="B452" t="str">
            <v>APPLIANCEC</v>
          </cell>
          <cell r="C452" t="str">
            <v>APPLIANCE REMOVAL - COMM</v>
          </cell>
          <cell r="D452">
            <v>0</v>
          </cell>
          <cell r="E452">
            <v>0</v>
          </cell>
          <cell r="F452">
            <v>135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B453" t="str">
            <v>NAVYREPLCAN</v>
          </cell>
          <cell r="C453" t="str">
            <v>NAVY CAN REPLACEMENT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119.72</v>
          </cell>
        </row>
        <row r="454">
          <cell r="D454">
            <v>236.86</v>
          </cell>
          <cell r="E454">
            <v>389.95</v>
          </cell>
          <cell r="F454">
            <v>523.33999999999992</v>
          </cell>
          <cell r="G454">
            <v>309.39</v>
          </cell>
          <cell r="H454">
            <v>309.39</v>
          </cell>
          <cell r="I454">
            <v>231.1</v>
          </cell>
          <cell r="J454">
            <v>204.78</v>
          </cell>
          <cell r="K454">
            <v>228.94</v>
          </cell>
          <cell r="L454">
            <v>228.94</v>
          </cell>
          <cell r="M454">
            <v>228.94</v>
          </cell>
          <cell r="N454">
            <v>228.94</v>
          </cell>
          <cell r="O454">
            <v>348.65999999999997</v>
          </cell>
        </row>
        <row r="455">
          <cell r="D455">
            <v>236.86</v>
          </cell>
          <cell r="E455">
            <v>389.95</v>
          </cell>
          <cell r="F455">
            <v>523.33999999999992</v>
          </cell>
          <cell r="G455">
            <v>309.39</v>
          </cell>
          <cell r="H455">
            <v>309.39</v>
          </cell>
          <cell r="I455">
            <v>231.1</v>
          </cell>
          <cell r="J455">
            <v>204.78</v>
          </cell>
          <cell r="K455">
            <v>228.94</v>
          </cell>
          <cell r="L455">
            <v>228.94</v>
          </cell>
          <cell r="M455">
            <v>228.94</v>
          </cell>
          <cell r="N455">
            <v>228.94</v>
          </cell>
          <cell r="O455">
            <v>348.65999999999997</v>
          </cell>
        </row>
      </sheetData>
      <sheetData sheetId="10"/>
      <sheetData sheetId="11"/>
      <sheetData sheetId="12"/>
      <sheetData sheetId="13"/>
      <sheetData sheetId="14"/>
      <sheetData sheetId="15">
        <row r="1">
          <cell r="B1" t="str">
            <v>Serv. Code</v>
          </cell>
          <cell r="C1" t="str">
            <v>Serv. Code Desc.</v>
          </cell>
          <cell r="D1" t="str">
            <v>Description</v>
          </cell>
          <cell r="E1" t="str">
            <v>Count</v>
          </cell>
          <cell r="F1" t="str">
            <v>Count</v>
          </cell>
          <cell r="G1" t="str">
            <v>Account</v>
          </cell>
        </row>
        <row r="2">
          <cell r="B2" t="str">
            <v>FINCHG</v>
          </cell>
          <cell r="C2" t="str">
            <v>LATE FEE</v>
          </cell>
          <cell r="D2" t="str">
            <v>FINCHGLATE FEE</v>
          </cell>
          <cell r="E2">
            <v>138</v>
          </cell>
          <cell r="F2">
            <v>0</v>
          </cell>
          <cell r="G2">
            <v>38000</v>
          </cell>
        </row>
        <row r="3">
          <cell r="B3" t="str">
            <v>FINCHG</v>
          </cell>
          <cell r="C3" t="str">
            <v>LATE FEE</v>
          </cell>
          <cell r="D3" t="str">
            <v>FINCHGLATE FEE</v>
          </cell>
          <cell r="E3">
            <v>138</v>
          </cell>
          <cell r="F3">
            <v>0</v>
          </cell>
          <cell r="G3">
            <v>38000</v>
          </cell>
        </row>
        <row r="4">
          <cell r="B4" t="str">
            <v>FINCHG</v>
          </cell>
          <cell r="C4" t="str">
            <v>LATE FEE</v>
          </cell>
          <cell r="D4" t="str">
            <v>FINCHGLATE FEE</v>
          </cell>
          <cell r="E4">
            <v>138</v>
          </cell>
          <cell r="F4">
            <v>0</v>
          </cell>
          <cell r="G4">
            <v>38000</v>
          </cell>
        </row>
        <row r="5">
          <cell r="B5" t="str">
            <v>300C2W1</v>
          </cell>
          <cell r="C5" t="str">
            <v>1-300 GL CART 2X WK SVC</v>
          </cell>
          <cell r="D5" t="str">
            <v>300C2W11-300 GL CART 2X WK SVC</v>
          </cell>
          <cell r="E5">
            <v>41</v>
          </cell>
          <cell r="F5">
            <v>0</v>
          </cell>
          <cell r="G5">
            <v>33000</v>
          </cell>
        </row>
        <row r="6">
          <cell r="B6" t="str">
            <v>300C3W1</v>
          </cell>
          <cell r="C6" t="str">
            <v>1-300 GL CART 3X WK SVC</v>
          </cell>
          <cell r="D6" t="str">
            <v>300C3W11-300 GL CART 3X WK SVC</v>
          </cell>
          <cell r="E6">
            <v>38</v>
          </cell>
          <cell r="F6">
            <v>0</v>
          </cell>
          <cell r="G6">
            <v>33000</v>
          </cell>
        </row>
        <row r="7">
          <cell r="B7" t="str">
            <v>300C5W1</v>
          </cell>
          <cell r="C7" t="str">
            <v>1-300 GL CART 5X WK SVC</v>
          </cell>
          <cell r="D7" t="str">
            <v>300C5W11-300 GL CART 5X WK SVC</v>
          </cell>
          <cell r="E7">
            <v>34</v>
          </cell>
          <cell r="F7">
            <v>0</v>
          </cell>
          <cell r="G7">
            <v>33000</v>
          </cell>
        </row>
        <row r="8">
          <cell r="B8" t="str">
            <v>300CE1</v>
          </cell>
          <cell r="C8" t="str">
            <v>1-300 GL CART EOW SVC</v>
          </cell>
          <cell r="D8" t="str">
            <v>300CE11-300 GL CART EOW SVC</v>
          </cell>
          <cell r="E8">
            <v>46</v>
          </cell>
          <cell r="F8">
            <v>0</v>
          </cell>
          <cell r="G8">
            <v>33000</v>
          </cell>
        </row>
        <row r="9">
          <cell r="B9" t="str">
            <v>300CW1</v>
          </cell>
          <cell r="C9" t="str">
            <v>1-300 GL CART WEEKLY SVC</v>
          </cell>
          <cell r="D9" t="str">
            <v>300CW11-300 GL CART WEEKLY SVC</v>
          </cell>
          <cell r="E9">
            <v>51</v>
          </cell>
          <cell r="F9">
            <v>0</v>
          </cell>
          <cell r="G9">
            <v>33000</v>
          </cell>
        </row>
        <row r="10">
          <cell r="B10" t="str">
            <v>60C2W1</v>
          </cell>
          <cell r="C10" t="str">
            <v>1-60 GAL CART CMML 2X WK</v>
          </cell>
          <cell r="D10" t="str">
            <v>60C2W11-60 GAL CART CMML 2X WK</v>
          </cell>
          <cell r="E10">
            <v>25</v>
          </cell>
          <cell r="F10">
            <v>0</v>
          </cell>
          <cell r="G10">
            <v>33000</v>
          </cell>
        </row>
        <row r="11">
          <cell r="B11" t="str">
            <v>60CM1</v>
          </cell>
          <cell r="C11" t="str">
            <v>1-60 GAL CART CMML MNTHLY</v>
          </cell>
          <cell r="D11" t="str">
            <v>60CM11-60 GAL CART CMML MNTHLY</v>
          </cell>
          <cell r="E11">
            <v>12</v>
          </cell>
          <cell r="F11">
            <v>0</v>
          </cell>
          <cell r="G11">
            <v>33000</v>
          </cell>
        </row>
        <row r="12">
          <cell r="B12" t="str">
            <v>60CW1</v>
          </cell>
          <cell r="C12" t="str">
            <v>1-60 GAL CART CMML WKLY</v>
          </cell>
          <cell r="D12" t="str">
            <v>60CW11-60 GAL CART CMML WKLY</v>
          </cell>
          <cell r="E12">
            <v>54</v>
          </cell>
          <cell r="F12">
            <v>0</v>
          </cell>
          <cell r="G12">
            <v>33000</v>
          </cell>
        </row>
        <row r="13">
          <cell r="B13" t="str">
            <v>65CBRENT</v>
          </cell>
          <cell r="C13" t="str">
            <v>65 CMML BEAR RENT</v>
          </cell>
          <cell r="D13" t="str">
            <v>65CBRENT65 CMML BEAR RENT</v>
          </cell>
          <cell r="E13">
            <v>31</v>
          </cell>
          <cell r="F13">
            <v>0</v>
          </cell>
          <cell r="G13">
            <v>33000</v>
          </cell>
        </row>
        <row r="14">
          <cell r="B14" t="str">
            <v>65CWB1</v>
          </cell>
          <cell r="C14" t="str">
            <v>1-65 GAL BEAR CART CMML WKLY</v>
          </cell>
          <cell r="D14" t="str">
            <v>65CWB11-65 GAL BEAR CART CMML WKLY</v>
          </cell>
          <cell r="E14">
            <v>34</v>
          </cell>
          <cell r="F14">
            <v>0</v>
          </cell>
          <cell r="G14">
            <v>33000</v>
          </cell>
        </row>
        <row r="15">
          <cell r="B15" t="str">
            <v>90C2W1</v>
          </cell>
          <cell r="C15" t="str">
            <v>1-90 GAL CART CMML 2X WK</v>
          </cell>
          <cell r="D15" t="str">
            <v>90C2W11-90 GAL CART CMML 2X WK</v>
          </cell>
          <cell r="E15">
            <v>36</v>
          </cell>
          <cell r="F15">
            <v>0</v>
          </cell>
          <cell r="G15">
            <v>33000</v>
          </cell>
        </row>
        <row r="16">
          <cell r="B16" t="str">
            <v>90CW1</v>
          </cell>
          <cell r="C16" t="str">
            <v>1-90 GAL CART CMML WKLY</v>
          </cell>
          <cell r="D16" t="str">
            <v>90CW11-90 GAL CART CMML WKLY</v>
          </cell>
          <cell r="E16">
            <v>63</v>
          </cell>
          <cell r="F16">
            <v>0</v>
          </cell>
          <cell r="G16">
            <v>33000</v>
          </cell>
        </row>
        <row r="17">
          <cell r="B17" t="str">
            <v>95C5WB1</v>
          </cell>
          <cell r="C17" t="str">
            <v>1-95 GAL BEAR CART CMML 5X WK</v>
          </cell>
          <cell r="D17" t="str">
            <v>95C5WB11-95 GAL BEAR CART CMML 5X WK</v>
          </cell>
          <cell r="E17">
            <v>16</v>
          </cell>
          <cell r="F17">
            <v>0</v>
          </cell>
          <cell r="G17">
            <v>33000</v>
          </cell>
        </row>
        <row r="18">
          <cell r="B18" t="str">
            <v>95CBRENT</v>
          </cell>
          <cell r="C18" t="str">
            <v>95 CMML BEAR RENT</v>
          </cell>
          <cell r="D18" t="str">
            <v>95CBRENT95 CMML BEAR RENT</v>
          </cell>
          <cell r="E18">
            <v>37</v>
          </cell>
          <cell r="F18">
            <v>0</v>
          </cell>
          <cell r="G18">
            <v>33000</v>
          </cell>
        </row>
        <row r="19">
          <cell r="B19" t="str">
            <v>95CWB1</v>
          </cell>
          <cell r="C19" t="str">
            <v>1-95 GAL BEAR CART CMML WKLY</v>
          </cell>
          <cell r="D19" t="str">
            <v>95CWB11-95 GAL BEAR CART CMML WKLY</v>
          </cell>
          <cell r="E19">
            <v>37</v>
          </cell>
          <cell r="F19">
            <v>0</v>
          </cell>
          <cell r="G19">
            <v>33000</v>
          </cell>
        </row>
        <row r="20">
          <cell r="B20" t="str">
            <v>CASTERS-COM</v>
          </cell>
          <cell r="C20" t="str">
            <v>CASTERS - COM</v>
          </cell>
          <cell r="D20" t="str">
            <v>CASTERS-COMCASTERS - COM</v>
          </cell>
          <cell r="E20">
            <v>43</v>
          </cell>
          <cell r="F20">
            <v>0</v>
          </cell>
          <cell r="G20">
            <v>33000</v>
          </cell>
        </row>
        <row r="21">
          <cell r="B21" t="str">
            <v>CRENT300</v>
          </cell>
          <cell r="C21" t="str">
            <v>CONTAINER RENT 300 GAL</v>
          </cell>
          <cell r="D21" t="str">
            <v>CRENT300CONTAINER RENT 300 GAL</v>
          </cell>
          <cell r="E21">
            <v>46</v>
          </cell>
          <cell r="F21">
            <v>0</v>
          </cell>
          <cell r="G21">
            <v>33000</v>
          </cell>
        </row>
        <row r="22">
          <cell r="B22" t="str">
            <v>ROLL2W300</v>
          </cell>
          <cell r="C22" t="str">
            <v>ROLL OUT 300GAL 2X WK</v>
          </cell>
          <cell r="D22" t="str">
            <v>ROLL2W300ROLL OUT 300GAL 2X WK</v>
          </cell>
          <cell r="E22">
            <v>12</v>
          </cell>
          <cell r="F22">
            <v>0</v>
          </cell>
          <cell r="G22">
            <v>33001</v>
          </cell>
        </row>
        <row r="23">
          <cell r="B23" t="str">
            <v>ROLLOUTOC</v>
          </cell>
          <cell r="C23" t="str">
            <v>ROLL OUT</v>
          </cell>
          <cell r="D23" t="str">
            <v>ROLLOUTOCROLL OUT</v>
          </cell>
          <cell r="E23">
            <v>36</v>
          </cell>
          <cell r="F23">
            <v>0</v>
          </cell>
          <cell r="G23">
            <v>33001</v>
          </cell>
        </row>
        <row r="24">
          <cell r="B24" t="str">
            <v>UNLOCKREF</v>
          </cell>
          <cell r="C24" t="str">
            <v>UNLOCK / UNLATCH REFUSE</v>
          </cell>
          <cell r="D24" t="str">
            <v>UNLOCKREFUNLOCK / UNLATCH REFUSE</v>
          </cell>
          <cell r="E24">
            <v>39</v>
          </cell>
          <cell r="F24">
            <v>0</v>
          </cell>
          <cell r="G24">
            <v>33001</v>
          </cell>
        </row>
        <row r="25">
          <cell r="B25" t="str">
            <v>300CTPU</v>
          </cell>
          <cell r="C25" t="str">
            <v>300 GL CART TEMP PICKUP</v>
          </cell>
          <cell r="D25" t="str">
            <v>300CTPU300 GL CART TEMP PICKUP</v>
          </cell>
          <cell r="E25">
            <v>30</v>
          </cell>
          <cell r="F25">
            <v>0</v>
          </cell>
          <cell r="G25">
            <v>33000</v>
          </cell>
        </row>
        <row r="26">
          <cell r="B26" t="str">
            <v>CTDEL</v>
          </cell>
          <cell r="C26" t="str">
            <v>TEMP CONTAINER DELIV</v>
          </cell>
          <cell r="D26" t="str">
            <v>CTDELTEMP CONTAINER DELIV</v>
          </cell>
          <cell r="E26">
            <v>21</v>
          </cell>
          <cell r="F26">
            <v>0</v>
          </cell>
          <cell r="G26">
            <v>33000</v>
          </cell>
        </row>
        <row r="27">
          <cell r="B27" t="str">
            <v>OFOWC</v>
          </cell>
          <cell r="C27" t="str">
            <v>OVERFILL/OVERWEIGHT COMM</v>
          </cell>
          <cell r="D27" t="str">
            <v>OFOWCOVERFILL/OVERWEIGHT COMM</v>
          </cell>
          <cell r="E27">
            <v>40</v>
          </cell>
          <cell r="F27">
            <v>0</v>
          </cell>
          <cell r="G27">
            <v>33001</v>
          </cell>
        </row>
        <row r="28">
          <cell r="B28" t="str">
            <v>ILWACO-UTILITY</v>
          </cell>
          <cell r="C28" t="str">
            <v>6.0% CITY UTILITY TAX</v>
          </cell>
          <cell r="D28" t="str">
            <v>ILWACO-UTILITY6.0% CITY UTILITY TAX</v>
          </cell>
          <cell r="E28">
            <v>79</v>
          </cell>
          <cell r="F28">
            <v>0</v>
          </cell>
          <cell r="G28">
            <v>20175</v>
          </cell>
        </row>
        <row r="29">
          <cell r="B29" t="str">
            <v>REFUSE</v>
          </cell>
          <cell r="C29" t="str">
            <v>3.6% WA REFUSE TAX</v>
          </cell>
          <cell r="D29" t="str">
            <v>REFUSE3.6% WA REFUSE TAX</v>
          </cell>
          <cell r="E29">
            <v>337</v>
          </cell>
          <cell r="F29">
            <v>0</v>
          </cell>
          <cell r="G29">
            <v>20180</v>
          </cell>
        </row>
        <row r="30">
          <cell r="B30" t="str">
            <v>WA-STATE</v>
          </cell>
          <cell r="C30" t="str">
            <v>8.1% WA STATE SALES TAX</v>
          </cell>
          <cell r="D30" t="str">
            <v>WA-STATE8.1% WA STATE SALES TAX</v>
          </cell>
          <cell r="E30">
            <v>170</v>
          </cell>
          <cell r="F30">
            <v>0</v>
          </cell>
          <cell r="G30">
            <v>20140</v>
          </cell>
        </row>
        <row r="31">
          <cell r="B31" t="str">
            <v>CC-KOL</v>
          </cell>
          <cell r="C31" t="str">
            <v>ONLINE PAYMENT-CC</v>
          </cell>
          <cell r="D31" t="str">
            <v>CC-KOLONLINE PAYMENT-CC</v>
          </cell>
          <cell r="E31">
            <v>151</v>
          </cell>
          <cell r="F31">
            <v>0</v>
          </cell>
          <cell r="G31">
            <v>10098</v>
          </cell>
        </row>
        <row r="32">
          <cell r="B32" t="str">
            <v>PAY</v>
          </cell>
          <cell r="C32" t="str">
            <v>PAYMENT-THANK YOU!</v>
          </cell>
          <cell r="D32" t="str">
            <v>PAYPAYMENT-THANK YOU!</v>
          </cell>
          <cell r="E32">
            <v>141</v>
          </cell>
          <cell r="F32">
            <v>0</v>
          </cell>
          <cell r="G32">
            <v>10060</v>
          </cell>
        </row>
        <row r="33">
          <cell r="B33" t="str">
            <v>PAY-KOL</v>
          </cell>
          <cell r="C33" t="str">
            <v>PAYMENT-THANK YOU - OL</v>
          </cell>
          <cell r="D33" t="str">
            <v>PAY-KOLPAYMENT-THANK YOU - OL</v>
          </cell>
          <cell r="E33">
            <v>128</v>
          </cell>
          <cell r="F33">
            <v>0</v>
          </cell>
          <cell r="G33">
            <v>10093</v>
          </cell>
        </row>
        <row r="34">
          <cell r="B34" t="str">
            <v>PAYNOW</v>
          </cell>
          <cell r="C34" t="str">
            <v>ONE-TIME PAYMENT</v>
          </cell>
          <cell r="D34" t="str">
            <v>PAYNOWONE-TIME PAYMENT</v>
          </cell>
          <cell r="E34">
            <v>157</v>
          </cell>
          <cell r="F34">
            <v>0</v>
          </cell>
          <cell r="G34">
            <v>10098</v>
          </cell>
        </row>
        <row r="35">
          <cell r="B35" t="str">
            <v>PAYPNCL</v>
          </cell>
          <cell r="C35" t="str">
            <v>PAYMENT THANK YOU!</v>
          </cell>
          <cell r="D35" t="str">
            <v>PAYPNCLPAYMENT THANK YOU!</v>
          </cell>
          <cell r="E35">
            <v>151</v>
          </cell>
          <cell r="F35">
            <v>0</v>
          </cell>
          <cell r="G35">
            <v>10099</v>
          </cell>
        </row>
        <row r="36">
          <cell r="B36" t="str">
            <v>CC-KOL</v>
          </cell>
          <cell r="C36" t="str">
            <v>ONLINE PAYMENT-CC</v>
          </cell>
          <cell r="D36" t="str">
            <v>CC-KOLONLINE PAYMENT-CC</v>
          </cell>
          <cell r="E36">
            <v>151</v>
          </cell>
          <cell r="F36">
            <v>0</v>
          </cell>
          <cell r="G36">
            <v>10098</v>
          </cell>
        </row>
        <row r="37">
          <cell r="B37" t="str">
            <v>CCREF-KOL</v>
          </cell>
          <cell r="C37" t="str">
            <v>CREDIT CARD REFUND</v>
          </cell>
          <cell r="D37" t="str">
            <v>CCREF-KOLCREDIT CARD REFUND</v>
          </cell>
          <cell r="E37">
            <v>25</v>
          </cell>
          <cell r="F37">
            <v>0</v>
          </cell>
          <cell r="G37">
            <v>10098</v>
          </cell>
        </row>
        <row r="38">
          <cell r="B38" t="str">
            <v>PAY</v>
          </cell>
          <cell r="C38" t="str">
            <v>PAYMENT-THANK YOU!</v>
          </cell>
          <cell r="D38" t="str">
            <v>PAYPAYMENT-THANK YOU!</v>
          </cell>
          <cell r="E38">
            <v>141</v>
          </cell>
          <cell r="F38">
            <v>0</v>
          </cell>
          <cell r="G38">
            <v>10060</v>
          </cell>
        </row>
        <row r="39">
          <cell r="B39" t="str">
            <v>PAY-CFREE</v>
          </cell>
          <cell r="C39" t="str">
            <v>PAYMENT-THANK YOU</v>
          </cell>
          <cell r="D39" t="str">
            <v>PAY-CFREEPAYMENT-THANK YOU</v>
          </cell>
          <cell r="E39">
            <v>106</v>
          </cell>
          <cell r="F39">
            <v>0</v>
          </cell>
          <cell r="G39">
            <v>10092</v>
          </cell>
        </row>
        <row r="40">
          <cell r="B40" t="str">
            <v>PAY-KOL</v>
          </cell>
          <cell r="C40" t="str">
            <v>PAYMENT-THANK YOU - OL</v>
          </cell>
          <cell r="D40" t="str">
            <v>PAY-KOLPAYMENT-THANK YOU - OL</v>
          </cell>
          <cell r="E40">
            <v>128</v>
          </cell>
          <cell r="F40">
            <v>0</v>
          </cell>
          <cell r="G40">
            <v>10093</v>
          </cell>
        </row>
        <row r="41">
          <cell r="B41" t="str">
            <v>PAYMET</v>
          </cell>
          <cell r="C41" t="str">
            <v>METAVANTE ONLINE PAYMENT</v>
          </cell>
          <cell r="D41" t="str">
            <v>PAYMETMETAVANTE ONLINE PAYMENT</v>
          </cell>
          <cell r="E41">
            <v>77</v>
          </cell>
          <cell r="F41">
            <v>0</v>
          </cell>
          <cell r="G41">
            <v>10092</v>
          </cell>
        </row>
        <row r="42">
          <cell r="B42" t="str">
            <v>PAYNOW</v>
          </cell>
          <cell r="C42" t="str">
            <v>ONE-TIME PAYMENT</v>
          </cell>
          <cell r="D42" t="str">
            <v>PAYNOWONE-TIME PAYMENT</v>
          </cell>
          <cell r="E42">
            <v>157</v>
          </cell>
          <cell r="F42">
            <v>0</v>
          </cell>
          <cell r="G42">
            <v>10098</v>
          </cell>
        </row>
        <row r="43">
          <cell r="B43" t="str">
            <v>PAYPNCL</v>
          </cell>
          <cell r="C43" t="str">
            <v>PAYMENT THANK YOU!</v>
          </cell>
          <cell r="D43" t="str">
            <v>PAYPNCLPAYMENT THANK YOU!</v>
          </cell>
          <cell r="E43">
            <v>151</v>
          </cell>
          <cell r="F43">
            <v>0</v>
          </cell>
          <cell r="G43">
            <v>10099</v>
          </cell>
        </row>
        <row r="44">
          <cell r="B44" t="str">
            <v>CC-KOL</v>
          </cell>
          <cell r="C44" t="str">
            <v>ONLINE PAYMENT-CC</v>
          </cell>
          <cell r="D44" t="str">
            <v>CC-KOLONLINE PAYMENT-CC</v>
          </cell>
          <cell r="E44">
            <v>151</v>
          </cell>
          <cell r="F44">
            <v>0</v>
          </cell>
          <cell r="G44">
            <v>10098</v>
          </cell>
        </row>
        <row r="45">
          <cell r="B45" t="str">
            <v>PAY</v>
          </cell>
          <cell r="C45" t="str">
            <v>PAYMENT-THANK YOU!</v>
          </cell>
          <cell r="D45" t="str">
            <v>PAYPAYMENT-THANK YOU!</v>
          </cell>
          <cell r="E45">
            <v>141</v>
          </cell>
          <cell r="F45">
            <v>0</v>
          </cell>
          <cell r="G45">
            <v>10060</v>
          </cell>
        </row>
        <row r="46">
          <cell r="B46" t="str">
            <v>PAY-CFREE</v>
          </cell>
          <cell r="C46" t="str">
            <v>PAYMENT-THANK YOU</v>
          </cell>
          <cell r="D46" t="str">
            <v>PAY-CFREEPAYMENT-THANK YOU</v>
          </cell>
          <cell r="E46">
            <v>106</v>
          </cell>
          <cell r="F46">
            <v>0</v>
          </cell>
          <cell r="G46">
            <v>10092</v>
          </cell>
        </row>
        <row r="47">
          <cell r="B47" t="str">
            <v>PAY-KOL</v>
          </cell>
          <cell r="C47" t="str">
            <v>PAYMENT-THANK YOU - OL</v>
          </cell>
          <cell r="D47" t="str">
            <v>PAY-KOLPAYMENT-THANK YOU - OL</v>
          </cell>
          <cell r="E47">
            <v>128</v>
          </cell>
          <cell r="F47">
            <v>0</v>
          </cell>
          <cell r="G47">
            <v>10093</v>
          </cell>
        </row>
        <row r="48">
          <cell r="B48" t="str">
            <v>PAYNOW</v>
          </cell>
          <cell r="C48" t="str">
            <v>ONE-TIME PAYMENT</v>
          </cell>
          <cell r="D48" t="str">
            <v>PAYNOWONE-TIME PAYMENT</v>
          </cell>
          <cell r="E48">
            <v>157</v>
          </cell>
          <cell r="F48">
            <v>0</v>
          </cell>
          <cell r="G48">
            <v>10098</v>
          </cell>
        </row>
        <row r="49">
          <cell r="B49" t="str">
            <v>PAYPNCL</v>
          </cell>
          <cell r="C49" t="str">
            <v>PAYMENT THANK YOU!</v>
          </cell>
          <cell r="D49" t="str">
            <v>PAYPNCLPAYMENT THANK YOU!</v>
          </cell>
          <cell r="E49">
            <v>151</v>
          </cell>
          <cell r="F49">
            <v>0</v>
          </cell>
          <cell r="G49">
            <v>10099</v>
          </cell>
        </row>
        <row r="50">
          <cell r="B50" t="str">
            <v>ILWACO-UTILITY</v>
          </cell>
          <cell r="C50" t="str">
            <v>6.0% CITY UTILITY TAX</v>
          </cell>
          <cell r="D50" t="str">
            <v>ILWACO-UTILITY6.0% CITY UTILITY TAX</v>
          </cell>
          <cell r="E50">
            <v>79</v>
          </cell>
          <cell r="F50">
            <v>0</v>
          </cell>
          <cell r="G50">
            <v>20175</v>
          </cell>
        </row>
        <row r="51">
          <cell r="B51" t="str">
            <v>REFUSE</v>
          </cell>
          <cell r="C51" t="str">
            <v>3.6% WA REFUSE TAX</v>
          </cell>
          <cell r="D51" t="str">
            <v>REFUSE3.6% WA REFUSE TAX</v>
          </cell>
          <cell r="E51">
            <v>337</v>
          </cell>
          <cell r="F51">
            <v>0</v>
          </cell>
          <cell r="G51">
            <v>20180</v>
          </cell>
        </row>
        <row r="52">
          <cell r="B52" t="str">
            <v>WA-STATE</v>
          </cell>
          <cell r="C52" t="str">
            <v>8.1% WA STATE SALES TAX</v>
          </cell>
          <cell r="D52" t="str">
            <v>WA-STATE8.1% WA STATE SALES TAX</v>
          </cell>
          <cell r="E52">
            <v>170</v>
          </cell>
          <cell r="F52">
            <v>0</v>
          </cell>
          <cell r="G52">
            <v>20140</v>
          </cell>
        </row>
        <row r="53">
          <cell r="B53" t="str">
            <v>60RM1</v>
          </cell>
          <cell r="C53" t="str">
            <v>1-60 GAL CART MONTHLY SVC</v>
          </cell>
          <cell r="D53" t="str">
            <v>60RM11-60 GAL CART MONTHLY SVC</v>
          </cell>
          <cell r="E53">
            <v>88</v>
          </cell>
          <cell r="F53">
            <v>0</v>
          </cell>
          <cell r="G53">
            <v>32000</v>
          </cell>
        </row>
        <row r="54">
          <cell r="B54" t="str">
            <v>60RW1</v>
          </cell>
          <cell r="C54" t="str">
            <v>1-60 GAL CART WEEKLY SVC</v>
          </cell>
          <cell r="D54" t="str">
            <v>60RW11-60 GAL CART WEEKLY SVC</v>
          </cell>
          <cell r="E54">
            <v>144</v>
          </cell>
          <cell r="F54">
            <v>0</v>
          </cell>
          <cell r="G54">
            <v>32000</v>
          </cell>
        </row>
        <row r="55">
          <cell r="B55" t="str">
            <v>65RBRENT</v>
          </cell>
          <cell r="C55" t="str">
            <v>65 RESI BEAR RENT</v>
          </cell>
          <cell r="D55" t="str">
            <v>65RBRENT65 RESI BEAR RENT</v>
          </cell>
          <cell r="E55">
            <v>80</v>
          </cell>
          <cell r="F55">
            <v>0</v>
          </cell>
          <cell r="G55">
            <v>32000</v>
          </cell>
        </row>
        <row r="56">
          <cell r="B56" t="str">
            <v>90RW1</v>
          </cell>
          <cell r="C56" t="str">
            <v>1-90 GAL CART RESI WKLY</v>
          </cell>
          <cell r="D56" t="str">
            <v>90RW11-90 GAL CART RESI WKLY</v>
          </cell>
          <cell r="E56">
            <v>104</v>
          </cell>
          <cell r="F56">
            <v>0</v>
          </cell>
          <cell r="G56">
            <v>32000</v>
          </cell>
        </row>
        <row r="57">
          <cell r="B57" t="str">
            <v>RDRIVEIN</v>
          </cell>
          <cell r="C57" t="str">
            <v>DRIVE IN SERVICE</v>
          </cell>
          <cell r="D57" t="str">
            <v>RDRIVEINDRIVE IN SERVICE</v>
          </cell>
          <cell r="E57">
            <v>52</v>
          </cell>
          <cell r="F57">
            <v>0</v>
          </cell>
          <cell r="G57">
            <v>32001</v>
          </cell>
        </row>
        <row r="58">
          <cell r="B58" t="str">
            <v>RWALKIN</v>
          </cell>
          <cell r="C58" t="str">
            <v>WALK IN SERVICE</v>
          </cell>
          <cell r="D58" t="str">
            <v>RWALKINWALK IN SERVICE</v>
          </cell>
          <cell r="E58">
            <v>26</v>
          </cell>
          <cell r="F58">
            <v>0</v>
          </cell>
          <cell r="G58">
            <v>32001</v>
          </cell>
        </row>
        <row r="59">
          <cell r="B59" t="str">
            <v>OFOWR</v>
          </cell>
          <cell r="C59" t="str">
            <v>OVERFILL/OVERWEIGHT CHG</v>
          </cell>
          <cell r="D59" t="str">
            <v>OFOWROVERFILL/OVERWEIGHT CHG</v>
          </cell>
          <cell r="E59">
            <v>70</v>
          </cell>
          <cell r="F59">
            <v>0</v>
          </cell>
          <cell r="G59">
            <v>32001</v>
          </cell>
        </row>
        <row r="60">
          <cell r="B60" t="str">
            <v>REDELIVER</v>
          </cell>
          <cell r="C60" t="str">
            <v>DELIVERY CHARGE</v>
          </cell>
          <cell r="D60" t="str">
            <v>REDELIVERDELIVERY CHARGE</v>
          </cell>
          <cell r="E60">
            <v>77</v>
          </cell>
          <cell r="F60">
            <v>0</v>
          </cell>
          <cell r="G60">
            <v>32001</v>
          </cell>
        </row>
        <row r="61">
          <cell r="B61" t="str">
            <v>RESTART</v>
          </cell>
          <cell r="C61" t="str">
            <v>SERVICE RESTART FEE</v>
          </cell>
          <cell r="D61" t="str">
            <v>RESTARTSERVICE RESTART FEE</v>
          </cell>
          <cell r="E61">
            <v>80</v>
          </cell>
          <cell r="F61">
            <v>0</v>
          </cell>
          <cell r="G61">
            <v>32000</v>
          </cell>
        </row>
        <row r="62">
          <cell r="B62" t="str">
            <v>RXTRA60</v>
          </cell>
          <cell r="C62" t="str">
            <v>EXTRA 60GAL RESI</v>
          </cell>
          <cell r="D62" t="str">
            <v>RXTRA60EXTRA 60GAL RESI</v>
          </cell>
          <cell r="E62">
            <v>49</v>
          </cell>
          <cell r="F62">
            <v>0</v>
          </cell>
          <cell r="G62">
            <v>32001</v>
          </cell>
        </row>
        <row r="63">
          <cell r="B63" t="str">
            <v>SP60-RES</v>
          </cell>
          <cell r="C63" t="str">
            <v>SPECIAL PICKUP 60GL RES</v>
          </cell>
          <cell r="D63" t="str">
            <v>SP60-RESSPECIAL PICKUP 60GL RES</v>
          </cell>
          <cell r="E63">
            <v>49</v>
          </cell>
          <cell r="F63">
            <v>0</v>
          </cell>
          <cell r="G63">
            <v>32001</v>
          </cell>
        </row>
        <row r="64">
          <cell r="B64" t="str">
            <v>ILWACO-UTILITY</v>
          </cell>
          <cell r="C64" t="str">
            <v>6.0% CITY UTILITY TAX</v>
          </cell>
          <cell r="D64" t="str">
            <v>ILWACO-UTILITY6.0% CITY UTILITY TAX</v>
          </cell>
          <cell r="E64">
            <v>79</v>
          </cell>
          <cell r="F64">
            <v>0</v>
          </cell>
          <cell r="G64">
            <v>20175</v>
          </cell>
        </row>
        <row r="65">
          <cell r="B65" t="str">
            <v>REFUSE</v>
          </cell>
          <cell r="C65" t="str">
            <v>3.6% WA REFUSE TAX</v>
          </cell>
          <cell r="D65" t="str">
            <v>REFUSE3.6% WA REFUSE TAX</v>
          </cell>
          <cell r="E65">
            <v>337</v>
          </cell>
          <cell r="F65">
            <v>0</v>
          </cell>
          <cell r="G65">
            <v>20180</v>
          </cell>
        </row>
        <row r="66">
          <cell r="B66" t="str">
            <v>REFUSE</v>
          </cell>
          <cell r="C66" t="str">
            <v>3.6% WA REFUSE TAX</v>
          </cell>
          <cell r="D66" t="str">
            <v>REFUSE3.6% WA REFUSE TAX</v>
          </cell>
          <cell r="E66">
            <v>337</v>
          </cell>
          <cell r="F66">
            <v>0</v>
          </cell>
          <cell r="G66">
            <v>20180</v>
          </cell>
        </row>
        <row r="67">
          <cell r="B67" t="str">
            <v>WA-STATE</v>
          </cell>
          <cell r="C67" t="str">
            <v>8.1% WA STATE SALES TAX</v>
          </cell>
          <cell r="D67" t="str">
            <v>WA-STATE8.1% WA STATE SALES TAX</v>
          </cell>
          <cell r="E67">
            <v>170</v>
          </cell>
          <cell r="F67">
            <v>0</v>
          </cell>
          <cell r="G67">
            <v>20140</v>
          </cell>
        </row>
        <row r="68">
          <cell r="B68" t="str">
            <v>60RM1</v>
          </cell>
          <cell r="C68" t="str">
            <v>1-60 GAL CART MONTHLY SVC</v>
          </cell>
          <cell r="D68" t="str">
            <v>60RM11-60 GAL CART MONTHLY SVC</v>
          </cell>
          <cell r="E68">
            <v>88</v>
          </cell>
          <cell r="F68">
            <v>0</v>
          </cell>
          <cell r="G68">
            <v>32000</v>
          </cell>
        </row>
        <row r="69">
          <cell r="B69" t="str">
            <v>60RW1</v>
          </cell>
          <cell r="C69" t="str">
            <v>1-60 GAL CART WEEKLY SVC</v>
          </cell>
          <cell r="D69" t="str">
            <v>60RW11-60 GAL CART WEEKLY SVC</v>
          </cell>
          <cell r="E69">
            <v>144</v>
          </cell>
          <cell r="F69">
            <v>0</v>
          </cell>
          <cell r="G69">
            <v>32000</v>
          </cell>
        </row>
        <row r="70">
          <cell r="B70" t="str">
            <v>65RBRENT</v>
          </cell>
          <cell r="C70" t="str">
            <v>65 RESI BEAR RENT</v>
          </cell>
          <cell r="D70" t="str">
            <v>65RBRENT65 RESI BEAR RENT</v>
          </cell>
          <cell r="E70">
            <v>80</v>
          </cell>
          <cell r="F70">
            <v>0</v>
          </cell>
          <cell r="G70">
            <v>32000</v>
          </cell>
        </row>
        <row r="71">
          <cell r="B71" t="str">
            <v>90RW1</v>
          </cell>
          <cell r="C71" t="str">
            <v>1-90 GAL CART RESI WKLY</v>
          </cell>
          <cell r="D71" t="str">
            <v>90RW11-90 GAL CART RESI WKLY</v>
          </cell>
          <cell r="E71">
            <v>104</v>
          </cell>
          <cell r="F71">
            <v>0</v>
          </cell>
          <cell r="G71">
            <v>32000</v>
          </cell>
        </row>
        <row r="72">
          <cell r="B72" t="str">
            <v>REDELIVER</v>
          </cell>
          <cell r="C72" t="str">
            <v>DELIVERY CHARGE</v>
          </cell>
          <cell r="D72" t="str">
            <v>REDELIVERDELIVERY CHARGE</v>
          </cell>
          <cell r="E72">
            <v>77</v>
          </cell>
          <cell r="F72">
            <v>0</v>
          </cell>
          <cell r="G72">
            <v>32001</v>
          </cell>
        </row>
        <row r="73">
          <cell r="B73" t="str">
            <v>RESTART</v>
          </cell>
          <cell r="C73" t="str">
            <v>SERVICE RESTART FEE</v>
          </cell>
          <cell r="D73" t="str">
            <v>RESTARTSERVICE RESTART FEE</v>
          </cell>
          <cell r="E73">
            <v>80</v>
          </cell>
          <cell r="F73">
            <v>0</v>
          </cell>
          <cell r="G73">
            <v>32000</v>
          </cell>
        </row>
        <row r="74">
          <cell r="B74" t="str">
            <v>RXTRA60</v>
          </cell>
          <cell r="C74" t="str">
            <v>EXTRA 60GAL RESI</v>
          </cell>
          <cell r="D74" t="str">
            <v>RXTRA60EXTRA 60GAL RESI</v>
          </cell>
          <cell r="E74">
            <v>49</v>
          </cell>
          <cell r="F74">
            <v>0</v>
          </cell>
          <cell r="G74">
            <v>32001</v>
          </cell>
        </row>
        <row r="75">
          <cell r="B75" t="str">
            <v>SP60-RES</v>
          </cell>
          <cell r="C75" t="str">
            <v>SPECIAL PICKUP 60GL RES</v>
          </cell>
          <cell r="D75" t="str">
            <v>SP60-RESSPECIAL PICKUP 60GL RES</v>
          </cell>
          <cell r="E75">
            <v>49</v>
          </cell>
          <cell r="F75">
            <v>0</v>
          </cell>
          <cell r="G75">
            <v>32001</v>
          </cell>
        </row>
        <row r="76">
          <cell r="B76" t="str">
            <v>ILWACO-UTILITY</v>
          </cell>
          <cell r="C76" t="str">
            <v>6.0% CITY UTILITY TAX</v>
          </cell>
          <cell r="D76" t="str">
            <v>ILWACO-UTILITY6.0% CITY UTILITY TAX</v>
          </cell>
          <cell r="E76">
            <v>79</v>
          </cell>
          <cell r="F76">
            <v>0</v>
          </cell>
          <cell r="G76">
            <v>20175</v>
          </cell>
        </row>
        <row r="77">
          <cell r="B77" t="str">
            <v>REFUSE</v>
          </cell>
          <cell r="C77" t="str">
            <v>3.6% WA REFUSE TAX</v>
          </cell>
          <cell r="D77" t="str">
            <v>REFUSE3.6% WA REFUSE TAX</v>
          </cell>
          <cell r="E77">
            <v>337</v>
          </cell>
          <cell r="F77">
            <v>0</v>
          </cell>
          <cell r="G77">
            <v>20180</v>
          </cell>
        </row>
        <row r="78">
          <cell r="B78" t="str">
            <v>WA-STATE</v>
          </cell>
          <cell r="C78" t="str">
            <v>8.1% WA STATE SALES TAX</v>
          </cell>
          <cell r="D78" t="str">
            <v>WA-STATE8.1% WA STATE SALES TAX</v>
          </cell>
          <cell r="E78">
            <v>170</v>
          </cell>
          <cell r="F78">
            <v>0</v>
          </cell>
          <cell r="G78">
            <v>20140</v>
          </cell>
        </row>
        <row r="79">
          <cell r="B79" t="str">
            <v>RORENT</v>
          </cell>
          <cell r="C79" t="str">
            <v>ROLL OFF RENT</v>
          </cell>
          <cell r="D79" t="str">
            <v>RORENTROLL OFF RENT</v>
          </cell>
          <cell r="E79">
            <v>48</v>
          </cell>
          <cell r="F79">
            <v>0</v>
          </cell>
          <cell r="G79">
            <v>31002</v>
          </cell>
        </row>
        <row r="80">
          <cell r="B80" t="str">
            <v>RORENTTM</v>
          </cell>
          <cell r="C80" t="str">
            <v>ROLL OFF RENT TEMP MONTHLY</v>
          </cell>
          <cell r="D80" t="str">
            <v>RORENTTMROLL OFF RENT TEMP MONTHLY</v>
          </cell>
          <cell r="E80">
            <v>67</v>
          </cell>
          <cell r="F80">
            <v>0</v>
          </cell>
          <cell r="G80">
            <v>31002</v>
          </cell>
        </row>
        <row r="81">
          <cell r="B81" t="str">
            <v>DISP</v>
          </cell>
          <cell r="C81" t="str">
            <v>Disposal Fee Per Ton</v>
          </cell>
          <cell r="D81" t="str">
            <v>DISPDisposal Fee Per Ton</v>
          </cell>
          <cell r="E81">
            <v>62</v>
          </cell>
          <cell r="F81">
            <v>0</v>
          </cell>
          <cell r="G81">
            <v>31005</v>
          </cell>
        </row>
        <row r="82">
          <cell r="B82" t="str">
            <v>ROHAUL20</v>
          </cell>
          <cell r="C82" t="str">
            <v>20YD ROLL OFF-HAUL</v>
          </cell>
          <cell r="D82" t="str">
            <v>ROHAUL2020YD ROLL OFF-HAUL</v>
          </cell>
          <cell r="E82">
            <v>48</v>
          </cell>
          <cell r="F82">
            <v>0</v>
          </cell>
          <cell r="G82">
            <v>31000</v>
          </cell>
        </row>
        <row r="83">
          <cell r="B83" t="str">
            <v>ROHAUL20T</v>
          </cell>
          <cell r="C83" t="str">
            <v>20YD ROLL OFF TEMP HAUL</v>
          </cell>
          <cell r="D83" t="str">
            <v>ROHAUL20T20YD ROLL OFF TEMP HAUL</v>
          </cell>
          <cell r="E83">
            <v>42</v>
          </cell>
          <cell r="F83">
            <v>0</v>
          </cell>
          <cell r="G83">
            <v>31000</v>
          </cell>
        </row>
        <row r="84">
          <cell r="B84" t="str">
            <v>ROHAUL30</v>
          </cell>
          <cell r="C84" t="str">
            <v>30YD ROLL OFF-HAUL</v>
          </cell>
          <cell r="D84" t="str">
            <v>ROHAUL3030YD ROLL OFF-HAUL</v>
          </cell>
          <cell r="E84">
            <v>36</v>
          </cell>
          <cell r="F84">
            <v>0</v>
          </cell>
          <cell r="G84">
            <v>31000</v>
          </cell>
        </row>
        <row r="85">
          <cell r="B85" t="str">
            <v>ROHAUL30T</v>
          </cell>
          <cell r="C85" t="str">
            <v>30YD ROLL OFF TEMP HAUL</v>
          </cell>
          <cell r="D85" t="str">
            <v>ROHAUL30T30YD ROLL OFF TEMP HAUL</v>
          </cell>
          <cell r="E85">
            <v>51</v>
          </cell>
          <cell r="F85">
            <v>0</v>
          </cell>
          <cell r="G85">
            <v>31001</v>
          </cell>
        </row>
        <row r="86">
          <cell r="B86" t="str">
            <v>RORENTTD</v>
          </cell>
          <cell r="C86" t="str">
            <v>ROLL OFF RENT TEMP DAILY</v>
          </cell>
          <cell r="D86" t="str">
            <v>RORENTTDROLL OFF RENT TEMP DAILY</v>
          </cell>
          <cell r="E86">
            <v>47</v>
          </cell>
          <cell r="F86">
            <v>0</v>
          </cell>
          <cell r="G86">
            <v>31002</v>
          </cell>
        </row>
        <row r="87">
          <cell r="B87" t="str">
            <v>RORENTTM</v>
          </cell>
          <cell r="C87" t="str">
            <v>ROLL OFF RENT TEMP MONTHLY</v>
          </cell>
          <cell r="D87" t="str">
            <v>RORENTTMROLL OFF RENT TEMP MONTHLY</v>
          </cell>
          <cell r="E87">
            <v>67</v>
          </cell>
          <cell r="F87">
            <v>0</v>
          </cell>
          <cell r="G87">
            <v>31002</v>
          </cell>
        </row>
        <row r="88">
          <cell r="B88" t="str">
            <v>ROTIME15</v>
          </cell>
          <cell r="C88" t="str">
            <v>RO TIME CHRG - 15MIN</v>
          </cell>
          <cell r="D88" t="str">
            <v>ROTIME15RO TIME CHRG - 15MIN</v>
          </cell>
          <cell r="E88">
            <v>2</v>
          </cell>
          <cell r="F88">
            <v>0</v>
          </cell>
          <cell r="G88">
            <v>31010</v>
          </cell>
        </row>
        <row r="89">
          <cell r="B89" t="str">
            <v>ILWACO-UTILITY</v>
          </cell>
          <cell r="C89" t="str">
            <v>6.0% CITY UTILITY TAX</v>
          </cell>
          <cell r="D89" t="str">
            <v>ILWACO-UTILITY6.0% CITY UTILITY TAX</v>
          </cell>
          <cell r="E89">
            <v>79</v>
          </cell>
          <cell r="F89">
            <v>0</v>
          </cell>
          <cell r="G89">
            <v>20175</v>
          </cell>
        </row>
        <row r="90">
          <cell r="B90" t="str">
            <v>REFUSE</v>
          </cell>
          <cell r="C90" t="str">
            <v>3.6% WA REFUSE TAX</v>
          </cell>
          <cell r="D90" t="str">
            <v>REFUSE3.6% WA REFUSE TAX</v>
          </cell>
          <cell r="E90">
            <v>337</v>
          </cell>
          <cell r="F90">
            <v>0</v>
          </cell>
          <cell r="G90">
            <v>20180</v>
          </cell>
        </row>
        <row r="91">
          <cell r="B91" t="str">
            <v>REFUSE</v>
          </cell>
          <cell r="C91" t="str">
            <v>3.6% WA REFUSE TAX</v>
          </cell>
          <cell r="D91" t="str">
            <v>REFUSE3.6% WA REFUSE TAX</v>
          </cell>
          <cell r="E91">
            <v>337</v>
          </cell>
          <cell r="F91">
            <v>0</v>
          </cell>
          <cell r="G91">
            <v>20180</v>
          </cell>
        </row>
        <row r="92">
          <cell r="B92" t="str">
            <v>WA-STATE</v>
          </cell>
          <cell r="C92" t="str">
            <v>8.1% WA STATE SALES TAX</v>
          </cell>
          <cell r="D92" t="str">
            <v>WA-STATE8.1% WA STATE SALES TAX</v>
          </cell>
          <cell r="E92">
            <v>170</v>
          </cell>
          <cell r="F92">
            <v>0</v>
          </cell>
          <cell r="G92">
            <v>20140</v>
          </cell>
        </row>
        <row r="93">
          <cell r="B93" t="str">
            <v>WA-STATE</v>
          </cell>
          <cell r="C93" t="str">
            <v>8.1% WA STATE SALES TAX</v>
          </cell>
          <cell r="D93" t="str">
            <v>WA-STATE8.1% WA STATE SALES TAX</v>
          </cell>
          <cell r="E93">
            <v>170</v>
          </cell>
          <cell r="F93">
            <v>0</v>
          </cell>
          <cell r="G93">
            <v>20140</v>
          </cell>
        </row>
        <row r="94">
          <cell r="B94" t="str">
            <v>FINCHG</v>
          </cell>
          <cell r="C94" t="str">
            <v>LATE FEE</v>
          </cell>
          <cell r="D94" t="str">
            <v>FINCHGLATE FEE</v>
          </cell>
          <cell r="E94">
            <v>138</v>
          </cell>
          <cell r="F94">
            <v>0</v>
          </cell>
          <cell r="G94">
            <v>38000</v>
          </cell>
        </row>
        <row r="95">
          <cell r="B95" t="str">
            <v>FINCHG</v>
          </cell>
          <cell r="C95" t="str">
            <v>LATE FEE</v>
          </cell>
          <cell r="D95" t="str">
            <v>FINCHGLATE FEE</v>
          </cell>
          <cell r="E95">
            <v>138</v>
          </cell>
          <cell r="F95">
            <v>0</v>
          </cell>
          <cell r="G95">
            <v>38000</v>
          </cell>
        </row>
        <row r="96">
          <cell r="B96" t="str">
            <v>MM</v>
          </cell>
          <cell r="C96" t="str">
            <v>MOVE MONEY</v>
          </cell>
          <cell r="D96" t="str">
            <v>MMMOVE MONEY</v>
          </cell>
          <cell r="E96">
            <v>63</v>
          </cell>
          <cell r="F96">
            <v>0</v>
          </cell>
          <cell r="G96">
            <v>10095</v>
          </cell>
        </row>
        <row r="97">
          <cell r="B97" t="str">
            <v>300C2W1</v>
          </cell>
          <cell r="C97" t="str">
            <v>1-300 GL CART 2X WK SVC</v>
          </cell>
          <cell r="D97" t="str">
            <v>300C2W11-300 GL CART 2X WK SVC</v>
          </cell>
          <cell r="E97">
            <v>41</v>
          </cell>
          <cell r="F97">
            <v>0</v>
          </cell>
          <cell r="G97">
            <v>33000</v>
          </cell>
        </row>
        <row r="98">
          <cell r="B98" t="str">
            <v>300C3W1</v>
          </cell>
          <cell r="C98" t="str">
            <v>1-300 GL CART 3X WK SVC</v>
          </cell>
          <cell r="D98" t="str">
            <v>300C3W11-300 GL CART 3X WK SVC</v>
          </cell>
          <cell r="E98">
            <v>38</v>
          </cell>
          <cell r="F98">
            <v>0</v>
          </cell>
          <cell r="G98">
            <v>33000</v>
          </cell>
        </row>
        <row r="99">
          <cell r="B99" t="str">
            <v>300C5W1</v>
          </cell>
          <cell r="C99" t="str">
            <v>1-300 GL CART 5X WK SVC</v>
          </cell>
          <cell r="D99" t="str">
            <v>300C5W11-300 GL CART 5X WK SVC</v>
          </cell>
          <cell r="E99">
            <v>34</v>
          </cell>
          <cell r="F99">
            <v>0</v>
          </cell>
          <cell r="G99">
            <v>33000</v>
          </cell>
        </row>
        <row r="100">
          <cell r="B100" t="str">
            <v>300CE1</v>
          </cell>
          <cell r="C100" t="str">
            <v>1-300 GL CART EOW SVC</v>
          </cell>
          <cell r="D100" t="str">
            <v>300CE11-300 GL CART EOW SVC</v>
          </cell>
          <cell r="E100">
            <v>46</v>
          </cell>
          <cell r="F100">
            <v>0</v>
          </cell>
          <cell r="G100">
            <v>33000</v>
          </cell>
        </row>
        <row r="101">
          <cell r="B101" t="str">
            <v>300CW1</v>
          </cell>
          <cell r="C101" t="str">
            <v>1-300 GL CART WEEKLY SVC</v>
          </cell>
          <cell r="D101" t="str">
            <v>300CW11-300 GL CART WEEKLY SVC</v>
          </cell>
          <cell r="E101">
            <v>51</v>
          </cell>
          <cell r="F101">
            <v>0</v>
          </cell>
          <cell r="G101">
            <v>33000</v>
          </cell>
        </row>
        <row r="102">
          <cell r="B102" t="str">
            <v>60CE1</v>
          </cell>
          <cell r="C102" t="str">
            <v>1-60 GAL CART CMML EOW</v>
          </cell>
          <cell r="D102" t="str">
            <v>60CE11-60 GAL CART CMML EOW</v>
          </cell>
          <cell r="E102">
            <v>52</v>
          </cell>
          <cell r="F102">
            <v>0</v>
          </cell>
          <cell r="G102">
            <v>33000</v>
          </cell>
        </row>
        <row r="103">
          <cell r="B103" t="str">
            <v>60CM1</v>
          </cell>
          <cell r="C103" t="str">
            <v>1-60 GAL CART CMML MNTHLY</v>
          </cell>
          <cell r="D103" t="str">
            <v>60CM11-60 GAL CART CMML MNTHLY</v>
          </cell>
          <cell r="E103">
            <v>12</v>
          </cell>
          <cell r="F103">
            <v>0</v>
          </cell>
          <cell r="G103">
            <v>33000</v>
          </cell>
        </row>
        <row r="104">
          <cell r="B104" t="str">
            <v>60CW1</v>
          </cell>
          <cell r="C104" t="str">
            <v>1-60 GAL CART CMML WKLY</v>
          </cell>
          <cell r="D104" t="str">
            <v>60CW11-60 GAL CART CMML WKLY</v>
          </cell>
          <cell r="E104">
            <v>54</v>
          </cell>
          <cell r="F104">
            <v>0</v>
          </cell>
          <cell r="G104">
            <v>33000</v>
          </cell>
        </row>
        <row r="105">
          <cell r="B105" t="str">
            <v>65C2WB1</v>
          </cell>
          <cell r="C105" t="str">
            <v>1-65 GAL BEAR CART CMML 2X WK</v>
          </cell>
          <cell r="D105" t="str">
            <v>65C2WB11-65 GAL BEAR CART CMML 2X WK</v>
          </cell>
          <cell r="E105">
            <v>27</v>
          </cell>
          <cell r="F105">
            <v>0</v>
          </cell>
          <cell r="G105">
            <v>33000</v>
          </cell>
        </row>
        <row r="106">
          <cell r="B106" t="str">
            <v>65CBRENT</v>
          </cell>
          <cell r="C106" t="str">
            <v>65 CMML BEAR RENT</v>
          </cell>
          <cell r="D106" t="str">
            <v>65CBRENT65 CMML BEAR RENT</v>
          </cell>
          <cell r="E106">
            <v>31</v>
          </cell>
          <cell r="F106">
            <v>0</v>
          </cell>
          <cell r="G106">
            <v>33000</v>
          </cell>
        </row>
        <row r="107">
          <cell r="B107" t="str">
            <v>65CWB1</v>
          </cell>
          <cell r="C107" t="str">
            <v>1-65 GAL BEAR CART CMML WKLY</v>
          </cell>
          <cell r="D107" t="str">
            <v>65CWB11-65 GAL BEAR CART CMML WKLY</v>
          </cell>
          <cell r="E107">
            <v>34</v>
          </cell>
          <cell r="F107">
            <v>0</v>
          </cell>
          <cell r="G107">
            <v>33000</v>
          </cell>
        </row>
        <row r="108">
          <cell r="B108" t="str">
            <v>90C2W1</v>
          </cell>
          <cell r="C108" t="str">
            <v>1-90 GAL CART CMML 2X WK</v>
          </cell>
          <cell r="D108" t="str">
            <v>90C2W11-90 GAL CART CMML 2X WK</v>
          </cell>
          <cell r="E108">
            <v>36</v>
          </cell>
          <cell r="F108">
            <v>0</v>
          </cell>
          <cell r="G108">
            <v>33000</v>
          </cell>
        </row>
        <row r="109">
          <cell r="B109" t="str">
            <v>90C3W1</v>
          </cell>
          <cell r="C109" t="str">
            <v>1-90 GAL CART CMML 3X WK</v>
          </cell>
          <cell r="D109" t="str">
            <v>90C3W11-90 GAL CART CMML 3X WK</v>
          </cell>
          <cell r="E109">
            <v>5</v>
          </cell>
          <cell r="F109">
            <v>0</v>
          </cell>
          <cell r="G109">
            <v>33000</v>
          </cell>
        </row>
        <row r="110">
          <cell r="B110" t="str">
            <v>90CW1</v>
          </cell>
          <cell r="C110" t="str">
            <v>1-90 GAL CART CMML WKLY</v>
          </cell>
          <cell r="D110" t="str">
            <v>90CW11-90 GAL CART CMML WKLY</v>
          </cell>
          <cell r="E110">
            <v>63</v>
          </cell>
          <cell r="F110">
            <v>0</v>
          </cell>
          <cell r="G110">
            <v>33000</v>
          </cell>
        </row>
        <row r="111">
          <cell r="B111" t="str">
            <v>95CBRENT</v>
          </cell>
          <cell r="C111" t="str">
            <v>95 CMML BEAR RENT</v>
          </cell>
          <cell r="D111" t="str">
            <v>95CBRENT95 CMML BEAR RENT</v>
          </cell>
          <cell r="E111">
            <v>37</v>
          </cell>
          <cell r="F111">
            <v>0</v>
          </cell>
          <cell r="G111">
            <v>33000</v>
          </cell>
        </row>
        <row r="112">
          <cell r="B112" t="str">
            <v>95CWB1</v>
          </cell>
          <cell r="C112" t="str">
            <v>1-95 GAL BEAR CART CMML WKLY</v>
          </cell>
          <cell r="D112" t="str">
            <v>95CWB11-95 GAL BEAR CART CMML WKLY</v>
          </cell>
          <cell r="E112">
            <v>37</v>
          </cell>
          <cell r="F112">
            <v>0</v>
          </cell>
          <cell r="G112">
            <v>33000</v>
          </cell>
        </row>
        <row r="113">
          <cell r="B113" t="str">
            <v>CASTERS-COM</v>
          </cell>
          <cell r="C113" t="str">
            <v>CASTERS - COM</v>
          </cell>
          <cell r="D113" t="str">
            <v>CASTERS-COMCASTERS - COM</v>
          </cell>
          <cell r="E113">
            <v>43</v>
          </cell>
          <cell r="F113">
            <v>0</v>
          </cell>
          <cell r="G113">
            <v>33000</v>
          </cell>
        </row>
        <row r="114">
          <cell r="B114" t="str">
            <v>CGATEEOW</v>
          </cell>
          <cell r="C114" t="str">
            <v>GATE CHARGE EOW</v>
          </cell>
          <cell r="D114" t="str">
            <v>CGATEEOWGATE CHARGE EOW</v>
          </cell>
          <cell r="E114">
            <v>1</v>
          </cell>
          <cell r="F114">
            <v>0</v>
          </cell>
          <cell r="G114">
            <v>33001</v>
          </cell>
        </row>
        <row r="115">
          <cell r="B115" t="str">
            <v>CRENT300</v>
          </cell>
          <cell r="C115" t="str">
            <v>CONTAINER RENT 300 GAL</v>
          </cell>
          <cell r="D115" t="str">
            <v>CRENT300CONTAINER RENT 300 GAL</v>
          </cell>
          <cell r="E115">
            <v>46</v>
          </cell>
          <cell r="F115">
            <v>0</v>
          </cell>
          <cell r="G115">
            <v>33000</v>
          </cell>
        </row>
        <row r="116">
          <cell r="B116" t="str">
            <v>CRENT60</v>
          </cell>
          <cell r="C116" t="str">
            <v>CONTAINER RENT 60 GAL</v>
          </cell>
          <cell r="D116" t="str">
            <v>CRENT60CONTAINER RENT 60 GAL</v>
          </cell>
          <cell r="E116">
            <v>50</v>
          </cell>
          <cell r="F116">
            <v>0</v>
          </cell>
          <cell r="G116">
            <v>33000</v>
          </cell>
        </row>
        <row r="117">
          <cell r="B117" t="str">
            <v>CWALKIN</v>
          </cell>
          <cell r="C117" t="str">
            <v>WALK IN SERVICE</v>
          </cell>
          <cell r="D117" t="str">
            <v>CWALKINWALK IN SERVICE</v>
          </cell>
          <cell r="E117">
            <v>6</v>
          </cell>
          <cell r="F117">
            <v>0</v>
          </cell>
          <cell r="G117">
            <v>33001</v>
          </cell>
        </row>
        <row r="118">
          <cell r="B118" t="str">
            <v>ROLLOUTOC</v>
          </cell>
          <cell r="C118" t="str">
            <v>ROLL OUT</v>
          </cell>
          <cell r="D118" t="str">
            <v>ROLLOUTOCROLL OUT</v>
          </cell>
          <cell r="E118">
            <v>36</v>
          </cell>
          <cell r="F118">
            <v>0</v>
          </cell>
          <cell r="G118">
            <v>33001</v>
          </cell>
        </row>
        <row r="119">
          <cell r="B119" t="str">
            <v>ROLLW-COM</v>
          </cell>
          <cell r="C119" t="str">
            <v>ROLLOUT CMML WEEKLY UP TO 25FT</v>
          </cell>
          <cell r="D119" t="str">
            <v>ROLLW-COMROLLOUT CMML WEEKLY UP TO 25FT</v>
          </cell>
          <cell r="E119">
            <v>24</v>
          </cell>
          <cell r="F119">
            <v>0</v>
          </cell>
          <cell r="G119">
            <v>33001</v>
          </cell>
        </row>
        <row r="120">
          <cell r="B120" t="str">
            <v>UNLOCKREF</v>
          </cell>
          <cell r="C120" t="str">
            <v>UNLOCK / UNLATCH REFUSE</v>
          </cell>
          <cell r="D120" t="str">
            <v>UNLOCKREFUNLOCK / UNLATCH REFUSE</v>
          </cell>
          <cell r="E120">
            <v>39</v>
          </cell>
          <cell r="F120">
            <v>0</v>
          </cell>
          <cell r="G120">
            <v>33001</v>
          </cell>
        </row>
        <row r="121">
          <cell r="B121" t="str">
            <v>300CTPU</v>
          </cell>
          <cell r="C121" t="str">
            <v>300 GL CART TEMP PICKUP</v>
          </cell>
          <cell r="D121" t="str">
            <v>300CTPU300 GL CART TEMP PICKUP</v>
          </cell>
          <cell r="E121">
            <v>30</v>
          </cell>
          <cell r="F121">
            <v>0</v>
          </cell>
          <cell r="G121">
            <v>33000</v>
          </cell>
        </row>
        <row r="122">
          <cell r="B122" t="str">
            <v>300RENTTD</v>
          </cell>
          <cell r="C122" t="str">
            <v>300 GL CART TEMP RENT DAILY</v>
          </cell>
          <cell r="D122" t="str">
            <v>300RENTTD300 GL CART TEMP RENT DAILY</v>
          </cell>
          <cell r="E122">
            <v>13</v>
          </cell>
          <cell r="F122">
            <v>0</v>
          </cell>
          <cell r="G122">
            <v>33000</v>
          </cell>
        </row>
        <row r="123">
          <cell r="B123" t="str">
            <v>CTDEL</v>
          </cell>
          <cell r="C123" t="str">
            <v>TEMP CONTAINER DELIV</v>
          </cell>
          <cell r="D123" t="str">
            <v>CTDELTEMP CONTAINER DELIV</v>
          </cell>
          <cell r="E123">
            <v>21</v>
          </cell>
          <cell r="F123">
            <v>0</v>
          </cell>
          <cell r="G123">
            <v>33000</v>
          </cell>
        </row>
        <row r="124">
          <cell r="B124" t="str">
            <v>CTRIP</v>
          </cell>
          <cell r="C124" t="str">
            <v>RETURN TRIP CHARGE - CONT</v>
          </cell>
          <cell r="D124" t="str">
            <v>CTRIPRETURN TRIP CHARGE - CONT</v>
          </cell>
          <cell r="E124">
            <v>8</v>
          </cell>
          <cell r="F124">
            <v>0</v>
          </cell>
          <cell r="G124">
            <v>33001</v>
          </cell>
        </row>
        <row r="125">
          <cell r="B125" t="str">
            <v>CTRIP-COMM</v>
          </cell>
          <cell r="C125" t="str">
            <v>RETURN TRIP CHARGE - COMM</v>
          </cell>
          <cell r="D125" t="str">
            <v>CTRIP-COMMRETURN TRIP CHARGE - COMM</v>
          </cell>
          <cell r="E125">
            <v>12</v>
          </cell>
          <cell r="F125">
            <v>0</v>
          </cell>
          <cell r="G125">
            <v>33001</v>
          </cell>
        </row>
        <row r="126">
          <cell r="B126" t="str">
            <v>CXTRA90</v>
          </cell>
          <cell r="C126" t="str">
            <v>EXTRA 90GAL COMM</v>
          </cell>
          <cell r="D126" t="str">
            <v>CXTRA90EXTRA 90GAL COMM</v>
          </cell>
          <cell r="E126">
            <v>15</v>
          </cell>
          <cell r="F126">
            <v>0</v>
          </cell>
          <cell r="G126">
            <v>33001</v>
          </cell>
        </row>
        <row r="127">
          <cell r="B127" t="str">
            <v>OFOWC</v>
          </cell>
          <cell r="C127" t="str">
            <v>OVERFILL/OVERWEIGHT COMM</v>
          </cell>
          <cell r="D127" t="str">
            <v>OFOWCOVERFILL/OVERWEIGHT COMM</v>
          </cell>
          <cell r="E127">
            <v>40</v>
          </cell>
          <cell r="F127">
            <v>0</v>
          </cell>
          <cell r="G127">
            <v>33001</v>
          </cell>
        </row>
        <row r="128">
          <cell r="B128" t="str">
            <v>SP300</v>
          </cell>
          <cell r="C128" t="str">
            <v>SPECIAL PICKUP 300GL</v>
          </cell>
          <cell r="D128" t="str">
            <v>SP300SPECIAL PICKUP 300GL</v>
          </cell>
          <cell r="E128">
            <v>30</v>
          </cell>
          <cell r="F128">
            <v>0</v>
          </cell>
          <cell r="G128">
            <v>33001</v>
          </cell>
        </row>
        <row r="129">
          <cell r="B129" t="str">
            <v>SP60-COMM</v>
          </cell>
          <cell r="C129" t="str">
            <v>SPECIAL PICKUP 60GL COMM</v>
          </cell>
          <cell r="D129" t="str">
            <v>SP60-COMMSPECIAL PICKUP 60GL COMM</v>
          </cell>
          <cell r="E129">
            <v>4</v>
          </cell>
          <cell r="F129">
            <v>0</v>
          </cell>
          <cell r="G129">
            <v>33001</v>
          </cell>
        </row>
        <row r="130">
          <cell r="B130" t="str">
            <v>SP90-COMM</v>
          </cell>
          <cell r="C130" t="str">
            <v>SPECIAL PICKUP 90GL COMM</v>
          </cell>
          <cell r="D130" t="str">
            <v>SP90-COMMSPECIAL PICKUP 90GL COMM</v>
          </cell>
          <cell r="E130">
            <v>14</v>
          </cell>
          <cell r="F130">
            <v>0</v>
          </cell>
          <cell r="G130">
            <v>33001</v>
          </cell>
        </row>
        <row r="131">
          <cell r="B131" t="str">
            <v>ILWACO-UTILITY</v>
          </cell>
          <cell r="C131" t="str">
            <v>6.0% CITY UTILITY TAX</v>
          </cell>
          <cell r="D131" t="str">
            <v>ILWACO-UTILITY6.0% CITY UTILITY TAX</v>
          </cell>
          <cell r="E131">
            <v>79</v>
          </cell>
          <cell r="F131">
            <v>0</v>
          </cell>
          <cell r="G131">
            <v>20175</v>
          </cell>
        </row>
        <row r="132">
          <cell r="B132" t="str">
            <v>LONGB-UTILITY</v>
          </cell>
          <cell r="C132" t="str">
            <v>9.0% CITY UTILITY TAX</v>
          </cell>
          <cell r="D132" t="str">
            <v>LONGB-UTILITY9.0% CITY UTILITY TAX</v>
          </cell>
          <cell r="E132">
            <v>73</v>
          </cell>
          <cell r="F132">
            <v>0</v>
          </cell>
          <cell r="G132">
            <v>20175</v>
          </cell>
        </row>
        <row r="133">
          <cell r="B133" t="str">
            <v>LONGB-UTILITY ONLY</v>
          </cell>
          <cell r="C133" t="str">
            <v>9.0% CITY UTILITY TAX</v>
          </cell>
          <cell r="D133" t="str">
            <v>LONGB-UTILITY ONLY9.0% CITY UTILITY TAX</v>
          </cell>
          <cell r="E133">
            <v>13</v>
          </cell>
          <cell r="F133">
            <v>0</v>
          </cell>
          <cell r="G133">
            <v>20175</v>
          </cell>
        </row>
        <row r="134">
          <cell r="B134" t="str">
            <v>REFUSE</v>
          </cell>
          <cell r="C134" t="str">
            <v>3.6% WA REFUSE TAX</v>
          </cell>
          <cell r="D134" t="str">
            <v>REFUSE3.6% WA REFUSE TAX</v>
          </cell>
          <cell r="E134">
            <v>337</v>
          </cell>
          <cell r="F134">
            <v>0</v>
          </cell>
          <cell r="G134">
            <v>20180</v>
          </cell>
        </row>
        <row r="135">
          <cell r="B135" t="str">
            <v>REFUSE</v>
          </cell>
          <cell r="C135" t="str">
            <v>3.6% WA REFUSE TAX</v>
          </cell>
          <cell r="D135" t="str">
            <v>REFUSE3.6% WA REFUSE TAX</v>
          </cell>
          <cell r="E135">
            <v>337</v>
          </cell>
          <cell r="F135">
            <v>0</v>
          </cell>
          <cell r="G135">
            <v>20180</v>
          </cell>
        </row>
        <row r="136">
          <cell r="B136" t="str">
            <v>WA-STATE</v>
          </cell>
          <cell r="C136" t="str">
            <v>8.3% WA STATE SALES TAX</v>
          </cell>
          <cell r="D136" t="str">
            <v>WA-STATE8.3% WA STATE SALES TAX</v>
          </cell>
          <cell r="E136">
            <v>59</v>
          </cell>
          <cell r="F136">
            <v>0</v>
          </cell>
          <cell r="G136">
            <v>20140</v>
          </cell>
        </row>
        <row r="137">
          <cell r="B137" t="str">
            <v>CC-KOL</v>
          </cell>
          <cell r="C137" t="str">
            <v>ONLINE PAYMENT-CC</v>
          </cell>
          <cell r="D137" t="str">
            <v>CC-KOLONLINE PAYMENT-CC</v>
          </cell>
          <cell r="E137">
            <v>151</v>
          </cell>
          <cell r="F137">
            <v>0</v>
          </cell>
          <cell r="G137">
            <v>10098</v>
          </cell>
        </row>
        <row r="138">
          <cell r="B138" t="str">
            <v>PAY</v>
          </cell>
          <cell r="C138" t="str">
            <v>PAYMENT-THANK YOU!</v>
          </cell>
          <cell r="D138" t="str">
            <v>PAYPAYMENT-THANK YOU!</v>
          </cell>
          <cell r="E138">
            <v>141</v>
          </cell>
          <cell r="F138">
            <v>0</v>
          </cell>
          <cell r="G138">
            <v>10060</v>
          </cell>
        </row>
        <row r="139">
          <cell r="B139" t="str">
            <v>PAY-CFREE</v>
          </cell>
          <cell r="C139" t="str">
            <v>PAYMENT-THANK YOU</v>
          </cell>
          <cell r="D139" t="str">
            <v>PAY-CFREEPAYMENT-THANK YOU</v>
          </cell>
          <cell r="E139">
            <v>106</v>
          </cell>
          <cell r="F139">
            <v>0</v>
          </cell>
          <cell r="G139">
            <v>10092</v>
          </cell>
        </row>
        <row r="140">
          <cell r="B140" t="str">
            <v>PAY-KOL</v>
          </cell>
          <cell r="C140" t="str">
            <v>PAYMENT-THANK YOU - OL</v>
          </cell>
          <cell r="D140" t="str">
            <v>PAY-KOLPAYMENT-THANK YOU - OL</v>
          </cell>
          <cell r="E140">
            <v>128</v>
          </cell>
          <cell r="F140">
            <v>0</v>
          </cell>
          <cell r="G140">
            <v>10093</v>
          </cell>
        </row>
        <row r="141">
          <cell r="B141" t="str">
            <v>PAYNOW</v>
          </cell>
          <cell r="C141" t="str">
            <v>ONE-TIME PAYMENT</v>
          </cell>
          <cell r="D141" t="str">
            <v>PAYNOWONE-TIME PAYMENT</v>
          </cell>
          <cell r="E141">
            <v>157</v>
          </cell>
          <cell r="F141">
            <v>0</v>
          </cell>
          <cell r="G141">
            <v>10098</v>
          </cell>
        </row>
        <row r="142">
          <cell r="B142" t="str">
            <v>PAYPNCL</v>
          </cell>
          <cell r="C142" t="str">
            <v>PAYMENT THANK YOU!</v>
          </cell>
          <cell r="D142" t="str">
            <v>PAYPNCLPAYMENT THANK YOU!</v>
          </cell>
          <cell r="E142">
            <v>151</v>
          </cell>
          <cell r="F142">
            <v>0</v>
          </cell>
          <cell r="G142">
            <v>10099</v>
          </cell>
        </row>
        <row r="143">
          <cell r="B143" t="str">
            <v>REF-PAYNOW</v>
          </cell>
          <cell r="C143" t="str">
            <v>REFUND OF ONE-TIME PAYMENT</v>
          </cell>
          <cell r="D143" t="str">
            <v>REF-PAYNOWREFUND OF ONE-TIME PAYMENT</v>
          </cell>
          <cell r="E143">
            <v>51</v>
          </cell>
          <cell r="F143">
            <v>0</v>
          </cell>
          <cell r="G143">
            <v>10098</v>
          </cell>
        </row>
        <row r="144">
          <cell r="B144" t="str">
            <v>CC-KOL</v>
          </cell>
          <cell r="C144" t="str">
            <v>ONLINE PAYMENT-CC</v>
          </cell>
          <cell r="D144" t="str">
            <v>CC-KOLONLINE PAYMENT-CC</v>
          </cell>
          <cell r="E144">
            <v>151</v>
          </cell>
          <cell r="F144">
            <v>0</v>
          </cell>
          <cell r="G144">
            <v>10098</v>
          </cell>
        </row>
        <row r="145">
          <cell r="B145" t="str">
            <v>CCREF-KOL</v>
          </cell>
          <cell r="C145" t="str">
            <v>CREDIT CARD REFUND</v>
          </cell>
          <cell r="D145" t="str">
            <v>CCREF-KOLCREDIT CARD REFUND</v>
          </cell>
          <cell r="E145">
            <v>25</v>
          </cell>
          <cell r="F145">
            <v>0</v>
          </cell>
          <cell r="G145">
            <v>10098</v>
          </cell>
        </row>
        <row r="146">
          <cell r="B146" t="str">
            <v>PAY</v>
          </cell>
          <cell r="C146" t="str">
            <v>PAYMENT-THANK YOU!</v>
          </cell>
          <cell r="D146" t="str">
            <v>PAYPAYMENT-THANK YOU!</v>
          </cell>
          <cell r="E146">
            <v>141</v>
          </cell>
          <cell r="F146">
            <v>0</v>
          </cell>
          <cell r="G146">
            <v>10060</v>
          </cell>
        </row>
        <row r="147">
          <cell r="B147" t="str">
            <v>PAY-CFREE</v>
          </cell>
          <cell r="C147" t="str">
            <v>PAYMENT-THANK YOU</v>
          </cell>
          <cell r="D147" t="str">
            <v>PAY-CFREEPAYMENT-THANK YOU</v>
          </cell>
          <cell r="E147">
            <v>106</v>
          </cell>
          <cell r="F147">
            <v>0</v>
          </cell>
          <cell r="G147">
            <v>10092</v>
          </cell>
        </row>
        <row r="148">
          <cell r="B148" t="str">
            <v>PAY-KOL</v>
          </cell>
          <cell r="C148" t="str">
            <v>PAYMENT-THANK YOU - OL</v>
          </cell>
          <cell r="D148" t="str">
            <v>PAY-KOLPAYMENT-THANK YOU - OL</v>
          </cell>
          <cell r="E148">
            <v>128</v>
          </cell>
          <cell r="F148">
            <v>0</v>
          </cell>
          <cell r="G148">
            <v>10093</v>
          </cell>
        </row>
        <row r="149">
          <cell r="B149" t="str">
            <v>PAYNOW</v>
          </cell>
          <cell r="C149" t="str">
            <v>ONE-TIME PAYMENT</v>
          </cell>
          <cell r="D149" t="str">
            <v>PAYNOWONE-TIME PAYMENT</v>
          </cell>
          <cell r="E149">
            <v>157</v>
          </cell>
          <cell r="F149">
            <v>0</v>
          </cell>
          <cell r="G149">
            <v>10098</v>
          </cell>
        </row>
        <row r="150">
          <cell r="B150" t="str">
            <v>PAYPNCL</v>
          </cell>
          <cell r="C150" t="str">
            <v>PAYMENT THANK YOU!</v>
          </cell>
          <cell r="D150" t="str">
            <v>PAYPNCLPAYMENT THANK YOU!</v>
          </cell>
          <cell r="E150">
            <v>151</v>
          </cell>
          <cell r="F150">
            <v>0</v>
          </cell>
          <cell r="G150">
            <v>10099</v>
          </cell>
        </row>
        <row r="151">
          <cell r="B151" t="str">
            <v>REF-PAYNOWSTRIPE</v>
          </cell>
          <cell r="C151" t="str">
            <v>REFUND OF ONE-TIME PAYMENT</v>
          </cell>
          <cell r="D151" t="str">
            <v>REF-PAYNOWSTRIPEREFUND OF ONE-TIME PAYMENT</v>
          </cell>
          <cell r="E151">
            <v>15</v>
          </cell>
          <cell r="F151">
            <v>0</v>
          </cell>
          <cell r="G151">
            <v>10098</v>
          </cell>
        </row>
        <row r="152">
          <cell r="B152" t="str">
            <v>CC-KOL</v>
          </cell>
          <cell r="C152" t="str">
            <v>ONLINE PAYMENT-CC</v>
          </cell>
          <cell r="D152" t="str">
            <v>CC-KOLONLINE PAYMENT-CC</v>
          </cell>
          <cell r="E152">
            <v>151</v>
          </cell>
          <cell r="F152">
            <v>0</v>
          </cell>
          <cell r="G152">
            <v>10098</v>
          </cell>
        </row>
        <row r="153">
          <cell r="B153" t="str">
            <v>PAY</v>
          </cell>
          <cell r="C153" t="str">
            <v>PAYMENT-THANK YOU!</v>
          </cell>
          <cell r="D153" t="str">
            <v>PAYPAYMENT-THANK YOU!</v>
          </cell>
          <cell r="E153">
            <v>141</v>
          </cell>
          <cell r="F153">
            <v>0</v>
          </cell>
          <cell r="G153">
            <v>10060</v>
          </cell>
        </row>
        <row r="154">
          <cell r="B154" t="str">
            <v>PAY-KOL</v>
          </cell>
          <cell r="C154" t="str">
            <v>PAYMENT-THANK YOU - OL</v>
          </cell>
          <cell r="D154" t="str">
            <v>PAY-KOLPAYMENT-THANK YOU - OL</v>
          </cell>
          <cell r="E154">
            <v>128</v>
          </cell>
          <cell r="F154">
            <v>0</v>
          </cell>
          <cell r="G154">
            <v>10093</v>
          </cell>
        </row>
        <row r="155">
          <cell r="B155" t="str">
            <v>PAYNOW</v>
          </cell>
          <cell r="C155" t="str">
            <v>ONE-TIME PAYMENT</v>
          </cell>
          <cell r="D155" t="str">
            <v>PAYNOWONE-TIME PAYMENT</v>
          </cell>
          <cell r="E155">
            <v>157</v>
          </cell>
          <cell r="F155">
            <v>0</v>
          </cell>
          <cell r="G155">
            <v>10098</v>
          </cell>
        </row>
        <row r="156">
          <cell r="B156" t="str">
            <v>PAYPNCL</v>
          </cell>
          <cell r="C156" t="str">
            <v>PAYMENT THANK YOU!</v>
          </cell>
          <cell r="D156" t="str">
            <v>PAYPNCLPAYMENT THANK YOU!</v>
          </cell>
          <cell r="E156">
            <v>151</v>
          </cell>
          <cell r="F156">
            <v>0</v>
          </cell>
          <cell r="G156">
            <v>10099</v>
          </cell>
        </row>
        <row r="157">
          <cell r="B157" t="str">
            <v>RET-KOL</v>
          </cell>
          <cell r="C157" t="str">
            <v>ONLINE PAYMENT RETURN</v>
          </cell>
          <cell r="D157" t="str">
            <v>RET-KOLONLINE PAYMENT RETURN</v>
          </cell>
          <cell r="E157">
            <v>35</v>
          </cell>
          <cell r="F157">
            <v>0</v>
          </cell>
          <cell r="G157">
            <v>10093</v>
          </cell>
        </row>
        <row r="158">
          <cell r="B158" t="str">
            <v>LONGB-UTILITY</v>
          </cell>
          <cell r="C158" t="str">
            <v>9.0% CITY UTILITY TAX</v>
          </cell>
          <cell r="D158" t="str">
            <v>LONGB-UTILITY9.0% CITY UTILITY TAX</v>
          </cell>
          <cell r="E158">
            <v>73</v>
          </cell>
          <cell r="F158">
            <v>0</v>
          </cell>
          <cell r="G158">
            <v>20175</v>
          </cell>
        </row>
        <row r="159">
          <cell r="B159" t="str">
            <v>REFUSE</v>
          </cell>
          <cell r="C159" t="str">
            <v>3.6% WA REFUSE TAX</v>
          </cell>
          <cell r="D159" t="str">
            <v>REFUSE3.6% WA REFUSE TAX</v>
          </cell>
          <cell r="E159">
            <v>337</v>
          </cell>
          <cell r="F159">
            <v>0</v>
          </cell>
          <cell r="G159">
            <v>20180</v>
          </cell>
        </row>
        <row r="160">
          <cell r="B160" t="str">
            <v>WA-STATE</v>
          </cell>
          <cell r="C160" t="str">
            <v>8.3% WA STATE SALES TAX</v>
          </cell>
          <cell r="D160" t="str">
            <v>WA-STATE8.3% WA STATE SALES TAX</v>
          </cell>
          <cell r="E160">
            <v>59</v>
          </cell>
          <cell r="F160">
            <v>0</v>
          </cell>
          <cell r="G160">
            <v>20140</v>
          </cell>
        </row>
        <row r="161">
          <cell r="B161" t="str">
            <v>60RM1</v>
          </cell>
          <cell r="C161" t="str">
            <v>1-60 GAL CART MONTHLY SVC</v>
          </cell>
          <cell r="D161" t="str">
            <v>60RM11-60 GAL CART MONTHLY SVC</v>
          </cell>
          <cell r="E161">
            <v>88</v>
          </cell>
          <cell r="F161">
            <v>0</v>
          </cell>
          <cell r="G161">
            <v>32000</v>
          </cell>
        </row>
        <row r="162">
          <cell r="B162" t="str">
            <v>60RW1</v>
          </cell>
          <cell r="C162" t="str">
            <v>1-60 GAL CART WEEKLY SVC</v>
          </cell>
          <cell r="D162" t="str">
            <v>60RW11-60 GAL CART WEEKLY SVC</v>
          </cell>
          <cell r="E162">
            <v>144</v>
          </cell>
          <cell r="F162">
            <v>0</v>
          </cell>
          <cell r="G162">
            <v>32000</v>
          </cell>
        </row>
        <row r="163">
          <cell r="B163" t="str">
            <v>65RBRENT</v>
          </cell>
          <cell r="C163" t="str">
            <v>65 RESI BEAR RENT</v>
          </cell>
          <cell r="D163" t="str">
            <v>65RBRENT65 RESI BEAR RENT</v>
          </cell>
          <cell r="E163">
            <v>80</v>
          </cell>
          <cell r="F163">
            <v>0</v>
          </cell>
          <cell r="G163">
            <v>32000</v>
          </cell>
        </row>
        <row r="164">
          <cell r="B164" t="str">
            <v>90RW1</v>
          </cell>
          <cell r="C164" t="str">
            <v>1-90 GAL CART RESI WKLY</v>
          </cell>
          <cell r="D164" t="str">
            <v>90RW11-90 GAL CART RESI WKLY</v>
          </cell>
          <cell r="E164">
            <v>104</v>
          </cell>
          <cell r="F164">
            <v>0</v>
          </cell>
          <cell r="G164">
            <v>32000</v>
          </cell>
        </row>
        <row r="165">
          <cell r="B165" t="str">
            <v>95RBRENT</v>
          </cell>
          <cell r="C165" t="str">
            <v>95 RESI BEAR RENT</v>
          </cell>
          <cell r="D165" t="str">
            <v>95RBRENT95 RESI BEAR RENT</v>
          </cell>
          <cell r="E165">
            <v>49</v>
          </cell>
          <cell r="F165">
            <v>0</v>
          </cell>
          <cell r="G165">
            <v>32000</v>
          </cell>
        </row>
        <row r="166">
          <cell r="B166" t="str">
            <v>EMPLOYEER</v>
          </cell>
          <cell r="C166" t="str">
            <v>EMPLOYEE SERVICE</v>
          </cell>
          <cell r="D166" t="str">
            <v>EMPLOYEEREMPLOYEE SERVICE</v>
          </cell>
          <cell r="E166">
            <v>29</v>
          </cell>
          <cell r="F166">
            <v>0</v>
          </cell>
          <cell r="G166">
            <v>32000</v>
          </cell>
        </row>
        <row r="167">
          <cell r="B167" t="str">
            <v>RDRIVEIN</v>
          </cell>
          <cell r="C167" t="str">
            <v>DRIVE IN SERVICE</v>
          </cell>
          <cell r="D167" t="str">
            <v>RDRIVEINDRIVE IN SERVICE</v>
          </cell>
          <cell r="E167">
            <v>52</v>
          </cell>
          <cell r="F167">
            <v>0</v>
          </cell>
          <cell r="G167">
            <v>32001</v>
          </cell>
        </row>
        <row r="168">
          <cell r="B168" t="str">
            <v>ROLLM-RESI</v>
          </cell>
          <cell r="C168" t="str">
            <v>ROLLOUT RESI MTHLY UP TO</v>
          </cell>
          <cell r="D168" t="str">
            <v>ROLLM-RESIROLLOUT RESI MTHLY UP TO</v>
          </cell>
          <cell r="E168">
            <v>26</v>
          </cell>
          <cell r="F168">
            <v>0</v>
          </cell>
          <cell r="G168">
            <v>32001</v>
          </cell>
        </row>
        <row r="169">
          <cell r="B169" t="str">
            <v>ROLLW-RESI</v>
          </cell>
          <cell r="C169" t="str">
            <v>Rollout 25ft/can per pick up</v>
          </cell>
          <cell r="D169" t="str">
            <v>ROLLW-RESIRollout 25ft/can per pick up</v>
          </cell>
          <cell r="E169">
            <v>32</v>
          </cell>
          <cell r="F169">
            <v>0</v>
          </cell>
          <cell r="G169">
            <v>32001</v>
          </cell>
        </row>
        <row r="170">
          <cell r="B170" t="str">
            <v>RWALKIN</v>
          </cell>
          <cell r="C170" t="str">
            <v>WALK IN SERVICE</v>
          </cell>
          <cell r="D170" t="str">
            <v>RWALKINWALK IN SERVICE</v>
          </cell>
          <cell r="E170">
            <v>26</v>
          </cell>
          <cell r="F170">
            <v>0</v>
          </cell>
          <cell r="G170">
            <v>32001</v>
          </cell>
        </row>
        <row r="171">
          <cell r="B171" t="str">
            <v>OFOWR</v>
          </cell>
          <cell r="C171" t="str">
            <v>OVERFILL/OVERWEIGHT CHG</v>
          </cell>
          <cell r="D171" t="str">
            <v>OFOWROVERFILL/OVERWEIGHT CHG</v>
          </cell>
          <cell r="E171">
            <v>70</v>
          </cell>
          <cell r="F171">
            <v>0</v>
          </cell>
          <cell r="G171">
            <v>32001</v>
          </cell>
        </row>
        <row r="172">
          <cell r="B172" t="str">
            <v>REDELIVER</v>
          </cell>
          <cell r="C172" t="str">
            <v>DELIVERY CHARGE</v>
          </cell>
          <cell r="D172" t="str">
            <v>REDELIVERDELIVERY CHARGE</v>
          </cell>
          <cell r="E172">
            <v>77</v>
          </cell>
          <cell r="F172">
            <v>0</v>
          </cell>
          <cell r="G172">
            <v>32001</v>
          </cell>
        </row>
        <row r="173">
          <cell r="B173" t="str">
            <v>RESTART</v>
          </cell>
          <cell r="C173" t="str">
            <v>SERVICE RESTART FEE</v>
          </cell>
          <cell r="D173" t="str">
            <v>RESTARTSERVICE RESTART FEE</v>
          </cell>
          <cell r="E173">
            <v>80</v>
          </cell>
          <cell r="F173">
            <v>0</v>
          </cell>
          <cell r="G173">
            <v>32000</v>
          </cell>
        </row>
        <row r="174">
          <cell r="B174" t="str">
            <v>SP60-RES</v>
          </cell>
          <cell r="C174" t="str">
            <v>SPECIAL PICKUP 60GL RES</v>
          </cell>
          <cell r="D174" t="str">
            <v>SP60-RESSPECIAL PICKUP 60GL RES</v>
          </cell>
          <cell r="E174">
            <v>49</v>
          </cell>
          <cell r="F174">
            <v>0</v>
          </cell>
          <cell r="G174">
            <v>32001</v>
          </cell>
        </row>
        <row r="175">
          <cell r="B175" t="str">
            <v>LONGB-UTILITY</v>
          </cell>
          <cell r="C175" t="str">
            <v>9.0% CITY UTILITY TAX</v>
          </cell>
          <cell r="D175" t="str">
            <v>LONGB-UTILITY9.0% CITY UTILITY TAX</v>
          </cell>
          <cell r="E175">
            <v>73</v>
          </cell>
          <cell r="F175">
            <v>0</v>
          </cell>
          <cell r="G175">
            <v>20175</v>
          </cell>
        </row>
        <row r="176">
          <cell r="B176" t="str">
            <v>REFUSE</v>
          </cell>
          <cell r="C176" t="str">
            <v>3.6% WA REFUSE TAX</v>
          </cell>
          <cell r="D176" t="str">
            <v>REFUSE3.6% WA REFUSE TAX</v>
          </cell>
          <cell r="E176">
            <v>337</v>
          </cell>
          <cell r="F176">
            <v>0</v>
          </cell>
          <cell r="G176">
            <v>20180</v>
          </cell>
        </row>
        <row r="177">
          <cell r="B177" t="str">
            <v>REFUSE</v>
          </cell>
          <cell r="C177" t="str">
            <v>3.6% WA REFUSE TAX</v>
          </cell>
          <cell r="D177" t="str">
            <v>REFUSE3.6% WA REFUSE TAX</v>
          </cell>
          <cell r="E177">
            <v>337</v>
          </cell>
          <cell r="F177">
            <v>0</v>
          </cell>
          <cell r="G177">
            <v>20180</v>
          </cell>
        </row>
        <row r="178">
          <cell r="B178" t="str">
            <v>WA-STATE</v>
          </cell>
          <cell r="C178" t="str">
            <v>8.3% WA STATE SALES TAX</v>
          </cell>
          <cell r="D178" t="str">
            <v>WA-STATE8.3% WA STATE SALES TAX</v>
          </cell>
          <cell r="E178">
            <v>59</v>
          </cell>
          <cell r="F178">
            <v>0</v>
          </cell>
          <cell r="G178">
            <v>20140</v>
          </cell>
        </row>
        <row r="179">
          <cell r="B179" t="str">
            <v>60RW1</v>
          </cell>
          <cell r="C179" t="str">
            <v>1-60 GAL CART WEEKLY SVC</v>
          </cell>
          <cell r="D179" t="str">
            <v>60RW11-60 GAL CART WEEKLY SVC</v>
          </cell>
          <cell r="E179">
            <v>144</v>
          </cell>
          <cell r="F179">
            <v>0</v>
          </cell>
          <cell r="G179">
            <v>32000</v>
          </cell>
        </row>
        <row r="180">
          <cell r="B180" t="str">
            <v>90RW1</v>
          </cell>
          <cell r="C180" t="str">
            <v>1-90 GAL CART RESI WKLY</v>
          </cell>
          <cell r="D180" t="str">
            <v>90RW11-90 GAL CART RESI WKLY</v>
          </cell>
          <cell r="E180">
            <v>104</v>
          </cell>
          <cell r="F180">
            <v>0</v>
          </cell>
          <cell r="G180">
            <v>32000</v>
          </cell>
        </row>
        <row r="181">
          <cell r="B181" t="str">
            <v>OFOWR</v>
          </cell>
          <cell r="C181" t="str">
            <v>OVERFILL/OVERWEIGHT CHG</v>
          </cell>
          <cell r="D181" t="str">
            <v>OFOWROVERFILL/OVERWEIGHT CHG</v>
          </cell>
          <cell r="E181">
            <v>70</v>
          </cell>
          <cell r="F181">
            <v>0</v>
          </cell>
          <cell r="G181">
            <v>32001</v>
          </cell>
        </row>
        <row r="182">
          <cell r="B182" t="str">
            <v>REDELIVER</v>
          </cell>
          <cell r="C182" t="str">
            <v>DELIVERY CHARGE</v>
          </cell>
          <cell r="D182" t="str">
            <v>REDELIVERDELIVERY CHARGE</v>
          </cell>
          <cell r="E182">
            <v>77</v>
          </cell>
          <cell r="F182">
            <v>0</v>
          </cell>
          <cell r="G182">
            <v>32001</v>
          </cell>
        </row>
        <row r="183">
          <cell r="B183" t="str">
            <v>RESTART</v>
          </cell>
          <cell r="C183" t="str">
            <v>SERVICE RESTART FEE</v>
          </cell>
          <cell r="D183" t="str">
            <v>RESTARTSERVICE RESTART FEE</v>
          </cell>
          <cell r="E183">
            <v>80</v>
          </cell>
          <cell r="F183">
            <v>0</v>
          </cell>
          <cell r="G183">
            <v>32000</v>
          </cell>
        </row>
        <row r="184">
          <cell r="B184" t="str">
            <v>RXTRA60</v>
          </cell>
          <cell r="C184" t="str">
            <v>EXTRA 60GAL RESI</v>
          </cell>
          <cell r="D184" t="str">
            <v>RXTRA60EXTRA 60GAL RESI</v>
          </cell>
          <cell r="E184">
            <v>49</v>
          </cell>
          <cell r="F184">
            <v>0</v>
          </cell>
          <cell r="G184">
            <v>32001</v>
          </cell>
        </row>
        <row r="185">
          <cell r="B185" t="str">
            <v>SP60-RES</v>
          </cell>
          <cell r="C185" t="str">
            <v>SPECIAL PICKUP 60GL RES</v>
          </cell>
          <cell r="D185" t="str">
            <v>SP60-RESSPECIAL PICKUP 60GL RES</v>
          </cell>
          <cell r="E185">
            <v>49</v>
          </cell>
          <cell r="F185">
            <v>0</v>
          </cell>
          <cell r="G185">
            <v>32001</v>
          </cell>
        </row>
        <row r="186">
          <cell r="B186" t="str">
            <v>LONGB-UTILITY</v>
          </cell>
          <cell r="C186" t="str">
            <v>9.0% CITY UTILITY TAX</v>
          </cell>
          <cell r="D186" t="str">
            <v>LONGB-UTILITY9.0% CITY UTILITY TAX</v>
          </cell>
          <cell r="E186">
            <v>73</v>
          </cell>
          <cell r="F186">
            <v>0</v>
          </cell>
          <cell r="G186">
            <v>20175</v>
          </cell>
        </row>
        <row r="187">
          <cell r="B187" t="str">
            <v>REFUSE</v>
          </cell>
          <cell r="C187" t="str">
            <v>3.6% WA REFUSE TAX</v>
          </cell>
          <cell r="D187" t="str">
            <v>REFUSE3.6% WA REFUSE TAX</v>
          </cell>
          <cell r="E187">
            <v>337</v>
          </cell>
          <cell r="F187">
            <v>0</v>
          </cell>
          <cell r="G187">
            <v>20180</v>
          </cell>
        </row>
        <row r="188">
          <cell r="B188" t="str">
            <v>WA-STATE</v>
          </cell>
          <cell r="C188" t="str">
            <v>8.3% WA STATE SALES TAX</v>
          </cell>
          <cell r="D188" t="str">
            <v>WA-STATE8.3% WA STATE SALES TAX</v>
          </cell>
          <cell r="E188">
            <v>59</v>
          </cell>
          <cell r="F188">
            <v>0</v>
          </cell>
          <cell r="G188">
            <v>20140</v>
          </cell>
        </row>
        <row r="189">
          <cell r="B189" t="str">
            <v>REDELIVER</v>
          </cell>
          <cell r="C189" t="str">
            <v>DELIVERY CHARGE</v>
          </cell>
          <cell r="D189" t="str">
            <v>REDELIVERDELIVERY CHARGE</v>
          </cell>
          <cell r="E189">
            <v>77</v>
          </cell>
          <cell r="F189">
            <v>0</v>
          </cell>
          <cell r="G189">
            <v>32001</v>
          </cell>
        </row>
        <row r="190">
          <cell r="B190" t="str">
            <v>CPRENT20M</v>
          </cell>
          <cell r="C190" t="str">
            <v>20YD COMP MONTHLY RENT</v>
          </cell>
          <cell r="D190" t="str">
            <v>CPRENT20M20YD COMP MONTHLY RENT</v>
          </cell>
          <cell r="E190">
            <v>12</v>
          </cell>
          <cell r="F190">
            <v>0</v>
          </cell>
          <cell r="G190">
            <v>31002</v>
          </cell>
        </row>
        <row r="191">
          <cell r="B191" t="str">
            <v>RORENT</v>
          </cell>
          <cell r="C191" t="str">
            <v>ROLL OFF RENT</v>
          </cell>
          <cell r="D191" t="str">
            <v>RORENTROLL OFF RENT</v>
          </cell>
          <cell r="E191">
            <v>48</v>
          </cell>
          <cell r="F191">
            <v>0</v>
          </cell>
          <cell r="G191">
            <v>31002</v>
          </cell>
        </row>
        <row r="192">
          <cell r="B192" t="str">
            <v>RORENTTM</v>
          </cell>
          <cell r="C192" t="str">
            <v>ROLL OFF RENT TEMP MONTHLY</v>
          </cell>
          <cell r="D192" t="str">
            <v>RORENTTMROLL OFF RENT TEMP MONTHLY</v>
          </cell>
          <cell r="E192">
            <v>67</v>
          </cell>
          <cell r="F192">
            <v>0</v>
          </cell>
          <cell r="G192">
            <v>31002</v>
          </cell>
        </row>
        <row r="193">
          <cell r="B193" t="str">
            <v>BLUEBOX</v>
          </cell>
          <cell r="C193" t="str">
            <v>RECYCLING BLUE BOX</v>
          </cell>
          <cell r="D193" t="str">
            <v>BLUEBOXRECYCLING BLUE BOX</v>
          </cell>
          <cell r="E193">
            <v>1</v>
          </cell>
          <cell r="F193">
            <v>0</v>
          </cell>
          <cell r="G193">
            <v>31004</v>
          </cell>
        </row>
        <row r="194">
          <cell r="B194" t="str">
            <v>CPHAUL20</v>
          </cell>
          <cell r="C194" t="str">
            <v>20YD COMPACTOR-HAUL</v>
          </cell>
          <cell r="D194" t="str">
            <v>CPHAUL2020YD COMPACTOR-HAUL</v>
          </cell>
          <cell r="E194">
            <v>9</v>
          </cell>
          <cell r="F194">
            <v>0</v>
          </cell>
          <cell r="G194">
            <v>31000</v>
          </cell>
        </row>
        <row r="195">
          <cell r="B195" t="str">
            <v>DISP</v>
          </cell>
          <cell r="C195" t="str">
            <v>Disposal Fee Per Ton</v>
          </cell>
          <cell r="D195" t="str">
            <v>DISPDisposal Fee Per Ton</v>
          </cell>
          <cell r="E195">
            <v>62</v>
          </cell>
          <cell r="F195">
            <v>0</v>
          </cell>
          <cell r="G195">
            <v>31005</v>
          </cell>
        </row>
        <row r="196">
          <cell r="B196" t="str">
            <v>RECYHAUL</v>
          </cell>
          <cell r="C196" t="str">
            <v>ROLL OFF RECYCLE HAUL</v>
          </cell>
          <cell r="D196" t="str">
            <v>RECYHAULROLL OFF RECYCLE HAUL</v>
          </cell>
          <cell r="E196">
            <v>42</v>
          </cell>
          <cell r="F196">
            <v>0</v>
          </cell>
          <cell r="G196">
            <v>31004</v>
          </cell>
        </row>
        <row r="197">
          <cell r="B197" t="str">
            <v>ROHAUL20</v>
          </cell>
          <cell r="C197" t="str">
            <v>20YD ROLL OFF-HAUL</v>
          </cell>
          <cell r="D197" t="str">
            <v>ROHAUL2020YD ROLL OFF-HAUL</v>
          </cell>
          <cell r="E197">
            <v>48</v>
          </cell>
          <cell r="F197">
            <v>0</v>
          </cell>
          <cell r="G197">
            <v>31000</v>
          </cell>
        </row>
        <row r="198">
          <cell r="B198" t="str">
            <v>ROHAUL20T</v>
          </cell>
          <cell r="C198" t="str">
            <v>20YD ROLL OFF TEMP HAUL</v>
          </cell>
          <cell r="D198" t="str">
            <v>ROHAUL20T20YD ROLL OFF TEMP HAUL</v>
          </cell>
          <cell r="E198">
            <v>42</v>
          </cell>
          <cell r="F198">
            <v>0</v>
          </cell>
          <cell r="G198">
            <v>31000</v>
          </cell>
        </row>
        <row r="199">
          <cell r="B199" t="str">
            <v>ROHAUL30T</v>
          </cell>
          <cell r="C199" t="str">
            <v>30YD ROLL OFF TEMP HAUL</v>
          </cell>
          <cell r="D199" t="str">
            <v>ROHAUL30T30YD ROLL OFF TEMP HAUL</v>
          </cell>
          <cell r="E199">
            <v>51</v>
          </cell>
          <cell r="F199">
            <v>0</v>
          </cell>
          <cell r="G199">
            <v>31001</v>
          </cell>
        </row>
        <row r="200">
          <cell r="B200" t="str">
            <v>RORENTTD</v>
          </cell>
          <cell r="C200" t="str">
            <v>ROLL OFF RENT TEMP DAILY</v>
          </cell>
          <cell r="D200" t="str">
            <v>RORENTTDROLL OFF RENT TEMP DAILY</v>
          </cell>
          <cell r="E200">
            <v>47</v>
          </cell>
          <cell r="F200">
            <v>0</v>
          </cell>
          <cell r="G200">
            <v>31002</v>
          </cell>
        </row>
        <row r="201">
          <cell r="B201" t="str">
            <v>SPRECY</v>
          </cell>
          <cell r="C201" t="str">
            <v>SPECIAL RECY HAUL</v>
          </cell>
          <cell r="D201" t="str">
            <v>SPRECYSPECIAL RECY HAUL</v>
          </cell>
          <cell r="E201">
            <v>24</v>
          </cell>
          <cell r="F201">
            <v>0</v>
          </cell>
          <cell r="G201">
            <v>31004</v>
          </cell>
        </row>
        <row r="202">
          <cell r="B202" t="str">
            <v>TIRE-RO</v>
          </cell>
          <cell r="C202" t="str">
            <v>TIRE FEE - RO</v>
          </cell>
          <cell r="D202" t="str">
            <v>TIRE-ROTIRE FEE - RO</v>
          </cell>
          <cell r="E202">
            <v>22</v>
          </cell>
          <cell r="F202">
            <v>0</v>
          </cell>
          <cell r="G202">
            <v>31005</v>
          </cell>
        </row>
        <row r="203">
          <cell r="B203" t="str">
            <v>COMMODITY</v>
          </cell>
          <cell r="C203" t="str">
            <v>COMMODITY</v>
          </cell>
          <cell r="D203" t="str">
            <v>COMMODITYCOMMODITY</v>
          </cell>
          <cell r="E203">
            <v>33</v>
          </cell>
          <cell r="F203">
            <v>0</v>
          </cell>
          <cell r="G203">
            <v>44161</v>
          </cell>
        </row>
        <row r="204">
          <cell r="B204" t="str">
            <v>LONGB-UTILITY</v>
          </cell>
          <cell r="C204" t="str">
            <v>9.0% CITY UTILITY TAX</v>
          </cell>
          <cell r="D204" t="str">
            <v>LONGB-UTILITY9.0% CITY UTILITY TAX</v>
          </cell>
          <cell r="E204">
            <v>73</v>
          </cell>
          <cell r="F204">
            <v>0</v>
          </cell>
          <cell r="G204">
            <v>20175</v>
          </cell>
        </row>
        <row r="205">
          <cell r="B205" t="str">
            <v>REFUSE</v>
          </cell>
          <cell r="C205" t="str">
            <v>3.6% WA REFUSE TAX</v>
          </cell>
          <cell r="D205" t="str">
            <v>REFUSE3.6% WA REFUSE TAX</v>
          </cell>
          <cell r="E205">
            <v>337</v>
          </cell>
          <cell r="F205">
            <v>0</v>
          </cell>
          <cell r="G205">
            <v>20180</v>
          </cell>
        </row>
        <row r="206">
          <cell r="B206" t="str">
            <v>WA-STATE</v>
          </cell>
          <cell r="C206" t="str">
            <v>8.3% WA STATE SALES TAX</v>
          </cell>
          <cell r="D206" t="str">
            <v>WA-STATE8.3% WA STATE SALES TAX</v>
          </cell>
          <cell r="E206">
            <v>59</v>
          </cell>
          <cell r="F206">
            <v>0</v>
          </cell>
          <cell r="G206">
            <v>20140</v>
          </cell>
        </row>
        <row r="207">
          <cell r="B207" t="str">
            <v>FINCHG</v>
          </cell>
          <cell r="C207" t="str">
            <v>LATE FEE</v>
          </cell>
          <cell r="D207" t="str">
            <v>FINCHGLATE FEE</v>
          </cell>
          <cell r="E207">
            <v>138</v>
          </cell>
          <cell r="F207">
            <v>0</v>
          </cell>
          <cell r="G207">
            <v>38000</v>
          </cell>
        </row>
        <row r="208">
          <cell r="B208" t="str">
            <v>BDR</v>
          </cell>
          <cell r="C208" t="str">
            <v>BAD DEBT RECOVERY</v>
          </cell>
          <cell r="D208" t="str">
            <v>BDRBAD DEBT RECOVERY</v>
          </cell>
          <cell r="E208">
            <v>30</v>
          </cell>
          <cell r="F208">
            <v>0</v>
          </cell>
          <cell r="G208">
            <v>11903</v>
          </cell>
        </row>
        <row r="209">
          <cell r="B209" t="str">
            <v>FINCHG</v>
          </cell>
          <cell r="C209" t="str">
            <v>LATE FEE</v>
          </cell>
          <cell r="D209" t="str">
            <v>FINCHGLATE FEE</v>
          </cell>
          <cell r="E209">
            <v>138</v>
          </cell>
          <cell r="F209">
            <v>0</v>
          </cell>
          <cell r="G209">
            <v>38000</v>
          </cell>
        </row>
        <row r="210">
          <cell r="B210" t="str">
            <v>MM</v>
          </cell>
          <cell r="C210" t="str">
            <v>MOVE MONEY</v>
          </cell>
          <cell r="D210" t="str">
            <v>MMMOVE MONEY</v>
          </cell>
          <cell r="E210">
            <v>63</v>
          </cell>
          <cell r="F210">
            <v>0</v>
          </cell>
          <cell r="G210">
            <v>10095</v>
          </cell>
        </row>
        <row r="211">
          <cell r="B211" t="str">
            <v>NSF FEES</v>
          </cell>
          <cell r="C211" t="str">
            <v>RETURNED CHECK FEE</v>
          </cell>
          <cell r="D211" t="str">
            <v>NSF FEESRETURNED CHECK FEE</v>
          </cell>
          <cell r="E211">
            <v>25</v>
          </cell>
          <cell r="F211">
            <v>0</v>
          </cell>
          <cell r="G211">
            <v>91002</v>
          </cell>
        </row>
        <row r="212">
          <cell r="B212" t="str">
            <v>RETCK</v>
          </cell>
          <cell r="C212" t="str">
            <v>RETURNED CHECK</v>
          </cell>
          <cell r="D212" t="str">
            <v>RETCKRETURNED CHECK</v>
          </cell>
          <cell r="E212">
            <v>5</v>
          </cell>
          <cell r="F212">
            <v>0</v>
          </cell>
          <cell r="G212">
            <v>10060</v>
          </cell>
        </row>
        <row r="213">
          <cell r="B213" t="str">
            <v>MM</v>
          </cell>
          <cell r="C213" t="str">
            <v>MOVE MONEY</v>
          </cell>
          <cell r="D213" t="str">
            <v>MMMOVE MONEY</v>
          </cell>
          <cell r="E213">
            <v>63</v>
          </cell>
          <cell r="F213">
            <v>0</v>
          </cell>
          <cell r="G213">
            <v>10095</v>
          </cell>
        </row>
        <row r="214">
          <cell r="B214" t="str">
            <v>REFUND</v>
          </cell>
          <cell r="C214" t="str">
            <v>REFUND</v>
          </cell>
          <cell r="D214" t="str">
            <v>REFUNDREFUND</v>
          </cell>
          <cell r="E214">
            <v>42</v>
          </cell>
          <cell r="F214">
            <v>0</v>
          </cell>
          <cell r="G214">
            <v>11599</v>
          </cell>
        </row>
        <row r="215">
          <cell r="B215" t="str">
            <v>FINCHG</v>
          </cell>
          <cell r="C215" t="str">
            <v>LATE FEE</v>
          </cell>
          <cell r="D215" t="str">
            <v>FINCHGLATE FEE</v>
          </cell>
          <cell r="E215">
            <v>138</v>
          </cell>
          <cell r="F215">
            <v>0</v>
          </cell>
          <cell r="G215">
            <v>38000</v>
          </cell>
        </row>
        <row r="216">
          <cell r="B216" t="str">
            <v>FINCHG</v>
          </cell>
          <cell r="C216" t="str">
            <v>LATE FEE</v>
          </cell>
          <cell r="D216" t="str">
            <v>FINCHGLATE FEE</v>
          </cell>
          <cell r="E216">
            <v>138</v>
          </cell>
          <cell r="F216">
            <v>0</v>
          </cell>
          <cell r="G216">
            <v>38000</v>
          </cell>
        </row>
        <row r="217">
          <cell r="B217" t="str">
            <v>MM</v>
          </cell>
          <cell r="C217" t="str">
            <v>MOVE MONEY</v>
          </cell>
          <cell r="D217" t="str">
            <v>MMMOVE MONEY</v>
          </cell>
          <cell r="E217">
            <v>63</v>
          </cell>
          <cell r="F217">
            <v>0</v>
          </cell>
          <cell r="G217">
            <v>10095</v>
          </cell>
        </row>
        <row r="218">
          <cell r="B218" t="str">
            <v>REFUND</v>
          </cell>
          <cell r="C218" t="str">
            <v>REFUND</v>
          </cell>
          <cell r="D218" t="str">
            <v>REFUNDREFUND</v>
          </cell>
          <cell r="E218">
            <v>42</v>
          </cell>
          <cell r="F218">
            <v>0</v>
          </cell>
          <cell r="G218">
            <v>11599</v>
          </cell>
        </row>
        <row r="219">
          <cell r="B219" t="str">
            <v>300CE1</v>
          </cell>
          <cell r="C219" t="str">
            <v>1-300 GL CART EOW SVC</v>
          </cell>
          <cell r="D219" t="str">
            <v>300CE11-300 GL CART EOW SVC</v>
          </cell>
          <cell r="E219">
            <v>46</v>
          </cell>
          <cell r="F219">
            <v>0</v>
          </cell>
          <cell r="G219">
            <v>33000</v>
          </cell>
        </row>
        <row r="220">
          <cell r="B220" t="str">
            <v>CRENT300</v>
          </cell>
          <cell r="C220" t="str">
            <v>CONTAINER RENT 300 GAL</v>
          </cell>
          <cell r="D220" t="str">
            <v>CRENT300CONTAINER RENT 300 GAL</v>
          </cell>
          <cell r="E220">
            <v>46</v>
          </cell>
          <cell r="F220">
            <v>0</v>
          </cell>
          <cell r="G220">
            <v>33000</v>
          </cell>
        </row>
        <row r="221">
          <cell r="B221" t="str">
            <v>CTRIPCAN</v>
          </cell>
          <cell r="C221" t="str">
            <v>RETURN TRIP CHG - CANS</v>
          </cell>
          <cell r="D221" t="str">
            <v>CTRIPCANRETURN TRIP CHG - CANS</v>
          </cell>
          <cell r="E221">
            <v>2</v>
          </cell>
          <cell r="F221">
            <v>0</v>
          </cell>
          <cell r="G221">
            <v>33001</v>
          </cell>
        </row>
        <row r="222">
          <cell r="B222" t="str">
            <v>CTDEL</v>
          </cell>
          <cell r="C222" t="str">
            <v>TEMP CONTAINER DELIV</v>
          </cell>
          <cell r="D222" t="str">
            <v>CTDELTEMP CONTAINER DELIV</v>
          </cell>
          <cell r="E222">
            <v>21</v>
          </cell>
          <cell r="F222">
            <v>0</v>
          </cell>
          <cell r="G222">
            <v>33000</v>
          </cell>
        </row>
        <row r="223">
          <cell r="B223" t="str">
            <v>300C2W1</v>
          </cell>
          <cell r="C223" t="str">
            <v>1-300 GL CART 2X WK SVC</v>
          </cell>
          <cell r="D223" t="str">
            <v>300C2W11-300 GL CART 2X WK SVC</v>
          </cell>
          <cell r="E223">
            <v>41</v>
          </cell>
          <cell r="F223">
            <v>0</v>
          </cell>
          <cell r="G223">
            <v>33000</v>
          </cell>
        </row>
        <row r="224">
          <cell r="B224" t="str">
            <v>300C3W1</v>
          </cell>
          <cell r="C224" t="str">
            <v>1-300 GL CART 3X WK SVC</v>
          </cell>
          <cell r="D224" t="str">
            <v>300C3W11-300 GL CART 3X WK SVC</v>
          </cell>
          <cell r="E224">
            <v>38</v>
          </cell>
          <cell r="F224">
            <v>0</v>
          </cell>
          <cell r="G224">
            <v>33000</v>
          </cell>
        </row>
        <row r="225">
          <cell r="B225" t="str">
            <v>300C5W1</v>
          </cell>
          <cell r="C225" t="str">
            <v>1-300 GL CART 5X WK SVC</v>
          </cell>
          <cell r="D225" t="str">
            <v>300C5W11-300 GL CART 5X WK SVC</v>
          </cell>
          <cell r="E225">
            <v>34</v>
          </cell>
          <cell r="F225">
            <v>0</v>
          </cell>
          <cell r="G225">
            <v>33000</v>
          </cell>
        </row>
        <row r="226">
          <cell r="B226" t="str">
            <v>300CE1</v>
          </cell>
          <cell r="C226" t="str">
            <v>1-300 GL CART EOW SVC</v>
          </cell>
          <cell r="D226" t="str">
            <v>300CE11-300 GL CART EOW SVC</v>
          </cell>
          <cell r="E226">
            <v>46</v>
          </cell>
          <cell r="F226">
            <v>0</v>
          </cell>
          <cell r="G226">
            <v>33000</v>
          </cell>
        </row>
        <row r="227">
          <cell r="B227" t="str">
            <v>300CW1</v>
          </cell>
          <cell r="C227" t="str">
            <v>1-300 GL CART WEEKLY SVC</v>
          </cell>
          <cell r="D227" t="str">
            <v>300CW11-300 GL CART WEEKLY SVC</v>
          </cell>
          <cell r="E227">
            <v>51</v>
          </cell>
          <cell r="F227">
            <v>0</v>
          </cell>
          <cell r="G227">
            <v>33000</v>
          </cell>
        </row>
        <row r="228">
          <cell r="B228" t="str">
            <v>300RENTTM</v>
          </cell>
          <cell r="C228" t="str">
            <v>300 GL CART TEMP RENT MONTHLY</v>
          </cell>
          <cell r="D228" t="str">
            <v>300RENTTM300 GL CART TEMP RENT MONTHLY</v>
          </cell>
          <cell r="E228">
            <v>28</v>
          </cell>
          <cell r="F228">
            <v>0</v>
          </cell>
          <cell r="G228">
            <v>33000</v>
          </cell>
        </row>
        <row r="229">
          <cell r="B229" t="str">
            <v>60C2W1</v>
          </cell>
          <cell r="C229" t="str">
            <v>1-60 GAL CART CMML 2X WK</v>
          </cell>
          <cell r="D229" t="str">
            <v>60C2W11-60 GAL CART CMML 2X WK</v>
          </cell>
          <cell r="E229">
            <v>25</v>
          </cell>
          <cell r="F229">
            <v>0</v>
          </cell>
          <cell r="G229">
            <v>33000</v>
          </cell>
        </row>
        <row r="230">
          <cell r="B230" t="str">
            <v>60CM1</v>
          </cell>
          <cell r="C230" t="str">
            <v>1-60 GAL CART CMML MNTHLY</v>
          </cell>
          <cell r="D230" t="str">
            <v>60CM11-60 GAL CART CMML MNTHLY</v>
          </cell>
          <cell r="E230">
            <v>12</v>
          </cell>
          <cell r="F230">
            <v>0</v>
          </cell>
          <cell r="G230">
            <v>33000</v>
          </cell>
        </row>
        <row r="231">
          <cell r="B231" t="str">
            <v>60CW1</v>
          </cell>
          <cell r="C231" t="str">
            <v>1-60 GAL CART CMML WKLY</v>
          </cell>
          <cell r="D231" t="str">
            <v>60CW11-60 GAL CART CMML WKLY</v>
          </cell>
          <cell r="E231">
            <v>54</v>
          </cell>
          <cell r="F231">
            <v>0</v>
          </cell>
          <cell r="G231">
            <v>33000</v>
          </cell>
        </row>
        <row r="232">
          <cell r="B232" t="str">
            <v>65C2WB1</v>
          </cell>
          <cell r="C232" t="str">
            <v>1-65 GAL BEAR CART CMML 2X WK</v>
          </cell>
          <cell r="D232" t="str">
            <v>65C2WB11-65 GAL BEAR CART CMML 2X WK</v>
          </cell>
          <cell r="E232">
            <v>27</v>
          </cell>
          <cell r="F232">
            <v>0</v>
          </cell>
          <cell r="G232">
            <v>33000</v>
          </cell>
        </row>
        <row r="233">
          <cell r="B233" t="str">
            <v>65CBRENT</v>
          </cell>
          <cell r="C233" t="str">
            <v>65 CMML BEAR RENT</v>
          </cell>
          <cell r="D233" t="str">
            <v>65CBRENT65 CMML BEAR RENT</v>
          </cell>
          <cell r="E233">
            <v>31</v>
          </cell>
          <cell r="F233">
            <v>0</v>
          </cell>
          <cell r="G233">
            <v>33000</v>
          </cell>
        </row>
        <row r="234">
          <cell r="B234" t="str">
            <v>65CWB1</v>
          </cell>
          <cell r="C234" t="str">
            <v>1-65 GAL BEAR CART CMML WKLY</v>
          </cell>
          <cell r="D234" t="str">
            <v>65CWB11-65 GAL BEAR CART CMML WKLY</v>
          </cell>
          <cell r="E234">
            <v>34</v>
          </cell>
          <cell r="F234">
            <v>0</v>
          </cell>
          <cell r="G234">
            <v>33000</v>
          </cell>
        </row>
        <row r="235">
          <cell r="B235" t="str">
            <v>90C2W1</v>
          </cell>
          <cell r="C235" t="str">
            <v>1-90 GAL CART CMML 2X WK</v>
          </cell>
          <cell r="D235" t="str">
            <v>90C2W11-90 GAL CART CMML 2X WK</v>
          </cell>
          <cell r="E235">
            <v>36</v>
          </cell>
          <cell r="F235">
            <v>0</v>
          </cell>
          <cell r="G235">
            <v>33000</v>
          </cell>
        </row>
        <row r="236">
          <cell r="B236" t="str">
            <v>90CM1</v>
          </cell>
          <cell r="C236" t="str">
            <v>1-90 GAL CART CMML MONTHLY</v>
          </cell>
          <cell r="D236" t="str">
            <v>90CM11-90 GAL CART CMML MONTHLY</v>
          </cell>
          <cell r="E236">
            <v>5</v>
          </cell>
          <cell r="F236">
            <v>0</v>
          </cell>
          <cell r="G236">
            <v>33000</v>
          </cell>
        </row>
        <row r="237">
          <cell r="B237" t="str">
            <v>90CW1</v>
          </cell>
          <cell r="C237" t="str">
            <v>1-90 GAL CART CMML WKLY</v>
          </cell>
          <cell r="D237" t="str">
            <v>90CW11-90 GAL CART CMML WKLY</v>
          </cell>
          <cell r="E237">
            <v>63</v>
          </cell>
          <cell r="F237">
            <v>0</v>
          </cell>
          <cell r="G237">
            <v>33000</v>
          </cell>
        </row>
        <row r="238">
          <cell r="B238" t="str">
            <v>95C2WB1</v>
          </cell>
          <cell r="C238" t="str">
            <v>1-95 GAL BEAR CART CMML 2X WK</v>
          </cell>
          <cell r="D238" t="str">
            <v>95C2WB11-95 GAL BEAR CART CMML 2X WK</v>
          </cell>
          <cell r="E238">
            <v>15</v>
          </cell>
          <cell r="F238">
            <v>0</v>
          </cell>
          <cell r="G238">
            <v>33000</v>
          </cell>
        </row>
        <row r="239">
          <cell r="B239" t="str">
            <v>95CBRENT</v>
          </cell>
          <cell r="C239" t="str">
            <v>95 CMML BEAR RENT</v>
          </cell>
          <cell r="D239" t="str">
            <v>95CBRENT95 CMML BEAR RENT</v>
          </cell>
          <cell r="E239">
            <v>37</v>
          </cell>
          <cell r="F239">
            <v>0</v>
          </cell>
          <cell r="G239">
            <v>33000</v>
          </cell>
        </row>
        <row r="240">
          <cell r="B240" t="str">
            <v>95CWB1</v>
          </cell>
          <cell r="C240" t="str">
            <v>1-95 GAL BEAR CART CMML WKLY</v>
          </cell>
          <cell r="D240" t="str">
            <v>95CWB11-95 GAL BEAR CART CMML WKLY</v>
          </cell>
          <cell r="E240">
            <v>37</v>
          </cell>
          <cell r="F240">
            <v>0</v>
          </cell>
          <cell r="G240">
            <v>33000</v>
          </cell>
        </row>
        <row r="241">
          <cell r="B241" t="str">
            <v>CASTERS-COM</v>
          </cell>
          <cell r="C241" t="str">
            <v>CASTERS - COM</v>
          </cell>
          <cell r="D241" t="str">
            <v>CASTERS-COMCASTERS - COM</v>
          </cell>
          <cell r="E241">
            <v>43</v>
          </cell>
          <cell r="F241">
            <v>0</v>
          </cell>
          <cell r="G241">
            <v>33000</v>
          </cell>
        </row>
        <row r="242">
          <cell r="B242" t="str">
            <v>CRENT300</v>
          </cell>
          <cell r="C242" t="str">
            <v>CONTAINER RENT 300 GAL</v>
          </cell>
          <cell r="D242" t="str">
            <v>CRENT300CONTAINER RENT 300 GAL</v>
          </cell>
          <cell r="E242">
            <v>46</v>
          </cell>
          <cell r="F242">
            <v>0</v>
          </cell>
          <cell r="G242">
            <v>33000</v>
          </cell>
        </row>
        <row r="243">
          <cell r="B243" t="str">
            <v>CRENT60</v>
          </cell>
          <cell r="C243" t="str">
            <v>CONTAINER RENT 60 GAL</v>
          </cell>
          <cell r="D243" t="str">
            <v>CRENT60CONTAINER RENT 60 GAL</v>
          </cell>
          <cell r="E243">
            <v>50</v>
          </cell>
          <cell r="F243">
            <v>0</v>
          </cell>
          <cell r="G243">
            <v>33000</v>
          </cell>
        </row>
        <row r="244">
          <cell r="B244" t="str">
            <v>CRENT90</v>
          </cell>
          <cell r="C244" t="str">
            <v>CONTAINER RENT 90 GAL</v>
          </cell>
          <cell r="D244" t="str">
            <v>CRENT90CONTAINER RENT 90 GAL</v>
          </cell>
          <cell r="E244">
            <v>12</v>
          </cell>
          <cell r="F244">
            <v>0</v>
          </cell>
          <cell r="G244">
            <v>33000</v>
          </cell>
        </row>
        <row r="245">
          <cell r="B245" t="str">
            <v>CWALKIN</v>
          </cell>
          <cell r="C245" t="str">
            <v>WALK IN SERVICE</v>
          </cell>
          <cell r="D245" t="str">
            <v>CWALKINWALK IN SERVICE</v>
          </cell>
          <cell r="E245">
            <v>6</v>
          </cell>
          <cell r="F245">
            <v>0</v>
          </cell>
          <cell r="G245">
            <v>33001</v>
          </cell>
        </row>
        <row r="246">
          <cell r="B246" t="str">
            <v>ROLLM-COM</v>
          </cell>
          <cell r="C246" t="str">
            <v>ROLLOUT CMML MTHLY UP TO 25FT</v>
          </cell>
          <cell r="D246" t="str">
            <v>ROLLM-COMROLLOUT CMML MTHLY UP TO 25FT</v>
          </cell>
          <cell r="E246">
            <v>3</v>
          </cell>
          <cell r="F246">
            <v>0</v>
          </cell>
          <cell r="G246">
            <v>33001</v>
          </cell>
        </row>
        <row r="247">
          <cell r="B247" t="str">
            <v>ROLLOUTOC</v>
          </cell>
          <cell r="C247" t="str">
            <v>ROLL OUT</v>
          </cell>
          <cell r="D247" t="str">
            <v>ROLLOUTOCROLL OUT</v>
          </cell>
          <cell r="E247">
            <v>36</v>
          </cell>
          <cell r="F247">
            <v>0</v>
          </cell>
          <cell r="G247">
            <v>33001</v>
          </cell>
        </row>
        <row r="248">
          <cell r="B248" t="str">
            <v>ROLLW-COM</v>
          </cell>
          <cell r="C248" t="str">
            <v>ROLLOUT CMML WEEKLY UP TO 25FT</v>
          </cell>
          <cell r="D248" t="str">
            <v>ROLLW-COMROLLOUT CMML WEEKLY UP TO 25FT</v>
          </cell>
          <cell r="E248">
            <v>24</v>
          </cell>
          <cell r="F248">
            <v>0</v>
          </cell>
          <cell r="G248">
            <v>33001</v>
          </cell>
        </row>
        <row r="249">
          <cell r="B249" t="str">
            <v>UNLOCKREF</v>
          </cell>
          <cell r="C249" t="str">
            <v>UNLOCK / UNLATCH REFUSE</v>
          </cell>
          <cell r="D249" t="str">
            <v>UNLOCKREFUNLOCK / UNLATCH REFUSE</v>
          </cell>
          <cell r="E249">
            <v>39</v>
          </cell>
          <cell r="F249">
            <v>0</v>
          </cell>
          <cell r="G249">
            <v>33001</v>
          </cell>
        </row>
        <row r="250">
          <cell r="B250" t="str">
            <v>300CE1</v>
          </cell>
          <cell r="C250" t="str">
            <v>1-300 GL CART EOW SVC</v>
          </cell>
          <cell r="D250" t="str">
            <v>300CE11-300 GL CART EOW SVC</v>
          </cell>
          <cell r="E250">
            <v>46</v>
          </cell>
          <cell r="F250">
            <v>0</v>
          </cell>
          <cell r="G250">
            <v>33000</v>
          </cell>
        </row>
        <row r="251">
          <cell r="B251" t="str">
            <v>300CTPU</v>
          </cell>
          <cell r="C251" t="str">
            <v>300 GL CART TEMP PICKUP</v>
          </cell>
          <cell r="D251" t="str">
            <v>300CTPU300 GL CART TEMP PICKUP</v>
          </cell>
          <cell r="E251">
            <v>30</v>
          </cell>
          <cell r="F251">
            <v>0</v>
          </cell>
          <cell r="G251">
            <v>33000</v>
          </cell>
        </row>
        <row r="252">
          <cell r="B252" t="str">
            <v>300RENTTD</v>
          </cell>
          <cell r="C252" t="str">
            <v>300 GL CART TEMP RENT DAILY</v>
          </cell>
          <cell r="D252" t="str">
            <v>300RENTTD300 GL CART TEMP RENT DAILY</v>
          </cell>
          <cell r="E252">
            <v>13</v>
          </cell>
          <cell r="F252">
            <v>0</v>
          </cell>
          <cell r="G252">
            <v>33000</v>
          </cell>
        </row>
        <row r="253">
          <cell r="B253" t="str">
            <v>300RENTTM</v>
          </cell>
          <cell r="C253" t="str">
            <v>300 GL CART TEMP RENT MONTHLY</v>
          </cell>
          <cell r="D253" t="str">
            <v>300RENTTM300 GL CART TEMP RENT MONTHLY</v>
          </cell>
          <cell r="E253">
            <v>28</v>
          </cell>
          <cell r="F253">
            <v>0</v>
          </cell>
          <cell r="G253">
            <v>33000</v>
          </cell>
        </row>
        <row r="254">
          <cell r="B254" t="str">
            <v>CASTERS-COM</v>
          </cell>
          <cell r="C254" t="str">
            <v>CASTERS - COM</v>
          </cell>
          <cell r="D254" t="str">
            <v>CASTERS-COMCASTERS - COM</v>
          </cell>
          <cell r="E254">
            <v>43</v>
          </cell>
          <cell r="F254">
            <v>0</v>
          </cell>
          <cell r="G254">
            <v>33000</v>
          </cell>
        </row>
        <row r="255">
          <cell r="B255" t="str">
            <v>CRENT300</v>
          </cell>
          <cell r="C255" t="str">
            <v>CONTAINER RENT 300 GAL</v>
          </cell>
          <cell r="D255" t="str">
            <v>CRENT300CONTAINER RENT 300 GAL</v>
          </cell>
          <cell r="E255">
            <v>46</v>
          </cell>
          <cell r="F255">
            <v>0</v>
          </cell>
          <cell r="G255">
            <v>33000</v>
          </cell>
        </row>
        <row r="256">
          <cell r="B256" t="str">
            <v>CTDEL</v>
          </cell>
          <cell r="C256" t="str">
            <v>TEMP CONTAINER DELIV</v>
          </cell>
          <cell r="D256" t="str">
            <v>CTDELTEMP CONTAINER DELIV</v>
          </cell>
          <cell r="E256">
            <v>21</v>
          </cell>
          <cell r="F256">
            <v>0</v>
          </cell>
          <cell r="G256">
            <v>33000</v>
          </cell>
        </row>
        <row r="257">
          <cell r="B257" t="str">
            <v>CXTRA65B</v>
          </cell>
          <cell r="C257" t="str">
            <v>EXTRA 65GAL BEAR COMM</v>
          </cell>
          <cell r="D257" t="str">
            <v>CXTRA65BEXTRA 65GAL BEAR COMM</v>
          </cell>
          <cell r="E257">
            <v>4</v>
          </cell>
          <cell r="F257">
            <v>0</v>
          </cell>
          <cell r="G257">
            <v>33001</v>
          </cell>
        </row>
        <row r="258">
          <cell r="B258" t="str">
            <v>CXTRA90</v>
          </cell>
          <cell r="C258" t="str">
            <v>EXTRA 90GAL COMM</v>
          </cell>
          <cell r="D258" t="str">
            <v>CXTRA90EXTRA 90GAL COMM</v>
          </cell>
          <cell r="E258">
            <v>15</v>
          </cell>
          <cell r="F258">
            <v>0</v>
          </cell>
          <cell r="G258">
            <v>33001</v>
          </cell>
        </row>
        <row r="259">
          <cell r="B259" t="str">
            <v>OFOWC</v>
          </cell>
          <cell r="C259" t="str">
            <v>OVERFILL/OVERWEIGHT COMM</v>
          </cell>
          <cell r="D259" t="str">
            <v>OFOWCOVERFILL/OVERWEIGHT COMM</v>
          </cell>
          <cell r="E259">
            <v>40</v>
          </cell>
          <cell r="F259">
            <v>0</v>
          </cell>
          <cell r="G259">
            <v>33001</v>
          </cell>
        </row>
        <row r="260">
          <cell r="B260" t="str">
            <v>SP300</v>
          </cell>
          <cell r="C260" t="str">
            <v>SPECIAL PICKUP 300GL</v>
          </cell>
          <cell r="D260" t="str">
            <v>SP300SPECIAL PICKUP 300GL</v>
          </cell>
          <cell r="E260">
            <v>30</v>
          </cell>
          <cell r="F260">
            <v>0</v>
          </cell>
          <cell r="G260">
            <v>33001</v>
          </cell>
        </row>
        <row r="261">
          <cell r="B261" t="str">
            <v>SP60-COMM</v>
          </cell>
          <cell r="C261" t="str">
            <v>SPECIAL PICKUP 60GL COMM</v>
          </cell>
          <cell r="D261" t="str">
            <v>SP60-COMMSPECIAL PICKUP 60GL COMM</v>
          </cell>
          <cell r="E261">
            <v>4</v>
          </cell>
          <cell r="F261">
            <v>0</v>
          </cell>
          <cell r="G261">
            <v>33001</v>
          </cell>
        </row>
        <row r="262">
          <cell r="B262" t="str">
            <v>REFUSE</v>
          </cell>
          <cell r="C262" t="str">
            <v>3.6% WA REFUSE TAX</v>
          </cell>
          <cell r="D262" t="str">
            <v>REFUSE3.6% WA REFUSE TAX</v>
          </cell>
          <cell r="E262">
            <v>337</v>
          </cell>
          <cell r="F262">
            <v>0</v>
          </cell>
          <cell r="G262">
            <v>20180</v>
          </cell>
        </row>
        <row r="263">
          <cell r="B263" t="str">
            <v>WA-STATE</v>
          </cell>
          <cell r="C263" t="str">
            <v>8.1% WA STATE SALES TAX</v>
          </cell>
          <cell r="D263" t="str">
            <v>WA-STATE8.1% WA STATE SALES TAX</v>
          </cell>
          <cell r="E263">
            <v>170</v>
          </cell>
          <cell r="F263">
            <v>0</v>
          </cell>
          <cell r="G263">
            <v>20140</v>
          </cell>
        </row>
        <row r="264">
          <cell r="B264" t="str">
            <v>REF-PAYNOWSTRIPE</v>
          </cell>
          <cell r="C264" t="str">
            <v>REFUND OF ONE-TIME PAYMENT</v>
          </cell>
          <cell r="D264" t="str">
            <v>REF-PAYNOWSTRIPEREFUND OF ONE-TIME PAYMENT</v>
          </cell>
          <cell r="E264">
            <v>15</v>
          </cell>
          <cell r="F264">
            <v>0</v>
          </cell>
          <cell r="G264">
            <v>10098</v>
          </cell>
        </row>
        <row r="265">
          <cell r="B265" t="str">
            <v>CC-KOL</v>
          </cell>
          <cell r="C265" t="str">
            <v>ONLINE PAYMENT-CC</v>
          </cell>
          <cell r="D265" t="str">
            <v>CC-KOLONLINE PAYMENT-CC</v>
          </cell>
          <cell r="E265">
            <v>151</v>
          </cell>
          <cell r="F265">
            <v>0</v>
          </cell>
          <cell r="G265">
            <v>10098</v>
          </cell>
        </row>
        <row r="266">
          <cell r="B266" t="str">
            <v>CCREF-KOL</v>
          </cell>
          <cell r="C266" t="str">
            <v>CREDIT CARD REFUND</v>
          </cell>
          <cell r="D266" t="str">
            <v>CCREF-KOLCREDIT CARD REFUND</v>
          </cell>
          <cell r="E266">
            <v>25</v>
          </cell>
          <cell r="F266">
            <v>0</v>
          </cell>
          <cell r="G266">
            <v>10098</v>
          </cell>
        </row>
        <row r="267">
          <cell r="B267" t="str">
            <v>PAY</v>
          </cell>
          <cell r="C267" t="str">
            <v>PAYMENT-THANK YOU!</v>
          </cell>
          <cell r="D267" t="str">
            <v>PAYPAYMENT-THANK YOU!</v>
          </cell>
          <cell r="E267">
            <v>141</v>
          </cell>
          <cell r="F267">
            <v>0</v>
          </cell>
          <cell r="G267">
            <v>10060</v>
          </cell>
        </row>
        <row r="268">
          <cell r="B268" t="str">
            <v>PAY-CFREE</v>
          </cell>
          <cell r="C268" t="str">
            <v>PAYMENT-THANK YOU</v>
          </cell>
          <cell r="D268" t="str">
            <v>PAY-CFREEPAYMENT-THANK YOU</v>
          </cell>
          <cell r="E268">
            <v>106</v>
          </cell>
          <cell r="F268">
            <v>0</v>
          </cell>
          <cell r="G268">
            <v>10092</v>
          </cell>
        </row>
        <row r="269">
          <cell r="B269" t="str">
            <v>PAY-KOL</v>
          </cell>
          <cell r="C269" t="str">
            <v>PAYMENT-THANK YOU - OL</v>
          </cell>
          <cell r="D269" t="str">
            <v>PAY-KOLPAYMENT-THANK YOU - OL</v>
          </cell>
          <cell r="E269">
            <v>128</v>
          </cell>
          <cell r="F269">
            <v>0</v>
          </cell>
          <cell r="G269">
            <v>10093</v>
          </cell>
        </row>
        <row r="270">
          <cell r="B270" t="str">
            <v>PAYMET</v>
          </cell>
          <cell r="C270" t="str">
            <v>METAVANTE ONLINE PAYMENT</v>
          </cell>
          <cell r="D270" t="str">
            <v>PAYMETMETAVANTE ONLINE PAYMENT</v>
          </cell>
          <cell r="E270">
            <v>77</v>
          </cell>
          <cell r="F270">
            <v>0</v>
          </cell>
          <cell r="G270">
            <v>10092</v>
          </cell>
        </row>
        <row r="271">
          <cell r="B271" t="str">
            <v>PAYNOW</v>
          </cell>
          <cell r="C271" t="str">
            <v>ONE-TIME PAYMENT</v>
          </cell>
          <cell r="D271" t="str">
            <v>PAYNOWONE-TIME PAYMENT</v>
          </cell>
          <cell r="E271">
            <v>157</v>
          </cell>
          <cell r="F271">
            <v>0</v>
          </cell>
          <cell r="G271">
            <v>10098</v>
          </cell>
        </row>
        <row r="272">
          <cell r="B272" t="str">
            <v>PAYNOWSTRIPE</v>
          </cell>
          <cell r="C272" t="str">
            <v>ONE-TIME PAYMENT</v>
          </cell>
          <cell r="D272" t="str">
            <v>PAYNOWSTRIPEONE-TIME PAYMENT</v>
          </cell>
          <cell r="E272">
            <v>1</v>
          </cell>
          <cell r="F272">
            <v>0</v>
          </cell>
          <cell r="G272">
            <v>10098</v>
          </cell>
        </row>
        <row r="273">
          <cell r="B273" t="str">
            <v>PAYPNCL</v>
          </cell>
          <cell r="C273" t="str">
            <v>PAYMENT THANK YOU!</v>
          </cell>
          <cell r="D273" t="str">
            <v>PAYPNCLPAYMENT THANK YOU!</v>
          </cell>
          <cell r="E273">
            <v>151</v>
          </cell>
          <cell r="F273">
            <v>0</v>
          </cell>
          <cell r="G273">
            <v>10099</v>
          </cell>
        </row>
        <row r="274">
          <cell r="B274" t="str">
            <v>REF-PAYNOW</v>
          </cell>
          <cell r="C274" t="str">
            <v>REFUND OF ONE-TIME PAYMENT</v>
          </cell>
          <cell r="D274" t="str">
            <v>REF-PAYNOWREFUND OF ONE-TIME PAYMENT</v>
          </cell>
          <cell r="E274">
            <v>51</v>
          </cell>
          <cell r="F274">
            <v>0</v>
          </cell>
          <cell r="G274">
            <v>10098</v>
          </cell>
        </row>
        <row r="275">
          <cell r="B275" t="str">
            <v>REF-PAYNOWSTRIPE</v>
          </cell>
          <cell r="C275" t="str">
            <v>REFUND OF ONE-TIME PAYMENT</v>
          </cell>
          <cell r="D275" t="str">
            <v>REF-PAYNOWSTRIPEREFUND OF ONE-TIME PAYMENT</v>
          </cell>
          <cell r="E275">
            <v>15</v>
          </cell>
          <cell r="F275">
            <v>0</v>
          </cell>
          <cell r="G275">
            <v>10098</v>
          </cell>
        </row>
        <row r="276">
          <cell r="B276" t="str">
            <v>CC-KOL</v>
          </cell>
          <cell r="C276" t="str">
            <v>ONLINE PAYMENT-CC</v>
          </cell>
          <cell r="D276" t="str">
            <v>CC-KOLONLINE PAYMENT-CC</v>
          </cell>
          <cell r="E276">
            <v>151</v>
          </cell>
          <cell r="F276">
            <v>0</v>
          </cell>
          <cell r="G276">
            <v>10098</v>
          </cell>
        </row>
        <row r="277">
          <cell r="B277" t="str">
            <v>CCREF-KOL</v>
          </cell>
          <cell r="C277" t="str">
            <v>CREDIT CARD REFUND</v>
          </cell>
          <cell r="D277" t="str">
            <v>CCREF-KOLCREDIT CARD REFUND</v>
          </cell>
          <cell r="E277">
            <v>25</v>
          </cell>
          <cell r="F277">
            <v>0</v>
          </cell>
          <cell r="G277">
            <v>10098</v>
          </cell>
        </row>
        <row r="278">
          <cell r="B278" t="str">
            <v>MAKEPAYMENT</v>
          </cell>
          <cell r="C278" t="str">
            <v>MAKE A PAYMENT</v>
          </cell>
          <cell r="D278" t="str">
            <v>MAKEPAYMENTMAKE A PAYMENT</v>
          </cell>
          <cell r="E278">
            <v>60</v>
          </cell>
          <cell r="F278">
            <v>0</v>
          </cell>
          <cell r="G278">
            <v>10098</v>
          </cell>
        </row>
        <row r="279">
          <cell r="B279" t="str">
            <v>PAY</v>
          </cell>
          <cell r="C279" t="str">
            <v>PAYMENT-THANK YOU!</v>
          </cell>
          <cell r="D279" t="str">
            <v>PAYPAYMENT-THANK YOU!</v>
          </cell>
          <cell r="E279">
            <v>141</v>
          </cell>
          <cell r="F279">
            <v>0</v>
          </cell>
          <cell r="G279">
            <v>10060</v>
          </cell>
        </row>
        <row r="280">
          <cell r="B280" t="str">
            <v>PAY-CFREE</v>
          </cell>
          <cell r="C280" t="str">
            <v>PAYMENT-THANK YOU</v>
          </cell>
          <cell r="D280" t="str">
            <v>PAY-CFREEPAYMENT-THANK YOU</v>
          </cell>
          <cell r="E280">
            <v>106</v>
          </cell>
          <cell r="F280">
            <v>0</v>
          </cell>
          <cell r="G280">
            <v>10092</v>
          </cell>
        </row>
        <row r="281">
          <cell r="B281" t="str">
            <v>PAY-KOL</v>
          </cell>
          <cell r="C281" t="str">
            <v>PAYMENT-THANK YOU - OL</v>
          </cell>
          <cell r="D281" t="str">
            <v>PAY-KOLPAYMENT-THANK YOU - OL</v>
          </cell>
          <cell r="E281">
            <v>128</v>
          </cell>
          <cell r="F281">
            <v>0</v>
          </cell>
          <cell r="G281">
            <v>10093</v>
          </cell>
        </row>
        <row r="282">
          <cell r="B282" t="str">
            <v>PAYMET</v>
          </cell>
          <cell r="C282" t="str">
            <v>METAVANTE ONLINE PAYMENT</v>
          </cell>
          <cell r="D282" t="str">
            <v>PAYMETMETAVANTE ONLINE PAYMENT</v>
          </cell>
          <cell r="E282">
            <v>77</v>
          </cell>
          <cell r="F282">
            <v>0</v>
          </cell>
          <cell r="G282">
            <v>10092</v>
          </cell>
        </row>
        <row r="283">
          <cell r="B283" t="str">
            <v>PAYNOW</v>
          </cell>
          <cell r="C283" t="str">
            <v>ONE-TIME PAYMENT</v>
          </cell>
          <cell r="D283" t="str">
            <v>PAYNOWONE-TIME PAYMENT</v>
          </cell>
          <cell r="E283">
            <v>157</v>
          </cell>
          <cell r="F283">
            <v>0</v>
          </cell>
          <cell r="G283">
            <v>10098</v>
          </cell>
        </row>
        <row r="284">
          <cell r="B284" t="str">
            <v>PAYPNCL</v>
          </cell>
          <cell r="C284" t="str">
            <v>PAYMENT THANK YOU!</v>
          </cell>
          <cell r="D284" t="str">
            <v>PAYPNCLPAYMENT THANK YOU!</v>
          </cell>
          <cell r="E284">
            <v>151</v>
          </cell>
          <cell r="F284">
            <v>0</v>
          </cell>
          <cell r="G284">
            <v>10099</v>
          </cell>
        </row>
        <row r="285">
          <cell r="B285" t="str">
            <v>PAY-RPPS</v>
          </cell>
          <cell r="C285" t="str">
            <v>RPSS PAYMENT</v>
          </cell>
          <cell r="D285" t="str">
            <v>PAY-RPPSRPSS PAYMENT</v>
          </cell>
          <cell r="E285">
            <v>16</v>
          </cell>
          <cell r="F285">
            <v>0</v>
          </cell>
          <cell r="G285">
            <v>10092</v>
          </cell>
        </row>
        <row r="286">
          <cell r="B286" t="str">
            <v>RET-KOL</v>
          </cell>
          <cell r="C286" t="str">
            <v>ONLINE PAYMENT RETURN</v>
          </cell>
          <cell r="D286" t="str">
            <v>RET-KOLONLINE PAYMENT RETURN</v>
          </cell>
          <cell r="E286">
            <v>35</v>
          </cell>
          <cell r="F286">
            <v>0</v>
          </cell>
          <cell r="G286">
            <v>10093</v>
          </cell>
        </row>
        <row r="287">
          <cell r="B287" t="str">
            <v>REF-PAYNOW</v>
          </cell>
          <cell r="C287" t="str">
            <v>REFUND OF ONE-TIME PAYMENT</v>
          </cell>
          <cell r="D287" t="str">
            <v>REF-PAYNOWREFUND OF ONE-TIME PAYMENT</v>
          </cell>
          <cell r="E287">
            <v>51</v>
          </cell>
          <cell r="F287">
            <v>0</v>
          </cell>
          <cell r="G287">
            <v>10098</v>
          </cell>
        </row>
        <row r="288">
          <cell r="B288" t="str">
            <v>REF-PAYNOWSTRIPE</v>
          </cell>
          <cell r="C288" t="str">
            <v>REFUND OF ONE-TIME PAYMENT</v>
          </cell>
          <cell r="D288" t="str">
            <v>REF-PAYNOWSTRIPEREFUND OF ONE-TIME PAYMENT</v>
          </cell>
          <cell r="E288">
            <v>15</v>
          </cell>
          <cell r="F288">
            <v>0</v>
          </cell>
          <cell r="G288">
            <v>10098</v>
          </cell>
        </row>
        <row r="289">
          <cell r="B289" t="str">
            <v>CC-KOL</v>
          </cell>
          <cell r="C289" t="str">
            <v>ONLINE PAYMENT-CC</v>
          </cell>
          <cell r="D289" t="str">
            <v>CC-KOLONLINE PAYMENT-CC</v>
          </cell>
          <cell r="E289">
            <v>151</v>
          </cell>
          <cell r="F289">
            <v>0</v>
          </cell>
          <cell r="G289">
            <v>10098</v>
          </cell>
        </row>
        <row r="290">
          <cell r="B290" t="str">
            <v>CCREF-KOL</v>
          </cell>
          <cell r="C290" t="str">
            <v>CREDIT CARD REFUND</v>
          </cell>
          <cell r="D290" t="str">
            <v>CCREF-KOLCREDIT CARD REFUND</v>
          </cell>
          <cell r="E290">
            <v>25</v>
          </cell>
          <cell r="F290">
            <v>0</v>
          </cell>
          <cell r="G290">
            <v>10098</v>
          </cell>
        </row>
        <row r="291">
          <cell r="B291" t="str">
            <v>PAY</v>
          </cell>
          <cell r="C291" t="str">
            <v>PAYMENT-THANK YOU!</v>
          </cell>
          <cell r="D291" t="str">
            <v>PAYPAYMENT-THANK YOU!</v>
          </cell>
          <cell r="E291">
            <v>141</v>
          </cell>
          <cell r="F291">
            <v>0</v>
          </cell>
          <cell r="G291">
            <v>10060</v>
          </cell>
        </row>
        <row r="292">
          <cell r="B292" t="str">
            <v>PAY-CFREE</v>
          </cell>
          <cell r="C292" t="str">
            <v>PAYMENT-THANK YOU</v>
          </cell>
          <cell r="D292" t="str">
            <v>PAY-CFREEPAYMENT-THANK YOU</v>
          </cell>
          <cell r="E292">
            <v>106</v>
          </cell>
          <cell r="F292">
            <v>0</v>
          </cell>
          <cell r="G292">
            <v>10092</v>
          </cell>
        </row>
        <row r="293">
          <cell r="B293" t="str">
            <v>PAY-KOL</v>
          </cell>
          <cell r="C293" t="str">
            <v>PAYMENT-THANK YOU - OL</v>
          </cell>
          <cell r="D293" t="str">
            <v>PAY-KOLPAYMENT-THANK YOU - OL</v>
          </cell>
          <cell r="E293">
            <v>128</v>
          </cell>
          <cell r="F293">
            <v>0</v>
          </cell>
          <cell r="G293">
            <v>10093</v>
          </cell>
        </row>
        <row r="294">
          <cell r="B294" t="str">
            <v>PAYMET</v>
          </cell>
          <cell r="C294" t="str">
            <v>METAVANTE ONLINE PAYMENT</v>
          </cell>
          <cell r="D294" t="str">
            <v>PAYMETMETAVANTE ONLINE PAYMENT</v>
          </cell>
          <cell r="E294">
            <v>77</v>
          </cell>
          <cell r="F294">
            <v>0</v>
          </cell>
          <cell r="G294">
            <v>10092</v>
          </cell>
        </row>
        <row r="295">
          <cell r="B295" t="str">
            <v>PAY-NATL</v>
          </cell>
          <cell r="C295" t="str">
            <v>PAYMENT THANK YOU</v>
          </cell>
          <cell r="D295" t="str">
            <v>PAY-NATLPAYMENT THANK YOU</v>
          </cell>
          <cell r="E295">
            <v>18</v>
          </cell>
          <cell r="F295">
            <v>0</v>
          </cell>
          <cell r="G295">
            <v>10092</v>
          </cell>
        </row>
        <row r="296">
          <cell r="B296" t="str">
            <v>PAYNOW</v>
          </cell>
          <cell r="C296" t="str">
            <v>ONE-TIME PAYMENT</v>
          </cell>
          <cell r="D296" t="str">
            <v>PAYNOWONE-TIME PAYMENT</v>
          </cell>
          <cell r="E296">
            <v>157</v>
          </cell>
          <cell r="F296">
            <v>0</v>
          </cell>
          <cell r="G296">
            <v>10098</v>
          </cell>
        </row>
        <row r="297">
          <cell r="B297" t="str">
            <v>PAYPNCL</v>
          </cell>
          <cell r="C297" t="str">
            <v>PAYMENT THANK YOU!</v>
          </cell>
          <cell r="D297" t="str">
            <v>PAYPNCLPAYMENT THANK YOU!</v>
          </cell>
          <cell r="E297">
            <v>151</v>
          </cell>
          <cell r="F297">
            <v>0</v>
          </cell>
          <cell r="G297">
            <v>10099</v>
          </cell>
        </row>
        <row r="298">
          <cell r="B298" t="str">
            <v>REFUSE</v>
          </cell>
          <cell r="C298" t="str">
            <v>3.6% WA REFUSE TAX</v>
          </cell>
          <cell r="D298" t="str">
            <v>REFUSE3.6% WA REFUSE TAX</v>
          </cell>
          <cell r="E298">
            <v>337</v>
          </cell>
          <cell r="F298">
            <v>0</v>
          </cell>
          <cell r="G298">
            <v>20180</v>
          </cell>
        </row>
        <row r="299">
          <cell r="B299" t="str">
            <v>WA-STATE</v>
          </cell>
          <cell r="C299" t="str">
            <v>8.1% WA STATE SALES TAX</v>
          </cell>
          <cell r="D299" t="str">
            <v>WA-STATE8.1% WA STATE SALES TAX</v>
          </cell>
          <cell r="E299">
            <v>170</v>
          </cell>
          <cell r="F299">
            <v>0</v>
          </cell>
          <cell r="G299">
            <v>20140</v>
          </cell>
        </row>
        <row r="300">
          <cell r="B300" t="str">
            <v>60RM1</v>
          </cell>
          <cell r="C300" t="str">
            <v>1-60 GAL CART MONTHLY SVC</v>
          </cell>
          <cell r="D300" t="str">
            <v>60RM11-60 GAL CART MONTHLY SVC</v>
          </cell>
          <cell r="E300">
            <v>88</v>
          </cell>
          <cell r="F300">
            <v>0</v>
          </cell>
          <cell r="G300">
            <v>32000</v>
          </cell>
        </row>
        <row r="301">
          <cell r="B301" t="str">
            <v>60RW1</v>
          </cell>
          <cell r="C301" t="str">
            <v>1-60 GAL CART WEEKLY SVC</v>
          </cell>
          <cell r="D301" t="str">
            <v>60RW11-60 GAL CART WEEKLY SVC</v>
          </cell>
          <cell r="E301">
            <v>144</v>
          </cell>
          <cell r="F301">
            <v>0</v>
          </cell>
          <cell r="G301">
            <v>32000</v>
          </cell>
        </row>
        <row r="302">
          <cell r="B302" t="str">
            <v>65RBRENT</v>
          </cell>
          <cell r="C302" t="str">
            <v>65 RESI BEAR RENT</v>
          </cell>
          <cell r="D302" t="str">
            <v>65RBRENT65 RESI BEAR RENT</v>
          </cell>
          <cell r="E302">
            <v>80</v>
          </cell>
          <cell r="F302">
            <v>0</v>
          </cell>
          <cell r="G302">
            <v>32000</v>
          </cell>
        </row>
        <row r="303">
          <cell r="B303" t="str">
            <v>90RW1</v>
          </cell>
          <cell r="C303" t="str">
            <v>1-90 GAL CART RESI WKLY</v>
          </cell>
          <cell r="D303" t="str">
            <v>90RW11-90 GAL CART RESI WKLY</v>
          </cell>
          <cell r="E303">
            <v>104</v>
          </cell>
          <cell r="F303">
            <v>0</v>
          </cell>
          <cell r="G303">
            <v>32000</v>
          </cell>
        </row>
        <row r="304">
          <cell r="B304" t="str">
            <v>95RBRENT</v>
          </cell>
          <cell r="C304" t="str">
            <v>95 RESI BEAR RENT</v>
          </cell>
          <cell r="D304" t="str">
            <v>95RBRENT95 RESI BEAR RENT</v>
          </cell>
          <cell r="E304">
            <v>49</v>
          </cell>
          <cell r="F304">
            <v>0</v>
          </cell>
          <cell r="G304">
            <v>32000</v>
          </cell>
        </row>
        <row r="305">
          <cell r="B305" t="str">
            <v>EMPLOYEER</v>
          </cell>
          <cell r="C305" t="str">
            <v>EMPLOYEE SERVICE</v>
          </cell>
          <cell r="D305" t="str">
            <v>EMPLOYEEREMPLOYEE SERVICE</v>
          </cell>
          <cell r="E305">
            <v>29</v>
          </cell>
          <cell r="F305">
            <v>0</v>
          </cell>
          <cell r="G305">
            <v>32000</v>
          </cell>
        </row>
        <row r="306">
          <cell r="B306" t="str">
            <v>RDRIVEIN</v>
          </cell>
          <cell r="C306" t="str">
            <v>DRIVE IN SERVICE</v>
          </cell>
          <cell r="D306" t="str">
            <v>RDRIVEINDRIVE IN SERVICE</v>
          </cell>
          <cell r="E306">
            <v>52</v>
          </cell>
          <cell r="F306">
            <v>0</v>
          </cell>
          <cell r="G306">
            <v>32001</v>
          </cell>
        </row>
        <row r="307">
          <cell r="B307" t="str">
            <v>RDRIVEINM</v>
          </cell>
          <cell r="C307" t="str">
            <v>DRIVE IN SVC RESI MNTHLY</v>
          </cell>
          <cell r="D307" t="str">
            <v>RDRIVEINMDRIVE IN SVC RESI MNTHLY</v>
          </cell>
          <cell r="E307">
            <v>12</v>
          </cell>
          <cell r="F307">
            <v>0</v>
          </cell>
          <cell r="G307">
            <v>32001</v>
          </cell>
        </row>
        <row r="308">
          <cell r="B308" t="str">
            <v>ROLLM-RESI</v>
          </cell>
          <cell r="C308" t="str">
            <v>ROLLOUT RESI MTHLY UP TO</v>
          </cell>
          <cell r="D308" t="str">
            <v>ROLLM-RESIROLLOUT RESI MTHLY UP TO</v>
          </cell>
          <cell r="E308">
            <v>26</v>
          </cell>
          <cell r="F308">
            <v>0</v>
          </cell>
          <cell r="G308">
            <v>32001</v>
          </cell>
        </row>
        <row r="309">
          <cell r="B309" t="str">
            <v>ROLLW-RESI</v>
          </cell>
          <cell r="C309" t="str">
            <v>Rollout 25ft/can per pick up</v>
          </cell>
          <cell r="D309" t="str">
            <v>ROLLW-RESIRollout 25ft/can per pick up</v>
          </cell>
          <cell r="E309">
            <v>32</v>
          </cell>
          <cell r="F309">
            <v>0</v>
          </cell>
          <cell r="G309">
            <v>32001</v>
          </cell>
        </row>
        <row r="310">
          <cell r="B310" t="str">
            <v>RWALKIN</v>
          </cell>
          <cell r="C310" t="str">
            <v>WALK IN SERVICE</v>
          </cell>
          <cell r="D310" t="str">
            <v>RWALKINWALK IN SERVICE</v>
          </cell>
          <cell r="E310">
            <v>26</v>
          </cell>
          <cell r="F310">
            <v>0</v>
          </cell>
          <cell r="G310">
            <v>32001</v>
          </cell>
        </row>
        <row r="311">
          <cell r="B311" t="str">
            <v>60RW1</v>
          </cell>
          <cell r="C311" t="str">
            <v>1-60 GAL CART WEEKLY SVC</v>
          </cell>
          <cell r="D311" t="str">
            <v>60RW11-60 GAL CART WEEKLY SVC</v>
          </cell>
          <cell r="E311">
            <v>144</v>
          </cell>
          <cell r="F311">
            <v>0</v>
          </cell>
          <cell r="G311">
            <v>32000</v>
          </cell>
        </row>
        <row r="312">
          <cell r="B312" t="str">
            <v>90RW1</v>
          </cell>
          <cell r="C312" t="str">
            <v>1-90 GAL CART RESI WKLY</v>
          </cell>
          <cell r="D312" t="str">
            <v>90RW11-90 GAL CART RESI WKLY</v>
          </cell>
          <cell r="E312">
            <v>104</v>
          </cell>
          <cell r="F312">
            <v>0</v>
          </cell>
          <cell r="G312">
            <v>32000</v>
          </cell>
        </row>
        <row r="313">
          <cell r="B313" t="str">
            <v>EXTRAR</v>
          </cell>
          <cell r="C313" t="str">
            <v>EXTRA CAN/BAGS</v>
          </cell>
          <cell r="D313" t="str">
            <v>EXTRAREXTRA CAN/BAGS</v>
          </cell>
          <cell r="E313">
            <v>74</v>
          </cell>
          <cell r="F313">
            <v>0</v>
          </cell>
          <cell r="G313">
            <v>32001</v>
          </cell>
        </row>
        <row r="314">
          <cell r="B314" t="str">
            <v>OFOWR</v>
          </cell>
          <cell r="C314" t="str">
            <v>OVERFILL/OVERWEIGHT CHG</v>
          </cell>
          <cell r="D314" t="str">
            <v>OFOWROVERFILL/OVERWEIGHT CHG</v>
          </cell>
          <cell r="E314">
            <v>70</v>
          </cell>
          <cell r="F314">
            <v>0</v>
          </cell>
          <cell r="G314">
            <v>32001</v>
          </cell>
        </row>
        <row r="315">
          <cell r="B315" t="str">
            <v>RDRIVEIN</v>
          </cell>
          <cell r="C315" t="str">
            <v>DRIVE IN SERVICE</v>
          </cell>
          <cell r="D315" t="str">
            <v>RDRIVEINDRIVE IN SERVICE</v>
          </cell>
          <cell r="E315">
            <v>52</v>
          </cell>
          <cell r="F315">
            <v>0</v>
          </cell>
          <cell r="G315">
            <v>32001</v>
          </cell>
        </row>
        <row r="316">
          <cell r="B316" t="str">
            <v>REDELIVER</v>
          </cell>
          <cell r="C316" t="str">
            <v>DELIVERY CHARGE</v>
          </cell>
          <cell r="D316" t="str">
            <v>REDELIVERDELIVERY CHARGE</v>
          </cell>
          <cell r="E316">
            <v>77</v>
          </cell>
          <cell r="F316">
            <v>0</v>
          </cell>
          <cell r="G316">
            <v>32001</v>
          </cell>
        </row>
        <row r="317">
          <cell r="B317" t="str">
            <v>REDELIVERRECY</v>
          </cell>
          <cell r="C317" t="str">
            <v>DELIVERY CHARGE RECYCLE</v>
          </cell>
          <cell r="D317" t="str">
            <v>REDELIVERRECYDELIVERY CHARGE RECYCLE</v>
          </cell>
          <cell r="E317">
            <v>1</v>
          </cell>
          <cell r="F317">
            <v>0</v>
          </cell>
          <cell r="G317">
            <v>32001</v>
          </cell>
        </row>
        <row r="318">
          <cell r="B318" t="str">
            <v>RESTART</v>
          </cell>
          <cell r="C318" t="str">
            <v>SERVICE RESTART FEE</v>
          </cell>
          <cell r="D318" t="str">
            <v>RESTARTSERVICE RESTART FEE</v>
          </cell>
          <cell r="E318">
            <v>80</v>
          </cell>
          <cell r="F318">
            <v>0</v>
          </cell>
          <cell r="G318">
            <v>32000</v>
          </cell>
        </row>
        <row r="319">
          <cell r="B319" t="str">
            <v>RXTRA60</v>
          </cell>
          <cell r="C319" t="str">
            <v>EXTRA 60GAL RESI</v>
          </cell>
          <cell r="D319" t="str">
            <v>RXTRA60EXTRA 60GAL RESI</v>
          </cell>
          <cell r="E319">
            <v>49</v>
          </cell>
          <cell r="F319">
            <v>0</v>
          </cell>
          <cell r="G319">
            <v>32001</v>
          </cell>
        </row>
        <row r="320">
          <cell r="B320" t="str">
            <v>SP60-RES</v>
          </cell>
          <cell r="C320" t="str">
            <v>SPECIAL PICKUP 60GL RES</v>
          </cell>
          <cell r="D320" t="str">
            <v>SP60-RESSPECIAL PICKUP 60GL RES</v>
          </cell>
          <cell r="E320">
            <v>49</v>
          </cell>
          <cell r="F320">
            <v>0</v>
          </cell>
          <cell r="G320">
            <v>32001</v>
          </cell>
        </row>
        <row r="321">
          <cell r="B321" t="str">
            <v>SP90-RES</v>
          </cell>
          <cell r="C321" t="str">
            <v>SPECIAL PICKUP 90GL RES</v>
          </cell>
          <cell r="D321" t="str">
            <v>SP90-RESSPECIAL PICKUP 90GL RES</v>
          </cell>
          <cell r="E321">
            <v>20</v>
          </cell>
          <cell r="F321">
            <v>0</v>
          </cell>
          <cell r="G321">
            <v>32001</v>
          </cell>
        </row>
        <row r="322">
          <cell r="B322" t="str">
            <v>TRIPRCARTS</v>
          </cell>
          <cell r="C322" t="str">
            <v>RESI TRIP CHARGE - CARTS</v>
          </cell>
          <cell r="D322" t="str">
            <v>TRIPRCARTSRESI TRIP CHARGE - CARTS</v>
          </cell>
          <cell r="E322">
            <v>2</v>
          </cell>
          <cell r="F322">
            <v>0</v>
          </cell>
          <cell r="G322">
            <v>32001</v>
          </cell>
        </row>
        <row r="323">
          <cell r="B323" t="str">
            <v>ILWACO-UTILITY</v>
          </cell>
          <cell r="C323" t="str">
            <v>6.0% CITY UTILITY TAX</v>
          </cell>
          <cell r="D323" t="str">
            <v>ILWACO-UTILITY6.0% CITY UTILITY TAX</v>
          </cell>
          <cell r="E323">
            <v>79</v>
          </cell>
          <cell r="F323">
            <v>0</v>
          </cell>
          <cell r="G323">
            <v>20175</v>
          </cell>
        </row>
        <row r="324">
          <cell r="B324" t="str">
            <v>REFUSE</v>
          </cell>
          <cell r="C324" t="str">
            <v>3.6% WA REFUSE TAX</v>
          </cell>
          <cell r="D324" t="str">
            <v>REFUSE3.6% WA REFUSE TAX</v>
          </cell>
          <cell r="E324">
            <v>337</v>
          </cell>
          <cell r="F324">
            <v>0</v>
          </cell>
          <cell r="G324">
            <v>20180</v>
          </cell>
        </row>
        <row r="325">
          <cell r="B325" t="str">
            <v>REFUSE</v>
          </cell>
          <cell r="C325" t="str">
            <v>3.6% WA REFUSE TAX</v>
          </cell>
          <cell r="D325" t="str">
            <v>REFUSE3.6% WA REFUSE TAX</v>
          </cell>
          <cell r="E325">
            <v>337</v>
          </cell>
          <cell r="F325">
            <v>0</v>
          </cell>
          <cell r="G325">
            <v>20180</v>
          </cell>
        </row>
        <row r="326">
          <cell r="B326" t="str">
            <v>WA-STATE</v>
          </cell>
          <cell r="C326" t="str">
            <v>8.1% WA STATE SALES TAX</v>
          </cell>
          <cell r="D326" t="str">
            <v>WA-STATE8.1% WA STATE SALES TAX</v>
          </cell>
          <cell r="E326">
            <v>170</v>
          </cell>
          <cell r="F326">
            <v>0</v>
          </cell>
          <cell r="G326">
            <v>20140</v>
          </cell>
        </row>
        <row r="327">
          <cell r="B327" t="str">
            <v>60RM1</v>
          </cell>
          <cell r="C327" t="str">
            <v>1-60 GAL CART MONTHLY SVC</v>
          </cell>
          <cell r="D327" t="str">
            <v>60RM11-60 GAL CART MONTHLY SVC</v>
          </cell>
          <cell r="E327">
            <v>88</v>
          </cell>
          <cell r="F327">
            <v>0</v>
          </cell>
          <cell r="G327">
            <v>32000</v>
          </cell>
        </row>
        <row r="328">
          <cell r="B328" t="str">
            <v>60RW1</v>
          </cell>
          <cell r="C328" t="str">
            <v>1-60 GAL CART WEEKLY SVC</v>
          </cell>
          <cell r="D328" t="str">
            <v>60RW11-60 GAL CART WEEKLY SVC</v>
          </cell>
          <cell r="E328">
            <v>144</v>
          </cell>
          <cell r="F328">
            <v>0</v>
          </cell>
          <cell r="G328">
            <v>32000</v>
          </cell>
        </row>
        <row r="329">
          <cell r="B329" t="str">
            <v>65RBRENT</v>
          </cell>
          <cell r="C329" t="str">
            <v>65 RESI BEAR RENT</v>
          </cell>
          <cell r="D329" t="str">
            <v>65RBRENT65 RESI BEAR RENT</v>
          </cell>
          <cell r="E329">
            <v>80</v>
          </cell>
          <cell r="F329">
            <v>0</v>
          </cell>
          <cell r="G329">
            <v>32000</v>
          </cell>
        </row>
        <row r="330">
          <cell r="B330" t="str">
            <v>90RW1</v>
          </cell>
          <cell r="C330" t="str">
            <v>1-90 GAL CART RESI WKLY</v>
          </cell>
          <cell r="D330" t="str">
            <v>90RW11-90 GAL CART RESI WKLY</v>
          </cell>
          <cell r="E330">
            <v>104</v>
          </cell>
          <cell r="F330">
            <v>0</v>
          </cell>
          <cell r="G330">
            <v>32000</v>
          </cell>
        </row>
        <row r="331">
          <cell r="B331" t="str">
            <v>60RW1</v>
          </cell>
          <cell r="C331" t="str">
            <v>1-60 GAL CART WEEKLY SVC</v>
          </cell>
          <cell r="D331" t="str">
            <v>60RW11-60 GAL CART WEEKLY SVC</v>
          </cell>
          <cell r="E331">
            <v>144</v>
          </cell>
          <cell r="F331">
            <v>0</v>
          </cell>
          <cell r="G331">
            <v>32000</v>
          </cell>
        </row>
        <row r="332">
          <cell r="B332" t="str">
            <v>65RBRENT</v>
          </cell>
          <cell r="C332" t="str">
            <v>65 RESI BEAR RENT</v>
          </cell>
          <cell r="D332" t="str">
            <v>65RBRENT65 RESI BEAR RENT</v>
          </cell>
          <cell r="E332">
            <v>80</v>
          </cell>
          <cell r="F332">
            <v>0</v>
          </cell>
          <cell r="G332">
            <v>32000</v>
          </cell>
        </row>
        <row r="333">
          <cell r="B333" t="str">
            <v>EXTRAR</v>
          </cell>
          <cell r="C333" t="str">
            <v>EXTRA CAN/BAGS</v>
          </cell>
          <cell r="D333" t="str">
            <v>EXTRAREXTRA CAN/BAGS</v>
          </cell>
          <cell r="E333">
            <v>74</v>
          </cell>
          <cell r="F333">
            <v>0</v>
          </cell>
          <cell r="G333">
            <v>32001</v>
          </cell>
        </row>
        <row r="334">
          <cell r="B334" t="str">
            <v>OFOWR</v>
          </cell>
          <cell r="C334" t="str">
            <v>OVERFILL/OVERWEIGHT CHG</v>
          </cell>
          <cell r="D334" t="str">
            <v>OFOWROVERFILL/OVERWEIGHT CHG</v>
          </cell>
          <cell r="E334">
            <v>70</v>
          </cell>
          <cell r="F334">
            <v>0</v>
          </cell>
          <cell r="G334">
            <v>32001</v>
          </cell>
        </row>
        <row r="335">
          <cell r="B335" t="str">
            <v>REDELIVER</v>
          </cell>
          <cell r="C335" t="str">
            <v>DELIVERY CHARGE</v>
          </cell>
          <cell r="D335" t="str">
            <v>REDELIVERDELIVERY CHARGE</v>
          </cell>
          <cell r="E335">
            <v>77</v>
          </cell>
          <cell r="F335">
            <v>0</v>
          </cell>
          <cell r="G335">
            <v>32001</v>
          </cell>
        </row>
        <row r="336">
          <cell r="B336" t="str">
            <v>RESTART</v>
          </cell>
          <cell r="C336" t="str">
            <v>SERVICE RESTART FEE</v>
          </cell>
          <cell r="D336" t="str">
            <v>RESTARTSERVICE RESTART FEE</v>
          </cell>
          <cell r="E336">
            <v>80</v>
          </cell>
          <cell r="F336">
            <v>0</v>
          </cell>
          <cell r="G336">
            <v>32000</v>
          </cell>
        </row>
        <row r="337">
          <cell r="B337" t="str">
            <v>RXTRA60</v>
          </cell>
          <cell r="C337" t="str">
            <v>EXTRA 60GAL RESI</v>
          </cell>
          <cell r="D337" t="str">
            <v>RXTRA60EXTRA 60GAL RESI</v>
          </cell>
          <cell r="E337">
            <v>49</v>
          </cell>
          <cell r="F337">
            <v>0</v>
          </cell>
          <cell r="G337">
            <v>32001</v>
          </cell>
        </row>
        <row r="338">
          <cell r="B338" t="str">
            <v>RXTRA90</v>
          </cell>
          <cell r="C338" t="str">
            <v>EXTRA 90GAL RESI</v>
          </cell>
          <cell r="D338" t="str">
            <v>RXTRA90EXTRA 90GAL RESI</v>
          </cell>
          <cell r="E338">
            <v>35</v>
          </cell>
          <cell r="F338">
            <v>0</v>
          </cell>
          <cell r="G338">
            <v>32001</v>
          </cell>
        </row>
        <row r="339">
          <cell r="B339" t="str">
            <v>SP60-RES</v>
          </cell>
          <cell r="C339" t="str">
            <v>SPECIAL PICKUP 60GL RES</v>
          </cell>
          <cell r="D339" t="str">
            <v>SP60-RESSPECIAL PICKUP 60GL RES</v>
          </cell>
          <cell r="E339">
            <v>49</v>
          </cell>
          <cell r="F339">
            <v>0</v>
          </cell>
          <cell r="G339">
            <v>32001</v>
          </cell>
        </row>
        <row r="340">
          <cell r="B340" t="str">
            <v>SP90-RES</v>
          </cell>
          <cell r="C340" t="str">
            <v>SPECIAL PICKUP 90GL RES</v>
          </cell>
          <cell r="D340" t="str">
            <v>SP90-RESSPECIAL PICKUP 90GL RES</v>
          </cell>
          <cell r="E340">
            <v>20</v>
          </cell>
          <cell r="F340">
            <v>0</v>
          </cell>
          <cell r="G340">
            <v>32001</v>
          </cell>
        </row>
        <row r="341">
          <cell r="B341" t="str">
            <v>TRIPRCANS</v>
          </cell>
          <cell r="C341" t="str">
            <v>RETURN TRIP CHARGE - CANS</v>
          </cell>
          <cell r="D341" t="str">
            <v>TRIPRCANSRETURN TRIP CHARGE - CANS</v>
          </cell>
          <cell r="E341">
            <v>8</v>
          </cell>
          <cell r="F341">
            <v>0</v>
          </cell>
          <cell r="G341">
            <v>32001</v>
          </cell>
        </row>
        <row r="342">
          <cell r="B342" t="str">
            <v>REFUSE</v>
          </cell>
          <cell r="C342" t="str">
            <v>3.6% WA REFUSE TAX</v>
          </cell>
          <cell r="D342" t="str">
            <v>REFUSE3.6% WA REFUSE TAX</v>
          </cell>
          <cell r="E342">
            <v>337</v>
          </cell>
          <cell r="F342">
            <v>0</v>
          </cell>
          <cell r="G342">
            <v>20180</v>
          </cell>
        </row>
        <row r="343">
          <cell r="B343" t="str">
            <v>WA-STATE</v>
          </cell>
          <cell r="C343" t="str">
            <v>8.1% WA STATE SALES TAX</v>
          </cell>
          <cell r="D343" t="str">
            <v>WA-STATE8.1% WA STATE SALES TAX</v>
          </cell>
          <cell r="E343">
            <v>170</v>
          </cell>
          <cell r="F343">
            <v>0</v>
          </cell>
          <cell r="G343">
            <v>20140</v>
          </cell>
        </row>
        <row r="344">
          <cell r="B344" t="str">
            <v>90RW1</v>
          </cell>
          <cell r="C344" t="str">
            <v>1-90 GAL CART RESI WKLY</v>
          </cell>
          <cell r="D344" t="str">
            <v>90RW11-90 GAL CART RESI WKLY</v>
          </cell>
          <cell r="E344">
            <v>104</v>
          </cell>
          <cell r="F344">
            <v>0</v>
          </cell>
          <cell r="G344">
            <v>32000</v>
          </cell>
        </row>
        <row r="345">
          <cell r="B345" t="str">
            <v>REDELIVER</v>
          </cell>
          <cell r="C345" t="str">
            <v>DELIVERY CHARGE</v>
          </cell>
          <cell r="D345" t="str">
            <v>REDELIVERDELIVERY CHARGE</v>
          </cell>
          <cell r="E345">
            <v>77</v>
          </cell>
          <cell r="F345">
            <v>0</v>
          </cell>
          <cell r="G345">
            <v>32001</v>
          </cell>
        </row>
        <row r="346">
          <cell r="B346" t="str">
            <v>RESTART</v>
          </cell>
          <cell r="C346" t="str">
            <v>SERVICE RESTART FEE</v>
          </cell>
          <cell r="D346" t="str">
            <v>RESTARTSERVICE RESTART FEE</v>
          </cell>
          <cell r="E346">
            <v>80</v>
          </cell>
          <cell r="F346">
            <v>0</v>
          </cell>
          <cell r="G346">
            <v>32000</v>
          </cell>
        </row>
        <row r="347">
          <cell r="B347" t="str">
            <v>SP60-RES</v>
          </cell>
          <cell r="C347" t="str">
            <v>SPECIAL PICKUP 60GL RES</v>
          </cell>
          <cell r="D347" t="str">
            <v>SP60-RESSPECIAL PICKUP 60GL RES</v>
          </cell>
          <cell r="E347">
            <v>49</v>
          </cell>
          <cell r="F347">
            <v>0</v>
          </cell>
          <cell r="G347">
            <v>32001</v>
          </cell>
        </row>
        <row r="348">
          <cell r="B348" t="str">
            <v>RORECYRENT</v>
          </cell>
          <cell r="C348" t="str">
            <v>ROLL OFF RECYCLE RENT</v>
          </cell>
          <cell r="D348" t="str">
            <v>RORECYRENTROLL OFF RECYCLE RENT</v>
          </cell>
          <cell r="E348">
            <v>25</v>
          </cell>
          <cell r="F348">
            <v>0</v>
          </cell>
          <cell r="G348">
            <v>31002</v>
          </cell>
        </row>
        <row r="349">
          <cell r="B349" t="str">
            <v>RORENT</v>
          </cell>
          <cell r="C349" t="str">
            <v>ROLL OFF RENT</v>
          </cell>
          <cell r="D349" t="str">
            <v>RORENTROLL OFF RENT</v>
          </cell>
          <cell r="E349">
            <v>48</v>
          </cell>
          <cell r="F349">
            <v>0</v>
          </cell>
          <cell r="G349">
            <v>31002</v>
          </cell>
        </row>
        <row r="350">
          <cell r="B350" t="str">
            <v>RORENTTM</v>
          </cell>
          <cell r="C350" t="str">
            <v>ROLL OFF RENT TEMP MONTHLY</v>
          </cell>
          <cell r="D350" t="str">
            <v>RORENTTMROLL OFF RENT TEMP MONTHLY</v>
          </cell>
          <cell r="E350">
            <v>67</v>
          </cell>
          <cell r="F350">
            <v>0</v>
          </cell>
          <cell r="G350">
            <v>31002</v>
          </cell>
        </row>
        <row r="351">
          <cell r="B351" t="str">
            <v>CPHAUL20CO</v>
          </cell>
          <cell r="C351" t="str">
            <v>20YD CUST OWNED COMP-HAUL</v>
          </cell>
          <cell r="D351" t="str">
            <v>CPHAUL20CO20YD CUST OWNED COMP-HAUL</v>
          </cell>
          <cell r="E351">
            <v>26</v>
          </cell>
          <cell r="F351">
            <v>0</v>
          </cell>
          <cell r="G351">
            <v>31000</v>
          </cell>
        </row>
        <row r="352">
          <cell r="B352" t="str">
            <v>DISP</v>
          </cell>
          <cell r="C352" t="str">
            <v>Disposal Fee Per Ton</v>
          </cell>
          <cell r="D352" t="str">
            <v>DISPDisposal Fee Per Ton</v>
          </cell>
          <cell r="E352">
            <v>62</v>
          </cell>
          <cell r="F352">
            <v>0</v>
          </cell>
          <cell r="G352">
            <v>31005</v>
          </cell>
        </row>
        <row r="353">
          <cell r="B353" t="str">
            <v>DISPAPPL</v>
          </cell>
          <cell r="C353" t="str">
            <v>DUMP FEE - APPLIANCE</v>
          </cell>
          <cell r="D353" t="str">
            <v>DISPAPPLDUMP FEE - APPLIANCE</v>
          </cell>
          <cell r="E353">
            <v>18</v>
          </cell>
          <cell r="F353">
            <v>0</v>
          </cell>
          <cell r="G353">
            <v>31005</v>
          </cell>
        </row>
        <row r="354">
          <cell r="B354" t="str">
            <v>RECYHAUL</v>
          </cell>
          <cell r="C354" t="str">
            <v>ROLL OFF RECYCLE HAUL</v>
          </cell>
          <cell r="D354" t="str">
            <v>RECYHAULROLL OFF RECYCLE HAUL</v>
          </cell>
          <cell r="E354">
            <v>42</v>
          </cell>
          <cell r="F354">
            <v>0</v>
          </cell>
          <cell r="G354">
            <v>31004</v>
          </cell>
        </row>
        <row r="355">
          <cell r="B355" t="str">
            <v>ROHAUL20</v>
          </cell>
          <cell r="C355" t="str">
            <v>20YD ROLL OFF-HAUL</v>
          </cell>
          <cell r="D355" t="str">
            <v>ROHAUL2020YD ROLL OFF-HAUL</v>
          </cell>
          <cell r="E355">
            <v>48</v>
          </cell>
          <cell r="F355">
            <v>0</v>
          </cell>
          <cell r="G355">
            <v>31000</v>
          </cell>
        </row>
        <row r="356">
          <cell r="B356" t="str">
            <v>ROHAUL20T</v>
          </cell>
          <cell r="C356" t="str">
            <v>20YD ROLL OFF TEMP HAUL</v>
          </cell>
          <cell r="D356" t="str">
            <v>ROHAUL20T20YD ROLL OFF TEMP HAUL</v>
          </cell>
          <cell r="E356">
            <v>42</v>
          </cell>
          <cell r="F356">
            <v>0</v>
          </cell>
          <cell r="G356">
            <v>31000</v>
          </cell>
        </row>
        <row r="357">
          <cell r="B357" t="str">
            <v>ROHAUL30</v>
          </cell>
          <cell r="C357" t="str">
            <v>30YD ROLL OFF-HAUL</v>
          </cell>
          <cell r="D357" t="str">
            <v>ROHAUL3030YD ROLL OFF-HAUL</v>
          </cell>
          <cell r="E357">
            <v>36</v>
          </cell>
          <cell r="F357">
            <v>0</v>
          </cell>
          <cell r="G357">
            <v>31000</v>
          </cell>
        </row>
        <row r="358">
          <cell r="B358" t="str">
            <v>ROHAUL30T</v>
          </cell>
          <cell r="C358" t="str">
            <v>30YD ROLL OFF TEMP HAUL</v>
          </cell>
          <cell r="D358" t="str">
            <v>ROHAUL30T30YD ROLL OFF TEMP HAUL</v>
          </cell>
          <cell r="E358">
            <v>51</v>
          </cell>
          <cell r="F358">
            <v>0</v>
          </cell>
          <cell r="G358">
            <v>31001</v>
          </cell>
        </row>
        <row r="359">
          <cell r="B359" t="str">
            <v>ROMILE</v>
          </cell>
          <cell r="C359" t="str">
            <v>ROLL OFF-MILEAGE</v>
          </cell>
          <cell r="D359" t="str">
            <v>ROMILEROLL OFF-MILEAGE</v>
          </cell>
          <cell r="E359">
            <v>33</v>
          </cell>
          <cell r="F359">
            <v>0</v>
          </cell>
          <cell r="G359">
            <v>31010</v>
          </cell>
        </row>
        <row r="360">
          <cell r="B360" t="str">
            <v>RORENT</v>
          </cell>
          <cell r="C360" t="str">
            <v>ROLL OFF RENT</v>
          </cell>
          <cell r="D360" t="str">
            <v>RORENTROLL OFF RENT</v>
          </cell>
          <cell r="E360">
            <v>48</v>
          </cell>
          <cell r="F360">
            <v>0</v>
          </cell>
          <cell r="G360">
            <v>31002</v>
          </cell>
        </row>
        <row r="361">
          <cell r="B361" t="str">
            <v>RORENTTD</v>
          </cell>
          <cell r="C361" t="str">
            <v>ROLL OFF RENT TEMP DAILY</v>
          </cell>
          <cell r="D361" t="str">
            <v>RORENTTDROLL OFF RENT TEMP DAILY</v>
          </cell>
          <cell r="E361">
            <v>47</v>
          </cell>
          <cell r="F361">
            <v>0</v>
          </cell>
          <cell r="G361">
            <v>31002</v>
          </cell>
        </row>
        <row r="362">
          <cell r="B362" t="str">
            <v>RORENTTM</v>
          </cell>
          <cell r="C362" t="str">
            <v>ROLL OFF RENT TEMP MONTHLY</v>
          </cell>
          <cell r="D362" t="str">
            <v>RORENTTMROLL OFF RENT TEMP MONTHLY</v>
          </cell>
          <cell r="E362">
            <v>67</v>
          </cell>
          <cell r="F362">
            <v>0</v>
          </cell>
          <cell r="G362">
            <v>31002</v>
          </cell>
        </row>
        <row r="363">
          <cell r="B363" t="str">
            <v>SPRECY</v>
          </cell>
          <cell r="C363" t="str">
            <v>SPECIAL RECY HAUL</v>
          </cell>
          <cell r="D363" t="str">
            <v>SPRECYSPECIAL RECY HAUL</v>
          </cell>
          <cell r="E363">
            <v>24</v>
          </cell>
          <cell r="F363">
            <v>0</v>
          </cell>
          <cell r="G363">
            <v>31004</v>
          </cell>
        </row>
        <row r="364">
          <cell r="B364" t="str">
            <v>TIRE-RO</v>
          </cell>
          <cell r="C364" t="str">
            <v>TIRE FEE - RO</v>
          </cell>
          <cell r="D364" t="str">
            <v>TIRE-ROTIRE FEE - RO</v>
          </cell>
          <cell r="E364">
            <v>22</v>
          </cell>
          <cell r="F364">
            <v>0</v>
          </cell>
          <cell r="G364">
            <v>31005</v>
          </cell>
        </row>
        <row r="365">
          <cell r="B365" t="str">
            <v>COMMODITY</v>
          </cell>
          <cell r="C365" t="str">
            <v>COMMODITY</v>
          </cell>
          <cell r="D365" t="str">
            <v>COMMODITYCOMMODITY</v>
          </cell>
          <cell r="E365">
            <v>33</v>
          </cell>
          <cell r="F365">
            <v>0</v>
          </cell>
          <cell r="G365">
            <v>44161</v>
          </cell>
        </row>
        <row r="366">
          <cell r="B366" t="str">
            <v>REFUSE</v>
          </cell>
          <cell r="C366" t="str">
            <v>3.6% WA REFUSE TAX</v>
          </cell>
          <cell r="D366" t="str">
            <v>REFUSE3.6% WA REFUSE TAX</v>
          </cell>
          <cell r="E366">
            <v>337</v>
          </cell>
          <cell r="F366">
            <v>0</v>
          </cell>
          <cell r="G366">
            <v>20180</v>
          </cell>
        </row>
        <row r="367">
          <cell r="B367" t="str">
            <v>WA-STATE</v>
          </cell>
          <cell r="C367" t="str">
            <v>8.1% WA STATE SALES TAX</v>
          </cell>
          <cell r="D367" t="str">
            <v>WA-STATE8.1% WA STATE SALES TAX</v>
          </cell>
          <cell r="E367">
            <v>170</v>
          </cell>
          <cell r="F367">
            <v>0</v>
          </cell>
          <cell r="G367">
            <v>20140</v>
          </cell>
        </row>
        <row r="368">
          <cell r="B368" t="str">
            <v>FINCHG</v>
          </cell>
          <cell r="C368" t="str">
            <v>LATE FEE</v>
          </cell>
          <cell r="D368" t="str">
            <v>FINCHGLATE FEE</v>
          </cell>
          <cell r="E368">
            <v>138</v>
          </cell>
          <cell r="F368">
            <v>0</v>
          </cell>
          <cell r="G368">
            <v>38000</v>
          </cell>
        </row>
        <row r="369">
          <cell r="B369" t="str">
            <v>60CE1</v>
          </cell>
          <cell r="C369" t="str">
            <v>1-60 GAL CART CMML EOW</v>
          </cell>
          <cell r="D369" t="str">
            <v>60CE11-60 GAL CART CMML EOW</v>
          </cell>
          <cell r="E369">
            <v>52</v>
          </cell>
          <cell r="F369">
            <v>0</v>
          </cell>
          <cell r="G369">
            <v>33000</v>
          </cell>
        </row>
        <row r="370">
          <cell r="B370" t="str">
            <v>90CE1</v>
          </cell>
          <cell r="C370" t="str">
            <v>1-90 GAL CART CMML EOW</v>
          </cell>
          <cell r="D370" t="str">
            <v>90CE11-90 GAL CART CMML EOW</v>
          </cell>
          <cell r="E370">
            <v>19</v>
          </cell>
          <cell r="F370">
            <v>0</v>
          </cell>
          <cell r="G370">
            <v>33000</v>
          </cell>
        </row>
        <row r="371">
          <cell r="B371" t="str">
            <v>90CW1</v>
          </cell>
          <cell r="C371" t="str">
            <v>1-90 GAL CART CMML WKLY</v>
          </cell>
          <cell r="D371" t="str">
            <v>90CW11-90 GAL CART CMML WKLY</v>
          </cell>
          <cell r="E371">
            <v>63</v>
          </cell>
          <cell r="F371">
            <v>0</v>
          </cell>
          <cell r="G371">
            <v>33000</v>
          </cell>
        </row>
        <row r="372">
          <cell r="B372" t="str">
            <v>95C3WB1</v>
          </cell>
          <cell r="C372" t="str">
            <v>1-95 GAL BEAR CART CMML 3X WK</v>
          </cell>
          <cell r="D372" t="str">
            <v>95C3WB11-95 GAL BEAR CART CMML 3X WK</v>
          </cell>
          <cell r="E372">
            <v>17</v>
          </cell>
          <cell r="F372">
            <v>0</v>
          </cell>
          <cell r="G372">
            <v>33000</v>
          </cell>
        </row>
        <row r="373">
          <cell r="B373" t="str">
            <v>REFUSE</v>
          </cell>
          <cell r="C373" t="str">
            <v>3.6% WA REFUSE TAX</v>
          </cell>
          <cell r="D373" t="str">
            <v>REFUSE3.6% WA REFUSE TAX</v>
          </cell>
          <cell r="E373">
            <v>337</v>
          </cell>
          <cell r="F373">
            <v>0</v>
          </cell>
          <cell r="G373">
            <v>20180</v>
          </cell>
        </row>
        <row r="374">
          <cell r="B374" t="str">
            <v>PAY</v>
          </cell>
          <cell r="C374" t="str">
            <v>PAYMENT-THANK YOU!</v>
          </cell>
          <cell r="D374" t="str">
            <v>PAYPAYMENT-THANK YOU!</v>
          </cell>
          <cell r="E374">
            <v>141</v>
          </cell>
          <cell r="F374">
            <v>0</v>
          </cell>
          <cell r="G374">
            <v>10060</v>
          </cell>
        </row>
        <row r="375">
          <cell r="B375" t="str">
            <v>PAYNOW</v>
          </cell>
          <cell r="C375" t="str">
            <v>ONE-TIME PAYMENT</v>
          </cell>
          <cell r="D375" t="str">
            <v>PAYNOWONE-TIME PAYMENT</v>
          </cell>
          <cell r="E375">
            <v>157</v>
          </cell>
          <cell r="F375">
            <v>0</v>
          </cell>
          <cell r="G375">
            <v>10098</v>
          </cell>
        </row>
        <row r="376">
          <cell r="B376" t="str">
            <v>PAYPNCL</v>
          </cell>
          <cell r="C376" t="str">
            <v>PAYMENT THANK YOU!</v>
          </cell>
          <cell r="D376" t="str">
            <v>PAYPNCLPAYMENT THANK YOU!</v>
          </cell>
          <cell r="E376">
            <v>151</v>
          </cell>
          <cell r="F376">
            <v>0</v>
          </cell>
          <cell r="G376">
            <v>10099</v>
          </cell>
        </row>
        <row r="377">
          <cell r="B377" t="str">
            <v>REFUSE</v>
          </cell>
          <cell r="C377" t="str">
            <v>3.6% WA REFUSE TAX</v>
          </cell>
          <cell r="D377" t="str">
            <v>REFUSE3.6% WA REFUSE TAX</v>
          </cell>
          <cell r="E377">
            <v>337</v>
          </cell>
          <cell r="F377">
            <v>0</v>
          </cell>
          <cell r="G377">
            <v>20180</v>
          </cell>
        </row>
        <row r="378">
          <cell r="B378" t="str">
            <v>WA-STATE</v>
          </cell>
          <cell r="C378" t="str">
            <v>8.1% WA STATE SALES TAX</v>
          </cell>
          <cell r="D378" t="str">
            <v>WA-STATE8.1% WA STATE SALES TAX</v>
          </cell>
          <cell r="E378">
            <v>170</v>
          </cell>
          <cell r="F378">
            <v>0</v>
          </cell>
          <cell r="G378">
            <v>20140</v>
          </cell>
        </row>
        <row r="379">
          <cell r="B379" t="str">
            <v>RORENT</v>
          </cell>
          <cell r="C379" t="str">
            <v>ROLL OFF RENT</v>
          </cell>
          <cell r="D379" t="str">
            <v>RORENTROLL OFF RENT</v>
          </cell>
          <cell r="E379">
            <v>48</v>
          </cell>
          <cell r="F379">
            <v>0</v>
          </cell>
          <cell r="G379">
            <v>31002</v>
          </cell>
        </row>
        <row r="380">
          <cell r="B380" t="str">
            <v>RORENTTM</v>
          </cell>
          <cell r="C380" t="str">
            <v>ROLL OFF RENT TEMP MONTHLY</v>
          </cell>
          <cell r="D380" t="str">
            <v>RORENTTMROLL OFF RENT TEMP MONTHLY</v>
          </cell>
          <cell r="E380">
            <v>67</v>
          </cell>
          <cell r="F380">
            <v>0</v>
          </cell>
          <cell r="G380">
            <v>31002</v>
          </cell>
        </row>
        <row r="381">
          <cell r="B381" t="str">
            <v>CPHAUL20CO</v>
          </cell>
          <cell r="C381" t="str">
            <v>20YD CUST OWNED COMP-HAUL</v>
          </cell>
          <cell r="D381" t="str">
            <v>CPHAUL20CO20YD CUST OWNED COMP-HAUL</v>
          </cell>
          <cell r="E381">
            <v>26</v>
          </cell>
          <cell r="F381">
            <v>0</v>
          </cell>
          <cell r="G381">
            <v>31000</v>
          </cell>
        </row>
        <row r="382">
          <cell r="B382" t="str">
            <v>DISP</v>
          </cell>
          <cell r="C382" t="str">
            <v>Disposal Fee Per Ton</v>
          </cell>
          <cell r="D382" t="str">
            <v>DISPDisposal Fee Per Ton</v>
          </cell>
          <cell r="E382">
            <v>62</v>
          </cell>
          <cell r="F382">
            <v>0</v>
          </cell>
          <cell r="G382">
            <v>31005</v>
          </cell>
        </row>
        <row r="383">
          <cell r="B383" t="str">
            <v>DISPRH</v>
          </cell>
          <cell r="C383" t="str">
            <v>DISPOSAL TONNAGE-RH</v>
          </cell>
          <cell r="D383" t="str">
            <v>DISPRHDISPOSAL TONNAGE-RH</v>
          </cell>
          <cell r="E383">
            <v>8</v>
          </cell>
          <cell r="F383">
            <v>0</v>
          </cell>
          <cell r="G383">
            <v>31005</v>
          </cell>
        </row>
        <row r="384">
          <cell r="B384" t="str">
            <v>DISPWD-RO</v>
          </cell>
          <cell r="C384" t="str">
            <v>DISPOSAL FEE WOOD - RO</v>
          </cell>
          <cell r="D384" t="str">
            <v>DISPWD-RODISPOSAL FEE WOOD - RO</v>
          </cell>
          <cell r="E384">
            <v>16</v>
          </cell>
          <cell r="F384">
            <v>0</v>
          </cell>
          <cell r="G384">
            <v>31005</v>
          </cell>
        </row>
        <row r="385">
          <cell r="B385" t="str">
            <v>RECYHAUL</v>
          </cell>
          <cell r="C385" t="str">
            <v>ROLL OFF RECYCLE HAUL</v>
          </cell>
          <cell r="D385" t="str">
            <v>RECYHAULROLL OFF RECYCLE HAUL</v>
          </cell>
          <cell r="E385">
            <v>42</v>
          </cell>
          <cell r="F385">
            <v>0</v>
          </cell>
          <cell r="G385">
            <v>31004</v>
          </cell>
        </row>
        <row r="386">
          <cell r="B386" t="str">
            <v>RECYRELOCATE</v>
          </cell>
          <cell r="C386" t="str">
            <v>RELOCATE RECY BOX</v>
          </cell>
          <cell r="D386" t="str">
            <v>RECYRELOCATERELOCATE RECY BOX</v>
          </cell>
          <cell r="E386">
            <v>11</v>
          </cell>
          <cell r="F386">
            <v>0</v>
          </cell>
          <cell r="G386">
            <v>31004</v>
          </cell>
        </row>
        <row r="387">
          <cell r="B387" t="str">
            <v>ROHAUL20</v>
          </cell>
          <cell r="C387" t="str">
            <v>20YD ROLL OFF-HAUL</v>
          </cell>
          <cell r="D387" t="str">
            <v>ROHAUL2020YD ROLL OFF-HAUL</v>
          </cell>
          <cell r="E387">
            <v>48</v>
          </cell>
          <cell r="F387">
            <v>0</v>
          </cell>
          <cell r="G387">
            <v>31000</v>
          </cell>
        </row>
        <row r="388">
          <cell r="B388" t="str">
            <v>ROHAUL20T</v>
          </cell>
          <cell r="C388" t="str">
            <v>20YD ROLL OFF TEMP HAUL</v>
          </cell>
          <cell r="D388" t="str">
            <v>ROHAUL20T20YD ROLL OFF TEMP HAUL</v>
          </cell>
          <cell r="E388">
            <v>42</v>
          </cell>
          <cell r="F388">
            <v>0</v>
          </cell>
          <cell r="G388">
            <v>31000</v>
          </cell>
        </row>
        <row r="389">
          <cell r="B389" t="str">
            <v>ROHAUL30</v>
          </cell>
          <cell r="C389" t="str">
            <v>30YD ROLL OFF-HAUL</v>
          </cell>
          <cell r="D389" t="str">
            <v>ROHAUL3030YD ROLL OFF-HAUL</v>
          </cell>
          <cell r="E389">
            <v>36</v>
          </cell>
          <cell r="F389">
            <v>0</v>
          </cell>
          <cell r="G389">
            <v>31000</v>
          </cell>
        </row>
        <row r="390">
          <cell r="B390" t="str">
            <v>ROHAUL30T</v>
          </cell>
          <cell r="C390" t="str">
            <v>30YD ROLL OFF TEMP HAUL</v>
          </cell>
          <cell r="D390" t="str">
            <v>ROHAUL30T30YD ROLL OFF TEMP HAUL</v>
          </cell>
          <cell r="E390">
            <v>51</v>
          </cell>
          <cell r="F390">
            <v>0</v>
          </cell>
          <cell r="G390">
            <v>31001</v>
          </cell>
        </row>
        <row r="391">
          <cell r="B391" t="str">
            <v>ROMILE</v>
          </cell>
          <cell r="C391" t="str">
            <v>ROLL OFF-MILEAGE</v>
          </cell>
          <cell r="D391" t="str">
            <v>ROMILEROLL OFF-MILEAGE</v>
          </cell>
          <cell r="E391">
            <v>33</v>
          </cell>
          <cell r="F391">
            <v>0</v>
          </cell>
          <cell r="G391">
            <v>31010</v>
          </cell>
        </row>
        <row r="392">
          <cell r="B392" t="str">
            <v>RORENTTD</v>
          </cell>
          <cell r="C392" t="str">
            <v>ROLL OFF RENT TEMP DAILY</v>
          </cell>
          <cell r="D392" t="str">
            <v>RORENTTDROLL OFF RENT TEMP DAILY</v>
          </cell>
          <cell r="E392">
            <v>47</v>
          </cell>
          <cell r="F392">
            <v>0</v>
          </cell>
          <cell r="G392">
            <v>31002</v>
          </cell>
        </row>
        <row r="393">
          <cell r="B393" t="str">
            <v>COMMODITY</v>
          </cell>
          <cell r="C393" t="str">
            <v>COMMODITY</v>
          </cell>
          <cell r="D393" t="str">
            <v>COMMODITYCOMMODITY</v>
          </cell>
          <cell r="E393">
            <v>33</v>
          </cell>
          <cell r="F393">
            <v>0</v>
          </cell>
          <cell r="G393">
            <v>44161</v>
          </cell>
        </row>
        <row r="394">
          <cell r="B394" t="str">
            <v>ROHAUL30WOOD</v>
          </cell>
          <cell r="C394" t="str">
            <v>30YD WOOD ROLL OFF-HAUL</v>
          </cell>
          <cell r="D394" t="str">
            <v>ROHAUL30WOOD30YD WOOD ROLL OFF-HAUL</v>
          </cell>
          <cell r="E394">
            <v>10</v>
          </cell>
          <cell r="F394">
            <v>0</v>
          </cell>
          <cell r="G394">
            <v>31004</v>
          </cell>
        </row>
        <row r="395">
          <cell r="B395" t="str">
            <v>RORECYMILE</v>
          </cell>
          <cell r="C395" t="str">
            <v>ROLL OFF RECYCLE-MILEAGE</v>
          </cell>
          <cell r="D395" t="str">
            <v>RORECYMILEROLL OFF RECYCLE-MILEAGE</v>
          </cell>
          <cell r="E395">
            <v>9</v>
          </cell>
          <cell r="F395">
            <v>0</v>
          </cell>
          <cell r="G395">
            <v>31004</v>
          </cell>
        </row>
        <row r="396">
          <cell r="B396" t="str">
            <v>REFUSE</v>
          </cell>
          <cell r="C396" t="str">
            <v>3.6% WA REFUSE TAX</v>
          </cell>
          <cell r="D396" t="str">
            <v>REFUSE3.6% WA REFUSE TAX</v>
          </cell>
          <cell r="E396">
            <v>337</v>
          </cell>
          <cell r="F396">
            <v>0</v>
          </cell>
          <cell r="G396">
            <v>20180</v>
          </cell>
        </row>
        <row r="397">
          <cell r="B397" t="str">
            <v>WA-STATE</v>
          </cell>
          <cell r="C397" t="str">
            <v>8.1% WA STATE SALES TAX</v>
          </cell>
          <cell r="D397" t="str">
            <v>WA-STATE8.1% WA STATE SALES TAX</v>
          </cell>
          <cell r="E397">
            <v>170</v>
          </cell>
          <cell r="F397">
            <v>0</v>
          </cell>
          <cell r="G397">
            <v>20140</v>
          </cell>
        </row>
        <row r="398">
          <cell r="B398" t="str">
            <v>FINCHG</v>
          </cell>
          <cell r="C398" t="str">
            <v>LATE FEE</v>
          </cell>
          <cell r="D398" t="str">
            <v>FINCHGLATE FEE</v>
          </cell>
          <cell r="E398">
            <v>138</v>
          </cell>
          <cell r="F398">
            <v>0</v>
          </cell>
          <cell r="G398">
            <v>38000</v>
          </cell>
        </row>
        <row r="399">
          <cell r="B399" t="str">
            <v>FINCHG</v>
          </cell>
          <cell r="C399" t="str">
            <v>LATE FEE</v>
          </cell>
          <cell r="D399" t="str">
            <v>FINCHGLATE FEE</v>
          </cell>
          <cell r="E399">
            <v>138</v>
          </cell>
          <cell r="F399">
            <v>0</v>
          </cell>
          <cell r="G399">
            <v>38000</v>
          </cell>
        </row>
        <row r="400">
          <cell r="B400" t="str">
            <v>300CE1</v>
          </cell>
          <cell r="C400" t="str">
            <v>1-300 GL CART EOW SVC</v>
          </cell>
          <cell r="D400" t="str">
            <v>300CE11-300 GL CART EOW SVC</v>
          </cell>
          <cell r="E400">
            <v>46</v>
          </cell>
          <cell r="F400">
            <v>0</v>
          </cell>
          <cell r="G400">
            <v>33000</v>
          </cell>
        </row>
        <row r="401">
          <cell r="B401" t="str">
            <v>300CW1</v>
          </cell>
          <cell r="C401" t="str">
            <v>1-300 GL CART WEEKLY SVC</v>
          </cell>
          <cell r="D401" t="str">
            <v>300CW11-300 GL CART WEEKLY SVC</v>
          </cell>
          <cell r="E401">
            <v>51</v>
          </cell>
          <cell r="F401">
            <v>0</v>
          </cell>
          <cell r="G401">
            <v>33000</v>
          </cell>
        </row>
        <row r="402">
          <cell r="B402" t="str">
            <v>300RENTTM</v>
          </cell>
          <cell r="C402" t="str">
            <v>300 GL CART TEMP RENT MONTHLY</v>
          </cell>
          <cell r="D402" t="str">
            <v>300RENTTM300 GL CART TEMP RENT MONTHLY</v>
          </cell>
          <cell r="E402">
            <v>28</v>
          </cell>
          <cell r="F402">
            <v>0</v>
          </cell>
          <cell r="G402">
            <v>33000</v>
          </cell>
        </row>
        <row r="403">
          <cell r="B403" t="str">
            <v>60CM1</v>
          </cell>
          <cell r="C403" t="str">
            <v>1-60 GAL CART CMML MNTHLY</v>
          </cell>
          <cell r="D403" t="str">
            <v>60CM11-60 GAL CART CMML MNTHLY</v>
          </cell>
          <cell r="E403">
            <v>12</v>
          </cell>
          <cell r="F403">
            <v>0</v>
          </cell>
          <cell r="G403">
            <v>33000</v>
          </cell>
        </row>
        <row r="404">
          <cell r="B404" t="str">
            <v>60CW1</v>
          </cell>
          <cell r="C404" t="str">
            <v>1-60 GAL CART CMML WKLY</v>
          </cell>
          <cell r="D404" t="str">
            <v>60CW11-60 GAL CART CMML WKLY</v>
          </cell>
          <cell r="E404">
            <v>54</v>
          </cell>
          <cell r="F404">
            <v>0</v>
          </cell>
          <cell r="G404">
            <v>33000</v>
          </cell>
        </row>
        <row r="405">
          <cell r="B405" t="str">
            <v>90CW1</v>
          </cell>
          <cell r="C405" t="str">
            <v>1-90 GAL CART CMML WKLY</v>
          </cell>
          <cell r="D405" t="str">
            <v>90CW11-90 GAL CART CMML WKLY</v>
          </cell>
          <cell r="E405">
            <v>63</v>
          </cell>
          <cell r="F405">
            <v>0</v>
          </cell>
          <cell r="G405">
            <v>33000</v>
          </cell>
        </row>
        <row r="406">
          <cell r="B406" t="str">
            <v>CASTERS-COM</v>
          </cell>
          <cell r="C406" t="str">
            <v>CASTERS - COM</v>
          </cell>
          <cell r="D406" t="str">
            <v>CASTERS-COMCASTERS - COM</v>
          </cell>
          <cell r="E406">
            <v>43</v>
          </cell>
          <cell r="F406">
            <v>0</v>
          </cell>
          <cell r="G406">
            <v>33000</v>
          </cell>
        </row>
        <row r="407">
          <cell r="B407" t="str">
            <v>CRENT300</v>
          </cell>
          <cell r="C407" t="str">
            <v>CONTAINER RENT 300 GAL</v>
          </cell>
          <cell r="D407" t="str">
            <v>CRENT300CONTAINER RENT 300 GAL</v>
          </cell>
          <cell r="E407">
            <v>46</v>
          </cell>
          <cell r="F407">
            <v>0</v>
          </cell>
          <cell r="G407">
            <v>33000</v>
          </cell>
        </row>
        <row r="408">
          <cell r="B408" t="str">
            <v>CRENT60</v>
          </cell>
          <cell r="C408" t="str">
            <v>CONTAINER RENT 60 GAL</v>
          </cell>
          <cell r="D408" t="str">
            <v>CRENT60CONTAINER RENT 60 GAL</v>
          </cell>
          <cell r="E408">
            <v>50</v>
          </cell>
          <cell r="F408">
            <v>0</v>
          </cell>
          <cell r="G408">
            <v>33000</v>
          </cell>
        </row>
        <row r="409">
          <cell r="B409" t="str">
            <v>300CTPU</v>
          </cell>
          <cell r="C409" t="str">
            <v>300 GL CART TEMP PICKUP</v>
          </cell>
          <cell r="D409" t="str">
            <v>300CTPU300 GL CART TEMP PICKUP</v>
          </cell>
          <cell r="E409">
            <v>30</v>
          </cell>
          <cell r="F409">
            <v>0</v>
          </cell>
          <cell r="G409">
            <v>33000</v>
          </cell>
        </row>
        <row r="410">
          <cell r="B410" t="str">
            <v>REFUSE</v>
          </cell>
          <cell r="C410" t="str">
            <v>3.6% WA REFUSE TAX</v>
          </cell>
          <cell r="D410" t="str">
            <v>REFUSE3.6% WA REFUSE TAX</v>
          </cell>
          <cell r="E410">
            <v>337</v>
          </cell>
          <cell r="F410">
            <v>0</v>
          </cell>
          <cell r="G410">
            <v>20180</v>
          </cell>
        </row>
        <row r="411">
          <cell r="B411" t="str">
            <v>WA-STATE</v>
          </cell>
          <cell r="C411" t="str">
            <v>7.6% WA STATE SALES TAX</v>
          </cell>
          <cell r="D411" t="str">
            <v>WA-STATE7.6% WA STATE SALES TAX</v>
          </cell>
          <cell r="E411">
            <v>43</v>
          </cell>
          <cell r="F411">
            <v>0</v>
          </cell>
          <cell r="G411">
            <v>20140</v>
          </cell>
        </row>
        <row r="412">
          <cell r="B412" t="str">
            <v>CC-KOL</v>
          </cell>
          <cell r="C412" t="str">
            <v>ONLINE PAYMENT-CC</v>
          </cell>
          <cell r="D412" t="str">
            <v>CC-KOLONLINE PAYMENT-CC</v>
          </cell>
          <cell r="E412">
            <v>151</v>
          </cell>
          <cell r="F412">
            <v>0</v>
          </cell>
          <cell r="G412">
            <v>10098</v>
          </cell>
        </row>
        <row r="413">
          <cell r="B413" t="str">
            <v>PAY</v>
          </cell>
          <cell r="C413" t="str">
            <v>PAYMENT-THANK YOU!</v>
          </cell>
          <cell r="D413" t="str">
            <v>PAYPAYMENT-THANK YOU!</v>
          </cell>
          <cell r="E413">
            <v>141</v>
          </cell>
          <cell r="F413">
            <v>0</v>
          </cell>
          <cell r="G413">
            <v>10060</v>
          </cell>
        </row>
        <row r="414">
          <cell r="B414" t="str">
            <v>PAY-KOL</v>
          </cell>
          <cell r="C414" t="str">
            <v>PAYMENT-THANK YOU - OL</v>
          </cell>
          <cell r="D414" t="str">
            <v>PAY-KOLPAYMENT-THANK YOU - OL</v>
          </cell>
          <cell r="E414">
            <v>128</v>
          </cell>
          <cell r="F414">
            <v>0</v>
          </cell>
          <cell r="G414">
            <v>10093</v>
          </cell>
        </row>
        <row r="415">
          <cell r="B415" t="str">
            <v>PAYNOW</v>
          </cell>
          <cell r="C415" t="str">
            <v>ONE-TIME PAYMENT</v>
          </cell>
          <cell r="D415" t="str">
            <v>PAYNOWONE-TIME PAYMENT</v>
          </cell>
          <cell r="E415">
            <v>157</v>
          </cell>
          <cell r="F415">
            <v>0</v>
          </cell>
          <cell r="G415">
            <v>10098</v>
          </cell>
        </row>
        <row r="416">
          <cell r="B416" t="str">
            <v>PAYPNCL</v>
          </cell>
          <cell r="C416" t="str">
            <v>PAYMENT THANK YOU!</v>
          </cell>
          <cell r="D416" t="str">
            <v>PAYPNCLPAYMENT THANK YOU!</v>
          </cell>
          <cell r="E416">
            <v>151</v>
          </cell>
          <cell r="F416">
            <v>0</v>
          </cell>
          <cell r="G416">
            <v>10099</v>
          </cell>
        </row>
        <row r="417">
          <cell r="B417" t="str">
            <v>CC-KOL</v>
          </cell>
          <cell r="C417" t="str">
            <v>ONLINE PAYMENT-CC</v>
          </cell>
          <cell r="D417" t="str">
            <v>CC-KOLONLINE PAYMENT-CC</v>
          </cell>
          <cell r="E417">
            <v>151</v>
          </cell>
          <cell r="F417">
            <v>0</v>
          </cell>
          <cell r="G417">
            <v>10098</v>
          </cell>
        </row>
        <row r="418">
          <cell r="B418" t="str">
            <v>PAY</v>
          </cell>
          <cell r="C418" t="str">
            <v>PAYMENT-THANK YOU!</v>
          </cell>
          <cell r="D418" t="str">
            <v>PAYPAYMENT-THANK YOU!</v>
          </cell>
          <cell r="E418">
            <v>141</v>
          </cell>
          <cell r="F418">
            <v>0</v>
          </cell>
          <cell r="G418">
            <v>10060</v>
          </cell>
        </row>
        <row r="419">
          <cell r="B419" t="str">
            <v>PAY-KOL</v>
          </cell>
          <cell r="C419" t="str">
            <v>PAYMENT-THANK YOU - OL</v>
          </cell>
          <cell r="D419" t="str">
            <v>PAY-KOLPAYMENT-THANK YOU - OL</v>
          </cell>
          <cell r="E419">
            <v>128</v>
          </cell>
          <cell r="F419">
            <v>0</v>
          </cell>
          <cell r="G419">
            <v>10093</v>
          </cell>
        </row>
        <row r="420">
          <cell r="B420" t="str">
            <v>PAYMET</v>
          </cell>
          <cell r="C420" t="str">
            <v>METAVANTE ONLINE PAYMENT</v>
          </cell>
          <cell r="D420" t="str">
            <v>PAYMETMETAVANTE ONLINE PAYMENT</v>
          </cell>
          <cell r="E420">
            <v>77</v>
          </cell>
          <cell r="F420">
            <v>0</v>
          </cell>
          <cell r="G420">
            <v>10092</v>
          </cell>
        </row>
        <row r="421">
          <cell r="B421" t="str">
            <v>PAYNOW</v>
          </cell>
          <cell r="C421" t="str">
            <v>ONE-TIME PAYMENT</v>
          </cell>
          <cell r="D421" t="str">
            <v>PAYNOWONE-TIME PAYMENT</v>
          </cell>
          <cell r="E421">
            <v>157</v>
          </cell>
          <cell r="F421">
            <v>0</v>
          </cell>
          <cell r="G421">
            <v>10098</v>
          </cell>
        </row>
        <row r="422">
          <cell r="B422" t="str">
            <v>PAYPNCL</v>
          </cell>
          <cell r="C422" t="str">
            <v>PAYMENT THANK YOU!</v>
          </cell>
          <cell r="D422" t="str">
            <v>PAYPNCLPAYMENT THANK YOU!</v>
          </cell>
          <cell r="E422">
            <v>151</v>
          </cell>
          <cell r="F422">
            <v>0</v>
          </cell>
          <cell r="G422">
            <v>10099</v>
          </cell>
        </row>
        <row r="423">
          <cell r="B423" t="str">
            <v>CC-KOL</v>
          </cell>
          <cell r="C423" t="str">
            <v>ONLINE PAYMENT-CC</v>
          </cell>
          <cell r="D423" t="str">
            <v>CC-KOLONLINE PAYMENT-CC</v>
          </cell>
          <cell r="E423">
            <v>151</v>
          </cell>
          <cell r="F423">
            <v>0</v>
          </cell>
          <cell r="G423">
            <v>10098</v>
          </cell>
        </row>
        <row r="424">
          <cell r="B424" t="str">
            <v>PAY</v>
          </cell>
          <cell r="C424" t="str">
            <v>PAYMENT-THANK YOU!</v>
          </cell>
          <cell r="D424" t="str">
            <v>PAYPAYMENT-THANK YOU!</v>
          </cell>
          <cell r="E424">
            <v>141</v>
          </cell>
          <cell r="F424">
            <v>0</v>
          </cell>
          <cell r="G424">
            <v>10060</v>
          </cell>
        </row>
        <row r="425">
          <cell r="B425" t="str">
            <v>PAYNOW</v>
          </cell>
          <cell r="C425" t="str">
            <v>ONE-TIME PAYMENT</v>
          </cell>
          <cell r="D425" t="str">
            <v>PAYNOWONE-TIME PAYMENT</v>
          </cell>
          <cell r="E425">
            <v>157</v>
          </cell>
          <cell r="F425">
            <v>0</v>
          </cell>
          <cell r="G425">
            <v>10098</v>
          </cell>
        </row>
        <row r="426">
          <cell r="B426" t="str">
            <v>PAYPNCL</v>
          </cell>
          <cell r="C426" t="str">
            <v>PAYMENT THANK YOU!</v>
          </cell>
          <cell r="D426" t="str">
            <v>PAYPNCLPAYMENT THANK YOU!</v>
          </cell>
          <cell r="E426">
            <v>151</v>
          </cell>
          <cell r="F426">
            <v>0</v>
          </cell>
          <cell r="G426">
            <v>10099</v>
          </cell>
        </row>
        <row r="427">
          <cell r="B427" t="str">
            <v>WA-STATE</v>
          </cell>
          <cell r="C427" t="str">
            <v>7.6% WA STATE SALES TAX</v>
          </cell>
          <cell r="D427" t="str">
            <v>WA-STATE7.6% WA STATE SALES TAX</v>
          </cell>
          <cell r="E427">
            <v>43</v>
          </cell>
          <cell r="F427">
            <v>0</v>
          </cell>
          <cell r="G427">
            <v>20140</v>
          </cell>
        </row>
        <row r="428">
          <cell r="B428" t="str">
            <v>60RM1</v>
          </cell>
          <cell r="C428" t="str">
            <v>1-60 GAL CART MONTHLY SVC</v>
          </cell>
          <cell r="D428" t="str">
            <v>60RM11-60 GAL CART MONTHLY SVC</v>
          </cell>
          <cell r="E428">
            <v>88</v>
          </cell>
          <cell r="F428">
            <v>0</v>
          </cell>
          <cell r="G428">
            <v>32000</v>
          </cell>
        </row>
        <row r="429">
          <cell r="B429" t="str">
            <v>60RW1</v>
          </cell>
          <cell r="C429" t="str">
            <v>1-60 GAL CART WEEKLY SVC</v>
          </cell>
          <cell r="D429" t="str">
            <v>60RW11-60 GAL CART WEEKLY SVC</v>
          </cell>
          <cell r="E429">
            <v>144</v>
          </cell>
          <cell r="F429">
            <v>0</v>
          </cell>
          <cell r="G429">
            <v>32000</v>
          </cell>
        </row>
        <row r="430">
          <cell r="B430" t="str">
            <v>65RBRENT</v>
          </cell>
          <cell r="C430" t="str">
            <v>65 RESI BEAR RENT</v>
          </cell>
          <cell r="D430" t="str">
            <v>65RBRENT65 RESI BEAR RENT</v>
          </cell>
          <cell r="E430">
            <v>80</v>
          </cell>
          <cell r="F430">
            <v>0</v>
          </cell>
          <cell r="G430">
            <v>32000</v>
          </cell>
        </row>
        <row r="431">
          <cell r="B431" t="str">
            <v>90RW1</v>
          </cell>
          <cell r="C431" t="str">
            <v>1-90 GAL CART RESI WKLY</v>
          </cell>
          <cell r="D431" t="str">
            <v>90RW11-90 GAL CART RESI WKLY</v>
          </cell>
          <cell r="E431">
            <v>104</v>
          </cell>
          <cell r="F431">
            <v>0</v>
          </cell>
          <cell r="G431">
            <v>32000</v>
          </cell>
        </row>
        <row r="432">
          <cell r="B432" t="str">
            <v>RDRIVEIN</v>
          </cell>
          <cell r="C432" t="str">
            <v>DRIVE IN SERVICE</v>
          </cell>
          <cell r="D432" t="str">
            <v>RDRIVEINDRIVE IN SERVICE</v>
          </cell>
          <cell r="E432">
            <v>52</v>
          </cell>
          <cell r="F432">
            <v>0</v>
          </cell>
          <cell r="G432">
            <v>32001</v>
          </cell>
        </row>
        <row r="433">
          <cell r="B433" t="str">
            <v>REFUSE</v>
          </cell>
          <cell r="C433" t="str">
            <v>3.6% WA REFUSE TAX</v>
          </cell>
          <cell r="D433" t="str">
            <v>REFUSE3.6% WA REFUSE TAX</v>
          </cell>
          <cell r="E433">
            <v>337</v>
          </cell>
          <cell r="F433">
            <v>0</v>
          </cell>
          <cell r="G433">
            <v>20180</v>
          </cell>
        </row>
        <row r="434">
          <cell r="B434" t="str">
            <v>WA-STATE</v>
          </cell>
          <cell r="C434" t="str">
            <v>7.6% WA STATE SALES TAX</v>
          </cell>
          <cell r="D434" t="str">
            <v>WA-STATE7.6% WA STATE SALES TAX</v>
          </cell>
          <cell r="E434">
            <v>43</v>
          </cell>
          <cell r="F434">
            <v>0</v>
          </cell>
          <cell r="G434">
            <v>20140</v>
          </cell>
        </row>
        <row r="435">
          <cell r="B435" t="str">
            <v>60RW1</v>
          </cell>
          <cell r="C435" t="str">
            <v>1-60 GAL CART WEEKLY SVC</v>
          </cell>
          <cell r="D435" t="str">
            <v>60RW11-60 GAL CART WEEKLY SVC</v>
          </cell>
          <cell r="E435">
            <v>144</v>
          </cell>
          <cell r="F435">
            <v>0</v>
          </cell>
          <cell r="G435">
            <v>32000</v>
          </cell>
        </row>
        <row r="436">
          <cell r="B436" t="str">
            <v>OFOWR</v>
          </cell>
          <cell r="C436" t="str">
            <v>OVERFILL/OVERWEIGHT CHG</v>
          </cell>
          <cell r="D436" t="str">
            <v>OFOWROVERFILL/OVERWEIGHT CHG</v>
          </cell>
          <cell r="E436">
            <v>70</v>
          </cell>
          <cell r="F436">
            <v>0</v>
          </cell>
          <cell r="G436">
            <v>32001</v>
          </cell>
        </row>
        <row r="437">
          <cell r="B437" t="str">
            <v>REDELIVER</v>
          </cell>
          <cell r="C437" t="str">
            <v>DELIVERY CHARGE</v>
          </cell>
          <cell r="D437" t="str">
            <v>REDELIVERDELIVERY CHARGE</v>
          </cell>
          <cell r="E437">
            <v>77</v>
          </cell>
          <cell r="F437">
            <v>0</v>
          </cell>
          <cell r="G437">
            <v>32001</v>
          </cell>
        </row>
        <row r="438">
          <cell r="B438" t="str">
            <v>RESTART</v>
          </cell>
          <cell r="C438" t="str">
            <v>SERVICE RESTART FEE</v>
          </cell>
          <cell r="D438" t="str">
            <v>RESTARTSERVICE RESTART FEE</v>
          </cell>
          <cell r="E438">
            <v>80</v>
          </cell>
          <cell r="F438">
            <v>0</v>
          </cell>
          <cell r="G438">
            <v>32000</v>
          </cell>
        </row>
        <row r="439">
          <cell r="B439" t="str">
            <v>SP60-RES</v>
          </cell>
          <cell r="C439" t="str">
            <v>SPECIAL PICKUP 60GL RES</v>
          </cell>
          <cell r="D439" t="str">
            <v>SP60-RESSPECIAL PICKUP 60GL RES</v>
          </cell>
          <cell r="E439">
            <v>49</v>
          </cell>
          <cell r="F439">
            <v>0</v>
          </cell>
          <cell r="G439">
            <v>32001</v>
          </cell>
        </row>
        <row r="440">
          <cell r="B440" t="str">
            <v>REFUSE</v>
          </cell>
          <cell r="C440" t="str">
            <v>3.6% WA REFUSE TAX</v>
          </cell>
          <cell r="D440" t="str">
            <v>REFUSE3.6% WA REFUSE TAX</v>
          </cell>
          <cell r="E440">
            <v>337</v>
          </cell>
          <cell r="F440">
            <v>0</v>
          </cell>
          <cell r="G440">
            <v>20180</v>
          </cell>
        </row>
        <row r="441">
          <cell r="B441" t="str">
            <v>WA-STATE</v>
          </cell>
          <cell r="C441" t="str">
            <v>7.6% WA STATE SALES TAX</v>
          </cell>
          <cell r="D441" t="str">
            <v>WA-STATE7.6% WA STATE SALES TAX</v>
          </cell>
          <cell r="E441">
            <v>43</v>
          </cell>
          <cell r="F441">
            <v>0</v>
          </cell>
          <cell r="G441">
            <v>20140</v>
          </cell>
        </row>
        <row r="442">
          <cell r="B442" t="str">
            <v>RORECYRENT</v>
          </cell>
          <cell r="C442" t="str">
            <v>ROLL OFF RECYCLE RENT</v>
          </cell>
          <cell r="D442" t="str">
            <v>RORECYRENTROLL OFF RECYCLE RENT</v>
          </cell>
          <cell r="E442">
            <v>25</v>
          </cell>
          <cell r="F442">
            <v>0</v>
          </cell>
          <cell r="G442">
            <v>31002</v>
          </cell>
        </row>
        <row r="443">
          <cell r="B443" t="str">
            <v>DISP</v>
          </cell>
          <cell r="C443" t="str">
            <v>Disposal Fee Per Ton</v>
          </cell>
          <cell r="D443" t="str">
            <v>DISPDisposal Fee Per Ton</v>
          </cell>
          <cell r="E443">
            <v>62</v>
          </cell>
          <cell r="F443">
            <v>0</v>
          </cell>
          <cell r="G443">
            <v>31005</v>
          </cell>
        </row>
        <row r="444">
          <cell r="B444" t="str">
            <v>RECYHAUL</v>
          </cell>
          <cell r="C444" t="str">
            <v>ROLL OFF RECYCLE HAUL</v>
          </cell>
          <cell r="D444" t="str">
            <v>RECYHAULROLL OFF RECYCLE HAUL</v>
          </cell>
          <cell r="E444">
            <v>42</v>
          </cell>
          <cell r="F444">
            <v>0</v>
          </cell>
          <cell r="G444">
            <v>31004</v>
          </cell>
        </row>
        <row r="445">
          <cell r="B445" t="str">
            <v>ROHAUL20T</v>
          </cell>
          <cell r="C445" t="str">
            <v>20YD ROLL OFF TEMP HAUL</v>
          </cell>
          <cell r="D445" t="str">
            <v>ROHAUL20T20YD ROLL OFF TEMP HAUL</v>
          </cell>
          <cell r="E445">
            <v>42</v>
          </cell>
          <cell r="F445">
            <v>0</v>
          </cell>
          <cell r="G445">
            <v>31000</v>
          </cell>
        </row>
        <row r="446">
          <cell r="B446" t="str">
            <v>ROHAUL30T</v>
          </cell>
          <cell r="C446" t="str">
            <v>30YD ROLL OFF TEMP HAUL</v>
          </cell>
          <cell r="D446" t="str">
            <v>ROHAUL30T30YD ROLL OFF TEMP HAUL</v>
          </cell>
          <cell r="E446">
            <v>51</v>
          </cell>
          <cell r="F446">
            <v>0</v>
          </cell>
          <cell r="G446">
            <v>31001</v>
          </cell>
        </row>
        <row r="447">
          <cell r="B447" t="str">
            <v>ROMILE</v>
          </cell>
          <cell r="C447" t="str">
            <v>ROLL OFF-MILEAGE</v>
          </cell>
          <cell r="D447" t="str">
            <v>ROMILEROLL OFF-MILEAGE</v>
          </cell>
          <cell r="E447">
            <v>33</v>
          </cell>
          <cell r="F447">
            <v>0</v>
          </cell>
          <cell r="G447">
            <v>31010</v>
          </cell>
        </row>
        <row r="448">
          <cell r="B448" t="str">
            <v>RORENTTD</v>
          </cell>
          <cell r="C448" t="str">
            <v>ROLL OFF RENT TEMP DAILY</v>
          </cell>
          <cell r="D448" t="str">
            <v>RORENTTDROLL OFF RENT TEMP DAILY</v>
          </cell>
          <cell r="E448">
            <v>47</v>
          </cell>
          <cell r="F448">
            <v>0</v>
          </cell>
          <cell r="G448">
            <v>31002</v>
          </cell>
        </row>
        <row r="449">
          <cell r="B449" t="str">
            <v>COMMODITY</v>
          </cell>
          <cell r="C449" t="str">
            <v>COMMODITY</v>
          </cell>
          <cell r="D449" t="str">
            <v>COMMODITYCOMMODITY</v>
          </cell>
          <cell r="E449">
            <v>33</v>
          </cell>
          <cell r="F449">
            <v>0</v>
          </cell>
          <cell r="G449">
            <v>44161</v>
          </cell>
        </row>
        <row r="450">
          <cell r="B450" t="str">
            <v>REFUSE</v>
          </cell>
          <cell r="C450" t="str">
            <v>3.6% WA REFUSE TAX</v>
          </cell>
          <cell r="D450" t="str">
            <v>REFUSE3.6% WA REFUSE TAX</v>
          </cell>
          <cell r="E450">
            <v>337</v>
          </cell>
          <cell r="F450">
            <v>0</v>
          </cell>
          <cell r="G450">
            <v>20180</v>
          </cell>
        </row>
        <row r="451">
          <cell r="B451" t="str">
            <v>WA-STATE</v>
          </cell>
          <cell r="C451" t="str">
            <v>7.6% WA STATE SALES TAX</v>
          </cell>
          <cell r="D451" t="str">
            <v>WA-STATE7.6% WA STATE SALES TAX</v>
          </cell>
          <cell r="E451">
            <v>43</v>
          </cell>
          <cell r="F451">
            <v>0</v>
          </cell>
          <cell r="G451">
            <v>20140</v>
          </cell>
        </row>
        <row r="452">
          <cell r="B452" t="str">
            <v>NSF FEES</v>
          </cell>
          <cell r="C452" t="str">
            <v>RETURNED CHECK FEE</v>
          </cell>
          <cell r="D452" t="str">
            <v>NSF FEESRETURNED CHECK FEE</v>
          </cell>
          <cell r="E452">
            <v>25</v>
          </cell>
          <cell r="F452">
            <v>0</v>
          </cell>
          <cell r="G452">
            <v>91002</v>
          </cell>
        </row>
        <row r="453">
          <cell r="B453" t="str">
            <v>FINCHG</v>
          </cell>
          <cell r="C453" t="str">
            <v>LATE FEE</v>
          </cell>
          <cell r="D453" t="str">
            <v>FINCHGLATE FEE</v>
          </cell>
          <cell r="E453">
            <v>138</v>
          </cell>
          <cell r="F453">
            <v>0</v>
          </cell>
          <cell r="G453">
            <v>38000</v>
          </cell>
        </row>
        <row r="454">
          <cell r="B454" t="str">
            <v>BDR</v>
          </cell>
          <cell r="C454" t="str">
            <v>BAD DEBT RECOVERY</v>
          </cell>
          <cell r="D454" t="str">
            <v>BDRBAD DEBT RECOVERY</v>
          </cell>
          <cell r="E454">
            <v>30</v>
          </cell>
          <cell r="F454">
            <v>0</v>
          </cell>
          <cell r="G454">
            <v>11903</v>
          </cell>
        </row>
        <row r="455">
          <cell r="B455" t="str">
            <v>FINCHG</v>
          </cell>
          <cell r="C455" t="str">
            <v>LATE FEE</v>
          </cell>
          <cell r="D455" t="str">
            <v>FINCHGLATE FEE</v>
          </cell>
          <cell r="E455">
            <v>138</v>
          </cell>
          <cell r="F455">
            <v>0</v>
          </cell>
          <cell r="G455">
            <v>38000</v>
          </cell>
        </row>
        <row r="456">
          <cell r="B456" t="str">
            <v>FINCHG</v>
          </cell>
          <cell r="C456" t="str">
            <v>LATE FEE</v>
          </cell>
          <cell r="D456" t="str">
            <v>FINCHGLATE FEE</v>
          </cell>
          <cell r="E456">
            <v>138</v>
          </cell>
          <cell r="F456">
            <v>0</v>
          </cell>
          <cell r="G456">
            <v>38000</v>
          </cell>
        </row>
        <row r="457">
          <cell r="B457" t="str">
            <v>300C2W1</v>
          </cell>
          <cell r="C457" t="str">
            <v>1-300 GL CART 2X WK SVC</v>
          </cell>
          <cell r="D457" t="str">
            <v>300C2W11-300 GL CART 2X WK SVC</v>
          </cell>
          <cell r="E457">
            <v>41</v>
          </cell>
          <cell r="F457">
            <v>0</v>
          </cell>
          <cell r="G457">
            <v>33000</v>
          </cell>
        </row>
        <row r="458">
          <cell r="B458" t="str">
            <v>300C3W1</v>
          </cell>
          <cell r="C458" t="str">
            <v>1-300 GL CART 3X WK SVC</v>
          </cell>
          <cell r="D458" t="str">
            <v>300C3W11-300 GL CART 3X WK SVC</v>
          </cell>
          <cell r="E458">
            <v>38</v>
          </cell>
          <cell r="F458">
            <v>0</v>
          </cell>
          <cell r="G458">
            <v>33000</v>
          </cell>
        </row>
        <row r="459">
          <cell r="B459" t="str">
            <v>300C5W1</v>
          </cell>
          <cell r="C459" t="str">
            <v>1-300 GL CART 5X WK SVC</v>
          </cell>
          <cell r="D459" t="str">
            <v>300C5W11-300 GL CART 5X WK SVC</v>
          </cell>
          <cell r="E459">
            <v>34</v>
          </cell>
          <cell r="F459">
            <v>0</v>
          </cell>
          <cell r="G459">
            <v>33000</v>
          </cell>
        </row>
        <row r="460">
          <cell r="B460" t="str">
            <v>300CE1</v>
          </cell>
          <cell r="C460" t="str">
            <v>1-300 GL CART EOW SVC</v>
          </cell>
          <cell r="D460" t="str">
            <v>300CE11-300 GL CART EOW SVC</v>
          </cell>
          <cell r="E460">
            <v>46</v>
          </cell>
          <cell r="F460">
            <v>0</v>
          </cell>
          <cell r="G460">
            <v>33000</v>
          </cell>
        </row>
        <row r="461">
          <cell r="B461" t="str">
            <v>300CW1</v>
          </cell>
          <cell r="C461" t="str">
            <v>1-300 GL CART WEEKLY SVC</v>
          </cell>
          <cell r="D461" t="str">
            <v>300CW11-300 GL CART WEEKLY SVC</v>
          </cell>
          <cell r="E461">
            <v>51</v>
          </cell>
          <cell r="F461">
            <v>0</v>
          </cell>
          <cell r="G461">
            <v>33000</v>
          </cell>
        </row>
        <row r="462">
          <cell r="B462" t="str">
            <v>300RENTTM</v>
          </cell>
          <cell r="C462" t="str">
            <v>300 GL CART TEMP RENT MONTHLY</v>
          </cell>
          <cell r="D462" t="str">
            <v>300RENTTM300 GL CART TEMP RENT MONTHLY</v>
          </cell>
          <cell r="E462">
            <v>28</v>
          </cell>
          <cell r="F462">
            <v>0</v>
          </cell>
          <cell r="G462">
            <v>33000</v>
          </cell>
        </row>
        <row r="463">
          <cell r="B463" t="str">
            <v>60C2W1</v>
          </cell>
          <cell r="C463" t="str">
            <v>1-60 GAL CART CMML 2X WK</v>
          </cell>
          <cell r="D463" t="str">
            <v>60C2W11-60 GAL CART CMML 2X WK</v>
          </cell>
          <cell r="E463">
            <v>25</v>
          </cell>
          <cell r="F463">
            <v>0</v>
          </cell>
          <cell r="G463">
            <v>33000</v>
          </cell>
        </row>
        <row r="464">
          <cell r="B464" t="str">
            <v>60CE1</v>
          </cell>
          <cell r="C464" t="str">
            <v>1-60 GAL CART CMML EOW</v>
          </cell>
          <cell r="D464" t="str">
            <v>60CE11-60 GAL CART CMML EOW</v>
          </cell>
          <cell r="E464">
            <v>52</v>
          </cell>
          <cell r="F464">
            <v>0</v>
          </cell>
          <cell r="G464">
            <v>33000</v>
          </cell>
        </row>
        <row r="465">
          <cell r="B465" t="str">
            <v>60CW1</v>
          </cell>
          <cell r="C465" t="str">
            <v>1-60 GAL CART CMML WKLY</v>
          </cell>
          <cell r="D465" t="str">
            <v>60CW11-60 GAL CART CMML WKLY</v>
          </cell>
          <cell r="E465">
            <v>54</v>
          </cell>
          <cell r="F465">
            <v>0</v>
          </cell>
          <cell r="G465">
            <v>33000</v>
          </cell>
        </row>
        <row r="466">
          <cell r="B466" t="str">
            <v>65CBRENT</v>
          </cell>
          <cell r="C466" t="str">
            <v>65 CMML BEAR RENT</v>
          </cell>
          <cell r="D466" t="str">
            <v>65CBRENT65 CMML BEAR RENT</v>
          </cell>
          <cell r="E466">
            <v>31</v>
          </cell>
          <cell r="F466">
            <v>0</v>
          </cell>
          <cell r="G466">
            <v>33000</v>
          </cell>
        </row>
        <row r="467">
          <cell r="B467" t="str">
            <v>65CWB1</v>
          </cell>
          <cell r="C467" t="str">
            <v>1-65 GAL BEAR CART CMML WKLY</v>
          </cell>
          <cell r="D467" t="str">
            <v>65CWB11-65 GAL BEAR CART CMML WKLY</v>
          </cell>
          <cell r="E467">
            <v>34</v>
          </cell>
          <cell r="F467">
            <v>0</v>
          </cell>
          <cell r="G467">
            <v>33000</v>
          </cell>
        </row>
        <row r="468">
          <cell r="B468" t="str">
            <v>90C2W1</v>
          </cell>
          <cell r="C468" t="str">
            <v>1-90 GAL CART CMML 2X WK</v>
          </cell>
          <cell r="D468" t="str">
            <v>90C2W11-90 GAL CART CMML 2X WK</v>
          </cell>
          <cell r="E468">
            <v>36</v>
          </cell>
          <cell r="F468">
            <v>0</v>
          </cell>
          <cell r="G468">
            <v>33000</v>
          </cell>
        </row>
        <row r="469">
          <cell r="B469" t="str">
            <v>90CW1</v>
          </cell>
          <cell r="C469" t="str">
            <v>1-90 GAL CART CMML WKLY</v>
          </cell>
          <cell r="D469" t="str">
            <v>90CW11-90 GAL CART CMML WKLY</v>
          </cell>
          <cell r="E469">
            <v>63</v>
          </cell>
          <cell r="F469">
            <v>0</v>
          </cell>
          <cell r="G469">
            <v>33000</v>
          </cell>
        </row>
        <row r="470">
          <cell r="B470" t="str">
            <v>95C5WB1</v>
          </cell>
          <cell r="C470" t="str">
            <v>1-95 GAL BEAR CART CMML 5X WK</v>
          </cell>
          <cell r="D470" t="str">
            <v>95C5WB11-95 GAL BEAR CART CMML 5X WK</v>
          </cell>
          <cell r="E470">
            <v>16</v>
          </cell>
          <cell r="F470">
            <v>0</v>
          </cell>
          <cell r="G470">
            <v>33000</v>
          </cell>
        </row>
        <row r="471">
          <cell r="B471" t="str">
            <v>95CBRENT</v>
          </cell>
          <cell r="C471" t="str">
            <v>95 CMML BEAR RENT</v>
          </cell>
          <cell r="D471" t="str">
            <v>95CBRENT95 CMML BEAR RENT</v>
          </cell>
          <cell r="E471">
            <v>37</v>
          </cell>
          <cell r="F471">
            <v>0</v>
          </cell>
          <cell r="G471">
            <v>33000</v>
          </cell>
        </row>
        <row r="472">
          <cell r="B472" t="str">
            <v>95CWB1</v>
          </cell>
          <cell r="C472" t="str">
            <v>1-95 GAL BEAR CART CMML WKLY</v>
          </cell>
          <cell r="D472" t="str">
            <v>95CWB11-95 GAL BEAR CART CMML WKLY</v>
          </cell>
          <cell r="E472">
            <v>37</v>
          </cell>
          <cell r="F472">
            <v>0</v>
          </cell>
          <cell r="G472">
            <v>33000</v>
          </cell>
        </row>
        <row r="473">
          <cell r="B473" t="str">
            <v>CASTERS-COM</v>
          </cell>
          <cell r="C473" t="str">
            <v>CASTERS - COM</v>
          </cell>
          <cell r="D473" t="str">
            <v>CASTERS-COMCASTERS - COM</v>
          </cell>
          <cell r="E473">
            <v>43</v>
          </cell>
          <cell r="F473">
            <v>0</v>
          </cell>
          <cell r="G473">
            <v>33000</v>
          </cell>
        </row>
        <row r="474">
          <cell r="B474" t="str">
            <v>CRENT300</v>
          </cell>
          <cell r="C474" t="str">
            <v>CONTAINER RENT 300 GAL</v>
          </cell>
          <cell r="D474" t="str">
            <v>CRENT300CONTAINER RENT 300 GAL</v>
          </cell>
          <cell r="E474">
            <v>46</v>
          </cell>
          <cell r="F474">
            <v>0</v>
          </cell>
          <cell r="G474">
            <v>33000</v>
          </cell>
        </row>
        <row r="475">
          <cell r="B475" t="str">
            <v>CRENT60</v>
          </cell>
          <cell r="C475" t="str">
            <v>CONTAINER RENT 60 GAL</v>
          </cell>
          <cell r="D475" t="str">
            <v>CRENT60CONTAINER RENT 60 GAL</v>
          </cell>
          <cell r="E475">
            <v>50</v>
          </cell>
          <cell r="F475">
            <v>0</v>
          </cell>
          <cell r="G475">
            <v>33000</v>
          </cell>
        </row>
        <row r="476">
          <cell r="B476" t="str">
            <v>ROLL2W300</v>
          </cell>
          <cell r="C476" t="str">
            <v>ROLL OUT 300GAL 2X WK</v>
          </cell>
          <cell r="D476" t="str">
            <v>ROLL2W300ROLL OUT 300GAL 2X WK</v>
          </cell>
          <cell r="E476">
            <v>12</v>
          </cell>
          <cell r="F476">
            <v>0</v>
          </cell>
          <cell r="G476">
            <v>33001</v>
          </cell>
        </row>
        <row r="477">
          <cell r="B477" t="str">
            <v>ROLLOUTOC</v>
          </cell>
          <cell r="C477" t="str">
            <v>ROLL OUT</v>
          </cell>
          <cell r="D477" t="str">
            <v>ROLLOUTOCROLL OUT</v>
          </cell>
          <cell r="E477">
            <v>36</v>
          </cell>
          <cell r="F477">
            <v>0</v>
          </cell>
          <cell r="G477">
            <v>33001</v>
          </cell>
        </row>
        <row r="478">
          <cell r="B478" t="str">
            <v>UNLOCKREF</v>
          </cell>
          <cell r="C478" t="str">
            <v>UNLOCK / UNLATCH REFUSE</v>
          </cell>
          <cell r="D478" t="str">
            <v>UNLOCKREFUNLOCK / UNLATCH REFUSE</v>
          </cell>
          <cell r="E478">
            <v>39</v>
          </cell>
          <cell r="F478">
            <v>0</v>
          </cell>
          <cell r="G478">
            <v>33001</v>
          </cell>
        </row>
        <row r="479">
          <cell r="B479" t="str">
            <v>OFOWC</v>
          </cell>
          <cell r="C479" t="str">
            <v>OVERFILL/OVERWEIGHT COMM</v>
          </cell>
          <cell r="D479" t="str">
            <v>OFOWCOVERFILL/OVERWEIGHT COMM</v>
          </cell>
          <cell r="E479">
            <v>40</v>
          </cell>
          <cell r="F479">
            <v>0</v>
          </cell>
          <cell r="G479">
            <v>33001</v>
          </cell>
        </row>
        <row r="480">
          <cell r="B480" t="str">
            <v>SP300</v>
          </cell>
          <cell r="C480" t="str">
            <v>SPECIAL PICKUP 300GL</v>
          </cell>
          <cell r="D480" t="str">
            <v>SP300SPECIAL PICKUP 300GL</v>
          </cell>
          <cell r="E480">
            <v>30</v>
          </cell>
          <cell r="F480">
            <v>0</v>
          </cell>
          <cell r="G480">
            <v>33001</v>
          </cell>
        </row>
        <row r="481">
          <cell r="B481" t="str">
            <v>2178-COM</v>
          </cell>
          <cell r="C481" t="str">
            <v>FUEL AND MATERIAL SURCHARGE</v>
          </cell>
          <cell r="D481" t="str">
            <v>2178-COMFUEL AND MATERIAL SURCHARGE</v>
          </cell>
          <cell r="E481">
            <v>77</v>
          </cell>
          <cell r="F481">
            <v>0</v>
          </cell>
          <cell r="G481">
            <v>33002</v>
          </cell>
        </row>
        <row r="482">
          <cell r="B482" t="str">
            <v>ILWACO-UTILITY</v>
          </cell>
          <cell r="C482" t="str">
            <v>6.0% CITY UTILITY TAX</v>
          </cell>
          <cell r="D482" t="str">
            <v>ILWACO-UTILITY6.0% CITY UTILITY TAX</v>
          </cell>
          <cell r="E482">
            <v>79</v>
          </cell>
          <cell r="F482">
            <v>0</v>
          </cell>
          <cell r="G482">
            <v>20175</v>
          </cell>
        </row>
        <row r="483">
          <cell r="B483" t="str">
            <v>REFUSE</v>
          </cell>
          <cell r="C483" t="str">
            <v>3.6% WA REFUSE TAX</v>
          </cell>
          <cell r="D483" t="str">
            <v>REFUSE3.6% WA REFUSE TAX</v>
          </cell>
          <cell r="E483">
            <v>337</v>
          </cell>
          <cell r="F483">
            <v>0</v>
          </cell>
          <cell r="G483">
            <v>20180</v>
          </cell>
        </row>
        <row r="484">
          <cell r="B484" t="str">
            <v>REFUSE</v>
          </cell>
          <cell r="C484" t="str">
            <v>3.6% WA REFUSE TAX</v>
          </cell>
          <cell r="D484" t="str">
            <v>REFUSE3.6% WA REFUSE TAX</v>
          </cell>
          <cell r="E484">
            <v>337</v>
          </cell>
          <cell r="F484">
            <v>0</v>
          </cell>
          <cell r="G484">
            <v>20180</v>
          </cell>
        </row>
        <row r="485">
          <cell r="B485" t="str">
            <v>WA-STATE</v>
          </cell>
          <cell r="C485" t="str">
            <v>8.1% WA STATE SALES TAX</v>
          </cell>
          <cell r="D485" t="str">
            <v>WA-STATE8.1% WA STATE SALES TAX</v>
          </cell>
          <cell r="E485">
            <v>170</v>
          </cell>
          <cell r="F485">
            <v>0</v>
          </cell>
          <cell r="G485">
            <v>20140</v>
          </cell>
        </row>
        <row r="486">
          <cell r="B486" t="str">
            <v>CC-KOL</v>
          </cell>
          <cell r="C486" t="str">
            <v>ONLINE PAYMENT-CC</v>
          </cell>
          <cell r="D486" t="str">
            <v>CC-KOLONLINE PAYMENT-CC</v>
          </cell>
          <cell r="E486">
            <v>151</v>
          </cell>
          <cell r="F486">
            <v>0</v>
          </cell>
          <cell r="G486">
            <v>10098</v>
          </cell>
        </row>
        <row r="487">
          <cell r="B487" t="str">
            <v>CCREF-KOL</v>
          </cell>
          <cell r="C487" t="str">
            <v>CREDIT CARD REFUND</v>
          </cell>
          <cell r="D487" t="str">
            <v>CCREF-KOLCREDIT CARD REFUND</v>
          </cell>
          <cell r="E487">
            <v>25</v>
          </cell>
          <cell r="F487">
            <v>0</v>
          </cell>
          <cell r="G487">
            <v>10098</v>
          </cell>
        </row>
        <row r="488">
          <cell r="B488" t="str">
            <v>PAY</v>
          </cell>
          <cell r="C488" t="str">
            <v>PAYMENT-THANK YOU!</v>
          </cell>
          <cell r="D488" t="str">
            <v>PAYPAYMENT-THANK YOU!</v>
          </cell>
          <cell r="E488">
            <v>141</v>
          </cell>
          <cell r="F488">
            <v>0</v>
          </cell>
          <cell r="G488">
            <v>10060</v>
          </cell>
        </row>
        <row r="489">
          <cell r="B489" t="str">
            <v>PAY-CFREE</v>
          </cell>
          <cell r="C489" t="str">
            <v>PAYMENT-THANK YOU</v>
          </cell>
          <cell r="D489" t="str">
            <v>PAY-CFREEPAYMENT-THANK YOU</v>
          </cell>
          <cell r="E489">
            <v>106</v>
          </cell>
          <cell r="F489">
            <v>0</v>
          </cell>
          <cell r="G489">
            <v>10092</v>
          </cell>
        </row>
        <row r="490">
          <cell r="B490" t="str">
            <v>PAY-KOL</v>
          </cell>
          <cell r="C490" t="str">
            <v>PAYMENT-THANK YOU - OL</v>
          </cell>
          <cell r="D490" t="str">
            <v>PAY-KOLPAYMENT-THANK YOU - OL</v>
          </cell>
          <cell r="E490">
            <v>128</v>
          </cell>
          <cell r="F490">
            <v>0</v>
          </cell>
          <cell r="G490">
            <v>10093</v>
          </cell>
        </row>
        <row r="491">
          <cell r="B491" t="str">
            <v>PAYNOW</v>
          </cell>
          <cell r="C491" t="str">
            <v>ONE-TIME PAYMENT</v>
          </cell>
          <cell r="D491" t="str">
            <v>PAYNOWONE-TIME PAYMENT</v>
          </cell>
          <cell r="E491">
            <v>157</v>
          </cell>
          <cell r="F491">
            <v>0</v>
          </cell>
          <cell r="G491">
            <v>10098</v>
          </cell>
        </row>
        <row r="492">
          <cell r="B492" t="str">
            <v>PAYPNCL</v>
          </cell>
          <cell r="C492" t="str">
            <v>PAYMENT THANK YOU!</v>
          </cell>
          <cell r="D492" t="str">
            <v>PAYPNCLPAYMENT THANK YOU!</v>
          </cell>
          <cell r="E492">
            <v>151</v>
          </cell>
          <cell r="F492">
            <v>0</v>
          </cell>
          <cell r="G492">
            <v>10099</v>
          </cell>
        </row>
        <row r="493">
          <cell r="B493" t="str">
            <v>RET-KOL</v>
          </cell>
          <cell r="C493" t="str">
            <v>ONLINE PAYMENT RETURN</v>
          </cell>
          <cell r="D493" t="str">
            <v>RET-KOLONLINE PAYMENT RETURN</v>
          </cell>
          <cell r="E493">
            <v>35</v>
          </cell>
          <cell r="F493">
            <v>0</v>
          </cell>
          <cell r="G493">
            <v>10093</v>
          </cell>
        </row>
        <row r="494">
          <cell r="B494" t="str">
            <v>CC-KOL</v>
          </cell>
          <cell r="C494" t="str">
            <v>ONLINE PAYMENT-CC</v>
          </cell>
          <cell r="D494" t="str">
            <v>CC-KOLONLINE PAYMENT-CC</v>
          </cell>
          <cell r="E494">
            <v>151</v>
          </cell>
          <cell r="F494">
            <v>0</v>
          </cell>
          <cell r="G494">
            <v>10098</v>
          </cell>
        </row>
        <row r="495">
          <cell r="B495" t="str">
            <v>CCREF-KOL</v>
          </cell>
          <cell r="C495" t="str">
            <v>CREDIT CARD REFUND</v>
          </cell>
          <cell r="D495" t="str">
            <v>CCREF-KOLCREDIT CARD REFUND</v>
          </cell>
          <cell r="E495">
            <v>25</v>
          </cell>
          <cell r="F495">
            <v>0</v>
          </cell>
          <cell r="G495">
            <v>10098</v>
          </cell>
        </row>
        <row r="496">
          <cell r="B496" t="str">
            <v>PAY</v>
          </cell>
          <cell r="C496" t="str">
            <v>PAYMENT-THANK YOU!</v>
          </cell>
          <cell r="D496" t="str">
            <v>PAYPAYMENT-THANK YOU!</v>
          </cell>
          <cell r="E496">
            <v>141</v>
          </cell>
          <cell r="F496">
            <v>0</v>
          </cell>
          <cell r="G496">
            <v>10060</v>
          </cell>
        </row>
        <row r="497">
          <cell r="B497" t="str">
            <v>PAY-KOL</v>
          </cell>
          <cell r="C497" t="str">
            <v>PAYMENT-THANK YOU - OL</v>
          </cell>
          <cell r="D497" t="str">
            <v>PAY-KOLPAYMENT-THANK YOU - OL</v>
          </cell>
          <cell r="E497">
            <v>128</v>
          </cell>
          <cell r="F497">
            <v>0</v>
          </cell>
          <cell r="G497">
            <v>10093</v>
          </cell>
        </row>
        <row r="498">
          <cell r="B498" t="str">
            <v>PAYNOW</v>
          </cell>
          <cell r="C498" t="str">
            <v>ONE-TIME PAYMENT</v>
          </cell>
          <cell r="D498" t="str">
            <v>PAYNOWONE-TIME PAYMENT</v>
          </cell>
          <cell r="E498">
            <v>157</v>
          </cell>
          <cell r="F498">
            <v>0</v>
          </cell>
          <cell r="G498">
            <v>10098</v>
          </cell>
        </row>
        <row r="499">
          <cell r="B499" t="str">
            <v>PAYPNCL</v>
          </cell>
          <cell r="C499" t="str">
            <v>PAYMENT THANK YOU!</v>
          </cell>
          <cell r="D499" t="str">
            <v>PAYPNCLPAYMENT THANK YOU!</v>
          </cell>
          <cell r="E499">
            <v>151</v>
          </cell>
          <cell r="F499">
            <v>0</v>
          </cell>
          <cell r="G499">
            <v>10099</v>
          </cell>
        </row>
        <row r="500">
          <cell r="B500" t="str">
            <v>REF-PAYNOW</v>
          </cell>
          <cell r="C500" t="str">
            <v>REFUND OF ONE-TIME PAYMENT</v>
          </cell>
          <cell r="D500" t="str">
            <v>REF-PAYNOWREFUND OF ONE-TIME PAYMENT</v>
          </cell>
          <cell r="E500">
            <v>51</v>
          </cell>
          <cell r="F500">
            <v>0</v>
          </cell>
          <cell r="G500">
            <v>10098</v>
          </cell>
        </row>
        <row r="501">
          <cell r="B501" t="str">
            <v>REF-PAYNOWSTRIPE</v>
          </cell>
          <cell r="C501" t="str">
            <v>REFUND OF ONE-TIME PAYMENT</v>
          </cell>
          <cell r="D501" t="str">
            <v>REF-PAYNOWSTRIPEREFUND OF ONE-TIME PAYMENT</v>
          </cell>
          <cell r="E501">
            <v>15</v>
          </cell>
          <cell r="F501">
            <v>0</v>
          </cell>
          <cell r="G501">
            <v>10098</v>
          </cell>
        </row>
        <row r="502">
          <cell r="B502" t="str">
            <v>CC-KOL</v>
          </cell>
          <cell r="C502" t="str">
            <v>ONLINE PAYMENT-CC</v>
          </cell>
          <cell r="D502" t="str">
            <v>CC-KOLONLINE PAYMENT-CC</v>
          </cell>
          <cell r="E502">
            <v>151</v>
          </cell>
          <cell r="F502">
            <v>0</v>
          </cell>
          <cell r="G502">
            <v>10098</v>
          </cell>
        </row>
        <row r="503">
          <cell r="B503" t="str">
            <v>PAY</v>
          </cell>
          <cell r="C503" t="str">
            <v>PAYMENT-THANK YOU!</v>
          </cell>
          <cell r="D503" t="str">
            <v>PAYPAYMENT-THANK YOU!</v>
          </cell>
          <cell r="E503">
            <v>141</v>
          </cell>
          <cell r="F503">
            <v>0</v>
          </cell>
          <cell r="G503">
            <v>10060</v>
          </cell>
        </row>
        <row r="504">
          <cell r="B504" t="str">
            <v>PAY-CFREE</v>
          </cell>
          <cell r="C504" t="str">
            <v>PAYMENT-THANK YOU</v>
          </cell>
          <cell r="D504" t="str">
            <v>PAY-CFREEPAYMENT-THANK YOU</v>
          </cell>
          <cell r="E504">
            <v>106</v>
          </cell>
          <cell r="F504">
            <v>0</v>
          </cell>
          <cell r="G504">
            <v>10092</v>
          </cell>
        </row>
        <row r="505">
          <cell r="B505" t="str">
            <v>PAY-KOL</v>
          </cell>
          <cell r="C505" t="str">
            <v>PAYMENT-THANK YOU - OL</v>
          </cell>
          <cell r="D505" t="str">
            <v>PAY-KOLPAYMENT-THANK YOU - OL</v>
          </cell>
          <cell r="E505">
            <v>128</v>
          </cell>
          <cell r="F505">
            <v>0</v>
          </cell>
          <cell r="G505">
            <v>10093</v>
          </cell>
        </row>
        <row r="506">
          <cell r="B506" t="str">
            <v>PAYNOW</v>
          </cell>
          <cell r="C506" t="str">
            <v>ONE-TIME PAYMENT</v>
          </cell>
          <cell r="D506" t="str">
            <v>PAYNOWONE-TIME PAYMENT</v>
          </cell>
          <cell r="E506">
            <v>157</v>
          </cell>
          <cell r="F506">
            <v>0</v>
          </cell>
          <cell r="G506">
            <v>10098</v>
          </cell>
        </row>
        <row r="507">
          <cell r="B507" t="str">
            <v>PAYPNCL</v>
          </cell>
          <cell r="C507" t="str">
            <v>PAYMENT THANK YOU!</v>
          </cell>
          <cell r="D507" t="str">
            <v>PAYPNCLPAYMENT THANK YOU!</v>
          </cell>
          <cell r="E507">
            <v>151</v>
          </cell>
          <cell r="F507">
            <v>0</v>
          </cell>
          <cell r="G507">
            <v>10099</v>
          </cell>
        </row>
        <row r="508">
          <cell r="B508" t="str">
            <v>2178-RO</v>
          </cell>
          <cell r="C508" t="str">
            <v>FUEL AND MATERIAL SURCHARGE</v>
          </cell>
          <cell r="D508" t="str">
            <v>2178-ROFUEL AND MATERIAL SURCHARGE</v>
          </cell>
          <cell r="E508">
            <v>140</v>
          </cell>
          <cell r="F508">
            <v>0</v>
          </cell>
          <cell r="G508">
            <v>31008</v>
          </cell>
        </row>
        <row r="509">
          <cell r="B509" t="str">
            <v>ILWACO-UTILITY</v>
          </cell>
          <cell r="C509" t="str">
            <v>6.0% CITY UTILITY TAX</v>
          </cell>
          <cell r="D509" t="str">
            <v>ILWACO-UTILITY6.0% CITY UTILITY TAX</v>
          </cell>
          <cell r="E509">
            <v>79</v>
          </cell>
          <cell r="F509">
            <v>0</v>
          </cell>
          <cell r="G509">
            <v>20175</v>
          </cell>
        </row>
        <row r="510">
          <cell r="B510" t="str">
            <v>REFUSE</v>
          </cell>
          <cell r="C510" t="str">
            <v>3.6% WA REFUSE TAX</v>
          </cell>
          <cell r="D510" t="str">
            <v>REFUSE3.6% WA REFUSE TAX</v>
          </cell>
          <cell r="E510">
            <v>337</v>
          </cell>
          <cell r="F510">
            <v>0</v>
          </cell>
          <cell r="G510">
            <v>20180</v>
          </cell>
        </row>
        <row r="511">
          <cell r="B511" t="str">
            <v>WA-STATE</v>
          </cell>
          <cell r="C511" t="str">
            <v>8.1% WA STATE SALES TAX</v>
          </cell>
          <cell r="D511" t="str">
            <v>WA-STATE8.1% WA STATE SALES TAX</v>
          </cell>
          <cell r="E511">
            <v>170</v>
          </cell>
          <cell r="F511">
            <v>0</v>
          </cell>
          <cell r="G511">
            <v>20140</v>
          </cell>
        </row>
        <row r="512">
          <cell r="B512" t="str">
            <v>60RW1</v>
          </cell>
          <cell r="C512" t="str">
            <v>1-60 GAL CART WEEKLY SVC</v>
          </cell>
          <cell r="D512" t="str">
            <v>60RW11-60 GAL CART WEEKLY SVC</v>
          </cell>
          <cell r="E512">
            <v>144</v>
          </cell>
          <cell r="F512">
            <v>0</v>
          </cell>
          <cell r="G512">
            <v>32000</v>
          </cell>
        </row>
        <row r="513">
          <cell r="B513" t="str">
            <v>90RW1</v>
          </cell>
          <cell r="C513" t="str">
            <v>1-90 GAL CART RESI WKLY</v>
          </cell>
          <cell r="D513" t="str">
            <v>90RW11-90 GAL CART RESI WKLY</v>
          </cell>
          <cell r="E513">
            <v>104</v>
          </cell>
          <cell r="F513">
            <v>0</v>
          </cell>
          <cell r="G513">
            <v>32000</v>
          </cell>
        </row>
        <row r="514">
          <cell r="B514" t="str">
            <v>OFOWR</v>
          </cell>
          <cell r="C514" t="str">
            <v>OVERFILL/OVERWEIGHT CHG</v>
          </cell>
          <cell r="D514" t="str">
            <v>OFOWROVERFILL/OVERWEIGHT CHG</v>
          </cell>
          <cell r="E514">
            <v>70</v>
          </cell>
          <cell r="F514">
            <v>0</v>
          </cell>
          <cell r="G514">
            <v>32001</v>
          </cell>
        </row>
        <row r="515">
          <cell r="B515" t="str">
            <v>REDELIVER</v>
          </cell>
          <cell r="C515" t="str">
            <v>DELIVERY CHARGE</v>
          </cell>
          <cell r="D515" t="str">
            <v>REDELIVERDELIVERY CHARGE</v>
          </cell>
          <cell r="E515">
            <v>77</v>
          </cell>
          <cell r="F515">
            <v>0</v>
          </cell>
          <cell r="G515">
            <v>32001</v>
          </cell>
        </row>
        <row r="516">
          <cell r="B516" t="str">
            <v>RESTART</v>
          </cell>
          <cell r="C516" t="str">
            <v>SERVICE RESTART FEE</v>
          </cell>
          <cell r="D516" t="str">
            <v>RESTARTSERVICE RESTART FEE</v>
          </cell>
          <cell r="E516">
            <v>80</v>
          </cell>
          <cell r="F516">
            <v>0</v>
          </cell>
          <cell r="G516">
            <v>32000</v>
          </cell>
        </row>
        <row r="517">
          <cell r="B517" t="str">
            <v>RXTRA60</v>
          </cell>
          <cell r="C517" t="str">
            <v>EXTRA 60GAL RESI</v>
          </cell>
          <cell r="D517" t="str">
            <v>RXTRA60EXTRA 60GAL RESI</v>
          </cell>
          <cell r="E517">
            <v>49</v>
          </cell>
          <cell r="F517">
            <v>0</v>
          </cell>
          <cell r="G517">
            <v>32001</v>
          </cell>
        </row>
        <row r="518">
          <cell r="B518" t="str">
            <v>2178-RES</v>
          </cell>
          <cell r="C518" t="str">
            <v>FUEL AND MATERIAL SURCHARGE</v>
          </cell>
          <cell r="D518" t="str">
            <v>2178-RESFUEL AND MATERIAL SURCHARGE</v>
          </cell>
          <cell r="E518">
            <v>133</v>
          </cell>
          <cell r="F518">
            <v>0</v>
          </cell>
          <cell r="G518">
            <v>32002</v>
          </cell>
        </row>
        <row r="519">
          <cell r="B519" t="str">
            <v>ILWACO-UTILITY</v>
          </cell>
          <cell r="C519" t="str">
            <v>6.0% CITY UTILITY TAX</v>
          </cell>
          <cell r="D519" t="str">
            <v>ILWACO-UTILITY6.0% CITY UTILITY TAX</v>
          </cell>
          <cell r="E519">
            <v>79</v>
          </cell>
          <cell r="F519">
            <v>0</v>
          </cell>
          <cell r="G519">
            <v>20175</v>
          </cell>
        </row>
        <row r="520">
          <cell r="B520" t="str">
            <v>REFUSE</v>
          </cell>
          <cell r="C520" t="str">
            <v>3.6% WA REFUSE TAX</v>
          </cell>
          <cell r="D520" t="str">
            <v>REFUSE3.6% WA REFUSE TAX</v>
          </cell>
          <cell r="E520">
            <v>337</v>
          </cell>
          <cell r="F520">
            <v>0</v>
          </cell>
          <cell r="G520">
            <v>20180</v>
          </cell>
        </row>
        <row r="521">
          <cell r="B521" t="str">
            <v>WA-STATE</v>
          </cell>
          <cell r="C521" t="str">
            <v>8.1% WA STATE SALES TAX</v>
          </cell>
          <cell r="D521" t="str">
            <v>WA-STATE8.1% WA STATE SALES TAX</v>
          </cell>
          <cell r="E521">
            <v>170</v>
          </cell>
          <cell r="F521">
            <v>0</v>
          </cell>
          <cell r="G521">
            <v>20140</v>
          </cell>
        </row>
        <row r="522">
          <cell r="B522" t="str">
            <v>60RM1</v>
          </cell>
          <cell r="C522" t="str">
            <v>1-60 GAL CART MONTHLY SVC</v>
          </cell>
          <cell r="D522" t="str">
            <v>60RM11-60 GAL CART MONTHLY SVC</v>
          </cell>
          <cell r="E522">
            <v>88</v>
          </cell>
          <cell r="F522">
            <v>0</v>
          </cell>
          <cell r="G522">
            <v>32000</v>
          </cell>
        </row>
        <row r="523">
          <cell r="B523" t="str">
            <v>60RW1</v>
          </cell>
          <cell r="C523" t="str">
            <v>1-60 GAL CART WEEKLY SVC</v>
          </cell>
          <cell r="D523" t="str">
            <v>60RW11-60 GAL CART WEEKLY SVC</v>
          </cell>
          <cell r="E523">
            <v>144</v>
          </cell>
          <cell r="F523">
            <v>0</v>
          </cell>
          <cell r="G523">
            <v>32000</v>
          </cell>
        </row>
        <row r="524">
          <cell r="B524" t="str">
            <v>65RBRENT</v>
          </cell>
          <cell r="C524" t="str">
            <v>65 RESI BEAR RENT</v>
          </cell>
          <cell r="D524" t="str">
            <v>65RBRENT65 RESI BEAR RENT</v>
          </cell>
          <cell r="E524">
            <v>80</v>
          </cell>
          <cell r="F524">
            <v>0</v>
          </cell>
          <cell r="G524">
            <v>32000</v>
          </cell>
        </row>
        <row r="525">
          <cell r="B525" t="str">
            <v>90RW1</v>
          </cell>
          <cell r="C525" t="str">
            <v>1-90 GAL CART RESI WKLY</v>
          </cell>
          <cell r="D525" t="str">
            <v>90RW11-90 GAL CART RESI WKLY</v>
          </cell>
          <cell r="E525">
            <v>104</v>
          </cell>
          <cell r="F525">
            <v>0</v>
          </cell>
          <cell r="G525">
            <v>32000</v>
          </cell>
        </row>
        <row r="526">
          <cell r="B526" t="str">
            <v>RDRIVEIN</v>
          </cell>
          <cell r="C526" t="str">
            <v>DRIVE IN SERVICE</v>
          </cell>
          <cell r="D526" t="str">
            <v>RDRIVEINDRIVE IN SERVICE</v>
          </cell>
          <cell r="E526">
            <v>52</v>
          </cell>
          <cell r="F526">
            <v>0</v>
          </cell>
          <cell r="G526">
            <v>32001</v>
          </cell>
        </row>
        <row r="527">
          <cell r="B527" t="str">
            <v>2178-RES</v>
          </cell>
          <cell r="C527" t="str">
            <v>FUEL AND MATERIAL SURCHARGE</v>
          </cell>
          <cell r="D527" t="str">
            <v>2178-RESFUEL AND MATERIAL SURCHARGE</v>
          </cell>
          <cell r="E527">
            <v>133</v>
          </cell>
          <cell r="F527">
            <v>0</v>
          </cell>
          <cell r="G527">
            <v>32002</v>
          </cell>
        </row>
        <row r="528">
          <cell r="B528" t="str">
            <v>ILWACO-UTILITY</v>
          </cell>
          <cell r="C528" t="str">
            <v>6.0% CITY UTILITY TAX</v>
          </cell>
          <cell r="D528" t="str">
            <v>ILWACO-UTILITY6.0% CITY UTILITY TAX</v>
          </cell>
          <cell r="E528">
            <v>79</v>
          </cell>
          <cell r="F528">
            <v>0</v>
          </cell>
          <cell r="G528">
            <v>20175</v>
          </cell>
        </row>
        <row r="529">
          <cell r="B529" t="str">
            <v>REFUSE</v>
          </cell>
          <cell r="C529" t="str">
            <v>3.6% WA REFUSE TAX</v>
          </cell>
          <cell r="D529" t="str">
            <v>REFUSE3.6% WA REFUSE TAX</v>
          </cell>
          <cell r="E529">
            <v>337</v>
          </cell>
          <cell r="F529">
            <v>0</v>
          </cell>
          <cell r="G529">
            <v>20180</v>
          </cell>
        </row>
        <row r="530">
          <cell r="B530" t="str">
            <v>REFUSE</v>
          </cell>
          <cell r="C530" t="str">
            <v>3.6% WA REFUSE TAX</v>
          </cell>
          <cell r="D530" t="str">
            <v>REFUSE3.6% WA REFUSE TAX</v>
          </cell>
          <cell r="E530">
            <v>337</v>
          </cell>
          <cell r="F530">
            <v>0</v>
          </cell>
          <cell r="G530">
            <v>20180</v>
          </cell>
        </row>
        <row r="531">
          <cell r="B531" t="str">
            <v>WA-STATE</v>
          </cell>
          <cell r="C531" t="str">
            <v>8.1% WA STATE SALES TAX</v>
          </cell>
          <cell r="D531" t="str">
            <v>WA-STATE8.1% WA STATE SALES TAX</v>
          </cell>
          <cell r="E531">
            <v>170</v>
          </cell>
          <cell r="F531">
            <v>0</v>
          </cell>
          <cell r="G531">
            <v>20140</v>
          </cell>
        </row>
        <row r="532">
          <cell r="B532" t="str">
            <v>RORENT</v>
          </cell>
          <cell r="C532" t="str">
            <v>ROLL OFF RENT</v>
          </cell>
          <cell r="D532" t="str">
            <v>RORENTROLL OFF RENT</v>
          </cell>
          <cell r="E532">
            <v>48</v>
          </cell>
          <cell r="F532">
            <v>0</v>
          </cell>
          <cell r="G532">
            <v>31002</v>
          </cell>
        </row>
        <row r="533">
          <cell r="B533" t="str">
            <v>RORENTTM</v>
          </cell>
          <cell r="C533" t="str">
            <v>ROLL OFF RENT TEMP MONTHLY</v>
          </cell>
          <cell r="D533" t="str">
            <v>RORENTTMROLL OFF RENT TEMP MONTHLY</v>
          </cell>
          <cell r="E533">
            <v>67</v>
          </cell>
          <cell r="F533">
            <v>0</v>
          </cell>
          <cell r="G533">
            <v>31002</v>
          </cell>
        </row>
        <row r="534">
          <cell r="B534" t="str">
            <v>DISP</v>
          </cell>
          <cell r="C534" t="str">
            <v>Disposal Fee Per Ton</v>
          </cell>
          <cell r="D534" t="str">
            <v>DISPDisposal Fee Per Ton</v>
          </cell>
          <cell r="E534">
            <v>62</v>
          </cell>
          <cell r="F534">
            <v>0</v>
          </cell>
          <cell r="G534">
            <v>31005</v>
          </cell>
        </row>
        <row r="535">
          <cell r="B535" t="str">
            <v>DISPAPPL</v>
          </cell>
          <cell r="C535" t="str">
            <v>DUMP FEE - APPLIANCE</v>
          </cell>
          <cell r="D535" t="str">
            <v>DISPAPPLDUMP FEE - APPLIANCE</v>
          </cell>
          <cell r="E535">
            <v>18</v>
          </cell>
          <cell r="F535">
            <v>0</v>
          </cell>
          <cell r="G535">
            <v>31005</v>
          </cell>
        </row>
        <row r="536">
          <cell r="B536" t="str">
            <v>ROHAUL20</v>
          </cell>
          <cell r="C536" t="str">
            <v>20YD ROLL OFF-HAUL</v>
          </cell>
          <cell r="D536" t="str">
            <v>ROHAUL2020YD ROLL OFF-HAUL</v>
          </cell>
          <cell r="E536">
            <v>48</v>
          </cell>
          <cell r="F536">
            <v>0</v>
          </cell>
          <cell r="G536">
            <v>31000</v>
          </cell>
        </row>
        <row r="537">
          <cell r="B537" t="str">
            <v>ROHAUL30T</v>
          </cell>
          <cell r="C537" t="str">
            <v>30YD ROLL OFF TEMP HAUL</v>
          </cell>
          <cell r="D537" t="str">
            <v>ROHAUL30T30YD ROLL OFF TEMP HAUL</v>
          </cell>
          <cell r="E537">
            <v>51</v>
          </cell>
          <cell r="F537">
            <v>0</v>
          </cell>
          <cell r="G537">
            <v>31001</v>
          </cell>
        </row>
        <row r="538">
          <cell r="B538" t="str">
            <v>RORENTTD</v>
          </cell>
          <cell r="C538" t="str">
            <v>ROLL OFF RENT TEMP DAILY</v>
          </cell>
          <cell r="D538" t="str">
            <v>RORENTTDROLL OFF RENT TEMP DAILY</v>
          </cell>
          <cell r="E538">
            <v>47</v>
          </cell>
          <cell r="F538">
            <v>0</v>
          </cell>
          <cell r="G538">
            <v>31002</v>
          </cell>
        </row>
        <row r="539">
          <cell r="B539" t="str">
            <v>RORENTTM</v>
          </cell>
          <cell r="C539" t="str">
            <v>ROLL OFF RENT TEMP MONTHLY</v>
          </cell>
          <cell r="D539" t="str">
            <v>RORENTTMROLL OFF RENT TEMP MONTHLY</v>
          </cell>
          <cell r="E539">
            <v>67</v>
          </cell>
          <cell r="F539">
            <v>0</v>
          </cell>
          <cell r="G539">
            <v>31002</v>
          </cell>
        </row>
        <row r="540">
          <cell r="B540" t="str">
            <v>2178-RO</v>
          </cell>
          <cell r="C540" t="str">
            <v>FUEL AND MATERIAL SURCHARGE</v>
          </cell>
          <cell r="D540" t="str">
            <v>2178-ROFUEL AND MATERIAL SURCHARGE</v>
          </cell>
          <cell r="E540">
            <v>140</v>
          </cell>
          <cell r="F540">
            <v>0</v>
          </cell>
          <cell r="G540">
            <v>31008</v>
          </cell>
        </row>
        <row r="541">
          <cell r="B541" t="str">
            <v>ILWACO-UTILITY</v>
          </cell>
          <cell r="C541" t="str">
            <v>6.0% CITY UTILITY TAX</v>
          </cell>
          <cell r="D541" t="str">
            <v>ILWACO-UTILITY6.0% CITY UTILITY TAX</v>
          </cell>
          <cell r="E541">
            <v>79</v>
          </cell>
          <cell r="F541">
            <v>0</v>
          </cell>
          <cell r="G541">
            <v>20175</v>
          </cell>
        </row>
        <row r="542">
          <cell r="B542" t="str">
            <v>REFUSE</v>
          </cell>
          <cell r="C542" t="str">
            <v>3.6% WA REFUSE TAX</v>
          </cell>
          <cell r="D542" t="str">
            <v>REFUSE3.6% WA REFUSE TAX</v>
          </cell>
          <cell r="E542">
            <v>337</v>
          </cell>
          <cell r="F542">
            <v>0</v>
          </cell>
          <cell r="G542">
            <v>20180</v>
          </cell>
        </row>
        <row r="543">
          <cell r="B543" t="str">
            <v>REFUSE</v>
          </cell>
          <cell r="C543" t="str">
            <v>3.6% WA REFUSE TAX</v>
          </cell>
          <cell r="D543" t="str">
            <v>REFUSE3.6% WA REFUSE TAX</v>
          </cell>
          <cell r="E543">
            <v>337</v>
          </cell>
          <cell r="F543">
            <v>0</v>
          </cell>
          <cell r="G543">
            <v>20180</v>
          </cell>
        </row>
        <row r="544">
          <cell r="B544" t="str">
            <v>WA-STATE</v>
          </cell>
          <cell r="C544" t="str">
            <v>8.1% WA STATE SALES TAX</v>
          </cell>
          <cell r="D544" t="str">
            <v>WA-STATE8.1% WA STATE SALES TAX</v>
          </cell>
          <cell r="E544">
            <v>170</v>
          </cell>
          <cell r="F544">
            <v>0</v>
          </cell>
          <cell r="G544">
            <v>20140</v>
          </cell>
        </row>
        <row r="545">
          <cell r="B545" t="str">
            <v>WA-STATE</v>
          </cell>
          <cell r="C545" t="str">
            <v>8.1% WA STATE SALES TAX</v>
          </cell>
          <cell r="D545" t="str">
            <v>WA-STATE8.1% WA STATE SALES TAX</v>
          </cell>
          <cell r="E545">
            <v>170</v>
          </cell>
          <cell r="F545">
            <v>0</v>
          </cell>
          <cell r="G545">
            <v>20140</v>
          </cell>
        </row>
        <row r="546">
          <cell r="B546" t="str">
            <v>FINCHG</v>
          </cell>
          <cell r="C546" t="str">
            <v>LATE FEE</v>
          </cell>
          <cell r="D546" t="str">
            <v>FINCHGLATE FEE</v>
          </cell>
          <cell r="E546">
            <v>138</v>
          </cell>
          <cell r="F546">
            <v>0</v>
          </cell>
          <cell r="G546">
            <v>38000</v>
          </cell>
        </row>
        <row r="547">
          <cell r="B547" t="str">
            <v>FINCHG</v>
          </cell>
          <cell r="C547" t="str">
            <v>LATE FEE</v>
          </cell>
          <cell r="D547" t="str">
            <v>FINCHGLATE FEE</v>
          </cell>
          <cell r="E547">
            <v>138</v>
          </cell>
          <cell r="F547">
            <v>0</v>
          </cell>
          <cell r="G547">
            <v>38000</v>
          </cell>
        </row>
        <row r="548">
          <cell r="B548" t="str">
            <v>MM</v>
          </cell>
          <cell r="C548" t="str">
            <v>MOVE MONEY</v>
          </cell>
          <cell r="D548" t="str">
            <v>MMMOVE MONEY</v>
          </cell>
          <cell r="E548">
            <v>63</v>
          </cell>
          <cell r="F548">
            <v>0</v>
          </cell>
          <cell r="G548">
            <v>10095</v>
          </cell>
        </row>
        <row r="549">
          <cell r="B549" t="str">
            <v>NSF FEES</v>
          </cell>
          <cell r="C549" t="str">
            <v>RETURNED CHECK FEE</v>
          </cell>
          <cell r="D549" t="str">
            <v>NSF FEESRETURNED CHECK FEE</v>
          </cell>
          <cell r="E549">
            <v>25</v>
          </cell>
          <cell r="F549">
            <v>0</v>
          </cell>
          <cell r="G549">
            <v>91002</v>
          </cell>
        </row>
        <row r="550">
          <cell r="B550" t="str">
            <v>REFUND</v>
          </cell>
          <cell r="C550" t="str">
            <v>REFUND</v>
          </cell>
          <cell r="D550" t="str">
            <v>REFUNDREFUND</v>
          </cell>
          <cell r="E550">
            <v>42</v>
          </cell>
          <cell r="F550">
            <v>0</v>
          </cell>
          <cell r="G550">
            <v>11599</v>
          </cell>
        </row>
        <row r="551">
          <cell r="B551" t="str">
            <v>REFUND</v>
          </cell>
          <cell r="C551" t="str">
            <v>REFUND</v>
          </cell>
          <cell r="D551" t="str">
            <v>REFUNDREFUND</v>
          </cell>
          <cell r="E551">
            <v>42</v>
          </cell>
          <cell r="F551">
            <v>0</v>
          </cell>
          <cell r="G551">
            <v>11599</v>
          </cell>
        </row>
        <row r="552">
          <cell r="B552" t="str">
            <v>60CW1</v>
          </cell>
          <cell r="C552" t="str">
            <v>1-60 GAL CART CMML WKLY</v>
          </cell>
          <cell r="D552" t="str">
            <v>60CW11-60 GAL CART CMML WKLY</v>
          </cell>
          <cell r="E552">
            <v>54</v>
          </cell>
          <cell r="F552">
            <v>0</v>
          </cell>
          <cell r="G552">
            <v>33000</v>
          </cell>
        </row>
        <row r="553">
          <cell r="B553" t="str">
            <v>SP65B</v>
          </cell>
          <cell r="C553" t="str">
            <v>SPECIAL PICKUP 65GL BEAR</v>
          </cell>
          <cell r="D553" t="str">
            <v>SP65BSPECIAL PICKUP 65GL BEAR</v>
          </cell>
          <cell r="E553">
            <v>12</v>
          </cell>
          <cell r="F553">
            <v>0</v>
          </cell>
          <cell r="G553">
            <v>33001</v>
          </cell>
        </row>
        <row r="554">
          <cell r="B554" t="str">
            <v>300C2W1</v>
          </cell>
          <cell r="C554" t="str">
            <v>1-300 GL CART 2X WK SVC</v>
          </cell>
          <cell r="D554" t="str">
            <v>300C2W11-300 GL CART 2X WK SVC</v>
          </cell>
          <cell r="E554">
            <v>41</v>
          </cell>
          <cell r="F554">
            <v>0</v>
          </cell>
          <cell r="G554">
            <v>33000</v>
          </cell>
        </row>
        <row r="555">
          <cell r="B555" t="str">
            <v>300C3W1</v>
          </cell>
          <cell r="C555" t="str">
            <v>1-300 GL CART 3X WK SVC</v>
          </cell>
          <cell r="D555" t="str">
            <v>300C3W11-300 GL CART 3X WK SVC</v>
          </cell>
          <cell r="E555">
            <v>38</v>
          </cell>
          <cell r="F555">
            <v>0</v>
          </cell>
          <cell r="G555">
            <v>33000</v>
          </cell>
        </row>
        <row r="556">
          <cell r="B556" t="str">
            <v>300C5W1</v>
          </cell>
          <cell r="C556" t="str">
            <v>1-300 GL CART 5X WK SVC</v>
          </cell>
          <cell r="D556" t="str">
            <v>300C5W11-300 GL CART 5X WK SVC</v>
          </cell>
          <cell r="E556">
            <v>34</v>
          </cell>
          <cell r="F556">
            <v>0</v>
          </cell>
          <cell r="G556">
            <v>33000</v>
          </cell>
        </row>
        <row r="557">
          <cell r="B557" t="str">
            <v>300CE1</v>
          </cell>
          <cell r="C557" t="str">
            <v>1-300 GL CART EOW SVC</v>
          </cell>
          <cell r="D557" t="str">
            <v>300CE11-300 GL CART EOW SVC</v>
          </cell>
          <cell r="E557">
            <v>46</v>
          </cell>
          <cell r="F557">
            <v>0</v>
          </cell>
          <cell r="G557">
            <v>33000</v>
          </cell>
        </row>
        <row r="558">
          <cell r="B558" t="str">
            <v>300CW1</v>
          </cell>
          <cell r="C558" t="str">
            <v>1-300 GL CART WEEKLY SVC</v>
          </cell>
          <cell r="D558" t="str">
            <v>300CW11-300 GL CART WEEKLY SVC</v>
          </cell>
          <cell r="E558">
            <v>51</v>
          </cell>
          <cell r="F558">
            <v>0</v>
          </cell>
          <cell r="G558">
            <v>33000</v>
          </cell>
        </row>
        <row r="559">
          <cell r="B559" t="str">
            <v>60CE1</v>
          </cell>
          <cell r="C559" t="str">
            <v>1-60 GAL CART CMML EOW</v>
          </cell>
          <cell r="D559" t="str">
            <v>60CE11-60 GAL CART CMML EOW</v>
          </cell>
          <cell r="E559">
            <v>52</v>
          </cell>
          <cell r="F559">
            <v>0</v>
          </cell>
          <cell r="G559">
            <v>33000</v>
          </cell>
        </row>
        <row r="560">
          <cell r="B560" t="str">
            <v>60CW1</v>
          </cell>
          <cell r="C560" t="str">
            <v>1-60 GAL CART CMML WKLY</v>
          </cell>
          <cell r="D560" t="str">
            <v>60CW11-60 GAL CART CMML WKLY</v>
          </cell>
          <cell r="E560">
            <v>54</v>
          </cell>
          <cell r="F560">
            <v>0</v>
          </cell>
          <cell r="G560">
            <v>33000</v>
          </cell>
        </row>
        <row r="561">
          <cell r="B561" t="str">
            <v>65C2WB1</v>
          </cell>
          <cell r="C561" t="str">
            <v>1-65 GAL BEAR CART CMML 2X WK</v>
          </cell>
          <cell r="D561" t="str">
            <v>65C2WB11-65 GAL BEAR CART CMML 2X WK</v>
          </cell>
          <cell r="E561">
            <v>27</v>
          </cell>
          <cell r="F561">
            <v>0</v>
          </cell>
          <cell r="G561">
            <v>33000</v>
          </cell>
        </row>
        <row r="562">
          <cell r="B562" t="str">
            <v>65CBRENT</v>
          </cell>
          <cell r="C562" t="str">
            <v>65 CMML BEAR RENT</v>
          </cell>
          <cell r="D562" t="str">
            <v>65CBRENT65 CMML BEAR RENT</v>
          </cell>
          <cell r="E562">
            <v>31</v>
          </cell>
          <cell r="F562">
            <v>0</v>
          </cell>
          <cell r="G562">
            <v>33000</v>
          </cell>
        </row>
        <row r="563">
          <cell r="B563" t="str">
            <v>65CWB1</v>
          </cell>
          <cell r="C563" t="str">
            <v>1-65 GAL BEAR CART CMML WKLY</v>
          </cell>
          <cell r="D563" t="str">
            <v>65CWB11-65 GAL BEAR CART CMML WKLY</v>
          </cell>
          <cell r="E563">
            <v>34</v>
          </cell>
          <cell r="F563">
            <v>0</v>
          </cell>
          <cell r="G563">
            <v>33000</v>
          </cell>
        </row>
        <row r="564">
          <cell r="B564" t="str">
            <v>90C2W1</v>
          </cell>
          <cell r="C564" t="str">
            <v>1-90 GAL CART CMML 2X WK</v>
          </cell>
          <cell r="D564" t="str">
            <v>90C2W11-90 GAL CART CMML 2X WK</v>
          </cell>
          <cell r="E564">
            <v>36</v>
          </cell>
          <cell r="F564">
            <v>0</v>
          </cell>
          <cell r="G564">
            <v>33000</v>
          </cell>
        </row>
        <row r="565">
          <cell r="B565" t="str">
            <v>90CW1</v>
          </cell>
          <cell r="C565" t="str">
            <v>1-90 GAL CART CMML WKLY</v>
          </cell>
          <cell r="D565" t="str">
            <v>90CW11-90 GAL CART CMML WKLY</v>
          </cell>
          <cell r="E565">
            <v>63</v>
          </cell>
          <cell r="F565">
            <v>0</v>
          </cell>
          <cell r="G565">
            <v>33000</v>
          </cell>
        </row>
        <row r="566">
          <cell r="B566" t="str">
            <v>95CBRENT</v>
          </cell>
          <cell r="C566" t="str">
            <v>95 CMML BEAR RENT</v>
          </cell>
          <cell r="D566" t="str">
            <v>95CBRENT95 CMML BEAR RENT</v>
          </cell>
          <cell r="E566">
            <v>37</v>
          </cell>
          <cell r="F566">
            <v>0</v>
          </cell>
          <cell r="G566">
            <v>33000</v>
          </cell>
        </row>
        <row r="567">
          <cell r="B567" t="str">
            <v>95CWB1</v>
          </cell>
          <cell r="C567" t="str">
            <v>1-95 GAL BEAR CART CMML WKLY</v>
          </cell>
          <cell r="D567" t="str">
            <v>95CWB11-95 GAL BEAR CART CMML WKLY</v>
          </cell>
          <cell r="E567">
            <v>37</v>
          </cell>
          <cell r="F567">
            <v>0</v>
          </cell>
          <cell r="G567">
            <v>33000</v>
          </cell>
        </row>
        <row r="568">
          <cell r="B568" t="str">
            <v>CASTERS-COM</v>
          </cell>
          <cell r="C568" t="str">
            <v>CASTERS - COM</v>
          </cell>
          <cell r="D568" t="str">
            <v>CASTERS-COMCASTERS - COM</v>
          </cell>
          <cell r="E568">
            <v>43</v>
          </cell>
          <cell r="F568">
            <v>0</v>
          </cell>
          <cell r="G568">
            <v>33000</v>
          </cell>
        </row>
        <row r="569">
          <cell r="B569" t="str">
            <v>CRENT300</v>
          </cell>
          <cell r="C569" t="str">
            <v>CONTAINER RENT 300 GAL</v>
          </cell>
          <cell r="D569" t="str">
            <v>CRENT300CONTAINER RENT 300 GAL</v>
          </cell>
          <cell r="E569">
            <v>46</v>
          </cell>
          <cell r="F569">
            <v>0</v>
          </cell>
          <cell r="G569">
            <v>33000</v>
          </cell>
        </row>
        <row r="570">
          <cell r="B570" t="str">
            <v>CRENT60</v>
          </cell>
          <cell r="C570" t="str">
            <v>CONTAINER RENT 60 GAL</v>
          </cell>
          <cell r="D570" t="str">
            <v>CRENT60CONTAINER RENT 60 GAL</v>
          </cell>
          <cell r="E570">
            <v>50</v>
          </cell>
          <cell r="F570">
            <v>0</v>
          </cell>
          <cell r="G570">
            <v>33000</v>
          </cell>
        </row>
        <row r="571">
          <cell r="B571" t="str">
            <v>CWALKIN</v>
          </cell>
          <cell r="C571" t="str">
            <v>WALK IN SERVICE</v>
          </cell>
          <cell r="D571" t="str">
            <v>CWALKINWALK IN SERVICE</v>
          </cell>
          <cell r="E571">
            <v>6</v>
          </cell>
          <cell r="F571">
            <v>0</v>
          </cell>
          <cell r="G571">
            <v>33001</v>
          </cell>
        </row>
        <row r="572">
          <cell r="B572" t="str">
            <v>ROLLOUTOC</v>
          </cell>
          <cell r="C572" t="str">
            <v>ROLL OUT</v>
          </cell>
          <cell r="D572" t="str">
            <v>ROLLOUTOCROLL OUT</v>
          </cell>
          <cell r="E572">
            <v>36</v>
          </cell>
          <cell r="F572">
            <v>0</v>
          </cell>
          <cell r="G572">
            <v>33001</v>
          </cell>
        </row>
        <row r="573">
          <cell r="B573" t="str">
            <v>ROLLW-COM</v>
          </cell>
          <cell r="C573" t="str">
            <v>ROLLOUT CMML WEEKLY UP TO 25FT</v>
          </cell>
          <cell r="D573" t="str">
            <v>ROLLW-COMROLLOUT CMML WEEKLY UP TO 25FT</v>
          </cell>
          <cell r="E573">
            <v>24</v>
          </cell>
          <cell r="F573">
            <v>0</v>
          </cell>
          <cell r="G573">
            <v>33001</v>
          </cell>
        </row>
        <row r="574">
          <cell r="B574" t="str">
            <v>UNLOCKREF</v>
          </cell>
          <cell r="C574" t="str">
            <v>UNLOCK / UNLATCH REFUSE</v>
          </cell>
          <cell r="D574" t="str">
            <v>UNLOCKREFUNLOCK / UNLATCH REFUSE</v>
          </cell>
          <cell r="E574">
            <v>39</v>
          </cell>
          <cell r="F574">
            <v>0</v>
          </cell>
          <cell r="G574">
            <v>33001</v>
          </cell>
        </row>
        <row r="575">
          <cell r="B575" t="str">
            <v>300CTPU</v>
          </cell>
          <cell r="C575" t="str">
            <v>300 GL CART TEMP PICKUP</v>
          </cell>
          <cell r="D575" t="str">
            <v>300CTPU300 GL CART TEMP PICKUP</v>
          </cell>
          <cell r="E575">
            <v>30</v>
          </cell>
          <cell r="F575">
            <v>0</v>
          </cell>
          <cell r="G575">
            <v>33000</v>
          </cell>
        </row>
        <row r="576">
          <cell r="B576" t="str">
            <v>CTDEL</v>
          </cell>
          <cell r="C576" t="str">
            <v>TEMP CONTAINER DELIV</v>
          </cell>
          <cell r="D576" t="str">
            <v>CTDELTEMP CONTAINER DELIV</v>
          </cell>
          <cell r="E576">
            <v>21</v>
          </cell>
          <cell r="F576">
            <v>0</v>
          </cell>
          <cell r="G576">
            <v>33000</v>
          </cell>
        </row>
        <row r="577">
          <cell r="B577" t="str">
            <v>CTRIP</v>
          </cell>
          <cell r="C577" t="str">
            <v>RETURN TRIP CHARGE - CONT</v>
          </cell>
          <cell r="D577" t="str">
            <v>CTRIPRETURN TRIP CHARGE - CONT</v>
          </cell>
          <cell r="E577">
            <v>8</v>
          </cell>
          <cell r="F577">
            <v>0</v>
          </cell>
          <cell r="G577">
            <v>33001</v>
          </cell>
        </row>
        <row r="578">
          <cell r="B578" t="str">
            <v>CTRIP-COMM</v>
          </cell>
          <cell r="C578" t="str">
            <v>RETURN TRIP CHARGE - COMM</v>
          </cell>
          <cell r="D578" t="str">
            <v>CTRIP-COMMRETURN TRIP CHARGE - COMM</v>
          </cell>
          <cell r="E578">
            <v>12</v>
          </cell>
          <cell r="F578">
            <v>0</v>
          </cell>
          <cell r="G578">
            <v>33001</v>
          </cell>
        </row>
        <row r="579">
          <cell r="B579" t="str">
            <v>CXTRA90</v>
          </cell>
          <cell r="C579" t="str">
            <v>EXTRA 90GAL COMM</v>
          </cell>
          <cell r="D579" t="str">
            <v>CXTRA90EXTRA 90GAL COMM</v>
          </cell>
          <cell r="E579">
            <v>15</v>
          </cell>
          <cell r="F579">
            <v>0</v>
          </cell>
          <cell r="G579">
            <v>33001</v>
          </cell>
        </row>
        <row r="580">
          <cell r="B580" t="str">
            <v>OFOWC</v>
          </cell>
          <cell r="C580" t="str">
            <v>OVERFILL/OVERWEIGHT COMM</v>
          </cell>
          <cell r="D580" t="str">
            <v>OFOWCOVERFILL/OVERWEIGHT COMM</v>
          </cell>
          <cell r="E580">
            <v>40</v>
          </cell>
          <cell r="F580">
            <v>0</v>
          </cell>
          <cell r="G580">
            <v>33001</v>
          </cell>
        </row>
        <row r="581">
          <cell r="B581" t="str">
            <v>SP300</v>
          </cell>
          <cell r="C581" t="str">
            <v>SPECIAL PICKUP 300GL</v>
          </cell>
          <cell r="D581" t="str">
            <v>SP300SPECIAL PICKUP 300GL</v>
          </cell>
          <cell r="E581">
            <v>30</v>
          </cell>
          <cell r="F581">
            <v>0</v>
          </cell>
          <cell r="G581">
            <v>33001</v>
          </cell>
        </row>
        <row r="582">
          <cell r="B582" t="str">
            <v>2178-COM</v>
          </cell>
          <cell r="C582" t="str">
            <v>FUEL AND MATERIAL SURCHARGE</v>
          </cell>
          <cell r="D582" t="str">
            <v>2178-COMFUEL AND MATERIAL SURCHARGE</v>
          </cell>
          <cell r="E582">
            <v>77</v>
          </cell>
          <cell r="F582">
            <v>0</v>
          </cell>
          <cell r="G582">
            <v>33002</v>
          </cell>
        </row>
        <row r="583">
          <cell r="B583" t="str">
            <v>2178-RES</v>
          </cell>
          <cell r="C583" t="str">
            <v>FUEL AND MATERIAL SURCHARGE</v>
          </cell>
          <cell r="D583" t="str">
            <v>2178-RESFUEL AND MATERIAL SURCHARGE</v>
          </cell>
          <cell r="E583">
            <v>133</v>
          </cell>
          <cell r="F583">
            <v>0</v>
          </cell>
          <cell r="G583">
            <v>33002</v>
          </cell>
        </row>
        <row r="584">
          <cell r="B584" t="str">
            <v>ILWACO-UTILITY</v>
          </cell>
          <cell r="C584" t="str">
            <v>6.0% CITY UTILITY TAX</v>
          </cell>
          <cell r="D584" t="str">
            <v>ILWACO-UTILITY6.0% CITY UTILITY TAX</v>
          </cell>
          <cell r="E584">
            <v>79</v>
          </cell>
          <cell r="F584">
            <v>0</v>
          </cell>
          <cell r="G584">
            <v>20175</v>
          </cell>
        </row>
        <row r="585">
          <cell r="B585" t="str">
            <v>LONGB-UTILITY</v>
          </cell>
          <cell r="C585" t="str">
            <v>9.0% CITY UTILITY TAX</v>
          </cell>
          <cell r="D585" t="str">
            <v>LONGB-UTILITY9.0% CITY UTILITY TAX</v>
          </cell>
          <cell r="E585">
            <v>73</v>
          </cell>
          <cell r="F585">
            <v>0</v>
          </cell>
          <cell r="G585">
            <v>20175</v>
          </cell>
        </row>
        <row r="586">
          <cell r="B586" t="str">
            <v>LONGB-UTILITY ONLY</v>
          </cell>
          <cell r="C586" t="str">
            <v>9.0% CITY UTILITY TAX</v>
          </cell>
          <cell r="D586" t="str">
            <v>LONGB-UTILITY ONLY9.0% CITY UTILITY TAX</v>
          </cell>
          <cell r="E586">
            <v>13</v>
          </cell>
          <cell r="F586">
            <v>0</v>
          </cell>
          <cell r="G586">
            <v>20175</v>
          </cell>
        </row>
        <row r="587">
          <cell r="B587" t="str">
            <v>REFUSE</v>
          </cell>
          <cell r="C587" t="str">
            <v>3.6% WA REFUSE TAX</v>
          </cell>
          <cell r="D587" t="str">
            <v>REFUSE3.6% WA REFUSE TAX</v>
          </cell>
          <cell r="E587">
            <v>337</v>
          </cell>
          <cell r="F587">
            <v>0</v>
          </cell>
          <cell r="G587">
            <v>20180</v>
          </cell>
        </row>
        <row r="588">
          <cell r="B588" t="str">
            <v>REFUSE</v>
          </cell>
          <cell r="C588" t="str">
            <v>3.6% WA REFUSE TAX</v>
          </cell>
          <cell r="D588" t="str">
            <v>REFUSE3.6% WA REFUSE TAX</v>
          </cell>
          <cell r="E588">
            <v>337</v>
          </cell>
          <cell r="F588">
            <v>0</v>
          </cell>
          <cell r="G588">
            <v>20180</v>
          </cell>
        </row>
        <row r="589">
          <cell r="B589" t="str">
            <v>REFUSE</v>
          </cell>
          <cell r="C589" t="str">
            <v>3.6% WA REFUSE TAX</v>
          </cell>
          <cell r="D589" t="str">
            <v>REFUSE3.6% WA REFUSE TAX</v>
          </cell>
          <cell r="E589">
            <v>337</v>
          </cell>
          <cell r="F589">
            <v>0</v>
          </cell>
          <cell r="G589">
            <v>20180</v>
          </cell>
        </row>
        <row r="590">
          <cell r="B590" t="str">
            <v>WA-STATE</v>
          </cell>
          <cell r="C590" t="str">
            <v>8.3% WA STATE SALES TAX</v>
          </cell>
          <cell r="D590" t="str">
            <v>WA-STATE8.3% WA STATE SALES TAX</v>
          </cell>
          <cell r="E590">
            <v>59</v>
          </cell>
          <cell r="F590">
            <v>0</v>
          </cell>
          <cell r="G590">
            <v>20140</v>
          </cell>
        </row>
        <row r="591">
          <cell r="B591" t="str">
            <v>CC-KOL</v>
          </cell>
          <cell r="C591" t="str">
            <v>ONLINE PAYMENT-CC</v>
          </cell>
          <cell r="D591" t="str">
            <v>CC-KOLONLINE PAYMENT-CC</v>
          </cell>
          <cell r="E591">
            <v>151</v>
          </cell>
          <cell r="F591">
            <v>0</v>
          </cell>
          <cell r="G591">
            <v>10098</v>
          </cell>
        </row>
        <row r="592">
          <cell r="B592" t="str">
            <v>PAY</v>
          </cell>
          <cell r="C592" t="str">
            <v>PAYMENT-THANK YOU!</v>
          </cell>
          <cell r="D592" t="str">
            <v>PAYPAYMENT-THANK YOU!</v>
          </cell>
          <cell r="E592">
            <v>141</v>
          </cell>
          <cell r="F592">
            <v>0</v>
          </cell>
          <cell r="G592">
            <v>10060</v>
          </cell>
        </row>
        <row r="593">
          <cell r="B593" t="str">
            <v>PAY-CFREE</v>
          </cell>
          <cell r="C593" t="str">
            <v>PAYMENT-THANK YOU</v>
          </cell>
          <cell r="D593" t="str">
            <v>PAY-CFREEPAYMENT-THANK YOU</v>
          </cell>
          <cell r="E593">
            <v>106</v>
          </cell>
          <cell r="F593">
            <v>0</v>
          </cell>
          <cell r="G593">
            <v>10092</v>
          </cell>
        </row>
        <row r="594">
          <cell r="B594" t="str">
            <v>PAY-KOL</v>
          </cell>
          <cell r="C594" t="str">
            <v>PAYMENT-THANK YOU - OL</v>
          </cell>
          <cell r="D594" t="str">
            <v>PAY-KOLPAYMENT-THANK YOU - OL</v>
          </cell>
          <cell r="E594">
            <v>128</v>
          </cell>
          <cell r="F594">
            <v>0</v>
          </cell>
          <cell r="G594">
            <v>10093</v>
          </cell>
        </row>
        <row r="595">
          <cell r="B595" t="str">
            <v>PAYMET</v>
          </cell>
          <cell r="C595" t="str">
            <v>METAVANTE ONLINE PAYMENT</v>
          </cell>
          <cell r="D595" t="str">
            <v>PAYMETMETAVANTE ONLINE PAYMENT</v>
          </cell>
          <cell r="E595">
            <v>77</v>
          </cell>
          <cell r="F595">
            <v>0</v>
          </cell>
          <cell r="G595">
            <v>10092</v>
          </cell>
        </row>
        <row r="596">
          <cell r="B596" t="str">
            <v>PAYNOW</v>
          </cell>
          <cell r="C596" t="str">
            <v>ONE-TIME PAYMENT</v>
          </cell>
          <cell r="D596" t="str">
            <v>PAYNOWONE-TIME PAYMENT</v>
          </cell>
          <cell r="E596">
            <v>157</v>
          </cell>
          <cell r="F596">
            <v>0</v>
          </cell>
          <cell r="G596">
            <v>10098</v>
          </cell>
        </row>
        <row r="597">
          <cell r="B597" t="str">
            <v>PAYPNCL</v>
          </cell>
          <cell r="C597" t="str">
            <v>PAYMENT THANK YOU!</v>
          </cell>
          <cell r="D597" t="str">
            <v>PAYPNCLPAYMENT THANK YOU!</v>
          </cell>
          <cell r="E597">
            <v>151</v>
          </cell>
          <cell r="F597">
            <v>0</v>
          </cell>
          <cell r="G597">
            <v>10099</v>
          </cell>
        </row>
        <row r="598">
          <cell r="B598" t="str">
            <v>CC-KOL</v>
          </cell>
          <cell r="C598" t="str">
            <v>ONLINE PAYMENT-CC</v>
          </cell>
          <cell r="D598" t="str">
            <v>CC-KOLONLINE PAYMENT-CC</v>
          </cell>
          <cell r="E598">
            <v>151</v>
          </cell>
          <cell r="F598">
            <v>0</v>
          </cell>
          <cell r="G598">
            <v>10098</v>
          </cell>
        </row>
        <row r="599">
          <cell r="B599" t="str">
            <v>MAKEPAYMENT</v>
          </cell>
          <cell r="C599" t="str">
            <v>MAKE A PAYMENT</v>
          </cell>
          <cell r="D599" t="str">
            <v>MAKEPAYMENTMAKE A PAYMENT</v>
          </cell>
          <cell r="E599">
            <v>60</v>
          </cell>
          <cell r="F599">
            <v>0</v>
          </cell>
          <cell r="G599">
            <v>10098</v>
          </cell>
        </row>
        <row r="600">
          <cell r="B600" t="str">
            <v>PAY</v>
          </cell>
          <cell r="C600" t="str">
            <v>PAYMENT-THANK YOU!</v>
          </cell>
          <cell r="D600" t="str">
            <v>PAYPAYMENT-THANK YOU!</v>
          </cell>
          <cell r="E600">
            <v>141</v>
          </cell>
          <cell r="F600">
            <v>0</v>
          </cell>
          <cell r="G600">
            <v>10060</v>
          </cell>
        </row>
        <row r="601">
          <cell r="B601" t="str">
            <v>PAY-CFREE</v>
          </cell>
          <cell r="C601" t="str">
            <v>PAYMENT-THANK YOU</v>
          </cell>
          <cell r="D601" t="str">
            <v>PAY-CFREEPAYMENT-THANK YOU</v>
          </cell>
          <cell r="E601">
            <v>106</v>
          </cell>
          <cell r="F601">
            <v>0</v>
          </cell>
          <cell r="G601">
            <v>10092</v>
          </cell>
        </row>
        <row r="602">
          <cell r="B602" t="str">
            <v>PAY-KOL</v>
          </cell>
          <cell r="C602" t="str">
            <v>PAYMENT-THANK YOU - OL</v>
          </cell>
          <cell r="D602" t="str">
            <v>PAY-KOLPAYMENT-THANK YOU - OL</v>
          </cell>
          <cell r="E602">
            <v>128</v>
          </cell>
          <cell r="F602">
            <v>0</v>
          </cell>
          <cell r="G602">
            <v>10093</v>
          </cell>
        </row>
        <row r="603">
          <cell r="B603" t="str">
            <v>PAYNOW</v>
          </cell>
          <cell r="C603" t="str">
            <v>ONE-TIME PAYMENT</v>
          </cell>
          <cell r="D603" t="str">
            <v>PAYNOWONE-TIME PAYMENT</v>
          </cell>
          <cell r="E603">
            <v>157</v>
          </cell>
          <cell r="F603">
            <v>0</v>
          </cell>
          <cell r="G603">
            <v>10098</v>
          </cell>
        </row>
        <row r="604">
          <cell r="B604" t="str">
            <v>PAYPNCL</v>
          </cell>
          <cell r="C604" t="str">
            <v>PAYMENT THANK YOU!</v>
          </cell>
          <cell r="D604" t="str">
            <v>PAYPNCLPAYMENT THANK YOU!</v>
          </cell>
          <cell r="E604">
            <v>151</v>
          </cell>
          <cell r="F604">
            <v>0</v>
          </cell>
          <cell r="G604">
            <v>10099</v>
          </cell>
        </row>
        <row r="605">
          <cell r="B605" t="str">
            <v>CC-KOL</v>
          </cell>
          <cell r="C605" t="str">
            <v>ONLINE PAYMENT-CC</v>
          </cell>
          <cell r="D605" t="str">
            <v>CC-KOLONLINE PAYMENT-CC</v>
          </cell>
          <cell r="E605">
            <v>151</v>
          </cell>
          <cell r="F605">
            <v>0</v>
          </cell>
          <cell r="G605">
            <v>10098</v>
          </cell>
        </row>
        <row r="606">
          <cell r="B606" t="str">
            <v>PAY</v>
          </cell>
          <cell r="C606" t="str">
            <v>PAYMENT-THANK YOU!</v>
          </cell>
          <cell r="D606" t="str">
            <v>PAYPAYMENT-THANK YOU!</v>
          </cell>
          <cell r="E606">
            <v>141</v>
          </cell>
          <cell r="F606">
            <v>0</v>
          </cell>
          <cell r="G606">
            <v>10060</v>
          </cell>
        </row>
        <row r="607">
          <cell r="B607" t="str">
            <v>PAY-KOL</v>
          </cell>
          <cell r="C607" t="str">
            <v>PAYMENT-THANK YOU - OL</v>
          </cell>
          <cell r="D607" t="str">
            <v>PAY-KOLPAYMENT-THANK YOU - OL</v>
          </cell>
          <cell r="E607">
            <v>128</v>
          </cell>
          <cell r="F607">
            <v>0</v>
          </cell>
          <cell r="G607">
            <v>10093</v>
          </cell>
        </row>
        <row r="608">
          <cell r="B608" t="str">
            <v>PAYNOW</v>
          </cell>
          <cell r="C608" t="str">
            <v>ONE-TIME PAYMENT</v>
          </cell>
          <cell r="D608" t="str">
            <v>PAYNOWONE-TIME PAYMENT</v>
          </cell>
          <cell r="E608">
            <v>157</v>
          </cell>
          <cell r="F608">
            <v>0</v>
          </cell>
          <cell r="G608">
            <v>10098</v>
          </cell>
        </row>
        <row r="609">
          <cell r="B609" t="str">
            <v>PAYPNCL</v>
          </cell>
          <cell r="C609" t="str">
            <v>PAYMENT THANK YOU!</v>
          </cell>
          <cell r="D609" t="str">
            <v>PAYPNCLPAYMENT THANK YOU!</v>
          </cell>
          <cell r="E609">
            <v>151</v>
          </cell>
          <cell r="F609">
            <v>0</v>
          </cell>
          <cell r="G609">
            <v>10099</v>
          </cell>
        </row>
        <row r="610">
          <cell r="B610" t="str">
            <v>RET-KOL</v>
          </cell>
          <cell r="C610" t="str">
            <v>ONLINE PAYMENT RETURN</v>
          </cell>
          <cell r="D610" t="str">
            <v>RET-KOLONLINE PAYMENT RETURN</v>
          </cell>
          <cell r="E610">
            <v>35</v>
          </cell>
          <cell r="F610">
            <v>0</v>
          </cell>
          <cell r="G610">
            <v>10093</v>
          </cell>
        </row>
        <row r="611">
          <cell r="B611" t="str">
            <v>2178-RO</v>
          </cell>
          <cell r="C611" t="str">
            <v>FUEL AND MATERIAL SURCHARGE</v>
          </cell>
          <cell r="D611" t="str">
            <v>2178-ROFUEL AND MATERIAL SURCHARGE</v>
          </cell>
          <cell r="E611">
            <v>140</v>
          </cell>
          <cell r="F611">
            <v>0</v>
          </cell>
          <cell r="G611">
            <v>31008</v>
          </cell>
        </row>
        <row r="612">
          <cell r="B612" t="str">
            <v>LONGB-UTILITY</v>
          </cell>
          <cell r="C612" t="str">
            <v>9.0% CITY UTILITY TAX</v>
          </cell>
          <cell r="D612" t="str">
            <v>LONGB-UTILITY9.0% CITY UTILITY TAX</v>
          </cell>
          <cell r="E612">
            <v>73</v>
          </cell>
          <cell r="F612">
            <v>0</v>
          </cell>
          <cell r="G612">
            <v>20175</v>
          </cell>
        </row>
        <row r="613">
          <cell r="B613" t="str">
            <v>REFUSE</v>
          </cell>
          <cell r="C613" t="str">
            <v>3.6% WA REFUSE TAX</v>
          </cell>
          <cell r="D613" t="str">
            <v>REFUSE3.6% WA REFUSE TAX</v>
          </cell>
          <cell r="E613">
            <v>337</v>
          </cell>
          <cell r="F613">
            <v>0</v>
          </cell>
          <cell r="G613">
            <v>20180</v>
          </cell>
        </row>
        <row r="614">
          <cell r="B614" t="str">
            <v>WA-STATE</v>
          </cell>
          <cell r="C614" t="str">
            <v>8.3% WA STATE SALES TAX</v>
          </cell>
          <cell r="D614" t="str">
            <v>WA-STATE8.3% WA STATE SALES TAX</v>
          </cell>
          <cell r="E614">
            <v>59</v>
          </cell>
          <cell r="F614">
            <v>0</v>
          </cell>
          <cell r="G614">
            <v>20140</v>
          </cell>
        </row>
        <row r="615">
          <cell r="B615" t="str">
            <v>60RM1</v>
          </cell>
          <cell r="C615" t="str">
            <v>1-60 GAL CART MONTHLY SVC</v>
          </cell>
          <cell r="D615" t="str">
            <v>60RM11-60 GAL CART MONTHLY SVC</v>
          </cell>
          <cell r="E615">
            <v>88</v>
          </cell>
          <cell r="F615">
            <v>0</v>
          </cell>
          <cell r="G615">
            <v>32000</v>
          </cell>
        </row>
        <row r="616">
          <cell r="B616" t="str">
            <v>60RW1</v>
          </cell>
          <cell r="C616" t="str">
            <v>1-60 GAL CART WEEKLY SVC</v>
          </cell>
          <cell r="D616" t="str">
            <v>60RW11-60 GAL CART WEEKLY SVC</v>
          </cell>
          <cell r="E616">
            <v>144</v>
          </cell>
          <cell r="F616">
            <v>0</v>
          </cell>
          <cell r="G616">
            <v>32000</v>
          </cell>
        </row>
        <row r="617">
          <cell r="B617" t="str">
            <v>65RBRENT</v>
          </cell>
          <cell r="C617" t="str">
            <v>65 RESI BEAR RENT</v>
          </cell>
          <cell r="D617" t="str">
            <v>65RBRENT65 RESI BEAR RENT</v>
          </cell>
          <cell r="E617">
            <v>80</v>
          </cell>
          <cell r="F617">
            <v>0</v>
          </cell>
          <cell r="G617">
            <v>32000</v>
          </cell>
        </row>
        <row r="618">
          <cell r="B618" t="str">
            <v>90RW1</v>
          </cell>
          <cell r="C618" t="str">
            <v>1-90 GAL CART RESI WKLY</v>
          </cell>
          <cell r="D618" t="str">
            <v>90RW11-90 GAL CART RESI WKLY</v>
          </cell>
          <cell r="E618">
            <v>104</v>
          </cell>
          <cell r="F618">
            <v>0</v>
          </cell>
          <cell r="G618">
            <v>32000</v>
          </cell>
        </row>
        <row r="619">
          <cell r="B619" t="str">
            <v>OFOWR</v>
          </cell>
          <cell r="C619" t="str">
            <v>OVERFILL/OVERWEIGHT CHG</v>
          </cell>
          <cell r="D619" t="str">
            <v>OFOWROVERFILL/OVERWEIGHT CHG</v>
          </cell>
          <cell r="E619">
            <v>70</v>
          </cell>
          <cell r="F619">
            <v>0</v>
          </cell>
          <cell r="G619">
            <v>32001</v>
          </cell>
        </row>
        <row r="620">
          <cell r="B620" t="str">
            <v>REDELIVER</v>
          </cell>
          <cell r="C620" t="str">
            <v>DELIVERY CHARGE</v>
          </cell>
          <cell r="D620" t="str">
            <v>REDELIVERDELIVERY CHARGE</v>
          </cell>
          <cell r="E620">
            <v>77</v>
          </cell>
          <cell r="F620">
            <v>0</v>
          </cell>
          <cell r="G620">
            <v>32001</v>
          </cell>
        </row>
        <row r="621">
          <cell r="B621" t="str">
            <v>RESTART</v>
          </cell>
          <cell r="C621" t="str">
            <v>SERVICE RESTART FEE</v>
          </cell>
          <cell r="D621" t="str">
            <v>RESTARTSERVICE RESTART FEE</v>
          </cell>
          <cell r="E621">
            <v>80</v>
          </cell>
          <cell r="F621">
            <v>0</v>
          </cell>
          <cell r="G621">
            <v>32000</v>
          </cell>
        </row>
        <row r="622">
          <cell r="B622" t="str">
            <v>RXTRA60</v>
          </cell>
          <cell r="C622" t="str">
            <v>EXTRA 60GAL RESI</v>
          </cell>
          <cell r="D622" t="str">
            <v>RXTRA60EXTRA 60GAL RESI</v>
          </cell>
          <cell r="E622">
            <v>49</v>
          </cell>
          <cell r="F622">
            <v>0</v>
          </cell>
          <cell r="G622">
            <v>32001</v>
          </cell>
        </row>
        <row r="623">
          <cell r="B623" t="str">
            <v>SP60-RES</v>
          </cell>
          <cell r="C623" t="str">
            <v>SPECIAL PICKUP 60GL RES</v>
          </cell>
          <cell r="D623" t="str">
            <v>SP60-RESSPECIAL PICKUP 60GL RES</v>
          </cell>
          <cell r="E623">
            <v>49</v>
          </cell>
          <cell r="F623">
            <v>0</v>
          </cell>
          <cell r="G623">
            <v>32001</v>
          </cell>
        </row>
        <row r="624">
          <cell r="B624" t="str">
            <v>2178-RES</v>
          </cell>
          <cell r="C624" t="str">
            <v>FUEL AND MATERIAL SURCHARGE</v>
          </cell>
          <cell r="D624" t="str">
            <v>2178-RESFUEL AND MATERIAL SURCHARGE</v>
          </cell>
          <cell r="E624">
            <v>133</v>
          </cell>
          <cell r="F624">
            <v>0</v>
          </cell>
          <cell r="G624">
            <v>32002</v>
          </cell>
        </row>
        <row r="625">
          <cell r="B625" t="str">
            <v>LONGB-UTILITY</v>
          </cell>
          <cell r="C625" t="str">
            <v>9.0% CITY UTILITY TAX</v>
          </cell>
          <cell r="D625" t="str">
            <v>LONGB-UTILITY9.0% CITY UTILITY TAX</v>
          </cell>
          <cell r="E625">
            <v>73</v>
          </cell>
          <cell r="F625">
            <v>0</v>
          </cell>
          <cell r="G625">
            <v>20175</v>
          </cell>
        </row>
        <row r="626">
          <cell r="B626" t="str">
            <v>REFUSE</v>
          </cell>
          <cell r="C626" t="str">
            <v>3.6% WA REFUSE TAX</v>
          </cell>
          <cell r="D626" t="str">
            <v>REFUSE3.6% WA REFUSE TAX</v>
          </cell>
          <cell r="E626">
            <v>337</v>
          </cell>
          <cell r="F626">
            <v>0</v>
          </cell>
          <cell r="G626">
            <v>20180</v>
          </cell>
        </row>
        <row r="627">
          <cell r="B627" t="str">
            <v>WA-STATE</v>
          </cell>
          <cell r="C627" t="str">
            <v>8.3% WA STATE SALES TAX</v>
          </cell>
          <cell r="D627" t="str">
            <v>WA-STATE8.3% WA STATE SALES TAX</v>
          </cell>
          <cell r="E627">
            <v>59</v>
          </cell>
          <cell r="F627">
            <v>0</v>
          </cell>
          <cell r="G627">
            <v>20140</v>
          </cell>
        </row>
        <row r="628">
          <cell r="B628" t="str">
            <v>60RM1</v>
          </cell>
          <cell r="C628" t="str">
            <v>1-60 GAL CART MONTHLY SVC</v>
          </cell>
          <cell r="D628" t="str">
            <v>60RM11-60 GAL CART MONTHLY SVC</v>
          </cell>
          <cell r="E628">
            <v>88</v>
          </cell>
          <cell r="F628">
            <v>0</v>
          </cell>
          <cell r="G628">
            <v>32000</v>
          </cell>
        </row>
        <row r="629">
          <cell r="B629" t="str">
            <v>60RW1</v>
          </cell>
          <cell r="C629" t="str">
            <v>1-60 GAL CART WEEKLY SVC</v>
          </cell>
          <cell r="D629" t="str">
            <v>60RW11-60 GAL CART WEEKLY SVC</v>
          </cell>
          <cell r="E629">
            <v>144</v>
          </cell>
          <cell r="F629">
            <v>0</v>
          </cell>
          <cell r="G629">
            <v>32000</v>
          </cell>
        </row>
        <row r="630">
          <cell r="B630" t="str">
            <v>65RBRENT</v>
          </cell>
          <cell r="C630" t="str">
            <v>65 RESI BEAR RENT</v>
          </cell>
          <cell r="D630" t="str">
            <v>65RBRENT65 RESI BEAR RENT</v>
          </cell>
          <cell r="E630">
            <v>80</v>
          </cell>
          <cell r="F630">
            <v>0</v>
          </cell>
          <cell r="G630">
            <v>32000</v>
          </cell>
        </row>
        <row r="631">
          <cell r="B631" t="str">
            <v>90RW1</v>
          </cell>
          <cell r="C631" t="str">
            <v>1-90 GAL CART RESI WKLY</v>
          </cell>
          <cell r="D631" t="str">
            <v>90RW11-90 GAL CART RESI WKLY</v>
          </cell>
          <cell r="E631">
            <v>104</v>
          </cell>
          <cell r="F631">
            <v>0</v>
          </cell>
          <cell r="G631">
            <v>32000</v>
          </cell>
        </row>
        <row r="632">
          <cell r="B632" t="str">
            <v>95RBRENT</v>
          </cell>
          <cell r="C632" t="str">
            <v>95 RESI BEAR RENT</v>
          </cell>
          <cell r="D632" t="str">
            <v>95RBRENT95 RESI BEAR RENT</v>
          </cell>
          <cell r="E632">
            <v>49</v>
          </cell>
          <cell r="F632">
            <v>0</v>
          </cell>
          <cell r="G632">
            <v>32000</v>
          </cell>
        </row>
        <row r="633">
          <cell r="B633" t="str">
            <v>EMPLOYEER</v>
          </cell>
          <cell r="C633" t="str">
            <v>EMPLOYEE SERVICE</v>
          </cell>
          <cell r="D633" t="str">
            <v>EMPLOYEEREMPLOYEE SERVICE</v>
          </cell>
          <cell r="E633">
            <v>29</v>
          </cell>
          <cell r="F633">
            <v>0</v>
          </cell>
          <cell r="G633">
            <v>32000</v>
          </cell>
        </row>
        <row r="634">
          <cell r="B634" t="str">
            <v>RDRIVEIN</v>
          </cell>
          <cell r="C634" t="str">
            <v>DRIVE IN SERVICE</v>
          </cell>
          <cell r="D634" t="str">
            <v>RDRIVEINDRIVE IN SERVICE</v>
          </cell>
          <cell r="E634">
            <v>52</v>
          </cell>
          <cell r="F634">
            <v>0</v>
          </cell>
          <cell r="G634">
            <v>32001</v>
          </cell>
        </row>
        <row r="635">
          <cell r="B635" t="str">
            <v>ROLLW-RESI</v>
          </cell>
          <cell r="C635" t="str">
            <v>Rollout 25ft/can per pick up</v>
          </cell>
          <cell r="D635" t="str">
            <v>ROLLW-RESIRollout 25ft/can per pick up</v>
          </cell>
          <cell r="E635">
            <v>32</v>
          </cell>
          <cell r="F635">
            <v>0</v>
          </cell>
          <cell r="G635">
            <v>32001</v>
          </cell>
        </row>
        <row r="636">
          <cell r="B636" t="str">
            <v>RWALKIN</v>
          </cell>
          <cell r="C636" t="str">
            <v>WALK IN SERVICE</v>
          </cell>
          <cell r="D636" t="str">
            <v>RWALKINWALK IN SERVICE</v>
          </cell>
          <cell r="E636">
            <v>26</v>
          </cell>
          <cell r="F636">
            <v>0</v>
          </cell>
          <cell r="G636">
            <v>32001</v>
          </cell>
        </row>
        <row r="637">
          <cell r="B637" t="str">
            <v>LOOSE-RES</v>
          </cell>
          <cell r="C637" t="str">
            <v>LOOSE MATERIAL -RES</v>
          </cell>
          <cell r="D637" t="str">
            <v>LOOSE-RESLOOSE MATERIAL -RES</v>
          </cell>
          <cell r="E637">
            <v>14</v>
          </cell>
          <cell r="F637">
            <v>0</v>
          </cell>
          <cell r="G637">
            <v>32001</v>
          </cell>
        </row>
        <row r="638">
          <cell r="B638" t="str">
            <v>OFOWR</v>
          </cell>
          <cell r="C638" t="str">
            <v>OVERFILL/OVERWEIGHT CHG</v>
          </cell>
          <cell r="D638" t="str">
            <v>OFOWROVERFILL/OVERWEIGHT CHG</v>
          </cell>
          <cell r="E638">
            <v>70</v>
          </cell>
          <cell r="F638">
            <v>0</v>
          </cell>
          <cell r="G638">
            <v>32001</v>
          </cell>
        </row>
        <row r="639">
          <cell r="B639" t="str">
            <v>REDELIVER</v>
          </cell>
          <cell r="C639" t="str">
            <v>DELIVERY CHARGE</v>
          </cell>
          <cell r="D639" t="str">
            <v>REDELIVERDELIVERY CHARGE</v>
          </cell>
          <cell r="E639">
            <v>77</v>
          </cell>
          <cell r="F639">
            <v>0</v>
          </cell>
          <cell r="G639">
            <v>32001</v>
          </cell>
        </row>
        <row r="640">
          <cell r="B640" t="str">
            <v>RESTART</v>
          </cell>
          <cell r="C640" t="str">
            <v>SERVICE RESTART FEE</v>
          </cell>
          <cell r="D640" t="str">
            <v>RESTARTSERVICE RESTART FEE</v>
          </cell>
          <cell r="E640">
            <v>80</v>
          </cell>
          <cell r="F640">
            <v>0</v>
          </cell>
          <cell r="G640">
            <v>32000</v>
          </cell>
        </row>
        <row r="641">
          <cell r="B641" t="str">
            <v>RXTRA90</v>
          </cell>
          <cell r="C641" t="str">
            <v>EXTRA 90GAL RESI</v>
          </cell>
          <cell r="D641" t="str">
            <v>RXTRA90EXTRA 90GAL RESI</v>
          </cell>
          <cell r="E641">
            <v>35</v>
          </cell>
          <cell r="F641">
            <v>0</v>
          </cell>
          <cell r="G641">
            <v>32001</v>
          </cell>
        </row>
        <row r="642">
          <cell r="B642" t="str">
            <v>SP60-RES</v>
          </cell>
          <cell r="C642" t="str">
            <v>SPECIAL PICKUP 60GL RES</v>
          </cell>
          <cell r="D642" t="str">
            <v>SP60-RESSPECIAL PICKUP 60GL RES</v>
          </cell>
          <cell r="E642">
            <v>49</v>
          </cell>
          <cell r="F642">
            <v>0</v>
          </cell>
          <cell r="G642">
            <v>32001</v>
          </cell>
        </row>
        <row r="643">
          <cell r="B643" t="str">
            <v>SP90-RES</v>
          </cell>
          <cell r="C643" t="str">
            <v>SPECIAL PICKUP 90GL RES</v>
          </cell>
          <cell r="D643" t="str">
            <v>SP90-RESSPECIAL PICKUP 90GL RES</v>
          </cell>
          <cell r="E643">
            <v>20</v>
          </cell>
          <cell r="F643">
            <v>0</v>
          </cell>
          <cell r="G643">
            <v>32001</v>
          </cell>
        </row>
        <row r="644">
          <cell r="B644" t="str">
            <v>TIME15</v>
          </cell>
          <cell r="C644" t="str">
            <v>TIME CHRG - 15MIN</v>
          </cell>
          <cell r="D644" t="str">
            <v>TIME15TIME CHRG - 15MIN</v>
          </cell>
          <cell r="E644">
            <v>13</v>
          </cell>
          <cell r="F644">
            <v>0</v>
          </cell>
          <cell r="G644">
            <v>31010</v>
          </cell>
        </row>
        <row r="645">
          <cell r="B645" t="str">
            <v>TIME-XTRA15</v>
          </cell>
          <cell r="C645" t="str">
            <v>RESI TIME CHRG - XTRA PERSON</v>
          </cell>
          <cell r="D645" t="str">
            <v>TIME-XTRA15RESI TIME CHRG - XTRA PERSON</v>
          </cell>
          <cell r="E645">
            <v>1</v>
          </cell>
          <cell r="F645">
            <v>0</v>
          </cell>
          <cell r="G645">
            <v>32001</v>
          </cell>
        </row>
        <row r="646">
          <cell r="B646" t="str">
            <v>2178-RES</v>
          </cell>
          <cell r="C646" t="str">
            <v>FUEL AND MATERIAL SURCHARGE</v>
          </cell>
          <cell r="D646" t="str">
            <v>2178-RESFUEL AND MATERIAL SURCHARGE</v>
          </cell>
          <cell r="E646">
            <v>133</v>
          </cell>
          <cell r="F646">
            <v>0</v>
          </cell>
          <cell r="G646">
            <v>32002</v>
          </cell>
        </row>
        <row r="647">
          <cell r="B647" t="str">
            <v>LONGB-UTILITY</v>
          </cell>
          <cell r="C647" t="str">
            <v>9.0% CITY UTILITY TAX</v>
          </cell>
          <cell r="D647" t="str">
            <v>LONGB-UTILITY9.0% CITY UTILITY TAX</v>
          </cell>
          <cell r="E647">
            <v>73</v>
          </cell>
          <cell r="F647">
            <v>0</v>
          </cell>
          <cell r="G647">
            <v>20175</v>
          </cell>
        </row>
        <row r="648">
          <cell r="B648" t="str">
            <v>REFUSE</v>
          </cell>
          <cell r="C648" t="str">
            <v>3.6% WA REFUSE TAX</v>
          </cell>
          <cell r="D648" t="str">
            <v>REFUSE3.6% WA REFUSE TAX</v>
          </cell>
          <cell r="E648">
            <v>337</v>
          </cell>
          <cell r="F648">
            <v>0</v>
          </cell>
          <cell r="G648">
            <v>20180</v>
          </cell>
        </row>
        <row r="649">
          <cell r="B649" t="str">
            <v>WA-STATE</v>
          </cell>
          <cell r="C649" t="str">
            <v>8.3% WA STATE SALES TAX</v>
          </cell>
          <cell r="D649" t="str">
            <v>WA-STATE8.3% WA STATE SALES TAX</v>
          </cell>
          <cell r="E649">
            <v>59</v>
          </cell>
          <cell r="F649">
            <v>0</v>
          </cell>
          <cell r="G649">
            <v>20140</v>
          </cell>
        </row>
        <row r="650">
          <cell r="B650" t="str">
            <v>60RM1</v>
          </cell>
          <cell r="C650" t="str">
            <v>1-60 GAL CART MONTHLY SVC</v>
          </cell>
          <cell r="D650" t="str">
            <v>60RM11-60 GAL CART MONTHLY SVC</v>
          </cell>
          <cell r="E650">
            <v>88</v>
          </cell>
          <cell r="F650">
            <v>0</v>
          </cell>
          <cell r="G650">
            <v>32000</v>
          </cell>
        </row>
        <row r="651">
          <cell r="B651" t="str">
            <v>EXTRAR</v>
          </cell>
          <cell r="C651" t="str">
            <v>EXTRA CAN/BAGS</v>
          </cell>
          <cell r="D651" t="str">
            <v>EXTRAREXTRA CAN/BAGS</v>
          </cell>
          <cell r="E651">
            <v>74</v>
          </cell>
          <cell r="F651">
            <v>0</v>
          </cell>
          <cell r="G651">
            <v>32001</v>
          </cell>
        </row>
        <row r="652">
          <cell r="B652" t="str">
            <v>REDELIVER</v>
          </cell>
          <cell r="C652" t="str">
            <v>DELIVERY CHARGE</v>
          </cell>
          <cell r="D652" t="str">
            <v>REDELIVERDELIVERY CHARGE</v>
          </cell>
          <cell r="E652">
            <v>77</v>
          </cell>
          <cell r="F652">
            <v>0</v>
          </cell>
          <cell r="G652">
            <v>32001</v>
          </cell>
        </row>
        <row r="653">
          <cell r="B653" t="str">
            <v>RESTART</v>
          </cell>
          <cell r="C653" t="str">
            <v>SERVICE RESTART FEE</v>
          </cell>
          <cell r="D653" t="str">
            <v>RESTARTSERVICE RESTART FEE</v>
          </cell>
          <cell r="E653">
            <v>80</v>
          </cell>
          <cell r="F653">
            <v>0</v>
          </cell>
          <cell r="G653">
            <v>32000</v>
          </cell>
        </row>
        <row r="654">
          <cell r="B654" t="str">
            <v>RXTRA90</v>
          </cell>
          <cell r="C654" t="str">
            <v>EXTRA 90GAL RESI</v>
          </cell>
          <cell r="D654" t="str">
            <v>RXTRA90EXTRA 90GAL RESI</v>
          </cell>
          <cell r="E654">
            <v>35</v>
          </cell>
          <cell r="F654">
            <v>0</v>
          </cell>
          <cell r="G654">
            <v>32001</v>
          </cell>
        </row>
        <row r="655">
          <cell r="B655" t="str">
            <v>CPRENT20M</v>
          </cell>
          <cell r="C655" t="str">
            <v>20YD COMP MONTHLY RENT</v>
          </cell>
          <cell r="D655" t="str">
            <v>CPRENT20M20YD COMP MONTHLY RENT</v>
          </cell>
          <cell r="E655">
            <v>12</v>
          </cell>
          <cell r="F655">
            <v>0</v>
          </cell>
          <cell r="G655">
            <v>31002</v>
          </cell>
        </row>
        <row r="656">
          <cell r="B656" t="str">
            <v>RORENT</v>
          </cell>
          <cell r="C656" t="str">
            <v>ROLL OFF RENT</v>
          </cell>
          <cell r="D656" t="str">
            <v>RORENTROLL OFF RENT</v>
          </cell>
          <cell r="E656">
            <v>48</v>
          </cell>
          <cell r="F656">
            <v>0</v>
          </cell>
          <cell r="G656">
            <v>31002</v>
          </cell>
        </row>
        <row r="657">
          <cell r="B657" t="str">
            <v>RORENTTM</v>
          </cell>
          <cell r="C657" t="str">
            <v>ROLL OFF RENT TEMP MONTHLY</v>
          </cell>
          <cell r="D657" t="str">
            <v>RORENTTMROLL OFF RENT TEMP MONTHLY</v>
          </cell>
          <cell r="E657">
            <v>67</v>
          </cell>
          <cell r="F657">
            <v>0</v>
          </cell>
          <cell r="G657">
            <v>31002</v>
          </cell>
        </row>
        <row r="658">
          <cell r="B658" t="str">
            <v>SPRECY</v>
          </cell>
          <cell r="C658" t="str">
            <v>SPECIAL RECY HAUL</v>
          </cell>
          <cell r="D658" t="str">
            <v>SPRECYSPECIAL RECY HAUL</v>
          </cell>
          <cell r="E658">
            <v>24</v>
          </cell>
          <cell r="F658">
            <v>0</v>
          </cell>
          <cell r="G658">
            <v>31004</v>
          </cell>
        </row>
        <row r="659">
          <cell r="B659" t="str">
            <v>CPHAUL20</v>
          </cell>
          <cell r="C659" t="str">
            <v>20YD COMPACTOR-HAUL</v>
          </cell>
          <cell r="D659" t="str">
            <v>CPHAUL2020YD COMPACTOR-HAUL</v>
          </cell>
          <cell r="E659">
            <v>9</v>
          </cell>
          <cell r="F659">
            <v>0</v>
          </cell>
          <cell r="G659">
            <v>31000</v>
          </cell>
        </row>
        <row r="660">
          <cell r="B660" t="str">
            <v>DISP</v>
          </cell>
          <cell r="C660" t="str">
            <v>Disposal Fee Per Ton</v>
          </cell>
          <cell r="D660" t="str">
            <v>DISPDisposal Fee Per Ton</v>
          </cell>
          <cell r="E660">
            <v>62</v>
          </cell>
          <cell r="F660">
            <v>0</v>
          </cell>
          <cell r="G660">
            <v>31005</v>
          </cell>
        </row>
        <row r="661">
          <cell r="B661" t="str">
            <v>RECYHAUL</v>
          </cell>
          <cell r="C661" t="str">
            <v>ROLL OFF RECYCLE HAUL</v>
          </cell>
          <cell r="D661" t="str">
            <v>RECYHAULROLL OFF RECYCLE HAUL</v>
          </cell>
          <cell r="E661">
            <v>42</v>
          </cell>
          <cell r="F661">
            <v>0</v>
          </cell>
          <cell r="G661">
            <v>31004</v>
          </cell>
        </row>
        <row r="662">
          <cell r="B662" t="str">
            <v>ROHAUL20</v>
          </cell>
          <cell r="C662" t="str">
            <v>20YD ROLL OFF-HAUL</v>
          </cell>
          <cell r="D662" t="str">
            <v>ROHAUL2020YD ROLL OFF-HAUL</v>
          </cell>
          <cell r="E662">
            <v>48</v>
          </cell>
          <cell r="F662">
            <v>0</v>
          </cell>
          <cell r="G662">
            <v>31000</v>
          </cell>
        </row>
        <row r="663">
          <cell r="B663" t="str">
            <v>ROHAUL20T</v>
          </cell>
          <cell r="C663" t="str">
            <v>20YD ROLL OFF TEMP HAUL</v>
          </cell>
          <cell r="D663" t="str">
            <v>ROHAUL20T20YD ROLL OFF TEMP HAUL</v>
          </cell>
          <cell r="E663">
            <v>42</v>
          </cell>
          <cell r="F663">
            <v>0</v>
          </cell>
          <cell r="G663">
            <v>31000</v>
          </cell>
        </row>
        <row r="664">
          <cell r="B664" t="str">
            <v>RORENTTD</v>
          </cell>
          <cell r="C664" t="str">
            <v>ROLL OFF RENT TEMP DAILY</v>
          </cell>
          <cell r="D664" t="str">
            <v>RORENTTDROLL OFF RENT TEMP DAILY</v>
          </cell>
          <cell r="E664">
            <v>47</v>
          </cell>
          <cell r="F664">
            <v>0</v>
          </cell>
          <cell r="G664">
            <v>31002</v>
          </cell>
        </row>
        <row r="665">
          <cell r="B665" t="str">
            <v>TIRE-RO</v>
          </cell>
          <cell r="C665" t="str">
            <v>TIRE FEE - RO</v>
          </cell>
          <cell r="D665" t="str">
            <v>TIRE-ROTIRE FEE - RO</v>
          </cell>
          <cell r="E665">
            <v>22</v>
          </cell>
          <cell r="F665">
            <v>0</v>
          </cell>
          <cell r="G665">
            <v>31005</v>
          </cell>
        </row>
        <row r="666">
          <cell r="B666" t="str">
            <v>COMMODITY</v>
          </cell>
          <cell r="C666" t="str">
            <v>COMMODITY</v>
          </cell>
          <cell r="D666" t="str">
            <v>COMMODITYCOMMODITY</v>
          </cell>
          <cell r="E666">
            <v>33</v>
          </cell>
          <cell r="F666">
            <v>0</v>
          </cell>
          <cell r="G666">
            <v>44161</v>
          </cell>
        </row>
        <row r="667">
          <cell r="B667" t="str">
            <v>2178-RO</v>
          </cell>
          <cell r="C667" t="str">
            <v>FUEL AND MATERIAL SURCHARGE</v>
          </cell>
          <cell r="D667" t="str">
            <v>2178-ROFUEL AND MATERIAL SURCHARGE</v>
          </cell>
          <cell r="E667">
            <v>140</v>
          </cell>
          <cell r="F667">
            <v>0</v>
          </cell>
          <cell r="G667">
            <v>31008</v>
          </cell>
        </row>
        <row r="668">
          <cell r="B668" t="str">
            <v>LONGB-UTILITY</v>
          </cell>
          <cell r="C668" t="str">
            <v>9.0% CITY UTILITY TAX</v>
          </cell>
          <cell r="D668" t="str">
            <v>LONGB-UTILITY9.0% CITY UTILITY TAX</v>
          </cell>
          <cell r="E668">
            <v>73</v>
          </cell>
          <cell r="F668">
            <v>0</v>
          </cell>
          <cell r="G668">
            <v>20175</v>
          </cell>
        </row>
        <row r="669">
          <cell r="B669" t="str">
            <v>REFUSE</v>
          </cell>
          <cell r="C669" t="str">
            <v>3.6% WA REFUSE TAX</v>
          </cell>
          <cell r="D669" t="str">
            <v>REFUSE3.6% WA REFUSE TAX</v>
          </cell>
          <cell r="E669">
            <v>337</v>
          </cell>
          <cell r="F669">
            <v>0</v>
          </cell>
          <cell r="G669">
            <v>20180</v>
          </cell>
        </row>
        <row r="670">
          <cell r="B670" t="str">
            <v>WA-STATE</v>
          </cell>
          <cell r="C670" t="str">
            <v>8.3% WA STATE SALES TAX</v>
          </cell>
          <cell r="D670" t="str">
            <v>WA-STATE8.3% WA STATE SALES TAX</v>
          </cell>
          <cell r="E670">
            <v>59</v>
          </cell>
          <cell r="F670">
            <v>0</v>
          </cell>
          <cell r="G670">
            <v>20140</v>
          </cell>
        </row>
        <row r="671">
          <cell r="B671" t="str">
            <v>BD</v>
          </cell>
          <cell r="C671" t="str">
            <v>W\O BAD DEBT</v>
          </cell>
          <cell r="D671" t="str">
            <v>BDW\O BAD DEBT</v>
          </cell>
          <cell r="E671">
            <v>46</v>
          </cell>
          <cell r="F671">
            <v>0</v>
          </cell>
          <cell r="G671">
            <v>11902</v>
          </cell>
        </row>
        <row r="672">
          <cell r="B672" t="str">
            <v>MM</v>
          </cell>
          <cell r="C672" t="str">
            <v>MOVE MONEY</v>
          </cell>
          <cell r="D672" t="str">
            <v>MMMOVE MONEY</v>
          </cell>
          <cell r="E672">
            <v>63</v>
          </cell>
          <cell r="F672">
            <v>0</v>
          </cell>
          <cell r="G672">
            <v>10095</v>
          </cell>
        </row>
        <row r="673">
          <cell r="B673" t="str">
            <v>NSF FEES</v>
          </cell>
          <cell r="C673" t="str">
            <v>RETURNED CHECK FEE</v>
          </cell>
          <cell r="D673" t="str">
            <v>NSF FEESRETURNED CHECK FEE</v>
          </cell>
          <cell r="E673">
            <v>25</v>
          </cell>
          <cell r="F673">
            <v>0</v>
          </cell>
          <cell r="G673">
            <v>91002</v>
          </cell>
        </row>
        <row r="674">
          <cell r="B674" t="str">
            <v>FINCHG</v>
          </cell>
          <cell r="C674" t="str">
            <v>LATE FEE</v>
          </cell>
          <cell r="D674" t="str">
            <v>FINCHGLATE FEE</v>
          </cell>
          <cell r="E674">
            <v>138</v>
          </cell>
          <cell r="F674">
            <v>0</v>
          </cell>
          <cell r="G674">
            <v>38000</v>
          </cell>
        </row>
        <row r="675">
          <cell r="B675" t="str">
            <v>NSF FEES</v>
          </cell>
          <cell r="C675" t="str">
            <v>RETURNED CHECK FEE</v>
          </cell>
          <cell r="D675" t="str">
            <v>NSF FEESRETURNED CHECK FEE</v>
          </cell>
          <cell r="E675">
            <v>25</v>
          </cell>
          <cell r="F675">
            <v>0</v>
          </cell>
          <cell r="G675">
            <v>91002</v>
          </cell>
        </row>
        <row r="676">
          <cell r="B676" t="str">
            <v>FINCHG</v>
          </cell>
          <cell r="C676" t="str">
            <v>LATE FEE</v>
          </cell>
          <cell r="D676" t="str">
            <v>FINCHGLATE FEE</v>
          </cell>
          <cell r="E676">
            <v>138</v>
          </cell>
          <cell r="F676">
            <v>0</v>
          </cell>
          <cell r="G676">
            <v>38000</v>
          </cell>
        </row>
        <row r="677">
          <cell r="B677" t="str">
            <v>FINCHG</v>
          </cell>
          <cell r="C677" t="str">
            <v>LATE FEE</v>
          </cell>
          <cell r="D677" t="str">
            <v>FINCHGLATE FEE</v>
          </cell>
          <cell r="E677">
            <v>138</v>
          </cell>
          <cell r="F677">
            <v>0</v>
          </cell>
          <cell r="G677">
            <v>38000</v>
          </cell>
        </row>
        <row r="678">
          <cell r="B678" t="str">
            <v>MM</v>
          </cell>
          <cell r="C678" t="str">
            <v>MOVE MONEY</v>
          </cell>
          <cell r="D678" t="str">
            <v>MMMOVE MONEY</v>
          </cell>
          <cell r="E678">
            <v>63</v>
          </cell>
          <cell r="F678">
            <v>0</v>
          </cell>
          <cell r="G678">
            <v>10095</v>
          </cell>
        </row>
        <row r="679">
          <cell r="B679" t="str">
            <v>CTRIPCAN</v>
          </cell>
          <cell r="C679" t="str">
            <v>RETURN TRIP CHG - CANS</v>
          </cell>
          <cell r="D679" t="str">
            <v>CTRIPCANRETURN TRIP CHG - CANS</v>
          </cell>
          <cell r="E679">
            <v>2</v>
          </cell>
          <cell r="F679">
            <v>0</v>
          </cell>
          <cell r="G679">
            <v>33001</v>
          </cell>
        </row>
        <row r="680">
          <cell r="B680" t="str">
            <v>60CW1</v>
          </cell>
          <cell r="C680" t="str">
            <v>1-60 GAL CART CMML WKLY</v>
          </cell>
          <cell r="D680" t="str">
            <v>60CW11-60 GAL CART CMML WKLY</v>
          </cell>
          <cell r="E680">
            <v>54</v>
          </cell>
          <cell r="F680">
            <v>0</v>
          </cell>
          <cell r="G680">
            <v>33000</v>
          </cell>
        </row>
        <row r="681">
          <cell r="B681" t="str">
            <v>90CW1</v>
          </cell>
          <cell r="C681" t="str">
            <v>1-90 GAL CART CMML WKLY</v>
          </cell>
          <cell r="D681" t="str">
            <v>90CW11-90 GAL CART CMML WKLY</v>
          </cell>
          <cell r="E681">
            <v>63</v>
          </cell>
          <cell r="F681">
            <v>0</v>
          </cell>
          <cell r="G681">
            <v>33000</v>
          </cell>
        </row>
        <row r="682">
          <cell r="B682" t="str">
            <v>95C3WB1</v>
          </cell>
          <cell r="C682" t="str">
            <v>1-95 GAL BEAR CART CMML 3X WK</v>
          </cell>
          <cell r="D682" t="str">
            <v>95C3WB11-95 GAL BEAR CART CMML 3X WK</v>
          </cell>
          <cell r="E682">
            <v>17</v>
          </cell>
          <cell r="F682">
            <v>0</v>
          </cell>
          <cell r="G682">
            <v>33000</v>
          </cell>
        </row>
        <row r="683">
          <cell r="B683" t="str">
            <v>CTRIP</v>
          </cell>
          <cell r="C683" t="str">
            <v>RETURN TRIP CHARGE - CONT</v>
          </cell>
          <cell r="D683" t="str">
            <v>CTRIPRETURN TRIP CHARGE - CONT</v>
          </cell>
          <cell r="E683">
            <v>8</v>
          </cell>
          <cell r="F683">
            <v>0</v>
          </cell>
          <cell r="G683">
            <v>33001</v>
          </cell>
        </row>
        <row r="684">
          <cell r="B684" t="str">
            <v>300C2W1</v>
          </cell>
          <cell r="C684" t="str">
            <v>1-300 GL CART 2X WK SVC</v>
          </cell>
          <cell r="D684" t="str">
            <v>300C2W11-300 GL CART 2X WK SVC</v>
          </cell>
          <cell r="E684">
            <v>41</v>
          </cell>
          <cell r="F684">
            <v>0</v>
          </cell>
          <cell r="G684">
            <v>33000</v>
          </cell>
        </row>
        <row r="685">
          <cell r="B685" t="str">
            <v>300C3W1</v>
          </cell>
          <cell r="C685" t="str">
            <v>1-300 GL CART 3X WK SVC</v>
          </cell>
          <cell r="D685" t="str">
            <v>300C3W11-300 GL CART 3X WK SVC</v>
          </cell>
          <cell r="E685">
            <v>38</v>
          </cell>
          <cell r="F685">
            <v>0</v>
          </cell>
          <cell r="G685">
            <v>33000</v>
          </cell>
        </row>
        <row r="686">
          <cell r="B686" t="str">
            <v>300C4W1</v>
          </cell>
          <cell r="C686" t="str">
            <v>1-300 GL CART 4X WK SVC</v>
          </cell>
          <cell r="D686" t="str">
            <v>300C4W11-300 GL CART 4X WK SVC</v>
          </cell>
          <cell r="E686">
            <v>11</v>
          </cell>
          <cell r="F686">
            <v>0</v>
          </cell>
          <cell r="G686">
            <v>33000</v>
          </cell>
        </row>
        <row r="687">
          <cell r="B687" t="str">
            <v>300C5W1</v>
          </cell>
          <cell r="C687" t="str">
            <v>1-300 GL CART 5X WK SVC</v>
          </cell>
          <cell r="D687" t="str">
            <v>300C5W11-300 GL CART 5X WK SVC</v>
          </cell>
          <cell r="E687">
            <v>34</v>
          </cell>
          <cell r="F687">
            <v>0</v>
          </cell>
          <cell r="G687">
            <v>33000</v>
          </cell>
        </row>
        <row r="688">
          <cell r="B688" t="str">
            <v>300CE1</v>
          </cell>
          <cell r="C688" t="str">
            <v>1-300 GL CART EOW SVC</v>
          </cell>
          <cell r="D688" t="str">
            <v>300CE11-300 GL CART EOW SVC</v>
          </cell>
          <cell r="E688">
            <v>46</v>
          </cell>
          <cell r="F688">
            <v>0</v>
          </cell>
          <cell r="G688">
            <v>33000</v>
          </cell>
        </row>
        <row r="689">
          <cell r="B689" t="str">
            <v>300CW1</v>
          </cell>
          <cell r="C689" t="str">
            <v>1-300 GL CART WEEKLY SVC</v>
          </cell>
          <cell r="D689" t="str">
            <v>300CW11-300 GL CART WEEKLY SVC</v>
          </cell>
          <cell r="E689">
            <v>51</v>
          </cell>
          <cell r="F689">
            <v>0</v>
          </cell>
          <cell r="G689">
            <v>33000</v>
          </cell>
        </row>
        <row r="690">
          <cell r="B690" t="str">
            <v>300RENTTM</v>
          </cell>
          <cell r="C690" t="str">
            <v>300 GL CART TEMP RENT MONTHLY</v>
          </cell>
          <cell r="D690" t="str">
            <v>300RENTTM300 GL CART TEMP RENT MONTHLY</v>
          </cell>
          <cell r="E690">
            <v>28</v>
          </cell>
          <cell r="F690">
            <v>0</v>
          </cell>
          <cell r="G690">
            <v>33000</v>
          </cell>
        </row>
        <row r="691">
          <cell r="B691" t="str">
            <v>60C2W1</v>
          </cell>
          <cell r="C691" t="str">
            <v>1-60 GAL CART CMML 2X WK</v>
          </cell>
          <cell r="D691" t="str">
            <v>60C2W11-60 GAL CART CMML 2X WK</v>
          </cell>
          <cell r="E691">
            <v>25</v>
          </cell>
          <cell r="F691">
            <v>0</v>
          </cell>
          <cell r="G691">
            <v>33000</v>
          </cell>
        </row>
        <row r="692">
          <cell r="B692" t="str">
            <v>60CE1</v>
          </cell>
          <cell r="C692" t="str">
            <v>1-60 GAL CART CMML EOW</v>
          </cell>
          <cell r="D692" t="str">
            <v>60CE11-60 GAL CART CMML EOW</v>
          </cell>
          <cell r="E692">
            <v>52</v>
          </cell>
          <cell r="F692">
            <v>0</v>
          </cell>
          <cell r="G692">
            <v>33000</v>
          </cell>
        </row>
        <row r="693">
          <cell r="B693" t="str">
            <v>60CM1</v>
          </cell>
          <cell r="C693" t="str">
            <v>1-60 GAL CART CMML MNTHLY</v>
          </cell>
          <cell r="D693" t="str">
            <v>60CM11-60 GAL CART CMML MNTHLY</v>
          </cell>
          <cell r="E693">
            <v>12</v>
          </cell>
          <cell r="F693">
            <v>0</v>
          </cell>
          <cell r="G693">
            <v>33000</v>
          </cell>
        </row>
        <row r="694">
          <cell r="B694" t="str">
            <v>60CW1</v>
          </cell>
          <cell r="C694" t="str">
            <v>1-60 GAL CART CMML WKLY</v>
          </cell>
          <cell r="D694" t="str">
            <v>60CW11-60 GAL CART CMML WKLY</v>
          </cell>
          <cell r="E694">
            <v>54</v>
          </cell>
          <cell r="F694">
            <v>0</v>
          </cell>
          <cell r="G694">
            <v>33000</v>
          </cell>
        </row>
        <row r="695">
          <cell r="B695" t="str">
            <v>65C2WB1</v>
          </cell>
          <cell r="C695" t="str">
            <v>1-65 GAL BEAR CART CMML 2X WK</v>
          </cell>
          <cell r="D695" t="str">
            <v>65C2WB11-65 GAL BEAR CART CMML 2X WK</v>
          </cell>
          <cell r="E695">
            <v>27</v>
          </cell>
          <cell r="F695">
            <v>0</v>
          </cell>
          <cell r="G695">
            <v>33000</v>
          </cell>
        </row>
        <row r="696">
          <cell r="B696" t="str">
            <v>65CBRENT</v>
          </cell>
          <cell r="C696" t="str">
            <v>65 CMML BEAR RENT</v>
          </cell>
          <cell r="D696" t="str">
            <v>65CBRENT65 CMML BEAR RENT</v>
          </cell>
          <cell r="E696">
            <v>31</v>
          </cell>
          <cell r="F696">
            <v>0</v>
          </cell>
          <cell r="G696">
            <v>33000</v>
          </cell>
        </row>
        <row r="697">
          <cell r="B697" t="str">
            <v>65CWB1</v>
          </cell>
          <cell r="C697" t="str">
            <v>1-65 GAL BEAR CART CMML WKLY</v>
          </cell>
          <cell r="D697" t="str">
            <v>65CWB11-65 GAL BEAR CART CMML WKLY</v>
          </cell>
          <cell r="E697">
            <v>34</v>
          </cell>
          <cell r="F697">
            <v>0</v>
          </cell>
          <cell r="G697">
            <v>33000</v>
          </cell>
        </row>
        <row r="698">
          <cell r="B698" t="str">
            <v>90C2W1</v>
          </cell>
          <cell r="C698" t="str">
            <v>1-90 GAL CART CMML 2X WK</v>
          </cell>
          <cell r="D698" t="str">
            <v>90C2W11-90 GAL CART CMML 2X WK</v>
          </cell>
          <cell r="E698">
            <v>36</v>
          </cell>
          <cell r="F698">
            <v>0</v>
          </cell>
          <cell r="G698">
            <v>33000</v>
          </cell>
        </row>
        <row r="699">
          <cell r="B699" t="str">
            <v>90CE1</v>
          </cell>
          <cell r="C699" t="str">
            <v>1-90 GAL CART CMML EOW</v>
          </cell>
          <cell r="D699" t="str">
            <v>90CE11-90 GAL CART CMML EOW</v>
          </cell>
          <cell r="E699">
            <v>19</v>
          </cell>
          <cell r="F699">
            <v>0</v>
          </cell>
          <cell r="G699">
            <v>33000</v>
          </cell>
        </row>
        <row r="700">
          <cell r="B700" t="str">
            <v>90CM1</v>
          </cell>
          <cell r="C700" t="str">
            <v>1-90 GAL CART CMML MONTHLY</v>
          </cell>
          <cell r="D700" t="str">
            <v>90CM11-90 GAL CART CMML MONTHLY</v>
          </cell>
          <cell r="E700">
            <v>5</v>
          </cell>
          <cell r="F700">
            <v>0</v>
          </cell>
          <cell r="G700">
            <v>33000</v>
          </cell>
        </row>
        <row r="701">
          <cell r="B701" t="str">
            <v>90CW1</v>
          </cell>
          <cell r="C701" t="str">
            <v>1-90 GAL CART CMML WKLY</v>
          </cell>
          <cell r="D701" t="str">
            <v>90CW11-90 GAL CART CMML WKLY</v>
          </cell>
          <cell r="E701">
            <v>63</v>
          </cell>
          <cell r="F701">
            <v>0</v>
          </cell>
          <cell r="G701">
            <v>33000</v>
          </cell>
        </row>
        <row r="702">
          <cell r="B702" t="str">
            <v>95C2WB1</v>
          </cell>
          <cell r="C702" t="str">
            <v>1-95 GAL BEAR CART CMML 2X WK</v>
          </cell>
          <cell r="D702" t="str">
            <v>95C2WB11-95 GAL BEAR CART CMML 2X WK</v>
          </cell>
          <cell r="E702">
            <v>15</v>
          </cell>
          <cell r="F702">
            <v>0</v>
          </cell>
          <cell r="G702">
            <v>33000</v>
          </cell>
        </row>
        <row r="703">
          <cell r="B703" t="str">
            <v>95C3WB1</v>
          </cell>
          <cell r="C703" t="str">
            <v>1-95 GAL BEAR CART CMML 3X WK</v>
          </cell>
          <cell r="D703" t="str">
            <v>95C3WB11-95 GAL BEAR CART CMML 3X WK</v>
          </cell>
          <cell r="E703">
            <v>17</v>
          </cell>
          <cell r="F703">
            <v>0</v>
          </cell>
          <cell r="G703">
            <v>33000</v>
          </cell>
        </row>
        <row r="704">
          <cell r="B704" t="str">
            <v>95CBRENT</v>
          </cell>
          <cell r="C704" t="str">
            <v>95 CMML BEAR RENT</v>
          </cell>
          <cell r="D704" t="str">
            <v>95CBRENT95 CMML BEAR RENT</v>
          </cell>
          <cell r="E704">
            <v>37</v>
          </cell>
          <cell r="F704">
            <v>0</v>
          </cell>
          <cell r="G704">
            <v>33000</v>
          </cell>
        </row>
        <row r="705">
          <cell r="B705" t="str">
            <v>95CWB1</v>
          </cell>
          <cell r="C705" t="str">
            <v>1-95 GAL BEAR CART CMML WKLY</v>
          </cell>
          <cell r="D705" t="str">
            <v>95CWB11-95 GAL BEAR CART CMML WKLY</v>
          </cell>
          <cell r="E705">
            <v>37</v>
          </cell>
          <cell r="F705">
            <v>0</v>
          </cell>
          <cell r="G705">
            <v>33000</v>
          </cell>
        </row>
        <row r="706">
          <cell r="B706" t="str">
            <v>CASTERS-COM</v>
          </cell>
          <cell r="C706" t="str">
            <v>CASTERS - COM</v>
          </cell>
          <cell r="D706" t="str">
            <v>CASTERS-COMCASTERS - COM</v>
          </cell>
          <cell r="E706">
            <v>43</v>
          </cell>
          <cell r="F706">
            <v>0</v>
          </cell>
          <cell r="G706">
            <v>33000</v>
          </cell>
        </row>
        <row r="707">
          <cell r="B707" t="str">
            <v>CRENT300</v>
          </cell>
          <cell r="C707" t="str">
            <v>CONTAINER RENT 300 GAL</v>
          </cell>
          <cell r="D707" t="str">
            <v>CRENT300CONTAINER RENT 300 GAL</v>
          </cell>
          <cell r="E707">
            <v>46</v>
          </cell>
          <cell r="F707">
            <v>0</v>
          </cell>
          <cell r="G707">
            <v>33000</v>
          </cell>
        </row>
        <row r="708">
          <cell r="B708" t="str">
            <v>CRENT60</v>
          </cell>
          <cell r="C708" t="str">
            <v>CONTAINER RENT 60 GAL</v>
          </cell>
          <cell r="D708" t="str">
            <v>CRENT60CONTAINER RENT 60 GAL</v>
          </cell>
          <cell r="E708">
            <v>50</v>
          </cell>
          <cell r="F708">
            <v>0</v>
          </cell>
          <cell r="G708">
            <v>33000</v>
          </cell>
        </row>
        <row r="709">
          <cell r="B709" t="str">
            <v>CRENT90</v>
          </cell>
          <cell r="C709" t="str">
            <v>CONTAINER RENT 90 GAL</v>
          </cell>
          <cell r="D709" t="str">
            <v>CRENT90CONTAINER RENT 90 GAL</v>
          </cell>
          <cell r="E709">
            <v>12</v>
          </cell>
          <cell r="F709">
            <v>0</v>
          </cell>
          <cell r="G709">
            <v>33000</v>
          </cell>
        </row>
        <row r="710">
          <cell r="B710" t="str">
            <v>ROLLM-COM</v>
          </cell>
          <cell r="C710" t="str">
            <v>ROLLOUT CMML MTHLY UP TO 25FT</v>
          </cell>
          <cell r="D710" t="str">
            <v>ROLLM-COMROLLOUT CMML MTHLY UP TO 25FT</v>
          </cell>
          <cell r="E710">
            <v>3</v>
          </cell>
          <cell r="F710">
            <v>0</v>
          </cell>
          <cell r="G710">
            <v>33001</v>
          </cell>
        </row>
        <row r="711">
          <cell r="B711" t="str">
            <v>ROLLOUTOC</v>
          </cell>
          <cell r="C711" t="str">
            <v>ROLL OUT</v>
          </cell>
          <cell r="D711" t="str">
            <v>ROLLOUTOCROLL OUT</v>
          </cell>
          <cell r="E711">
            <v>36</v>
          </cell>
          <cell r="F711">
            <v>0</v>
          </cell>
          <cell r="G711">
            <v>33001</v>
          </cell>
        </row>
        <row r="712">
          <cell r="B712" t="str">
            <v>ROLLW-COM</v>
          </cell>
          <cell r="C712" t="str">
            <v>ROLLOUT CMML WEEKLY UP TO 25FT</v>
          </cell>
          <cell r="D712" t="str">
            <v>ROLLW-COMROLLOUT CMML WEEKLY UP TO 25FT</v>
          </cell>
          <cell r="E712">
            <v>24</v>
          </cell>
          <cell r="F712">
            <v>0</v>
          </cell>
          <cell r="G712">
            <v>33001</v>
          </cell>
        </row>
        <row r="713">
          <cell r="B713" t="str">
            <v>UNLOCKREF</v>
          </cell>
          <cell r="C713" t="str">
            <v>UNLOCK / UNLATCH REFUSE</v>
          </cell>
          <cell r="D713" t="str">
            <v>UNLOCKREFUNLOCK / UNLATCH REFUSE</v>
          </cell>
          <cell r="E713">
            <v>39</v>
          </cell>
          <cell r="F713">
            <v>0</v>
          </cell>
          <cell r="G713">
            <v>33001</v>
          </cell>
        </row>
        <row r="714">
          <cell r="B714" t="str">
            <v>300CTPU</v>
          </cell>
          <cell r="C714" t="str">
            <v>300 GL CART TEMP PICKUP</v>
          </cell>
          <cell r="D714" t="str">
            <v>300CTPU300 GL CART TEMP PICKUP</v>
          </cell>
          <cell r="E714">
            <v>30</v>
          </cell>
          <cell r="F714">
            <v>0</v>
          </cell>
          <cell r="G714">
            <v>33000</v>
          </cell>
        </row>
        <row r="715">
          <cell r="B715" t="str">
            <v>300RENTTD</v>
          </cell>
          <cell r="C715" t="str">
            <v>300 GL CART TEMP RENT DAILY</v>
          </cell>
          <cell r="D715" t="str">
            <v>300RENTTD300 GL CART TEMP RENT DAILY</v>
          </cell>
          <cell r="E715">
            <v>13</v>
          </cell>
          <cell r="F715">
            <v>0</v>
          </cell>
          <cell r="G715">
            <v>33000</v>
          </cell>
        </row>
        <row r="716">
          <cell r="B716" t="str">
            <v>CTDEL</v>
          </cell>
          <cell r="C716" t="str">
            <v>TEMP CONTAINER DELIV</v>
          </cell>
          <cell r="D716" t="str">
            <v>CTDELTEMP CONTAINER DELIV</v>
          </cell>
          <cell r="E716">
            <v>21</v>
          </cell>
          <cell r="F716">
            <v>0</v>
          </cell>
          <cell r="G716">
            <v>33000</v>
          </cell>
        </row>
        <row r="717">
          <cell r="B717" t="str">
            <v>CTRENT</v>
          </cell>
          <cell r="C717" t="str">
            <v>TEMP CONTAINER RENT</v>
          </cell>
          <cell r="D717" t="str">
            <v>CTRENTTEMP CONTAINER RENT</v>
          </cell>
          <cell r="E717">
            <v>1</v>
          </cell>
          <cell r="F717">
            <v>0</v>
          </cell>
          <cell r="G717">
            <v>33000</v>
          </cell>
        </row>
        <row r="718">
          <cell r="B718" t="str">
            <v>CXTRA60</v>
          </cell>
          <cell r="C718" t="str">
            <v>EXTRA 60GAL COMM</v>
          </cell>
          <cell r="D718" t="str">
            <v>CXTRA60EXTRA 60GAL COMM</v>
          </cell>
          <cell r="E718">
            <v>6</v>
          </cell>
          <cell r="F718">
            <v>0</v>
          </cell>
          <cell r="G718">
            <v>33001</v>
          </cell>
        </row>
        <row r="719">
          <cell r="B719" t="str">
            <v>CXTRA90</v>
          </cell>
          <cell r="C719" t="str">
            <v>EXTRA 90GAL COMM</v>
          </cell>
          <cell r="D719" t="str">
            <v>CXTRA90EXTRA 90GAL COMM</v>
          </cell>
          <cell r="E719">
            <v>15</v>
          </cell>
          <cell r="F719">
            <v>0</v>
          </cell>
          <cell r="G719">
            <v>33001</v>
          </cell>
        </row>
        <row r="720">
          <cell r="B720" t="str">
            <v>OFOWC</v>
          </cell>
          <cell r="C720" t="str">
            <v>OVERFILL/OVERWEIGHT COMM</v>
          </cell>
          <cell r="D720" t="str">
            <v>OFOWCOVERFILL/OVERWEIGHT COMM</v>
          </cell>
          <cell r="E720">
            <v>40</v>
          </cell>
          <cell r="F720">
            <v>0</v>
          </cell>
          <cell r="G720">
            <v>33001</v>
          </cell>
        </row>
        <row r="721">
          <cell r="B721" t="str">
            <v>SP300</v>
          </cell>
          <cell r="C721" t="str">
            <v>SPECIAL PICKUP 300GL</v>
          </cell>
          <cell r="D721" t="str">
            <v>SP300SPECIAL PICKUP 300GL</v>
          </cell>
          <cell r="E721">
            <v>30</v>
          </cell>
          <cell r="F721">
            <v>0</v>
          </cell>
          <cell r="G721">
            <v>33001</v>
          </cell>
        </row>
        <row r="722">
          <cell r="B722" t="str">
            <v>2178-COM</v>
          </cell>
          <cell r="C722" t="str">
            <v>FUEL AND MATERIAL SURCHARGE</v>
          </cell>
          <cell r="D722" t="str">
            <v>2178-COMFUEL AND MATERIAL SURCHARGE</v>
          </cell>
          <cell r="E722">
            <v>77</v>
          </cell>
          <cell r="F722">
            <v>0</v>
          </cell>
          <cell r="G722">
            <v>33002</v>
          </cell>
        </row>
        <row r="723">
          <cell r="B723" t="str">
            <v>2178-RES</v>
          </cell>
          <cell r="C723" t="str">
            <v>FUEL AND MATERIAL SURCHARGE</v>
          </cell>
          <cell r="D723" t="str">
            <v>2178-RESFUEL AND MATERIAL SURCHARGE</v>
          </cell>
          <cell r="E723">
            <v>133</v>
          </cell>
          <cell r="F723">
            <v>0</v>
          </cell>
          <cell r="G723">
            <v>33002</v>
          </cell>
        </row>
        <row r="724">
          <cell r="B724" t="str">
            <v>2178-RO</v>
          </cell>
          <cell r="C724" t="str">
            <v>FUEL AND MATERIAL SURCHARGE</v>
          </cell>
          <cell r="D724" t="str">
            <v>2178-ROFUEL AND MATERIAL SURCHARGE</v>
          </cell>
          <cell r="E724">
            <v>140</v>
          </cell>
          <cell r="F724">
            <v>0</v>
          </cell>
          <cell r="G724">
            <v>33002</v>
          </cell>
        </row>
        <row r="725">
          <cell r="B725" t="str">
            <v>REFUSE</v>
          </cell>
          <cell r="C725" t="str">
            <v>3.6% WA REFUSE TAX</v>
          </cell>
          <cell r="D725" t="str">
            <v>REFUSE3.6% WA REFUSE TAX</v>
          </cell>
          <cell r="E725">
            <v>337</v>
          </cell>
          <cell r="F725">
            <v>0</v>
          </cell>
          <cell r="G725">
            <v>20180</v>
          </cell>
        </row>
        <row r="726">
          <cell r="B726" t="str">
            <v>WA-STATE</v>
          </cell>
          <cell r="C726" t="str">
            <v>8.1% WA STATE SALES TAX</v>
          </cell>
          <cell r="D726" t="str">
            <v>WA-STATE8.1% WA STATE SALES TAX</v>
          </cell>
          <cell r="E726">
            <v>170</v>
          </cell>
          <cell r="F726">
            <v>0</v>
          </cell>
          <cell r="G726">
            <v>20140</v>
          </cell>
        </row>
        <row r="727">
          <cell r="B727" t="str">
            <v>CC-KOL</v>
          </cell>
          <cell r="C727" t="str">
            <v>ONLINE PAYMENT-CC</v>
          </cell>
          <cell r="D727" t="str">
            <v>CC-KOLONLINE PAYMENT-CC</v>
          </cell>
          <cell r="E727">
            <v>151</v>
          </cell>
          <cell r="F727">
            <v>0</v>
          </cell>
          <cell r="G727">
            <v>10098</v>
          </cell>
        </row>
        <row r="728">
          <cell r="B728" t="str">
            <v>PAY</v>
          </cell>
          <cell r="C728" t="str">
            <v>PAYMENT-THANK YOU!</v>
          </cell>
          <cell r="D728" t="str">
            <v>PAYPAYMENT-THANK YOU!</v>
          </cell>
          <cell r="E728">
            <v>141</v>
          </cell>
          <cell r="F728">
            <v>0</v>
          </cell>
          <cell r="G728">
            <v>10060</v>
          </cell>
        </row>
        <row r="729">
          <cell r="B729" t="str">
            <v>PAY-CFREE</v>
          </cell>
          <cell r="C729" t="str">
            <v>PAYMENT-THANK YOU</v>
          </cell>
          <cell r="D729" t="str">
            <v>PAY-CFREEPAYMENT-THANK YOU</v>
          </cell>
          <cell r="E729">
            <v>106</v>
          </cell>
          <cell r="F729">
            <v>0</v>
          </cell>
          <cell r="G729">
            <v>10092</v>
          </cell>
        </row>
        <row r="730">
          <cell r="B730" t="str">
            <v>PAY-KOL</v>
          </cell>
          <cell r="C730" t="str">
            <v>PAYMENT-THANK YOU - OL</v>
          </cell>
          <cell r="D730" t="str">
            <v>PAY-KOLPAYMENT-THANK YOU - OL</v>
          </cell>
          <cell r="E730">
            <v>128</v>
          </cell>
          <cell r="F730">
            <v>0</v>
          </cell>
          <cell r="G730">
            <v>10093</v>
          </cell>
        </row>
        <row r="731">
          <cell r="B731" t="str">
            <v>PAYMET</v>
          </cell>
          <cell r="C731" t="str">
            <v>METAVANTE ONLINE PAYMENT</v>
          </cell>
          <cell r="D731" t="str">
            <v>PAYMETMETAVANTE ONLINE PAYMENT</v>
          </cell>
          <cell r="E731">
            <v>77</v>
          </cell>
          <cell r="F731">
            <v>0</v>
          </cell>
          <cell r="G731">
            <v>10092</v>
          </cell>
        </row>
        <row r="732">
          <cell r="B732" t="str">
            <v>PAYNOW</v>
          </cell>
          <cell r="C732" t="str">
            <v>ONE-TIME PAYMENT</v>
          </cell>
          <cell r="D732" t="str">
            <v>PAYNOWONE-TIME PAYMENT</v>
          </cell>
          <cell r="E732">
            <v>157</v>
          </cell>
          <cell r="F732">
            <v>0</v>
          </cell>
          <cell r="G732">
            <v>10098</v>
          </cell>
        </row>
        <row r="733">
          <cell r="B733" t="str">
            <v>PAYPNCL</v>
          </cell>
          <cell r="C733" t="str">
            <v>PAYMENT THANK YOU!</v>
          </cell>
          <cell r="D733" t="str">
            <v>PAYPNCLPAYMENT THANK YOU!</v>
          </cell>
          <cell r="E733">
            <v>151</v>
          </cell>
          <cell r="F733">
            <v>0</v>
          </cell>
          <cell r="G733">
            <v>10099</v>
          </cell>
        </row>
        <row r="734">
          <cell r="B734" t="str">
            <v>RET-KOL</v>
          </cell>
          <cell r="C734" t="str">
            <v>ONLINE PAYMENT RETURN</v>
          </cell>
          <cell r="D734" t="str">
            <v>RET-KOLONLINE PAYMENT RETURN</v>
          </cell>
          <cell r="E734">
            <v>35</v>
          </cell>
          <cell r="F734">
            <v>0</v>
          </cell>
          <cell r="G734">
            <v>10093</v>
          </cell>
        </row>
        <row r="735">
          <cell r="B735" t="str">
            <v>REF-PAYNOWSTRIPE</v>
          </cell>
          <cell r="C735" t="str">
            <v>REFUND OF ONE-TIME PAYMENT</v>
          </cell>
          <cell r="D735" t="str">
            <v>REF-PAYNOWSTRIPEREFUND OF ONE-TIME PAYMENT</v>
          </cell>
          <cell r="E735">
            <v>15</v>
          </cell>
          <cell r="F735">
            <v>0</v>
          </cell>
          <cell r="G735">
            <v>10098</v>
          </cell>
        </row>
        <row r="736">
          <cell r="B736" t="str">
            <v>CC-KOL</v>
          </cell>
          <cell r="C736" t="str">
            <v>ONLINE PAYMENT-CC</v>
          </cell>
          <cell r="D736" t="str">
            <v>CC-KOLONLINE PAYMENT-CC</v>
          </cell>
          <cell r="E736">
            <v>151</v>
          </cell>
          <cell r="F736">
            <v>0</v>
          </cell>
          <cell r="G736">
            <v>10098</v>
          </cell>
        </row>
        <row r="737">
          <cell r="B737" t="str">
            <v>MAKEPAYMENT</v>
          </cell>
          <cell r="C737" t="str">
            <v>MAKE A PAYMENT</v>
          </cell>
          <cell r="D737" t="str">
            <v>MAKEPAYMENTMAKE A PAYMENT</v>
          </cell>
          <cell r="E737">
            <v>60</v>
          </cell>
          <cell r="F737">
            <v>0</v>
          </cell>
          <cell r="G737">
            <v>10098</v>
          </cell>
        </row>
        <row r="738">
          <cell r="B738" t="str">
            <v>PAY</v>
          </cell>
          <cell r="C738" t="str">
            <v>PAYMENT-THANK YOU!</v>
          </cell>
          <cell r="D738" t="str">
            <v>PAYPAYMENT-THANK YOU!</v>
          </cell>
          <cell r="E738">
            <v>141</v>
          </cell>
          <cell r="F738">
            <v>0</v>
          </cell>
          <cell r="G738">
            <v>10060</v>
          </cell>
        </row>
        <row r="739">
          <cell r="B739" t="str">
            <v>PAY-CFREE</v>
          </cell>
          <cell r="C739" t="str">
            <v>PAYMENT-THANK YOU</v>
          </cell>
          <cell r="D739" t="str">
            <v>PAY-CFREEPAYMENT-THANK YOU</v>
          </cell>
          <cell r="E739">
            <v>106</v>
          </cell>
          <cell r="F739">
            <v>0</v>
          </cell>
          <cell r="G739">
            <v>10092</v>
          </cell>
        </row>
        <row r="740">
          <cell r="B740" t="str">
            <v>PAY-KOL</v>
          </cell>
          <cell r="C740" t="str">
            <v>PAYMENT-THANK YOU - OL</v>
          </cell>
          <cell r="D740" t="str">
            <v>PAY-KOLPAYMENT-THANK YOU - OL</v>
          </cell>
          <cell r="E740">
            <v>128</v>
          </cell>
          <cell r="F740">
            <v>0</v>
          </cell>
          <cell r="G740">
            <v>10093</v>
          </cell>
        </row>
        <row r="741">
          <cell r="B741" t="str">
            <v>PAYMET</v>
          </cell>
          <cell r="C741" t="str">
            <v>METAVANTE ONLINE PAYMENT</v>
          </cell>
          <cell r="D741" t="str">
            <v>PAYMETMETAVANTE ONLINE PAYMENT</v>
          </cell>
          <cell r="E741">
            <v>77</v>
          </cell>
          <cell r="F741">
            <v>0</v>
          </cell>
          <cell r="G741">
            <v>10092</v>
          </cell>
        </row>
        <row r="742">
          <cell r="B742" t="str">
            <v>PAYNOW</v>
          </cell>
          <cell r="C742" t="str">
            <v>ONE-TIME PAYMENT</v>
          </cell>
          <cell r="D742" t="str">
            <v>PAYNOWONE-TIME PAYMENT</v>
          </cell>
          <cell r="E742">
            <v>157</v>
          </cell>
          <cell r="F742">
            <v>0</v>
          </cell>
          <cell r="G742">
            <v>10098</v>
          </cell>
        </row>
        <row r="743">
          <cell r="B743" t="str">
            <v>PAYPNCL</v>
          </cell>
          <cell r="C743" t="str">
            <v>PAYMENT THANK YOU!</v>
          </cell>
          <cell r="D743" t="str">
            <v>PAYPNCLPAYMENT THANK YOU!</v>
          </cell>
          <cell r="E743">
            <v>151</v>
          </cell>
          <cell r="F743">
            <v>0</v>
          </cell>
          <cell r="G743">
            <v>10099</v>
          </cell>
        </row>
        <row r="744">
          <cell r="B744" t="str">
            <v>RET-KOL</v>
          </cell>
          <cell r="C744" t="str">
            <v>ONLINE PAYMENT RETURN</v>
          </cell>
          <cell r="D744" t="str">
            <v>RET-KOLONLINE PAYMENT RETURN</v>
          </cell>
          <cell r="E744">
            <v>35</v>
          </cell>
          <cell r="F744">
            <v>0</v>
          </cell>
          <cell r="G744">
            <v>10093</v>
          </cell>
        </row>
        <row r="745">
          <cell r="B745" t="str">
            <v>REF-PAYNOW</v>
          </cell>
          <cell r="C745" t="str">
            <v>REFUND OF ONE-TIME PAYMENT</v>
          </cell>
          <cell r="D745" t="str">
            <v>REF-PAYNOWREFUND OF ONE-TIME PAYMENT</v>
          </cell>
          <cell r="E745">
            <v>51</v>
          </cell>
          <cell r="F745">
            <v>0</v>
          </cell>
          <cell r="G745">
            <v>10098</v>
          </cell>
        </row>
        <row r="746">
          <cell r="B746" t="str">
            <v>CC-KOL</v>
          </cell>
          <cell r="C746" t="str">
            <v>ONLINE PAYMENT-CC</v>
          </cell>
          <cell r="D746" t="str">
            <v>CC-KOLONLINE PAYMENT-CC</v>
          </cell>
          <cell r="E746">
            <v>151</v>
          </cell>
          <cell r="F746">
            <v>0</v>
          </cell>
          <cell r="G746">
            <v>10098</v>
          </cell>
        </row>
        <row r="747">
          <cell r="B747" t="str">
            <v>PAY</v>
          </cell>
          <cell r="C747" t="str">
            <v>PAYMENT-THANK YOU!</v>
          </cell>
          <cell r="D747" t="str">
            <v>PAYPAYMENT-THANK YOU!</v>
          </cell>
          <cell r="E747">
            <v>141</v>
          </cell>
          <cell r="F747">
            <v>0</v>
          </cell>
          <cell r="G747">
            <v>10060</v>
          </cell>
        </row>
        <row r="748">
          <cell r="B748" t="str">
            <v>PAY ICT</v>
          </cell>
          <cell r="C748" t="str">
            <v>I/C PAYMENT THANK YOU!</v>
          </cell>
          <cell r="D748" t="str">
            <v>PAY ICTI/C PAYMENT THANK YOU!</v>
          </cell>
          <cell r="E748">
            <v>7</v>
          </cell>
          <cell r="F748">
            <v>0</v>
          </cell>
          <cell r="G748">
            <v>10095</v>
          </cell>
        </row>
        <row r="749">
          <cell r="B749" t="str">
            <v>PAY-CFREE</v>
          </cell>
          <cell r="C749" t="str">
            <v>PAYMENT-THANK YOU</v>
          </cell>
          <cell r="D749" t="str">
            <v>PAY-CFREEPAYMENT-THANK YOU</v>
          </cell>
          <cell r="E749">
            <v>106</v>
          </cell>
          <cell r="F749">
            <v>0</v>
          </cell>
          <cell r="G749">
            <v>10092</v>
          </cell>
        </row>
        <row r="750">
          <cell r="B750" t="str">
            <v>PAY-KOL</v>
          </cell>
          <cell r="C750" t="str">
            <v>PAYMENT-THANK YOU - OL</v>
          </cell>
          <cell r="D750" t="str">
            <v>PAY-KOLPAYMENT-THANK YOU - OL</v>
          </cell>
          <cell r="E750">
            <v>128</v>
          </cell>
          <cell r="F750">
            <v>0</v>
          </cell>
          <cell r="G750">
            <v>10093</v>
          </cell>
        </row>
        <row r="751">
          <cell r="B751" t="str">
            <v>PAYMET</v>
          </cell>
          <cell r="C751" t="str">
            <v>METAVANTE ONLINE PAYMENT</v>
          </cell>
          <cell r="D751" t="str">
            <v>PAYMETMETAVANTE ONLINE PAYMENT</v>
          </cell>
          <cell r="E751">
            <v>77</v>
          </cell>
          <cell r="F751">
            <v>0</v>
          </cell>
          <cell r="G751">
            <v>10092</v>
          </cell>
        </row>
        <row r="752">
          <cell r="B752" t="str">
            <v>PAY-NATL</v>
          </cell>
          <cell r="C752" t="str">
            <v>PAYMENT THANK YOU</v>
          </cell>
          <cell r="D752" t="str">
            <v>PAY-NATLPAYMENT THANK YOU</v>
          </cell>
          <cell r="E752">
            <v>18</v>
          </cell>
          <cell r="F752">
            <v>0</v>
          </cell>
          <cell r="G752">
            <v>10092</v>
          </cell>
        </row>
        <row r="753">
          <cell r="B753" t="str">
            <v>PAYNOW</v>
          </cell>
          <cell r="C753" t="str">
            <v>ONE-TIME PAYMENT</v>
          </cell>
          <cell r="D753" t="str">
            <v>PAYNOWONE-TIME PAYMENT</v>
          </cell>
          <cell r="E753">
            <v>157</v>
          </cell>
          <cell r="F753">
            <v>0</v>
          </cell>
          <cell r="G753">
            <v>10098</v>
          </cell>
        </row>
        <row r="754">
          <cell r="B754" t="str">
            <v>PAYPNCL</v>
          </cell>
          <cell r="C754" t="str">
            <v>PAYMENT THANK YOU!</v>
          </cell>
          <cell r="D754" t="str">
            <v>PAYPNCLPAYMENT THANK YOU!</v>
          </cell>
          <cell r="E754">
            <v>151</v>
          </cell>
          <cell r="F754">
            <v>0</v>
          </cell>
          <cell r="G754">
            <v>10099</v>
          </cell>
        </row>
        <row r="755">
          <cell r="B755" t="str">
            <v>2178-RO</v>
          </cell>
          <cell r="C755" t="str">
            <v>FUEL AND MATERIAL SURCHARGE</v>
          </cell>
          <cell r="D755" t="str">
            <v>2178-ROFUEL AND MATERIAL SURCHARGE</v>
          </cell>
          <cell r="E755">
            <v>140</v>
          </cell>
          <cell r="F755">
            <v>0</v>
          </cell>
          <cell r="G755">
            <v>31008</v>
          </cell>
        </row>
        <row r="756">
          <cell r="B756" t="str">
            <v>REFUSE</v>
          </cell>
          <cell r="C756" t="str">
            <v>3.6% WA REFUSE TAX</v>
          </cell>
          <cell r="D756" t="str">
            <v>REFUSE3.6% WA REFUSE TAX</v>
          </cell>
          <cell r="E756">
            <v>337</v>
          </cell>
          <cell r="F756">
            <v>0</v>
          </cell>
          <cell r="G756">
            <v>20180</v>
          </cell>
        </row>
        <row r="757">
          <cell r="B757" t="str">
            <v>WA-STATE</v>
          </cell>
          <cell r="C757" t="str">
            <v>8.1% WA STATE SALES TAX</v>
          </cell>
          <cell r="D757" t="str">
            <v>WA-STATE8.1% WA STATE SALES TAX</v>
          </cell>
          <cell r="E757">
            <v>170</v>
          </cell>
          <cell r="F757">
            <v>0</v>
          </cell>
          <cell r="G757">
            <v>20140</v>
          </cell>
        </row>
        <row r="758">
          <cell r="B758" t="str">
            <v>60RM1</v>
          </cell>
          <cell r="C758" t="str">
            <v>1-60 GAL CART MONTHLY SVC</v>
          </cell>
          <cell r="D758" t="str">
            <v>60RM11-60 GAL CART MONTHLY SVC</v>
          </cell>
          <cell r="E758">
            <v>88</v>
          </cell>
          <cell r="F758">
            <v>0</v>
          </cell>
          <cell r="G758">
            <v>32000</v>
          </cell>
        </row>
        <row r="759">
          <cell r="B759" t="str">
            <v>60RW1</v>
          </cell>
          <cell r="C759" t="str">
            <v>1-60 GAL CART WEEKLY SVC</v>
          </cell>
          <cell r="D759" t="str">
            <v>60RW11-60 GAL CART WEEKLY SVC</v>
          </cell>
          <cell r="E759">
            <v>144</v>
          </cell>
          <cell r="F759">
            <v>0</v>
          </cell>
          <cell r="G759">
            <v>32000</v>
          </cell>
        </row>
        <row r="760">
          <cell r="B760" t="str">
            <v>65RBRENT</v>
          </cell>
          <cell r="C760" t="str">
            <v>65 RESI BEAR RENT</v>
          </cell>
          <cell r="D760" t="str">
            <v>65RBRENT65 RESI BEAR RENT</v>
          </cell>
          <cell r="E760">
            <v>80</v>
          </cell>
          <cell r="F760">
            <v>0</v>
          </cell>
          <cell r="G760">
            <v>32000</v>
          </cell>
        </row>
        <row r="761">
          <cell r="B761" t="str">
            <v>90RW1</v>
          </cell>
          <cell r="C761" t="str">
            <v>1-90 GAL CART RESI WKLY</v>
          </cell>
          <cell r="D761" t="str">
            <v>90RW11-90 GAL CART RESI WKLY</v>
          </cell>
          <cell r="E761">
            <v>104</v>
          </cell>
          <cell r="F761">
            <v>0</v>
          </cell>
          <cell r="G761">
            <v>32000</v>
          </cell>
        </row>
        <row r="762">
          <cell r="B762" t="str">
            <v>RDRIVEIN</v>
          </cell>
          <cell r="C762" t="str">
            <v>DRIVE IN SERVICE</v>
          </cell>
          <cell r="D762" t="str">
            <v>RDRIVEINDRIVE IN SERVICE</v>
          </cell>
          <cell r="E762">
            <v>52</v>
          </cell>
          <cell r="F762">
            <v>0</v>
          </cell>
          <cell r="G762">
            <v>32001</v>
          </cell>
        </row>
        <row r="763">
          <cell r="B763" t="str">
            <v>60RM1</v>
          </cell>
          <cell r="C763" t="str">
            <v>1-60 GAL CART MONTHLY SVC</v>
          </cell>
          <cell r="D763" t="str">
            <v>60RM11-60 GAL CART MONTHLY SVC</v>
          </cell>
          <cell r="E763">
            <v>88</v>
          </cell>
          <cell r="F763">
            <v>0</v>
          </cell>
          <cell r="G763">
            <v>32000</v>
          </cell>
        </row>
        <row r="764">
          <cell r="B764" t="str">
            <v>60RW1</v>
          </cell>
          <cell r="C764" t="str">
            <v>1-60 GAL CART WEEKLY SVC</v>
          </cell>
          <cell r="D764" t="str">
            <v>60RW11-60 GAL CART WEEKLY SVC</v>
          </cell>
          <cell r="E764">
            <v>144</v>
          </cell>
          <cell r="F764">
            <v>0</v>
          </cell>
          <cell r="G764">
            <v>32000</v>
          </cell>
        </row>
        <row r="765">
          <cell r="B765" t="str">
            <v>EXTRAR</v>
          </cell>
          <cell r="C765" t="str">
            <v>EXTRA CAN/BAGS</v>
          </cell>
          <cell r="D765" t="str">
            <v>EXTRAREXTRA CAN/BAGS</v>
          </cell>
          <cell r="E765">
            <v>74</v>
          </cell>
          <cell r="F765">
            <v>0</v>
          </cell>
          <cell r="G765">
            <v>32001</v>
          </cell>
        </row>
        <row r="766">
          <cell r="B766" t="str">
            <v>LOOSE-RES</v>
          </cell>
          <cell r="C766" t="str">
            <v>LOOSE MATERIAL -RES</v>
          </cell>
          <cell r="D766" t="str">
            <v>LOOSE-RESLOOSE MATERIAL -RES</v>
          </cell>
          <cell r="E766">
            <v>14</v>
          </cell>
          <cell r="F766">
            <v>0</v>
          </cell>
          <cell r="G766">
            <v>32001</v>
          </cell>
        </row>
        <row r="767">
          <cell r="B767" t="str">
            <v>OFOWR</v>
          </cell>
          <cell r="C767" t="str">
            <v>OVERFILL/OVERWEIGHT CHG</v>
          </cell>
          <cell r="D767" t="str">
            <v>OFOWROVERFILL/OVERWEIGHT CHG</v>
          </cell>
          <cell r="E767">
            <v>70</v>
          </cell>
          <cell r="F767">
            <v>0</v>
          </cell>
          <cell r="G767">
            <v>32001</v>
          </cell>
        </row>
        <row r="768">
          <cell r="B768" t="str">
            <v>REDELIVER</v>
          </cell>
          <cell r="C768" t="str">
            <v>DELIVERY CHARGE</v>
          </cell>
          <cell r="D768" t="str">
            <v>REDELIVERDELIVERY CHARGE</v>
          </cell>
          <cell r="E768">
            <v>77</v>
          </cell>
          <cell r="F768">
            <v>0</v>
          </cell>
          <cell r="G768">
            <v>32001</v>
          </cell>
        </row>
        <row r="769">
          <cell r="B769" t="str">
            <v>RESTART</v>
          </cell>
          <cell r="C769" t="str">
            <v>SERVICE RESTART FEE</v>
          </cell>
          <cell r="D769" t="str">
            <v>RESTARTSERVICE RESTART FEE</v>
          </cell>
          <cell r="E769">
            <v>80</v>
          </cell>
          <cell r="F769">
            <v>0</v>
          </cell>
          <cell r="G769">
            <v>32000</v>
          </cell>
        </row>
        <row r="770">
          <cell r="B770" t="str">
            <v>RXTRA60</v>
          </cell>
          <cell r="C770" t="str">
            <v>EXTRA 60GAL RESI</v>
          </cell>
          <cell r="D770" t="str">
            <v>RXTRA60EXTRA 60GAL RESI</v>
          </cell>
          <cell r="E770">
            <v>49</v>
          </cell>
          <cell r="F770">
            <v>0</v>
          </cell>
          <cell r="G770">
            <v>32001</v>
          </cell>
        </row>
        <row r="771">
          <cell r="B771" t="str">
            <v>RXTRA90</v>
          </cell>
          <cell r="C771" t="str">
            <v>EXTRA 90GAL RESI</v>
          </cell>
          <cell r="D771" t="str">
            <v>RXTRA90EXTRA 90GAL RESI</v>
          </cell>
          <cell r="E771">
            <v>35</v>
          </cell>
          <cell r="F771">
            <v>0</v>
          </cell>
          <cell r="G771">
            <v>32001</v>
          </cell>
        </row>
        <row r="772">
          <cell r="B772" t="str">
            <v>SP60-RES</v>
          </cell>
          <cell r="C772" t="str">
            <v>SPECIAL PICKUP 60GL RES</v>
          </cell>
          <cell r="D772" t="str">
            <v>SP60-RESSPECIAL PICKUP 60GL RES</v>
          </cell>
          <cell r="E772">
            <v>49</v>
          </cell>
          <cell r="F772">
            <v>0</v>
          </cell>
          <cell r="G772">
            <v>32001</v>
          </cell>
        </row>
        <row r="773">
          <cell r="B773" t="str">
            <v>SP90-RES</v>
          </cell>
          <cell r="C773" t="str">
            <v>SPECIAL PICKUP 90GL RES</v>
          </cell>
          <cell r="D773" t="str">
            <v>SP90-RESSPECIAL PICKUP 90GL RES</v>
          </cell>
          <cell r="E773">
            <v>20</v>
          </cell>
          <cell r="F773">
            <v>0</v>
          </cell>
          <cell r="G773">
            <v>32001</v>
          </cell>
        </row>
        <row r="774">
          <cell r="B774" t="str">
            <v>TIME15</v>
          </cell>
          <cell r="C774" t="str">
            <v>TIME CHRG - 15MIN</v>
          </cell>
          <cell r="D774" t="str">
            <v>TIME15TIME CHRG - 15MIN</v>
          </cell>
          <cell r="E774">
            <v>13</v>
          </cell>
          <cell r="F774">
            <v>0</v>
          </cell>
          <cell r="G774">
            <v>31010</v>
          </cell>
        </row>
        <row r="775">
          <cell r="B775" t="str">
            <v>TRIPRCANS</v>
          </cell>
          <cell r="C775" t="str">
            <v>RETURN TRIP CHARGE - CANS</v>
          </cell>
          <cell r="D775" t="str">
            <v>TRIPRCANSRETURN TRIP CHARGE - CANS</v>
          </cell>
          <cell r="E775">
            <v>8</v>
          </cell>
          <cell r="F775">
            <v>0</v>
          </cell>
          <cell r="G775">
            <v>32001</v>
          </cell>
        </row>
        <row r="776">
          <cell r="B776" t="str">
            <v>2178-COM</v>
          </cell>
          <cell r="C776" t="str">
            <v>FUEL AND MATERIAL SURCHARGE</v>
          </cell>
          <cell r="D776" t="str">
            <v>2178-COMFUEL AND MATERIAL SURCHARGE</v>
          </cell>
          <cell r="E776">
            <v>77</v>
          </cell>
          <cell r="F776">
            <v>0</v>
          </cell>
          <cell r="G776">
            <v>32002</v>
          </cell>
        </row>
        <row r="777">
          <cell r="B777" t="str">
            <v>2178-RES</v>
          </cell>
          <cell r="C777" t="str">
            <v>FUEL AND MATERIAL SURCHARGE</v>
          </cell>
          <cell r="D777" t="str">
            <v>2178-RESFUEL AND MATERIAL SURCHARGE</v>
          </cell>
          <cell r="E777">
            <v>133</v>
          </cell>
          <cell r="F777">
            <v>0</v>
          </cell>
          <cell r="G777">
            <v>32002</v>
          </cell>
        </row>
        <row r="778">
          <cell r="B778" t="str">
            <v>2178-RO</v>
          </cell>
          <cell r="C778" t="str">
            <v>FUEL AND MATERIAL SURCHARGE</v>
          </cell>
          <cell r="D778" t="str">
            <v>2178-ROFUEL AND MATERIAL SURCHARGE</v>
          </cell>
          <cell r="E778">
            <v>140</v>
          </cell>
          <cell r="F778">
            <v>0</v>
          </cell>
          <cell r="G778">
            <v>32002</v>
          </cell>
        </row>
        <row r="779">
          <cell r="B779" t="str">
            <v>REFUSE</v>
          </cell>
          <cell r="C779" t="str">
            <v>3.6% WA REFUSE TAX</v>
          </cell>
          <cell r="D779" t="str">
            <v>REFUSE3.6% WA REFUSE TAX</v>
          </cell>
          <cell r="E779">
            <v>337</v>
          </cell>
          <cell r="F779">
            <v>0</v>
          </cell>
          <cell r="G779">
            <v>20180</v>
          </cell>
        </row>
        <row r="780">
          <cell r="B780" t="str">
            <v>WA-STATE</v>
          </cell>
          <cell r="C780" t="str">
            <v>8.1% WA STATE SALES TAX</v>
          </cell>
          <cell r="D780" t="str">
            <v>WA-STATE8.1% WA STATE SALES TAX</v>
          </cell>
          <cell r="E780">
            <v>170</v>
          </cell>
          <cell r="F780">
            <v>0</v>
          </cell>
          <cell r="G780">
            <v>20140</v>
          </cell>
        </row>
        <row r="781">
          <cell r="B781" t="str">
            <v>60RM1</v>
          </cell>
          <cell r="C781" t="str">
            <v>1-60 GAL CART MONTHLY SVC</v>
          </cell>
          <cell r="D781" t="str">
            <v>60RM11-60 GAL CART MONTHLY SVC</v>
          </cell>
          <cell r="E781">
            <v>88</v>
          </cell>
          <cell r="F781">
            <v>0</v>
          </cell>
          <cell r="G781">
            <v>32000</v>
          </cell>
        </row>
        <row r="782">
          <cell r="B782" t="str">
            <v>60RW1</v>
          </cell>
          <cell r="C782" t="str">
            <v>1-60 GAL CART WEEKLY SVC</v>
          </cell>
          <cell r="D782" t="str">
            <v>60RW11-60 GAL CART WEEKLY SVC</v>
          </cell>
          <cell r="E782">
            <v>144</v>
          </cell>
          <cell r="F782">
            <v>0</v>
          </cell>
          <cell r="G782">
            <v>32000</v>
          </cell>
        </row>
        <row r="783">
          <cell r="B783" t="str">
            <v>65RBRENT</v>
          </cell>
          <cell r="C783" t="str">
            <v>65 RESI BEAR RENT</v>
          </cell>
          <cell r="D783" t="str">
            <v>65RBRENT65 RESI BEAR RENT</v>
          </cell>
          <cell r="E783">
            <v>80</v>
          </cell>
          <cell r="F783">
            <v>0</v>
          </cell>
          <cell r="G783">
            <v>32000</v>
          </cell>
        </row>
        <row r="784">
          <cell r="B784" t="str">
            <v>90RW1</v>
          </cell>
          <cell r="C784" t="str">
            <v>1-90 GAL CART RESI WKLY</v>
          </cell>
          <cell r="D784" t="str">
            <v>90RW11-90 GAL CART RESI WKLY</v>
          </cell>
          <cell r="E784">
            <v>104</v>
          </cell>
          <cell r="F784">
            <v>0</v>
          </cell>
          <cell r="G784">
            <v>32000</v>
          </cell>
        </row>
        <row r="785">
          <cell r="B785" t="str">
            <v>95RBRENT</v>
          </cell>
          <cell r="C785" t="str">
            <v>95 RESI BEAR RENT</v>
          </cell>
          <cell r="D785" t="str">
            <v>95RBRENT95 RESI BEAR RENT</v>
          </cell>
          <cell r="E785">
            <v>49</v>
          </cell>
          <cell r="F785">
            <v>0</v>
          </cell>
          <cell r="G785">
            <v>32000</v>
          </cell>
        </row>
        <row r="786">
          <cell r="B786" t="str">
            <v>EMPLOYEER</v>
          </cell>
          <cell r="C786" t="str">
            <v>EMPLOYEE SERVICE</v>
          </cell>
          <cell r="D786" t="str">
            <v>EMPLOYEEREMPLOYEE SERVICE</v>
          </cell>
          <cell r="E786">
            <v>29</v>
          </cell>
          <cell r="F786">
            <v>0</v>
          </cell>
          <cell r="G786">
            <v>32000</v>
          </cell>
        </row>
        <row r="787">
          <cell r="B787" t="str">
            <v>RDRIVEIN</v>
          </cell>
          <cell r="C787" t="str">
            <v>DRIVE IN SERVICE</v>
          </cell>
          <cell r="D787" t="str">
            <v>RDRIVEINDRIVE IN SERVICE</v>
          </cell>
          <cell r="E787">
            <v>52</v>
          </cell>
          <cell r="F787">
            <v>0</v>
          </cell>
          <cell r="G787">
            <v>32001</v>
          </cell>
        </row>
        <row r="788">
          <cell r="B788" t="str">
            <v>RDRIVEINM</v>
          </cell>
          <cell r="C788" t="str">
            <v>DRIVE IN SVC RESI MNTHLY</v>
          </cell>
          <cell r="D788" t="str">
            <v>RDRIVEINMDRIVE IN SVC RESI MNTHLY</v>
          </cell>
          <cell r="E788">
            <v>12</v>
          </cell>
          <cell r="F788">
            <v>0</v>
          </cell>
          <cell r="G788">
            <v>32001</v>
          </cell>
        </row>
        <row r="789">
          <cell r="B789" t="str">
            <v>ROLLW-RESI</v>
          </cell>
          <cell r="C789" t="str">
            <v>Rollout 25ft/can per pick up</v>
          </cell>
          <cell r="D789" t="str">
            <v>ROLLW-RESIRollout 25ft/can per pick up</v>
          </cell>
          <cell r="E789">
            <v>32</v>
          </cell>
          <cell r="F789">
            <v>0</v>
          </cell>
          <cell r="G789">
            <v>32001</v>
          </cell>
        </row>
        <row r="790">
          <cell r="B790" t="str">
            <v>RWALKIN</v>
          </cell>
          <cell r="C790" t="str">
            <v>WALK IN SERVICE</v>
          </cell>
          <cell r="D790" t="str">
            <v>RWALKINWALK IN SERVICE</v>
          </cell>
          <cell r="E790">
            <v>26</v>
          </cell>
          <cell r="F790">
            <v>0</v>
          </cell>
          <cell r="G790">
            <v>32001</v>
          </cell>
        </row>
        <row r="791">
          <cell r="B791" t="str">
            <v>WLKNRW1</v>
          </cell>
          <cell r="C791" t="str">
            <v>WALK IN 5-25</v>
          </cell>
          <cell r="D791" t="str">
            <v>WLKNRW1WALK IN 5-25</v>
          </cell>
          <cell r="E791">
            <v>2</v>
          </cell>
          <cell r="F791">
            <v>0</v>
          </cell>
          <cell r="G791">
            <v>32001</v>
          </cell>
        </row>
        <row r="792">
          <cell r="B792" t="str">
            <v>EXTRAR</v>
          </cell>
          <cell r="C792" t="str">
            <v>EXTRA CAN/BAGS</v>
          </cell>
          <cell r="D792" t="str">
            <v>EXTRAREXTRA CAN/BAGS</v>
          </cell>
          <cell r="E792">
            <v>74</v>
          </cell>
          <cell r="F792">
            <v>0</v>
          </cell>
          <cell r="G792">
            <v>32001</v>
          </cell>
        </row>
        <row r="793">
          <cell r="B793" t="str">
            <v>LOOSE-RES</v>
          </cell>
          <cell r="C793" t="str">
            <v>LOOSE MATERIAL -RES</v>
          </cell>
          <cell r="D793" t="str">
            <v>LOOSE-RESLOOSE MATERIAL -RES</v>
          </cell>
          <cell r="E793">
            <v>14</v>
          </cell>
          <cell r="F793">
            <v>0</v>
          </cell>
          <cell r="G793">
            <v>32001</v>
          </cell>
        </row>
        <row r="794">
          <cell r="B794" t="str">
            <v>OFOWR</v>
          </cell>
          <cell r="C794" t="str">
            <v>OVERFILL/OVERWEIGHT CHG</v>
          </cell>
          <cell r="D794" t="str">
            <v>OFOWROVERFILL/OVERWEIGHT CHG</v>
          </cell>
          <cell r="E794">
            <v>70</v>
          </cell>
          <cell r="F794">
            <v>0</v>
          </cell>
          <cell r="G794">
            <v>32001</v>
          </cell>
        </row>
        <row r="795">
          <cell r="B795" t="str">
            <v>REDELIVER</v>
          </cell>
          <cell r="C795" t="str">
            <v>DELIVERY CHARGE</v>
          </cell>
          <cell r="D795" t="str">
            <v>REDELIVERDELIVERY CHARGE</v>
          </cell>
          <cell r="E795">
            <v>77</v>
          </cell>
          <cell r="F795">
            <v>0</v>
          </cell>
          <cell r="G795">
            <v>32001</v>
          </cell>
        </row>
        <row r="796">
          <cell r="B796" t="str">
            <v>RESTART</v>
          </cell>
          <cell r="C796" t="str">
            <v>SERVICE RESTART FEE</v>
          </cell>
          <cell r="D796" t="str">
            <v>RESTARTSERVICE RESTART FEE</v>
          </cell>
          <cell r="E796">
            <v>80</v>
          </cell>
          <cell r="F796">
            <v>0</v>
          </cell>
          <cell r="G796">
            <v>32000</v>
          </cell>
        </row>
        <row r="797">
          <cell r="B797" t="str">
            <v>ROLLW-RESI</v>
          </cell>
          <cell r="C797" t="str">
            <v>Rollout 25ft/can per pick up</v>
          </cell>
          <cell r="D797" t="str">
            <v>ROLLW-RESIRollout 25ft/can per pick up</v>
          </cell>
          <cell r="E797">
            <v>32</v>
          </cell>
          <cell r="F797">
            <v>0</v>
          </cell>
          <cell r="G797">
            <v>32001</v>
          </cell>
        </row>
        <row r="798">
          <cell r="B798" t="str">
            <v>RXTRA60</v>
          </cell>
          <cell r="C798" t="str">
            <v>EXTRA 60GAL RESI</v>
          </cell>
          <cell r="D798" t="str">
            <v>RXTRA60EXTRA 60GAL RESI</v>
          </cell>
          <cell r="E798">
            <v>49</v>
          </cell>
          <cell r="F798">
            <v>0</v>
          </cell>
          <cell r="G798">
            <v>32001</v>
          </cell>
        </row>
        <row r="799">
          <cell r="B799" t="str">
            <v>SP60-RES</v>
          </cell>
          <cell r="C799" t="str">
            <v>SPECIAL PICKUP 60GL RES</v>
          </cell>
          <cell r="D799" t="str">
            <v>SP60-RESSPECIAL PICKUP 60GL RES</v>
          </cell>
          <cell r="E799">
            <v>49</v>
          </cell>
          <cell r="F799">
            <v>0</v>
          </cell>
          <cell r="G799">
            <v>32001</v>
          </cell>
        </row>
        <row r="800">
          <cell r="B800" t="str">
            <v>SP90-RES</v>
          </cell>
          <cell r="C800" t="str">
            <v>SPECIAL PICKUP 90GL RES</v>
          </cell>
          <cell r="D800" t="str">
            <v>SP90-RESSPECIAL PICKUP 90GL RES</v>
          </cell>
          <cell r="E800">
            <v>20</v>
          </cell>
          <cell r="F800">
            <v>0</v>
          </cell>
          <cell r="G800">
            <v>32001</v>
          </cell>
        </row>
        <row r="801">
          <cell r="B801" t="str">
            <v>TIME15</v>
          </cell>
          <cell r="C801" t="str">
            <v>TIME CHRG - 15MIN</v>
          </cell>
          <cell r="D801" t="str">
            <v>TIME15TIME CHRG - 15MIN</v>
          </cell>
          <cell r="E801">
            <v>13</v>
          </cell>
          <cell r="F801">
            <v>0</v>
          </cell>
          <cell r="G801">
            <v>31010</v>
          </cell>
        </row>
        <row r="802">
          <cell r="B802" t="str">
            <v>2178-COM</v>
          </cell>
          <cell r="C802" t="str">
            <v>FUEL AND MATERIAL SURCHARGE</v>
          </cell>
          <cell r="D802" t="str">
            <v>2178-COMFUEL AND MATERIAL SURCHARGE</v>
          </cell>
          <cell r="E802">
            <v>77</v>
          </cell>
          <cell r="F802">
            <v>0</v>
          </cell>
          <cell r="G802">
            <v>32002</v>
          </cell>
        </row>
        <row r="803">
          <cell r="B803" t="str">
            <v>2178-RES</v>
          </cell>
          <cell r="C803" t="str">
            <v>FUEL AND MATERIAL SURCHARGE</v>
          </cell>
          <cell r="D803" t="str">
            <v>2178-RESFUEL AND MATERIAL SURCHARGE</v>
          </cell>
          <cell r="E803">
            <v>133</v>
          </cell>
          <cell r="F803">
            <v>0</v>
          </cell>
          <cell r="G803">
            <v>32002</v>
          </cell>
        </row>
        <row r="804">
          <cell r="B804" t="str">
            <v>2178-RO</v>
          </cell>
          <cell r="C804" t="str">
            <v>FUEL AND MATERIAL SURCHARGE</v>
          </cell>
          <cell r="D804" t="str">
            <v>2178-ROFUEL AND MATERIAL SURCHARGE</v>
          </cell>
          <cell r="E804">
            <v>140</v>
          </cell>
          <cell r="F804">
            <v>0</v>
          </cell>
          <cell r="G804">
            <v>32002</v>
          </cell>
        </row>
        <row r="805">
          <cell r="B805" t="str">
            <v>REFUSE</v>
          </cell>
          <cell r="C805" t="str">
            <v>3.6% WA REFUSE TAX</v>
          </cell>
          <cell r="D805" t="str">
            <v>REFUSE3.6% WA REFUSE TAX</v>
          </cell>
          <cell r="E805">
            <v>337</v>
          </cell>
          <cell r="F805">
            <v>0</v>
          </cell>
          <cell r="G805">
            <v>20180</v>
          </cell>
        </row>
        <row r="806">
          <cell r="B806" t="str">
            <v>WA-STATE</v>
          </cell>
          <cell r="C806" t="str">
            <v>8.1% WA STATE SALES TAX</v>
          </cell>
          <cell r="D806" t="str">
            <v>WA-STATE8.1% WA STATE SALES TAX</v>
          </cell>
          <cell r="E806">
            <v>170</v>
          </cell>
          <cell r="F806">
            <v>0</v>
          </cell>
          <cell r="G806">
            <v>20140</v>
          </cell>
        </row>
        <row r="807">
          <cell r="B807" t="str">
            <v>60RW1</v>
          </cell>
          <cell r="C807" t="str">
            <v>1-60 GAL CART WEEKLY SVC</v>
          </cell>
          <cell r="D807" t="str">
            <v>60RW11-60 GAL CART WEEKLY SVC</v>
          </cell>
          <cell r="E807">
            <v>144</v>
          </cell>
          <cell r="F807">
            <v>0</v>
          </cell>
          <cell r="G807">
            <v>32000</v>
          </cell>
        </row>
        <row r="808">
          <cell r="B808" t="str">
            <v>90RW1</v>
          </cell>
          <cell r="C808" t="str">
            <v>1-90 GAL CART RESI WKLY</v>
          </cell>
          <cell r="D808" t="str">
            <v>90RW11-90 GAL CART RESI WKLY</v>
          </cell>
          <cell r="E808">
            <v>104</v>
          </cell>
          <cell r="F808">
            <v>0</v>
          </cell>
          <cell r="G808">
            <v>32000</v>
          </cell>
        </row>
        <row r="809">
          <cell r="B809" t="str">
            <v>REDELIVER</v>
          </cell>
          <cell r="C809" t="str">
            <v>DELIVERY CHARGE</v>
          </cell>
          <cell r="D809" t="str">
            <v>REDELIVERDELIVERY CHARGE</v>
          </cell>
          <cell r="E809">
            <v>77</v>
          </cell>
          <cell r="F809">
            <v>0</v>
          </cell>
          <cell r="G809">
            <v>32001</v>
          </cell>
        </row>
        <row r="810">
          <cell r="B810" t="str">
            <v>RESTART</v>
          </cell>
          <cell r="C810" t="str">
            <v>SERVICE RESTART FEE</v>
          </cell>
          <cell r="D810" t="str">
            <v>RESTARTSERVICE RESTART FEE</v>
          </cell>
          <cell r="E810">
            <v>80</v>
          </cell>
          <cell r="F810">
            <v>0</v>
          </cell>
          <cell r="G810">
            <v>32000</v>
          </cell>
        </row>
        <row r="811">
          <cell r="B811" t="str">
            <v>RXTRA90</v>
          </cell>
          <cell r="C811" t="str">
            <v>EXTRA 90GAL RESI</v>
          </cell>
          <cell r="D811" t="str">
            <v>RXTRA90EXTRA 90GAL RESI</v>
          </cell>
          <cell r="E811">
            <v>35</v>
          </cell>
          <cell r="F811">
            <v>0</v>
          </cell>
          <cell r="G811">
            <v>32001</v>
          </cell>
        </row>
        <row r="812">
          <cell r="B812" t="str">
            <v>DISP</v>
          </cell>
          <cell r="C812" t="str">
            <v>Disposal Fee Per Ton</v>
          </cell>
          <cell r="D812" t="str">
            <v>DISPDisposal Fee Per Ton</v>
          </cell>
          <cell r="E812">
            <v>62</v>
          </cell>
          <cell r="F812">
            <v>0</v>
          </cell>
          <cell r="G812">
            <v>31005</v>
          </cell>
        </row>
        <row r="813">
          <cell r="B813" t="str">
            <v>ROHAUL20T</v>
          </cell>
          <cell r="C813" t="str">
            <v>20YD ROLL OFF TEMP HAUL</v>
          </cell>
          <cell r="D813" t="str">
            <v>ROHAUL20T20YD ROLL OFF TEMP HAUL</v>
          </cell>
          <cell r="E813">
            <v>42</v>
          </cell>
          <cell r="F813">
            <v>0</v>
          </cell>
          <cell r="G813">
            <v>31000</v>
          </cell>
        </row>
        <row r="814">
          <cell r="B814" t="str">
            <v>RORENTTD</v>
          </cell>
          <cell r="C814" t="str">
            <v>ROLL OFF RENT TEMP DAILY</v>
          </cell>
          <cell r="D814" t="str">
            <v>RORENTTDROLL OFF RENT TEMP DAILY</v>
          </cell>
          <cell r="E814">
            <v>47</v>
          </cell>
          <cell r="F814">
            <v>0</v>
          </cell>
          <cell r="G814">
            <v>31002</v>
          </cell>
        </row>
        <row r="815">
          <cell r="B815" t="str">
            <v>RORENTTM</v>
          </cell>
          <cell r="C815" t="str">
            <v>ROLL OFF RENT TEMP MONTHLY</v>
          </cell>
          <cell r="D815" t="str">
            <v>RORENTTMROLL OFF RENT TEMP MONTHLY</v>
          </cell>
          <cell r="E815">
            <v>67</v>
          </cell>
          <cell r="F815">
            <v>0</v>
          </cell>
          <cell r="G815">
            <v>31002</v>
          </cell>
        </row>
        <row r="816">
          <cell r="B816" t="str">
            <v>RORENTTD</v>
          </cell>
          <cell r="C816" t="str">
            <v>ROLL OFF RENT TEMP DAILY</v>
          </cell>
          <cell r="D816" t="str">
            <v>RORENTTDROLL OFF RENT TEMP DAILY</v>
          </cell>
          <cell r="E816">
            <v>47</v>
          </cell>
          <cell r="F816">
            <v>0</v>
          </cell>
          <cell r="G816">
            <v>31002</v>
          </cell>
        </row>
        <row r="817">
          <cell r="B817" t="str">
            <v>RORECYRENT</v>
          </cell>
          <cell r="C817" t="str">
            <v>ROLL OFF RECYCLE RENT</v>
          </cell>
          <cell r="D817" t="str">
            <v>RORECYRENTROLL OFF RECYCLE RENT</v>
          </cell>
          <cell r="E817">
            <v>25</v>
          </cell>
          <cell r="F817">
            <v>0</v>
          </cell>
          <cell r="G817">
            <v>31002</v>
          </cell>
        </row>
        <row r="818">
          <cell r="B818" t="str">
            <v>RORENT</v>
          </cell>
          <cell r="C818" t="str">
            <v>ROLL OFF RENT</v>
          </cell>
          <cell r="D818" t="str">
            <v>RORENTROLL OFF RENT</v>
          </cell>
          <cell r="E818">
            <v>48</v>
          </cell>
          <cell r="F818">
            <v>0</v>
          </cell>
          <cell r="G818">
            <v>31002</v>
          </cell>
        </row>
        <row r="819">
          <cell r="B819" t="str">
            <v>RORENTTM</v>
          </cell>
          <cell r="C819" t="str">
            <v>ROLL OFF RENT TEMP MONTHLY</v>
          </cell>
          <cell r="D819" t="str">
            <v>RORENTTMROLL OFF RENT TEMP MONTHLY</v>
          </cell>
          <cell r="E819">
            <v>67</v>
          </cell>
          <cell r="F819">
            <v>0</v>
          </cell>
          <cell r="G819">
            <v>31002</v>
          </cell>
        </row>
        <row r="820">
          <cell r="B820" t="str">
            <v>CPHAUL20CO</v>
          </cell>
          <cell r="C820" t="str">
            <v>20YD CUST OWNED COMP-HAUL</v>
          </cell>
          <cell r="D820" t="str">
            <v>CPHAUL20CO20YD CUST OWNED COMP-HAUL</v>
          </cell>
          <cell r="E820">
            <v>26</v>
          </cell>
          <cell r="F820">
            <v>0</v>
          </cell>
          <cell r="G820">
            <v>31000</v>
          </cell>
        </row>
        <row r="821">
          <cell r="B821" t="str">
            <v>DISP</v>
          </cell>
          <cell r="C821" t="str">
            <v>Disposal Fee Per Ton</v>
          </cell>
          <cell r="D821" t="str">
            <v>DISPDisposal Fee Per Ton</v>
          </cell>
          <cell r="E821">
            <v>62</v>
          </cell>
          <cell r="F821">
            <v>0</v>
          </cell>
          <cell r="G821">
            <v>31005</v>
          </cell>
        </row>
        <row r="822">
          <cell r="B822" t="str">
            <v>DISPWD-RO</v>
          </cell>
          <cell r="C822" t="str">
            <v>DISPOSAL FEE WOOD - RO</v>
          </cell>
          <cell r="D822" t="str">
            <v>DISPWD-RODISPOSAL FEE WOOD - RO</v>
          </cell>
          <cell r="E822">
            <v>16</v>
          </cell>
          <cell r="F822">
            <v>0</v>
          </cell>
          <cell r="G822">
            <v>31005</v>
          </cell>
        </row>
        <row r="823">
          <cell r="B823" t="str">
            <v>RECYHAUL</v>
          </cell>
          <cell r="C823" t="str">
            <v>ROLL OFF RECYCLE HAUL</v>
          </cell>
          <cell r="D823" t="str">
            <v>RECYHAULROLL OFF RECYCLE HAUL</v>
          </cell>
          <cell r="E823">
            <v>42</v>
          </cell>
          <cell r="F823">
            <v>0</v>
          </cell>
          <cell r="G823">
            <v>31004</v>
          </cell>
        </row>
        <row r="824">
          <cell r="B824" t="str">
            <v>ROHAUL20</v>
          </cell>
          <cell r="C824" t="str">
            <v>20YD ROLL OFF-HAUL</v>
          </cell>
          <cell r="D824" t="str">
            <v>ROHAUL2020YD ROLL OFF-HAUL</v>
          </cell>
          <cell r="E824">
            <v>48</v>
          </cell>
          <cell r="F824">
            <v>0</v>
          </cell>
          <cell r="G824">
            <v>31000</v>
          </cell>
        </row>
        <row r="825">
          <cell r="B825" t="str">
            <v>ROHAUL20T</v>
          </cell>
          <cell r="C825" t="str">
            <v>20YD ROLL OFF TEMP HAUL</v>
          </cell>
          <cell r="D825" t="str">
            <v>ROHAUL20T20YD ROLL OFF TEMP HAUL</v>
          </cell>
          <cell r="E825">
            <v>42</v>
          </cell>
          <cell r="F825">
            <v>0</v>
          </cell>
          <cell r="G825">
            <v>31000</v>
          </cell>
        </row>
        <row r="826">
          <cell r="B826" t="str">
            <v>ROHAUL30</v>
          </cell>
          <cell r="C826" t="str">
            <v>30YD ROLL OFF-HAUL</v>
          </cell>
          <cell r="D826" t="str">
            <v>ROHAUL3030YD ROLL OFF-HAUL</v>
          </cell>
          <cell r="E826">
            <v>36</v>
          </cell>
          <cell r="F826">
            <v>0</v>
          </cell>
          <cell r="G826">
            <v>31000</v>
          </cell>
        </row>
        <row r="827">
          <cell r="B827" t="str">
            <v>ROHAUL30T</v>
          </cell>
          <cell r="C827" t="str">
            <v>30YD ROLL OFF TEMP HAUL</v>
          </cell>
          <cell r="D827" t="str">
            <v>ROHAUL30T30YD ROLL OFF TEMP HAUL</v>
          </cell>
          <cell r="E827">
            <v>51</v>
          </cell>
          <cell r="F827">
            <v>0</v>
          </cell>
          <cell r="G827">
            <v>31001</v>
          </cell>
        </row>
        <row r="828">
          <cell r="B828" t="str">
            <v>ROMILE</v>
          </cell>
          <cell r="C828" t="str">
            <v>ROLL OFF-MILEAGE</v>
          </cell>
          <cell r="D828" t="str">
            <v>ROMILEROLL OFF-MILEAGE</v>
          </cell>
          <cell r="E828">
            <v>33</v>
          </cell>
          <cell r="F828">
            <v>0</v>
          </cell>
          <cell r="G828">
            <v>31010</v>
          </cell>
        </row>
        <row r="829">
          <cell r="B829" t="str">
            <v>RORENTTD</v>
          </cell>
          <cell r="C829" t="str">
            <v>ROLL OFF RENT TEMP DAILY</v>
          </cell>
          <cell r="D829" t="str">
            <v>RORENTTDROLL OFF RENT TEMP DAILY</v>
          </cell>
          <cell r="E829">
            <v>47</v>
          </cell>
          <cell r="F829">
            <v>0</v>
          </cell>
          <cell r="G829">
            <v>31002</v>
          </cell>
        </row>
        <row r="830">
          <cell r="B830" t="str">
            <v>ROTIME-MINIMUM</v>
          </cell>
          <cell r="C830" t="str">
            <v>RO TIME CHRG - MINIMUM</v>
          </cell>
          <cell r="D830" t="str">
            <v>ROTIME-MINIMUMRO TIME CHRG - MINIMUM</v>
          </cell>
          <cell r="E830">
            <v>7</v>
          </cell>
          <cell r="F830">
            <v>0</v>
          </cell>
          <cell r="G830">
            <v>31010</v>
          </cell>
        </row>
        <row r="831">
          <cell r="B831" t="str">
            <v>SPRECY</v>
          </cell>
          <cell r="C831" t="str">
            <v>SPECIAL RECY HAUL</v>
          </cell>
          <cell r="D831" t="str">
            <v>SPRECYSPECIAL RECY HAUL</v>
          </cell>
          <cell r="E831">
            <v>24</v>
          </cell>
          <cell r="F831">
            <v>0</v>
          </cell>
          <cell r="G831">
            <v>31004</v>
          </cell>
        </row>
        <row r="832">
          <cell r="B832" t="str">
            <v>TIRE-RO</v>
          </cell>
          <cell r="C832" t="str">
            <v>TIRE FEE - RO</v>
          </cell>
          <cell r="D832" t="str">
            <v>TIRE-ROTIRE FEE - RO</v>
          </cell>
          <cell r="E832">
            <v>22</v>
          </cell>
          <cell r="F832">
            <v>0</v>
          </cell>
          <cell r="G832">
            <v>31005</v>
          </cell>
        </row>
        <row r="833">
          <cell r="B833" t="str">
            <v>COMMODITY</v>
          </cell>
          <cell r="C833" t="str">
            <v>COMMODITY</v>
          </cell>
          <cell r="D833" t="str">
            <v>COMMODITYCOMMODITY</v>
          </cell>
          <cell r="E833">
            <v>33</v>
          </cell>
          <cell r="F833">
            <v>0</v>
          </cell>
          <cell r="G833">
            <v>44161</v>
          </cell>
        </row>
        <row r="834">
          <cell r="B834" t="str">
            <v>REFUSE</v>
          </cell>
          <cell r="C834" t="str">
            <v>3.6% WA REFUSE TAX</v>
          </cell>
          <cell r="D834" t="str">
            <v>REFUSE3.6% WA REFUSE TAX</v>
          </cell>
          <cell r="E834">
            <v>337</v>
          </cell>
          <cell r="F834">
            <v>0</v>
          </cell>
          <cell r="G834">
            <v>20180</v>
          </cell>
        </row>
        <row r="835">
          <cell r="B835" t="str">
            <v>WA-STATE</v>
          </cell>
          <cell r="C835" t="str">
            <v>8.1% WA STATE SALES TAX</v>
          </cell>
          <cell r="D835" t="str">
            <v>WA-STATE8.1% WA STATE SALES TAX</v>
          </cell>
          <cell r="E835">
            <v>170</v>
          </cell>
          <cell r="F835">
            <v>0</v>
          </cell>
          <cell r="G835">
            <v>20140</v>
          </cell>
        </row>
        <row r="836">
          <cell r="B836" t="str">
            <v>2178-RO</v>
          </cell>
          <cell r="C836" t="str">
            <v>FUEL AND MATERIAL SURCHARGE</v>
          </cell>
          <cell r="D836" t="str">
            <v>2178-ROFUEL AND MATERIAL SURCHARGE</v>
          </cell>
          <cell r="E836">
            <v>140</v>
          </cell>
          <cell r="F836">
            <v>0</v>
          </cell>
          <cell r="G836">
            <v>31008</v>
          </cell>
        </row>
        <row r="837">
          <cell r="B837" t="str">
            <v>REFUSE</v>
          </cell>
          <cell r="C837" t="str">
            <v>3.6% WA REFUSE TAX</v>
          </cell>
          <cell r="D837" t="str">
            <v>REFUSE3.6% WA REFUSE TAX</v>
          </cell>
          <cell r="E837">
            <v>337</v>
          </cell>
          <cell r="F837">
            <v>0</v>
          </cell>
          <cell r="G837">
            <v>20180</v>
          </cell>
        </row>
        <row r="838">
          <cell r="B838" t="str">
            <v>WA-STATE</v>
          </cell>
          <cell r="C838" t="str">
            <v>8.1% WA STATE SALES TAX</v>
          </cell>
          <cell r="D838" t="str">
            <v>WA-STATE8.1% WA STATE SALES TAX</v>
          </cell>
          <cell r="E838">
            <v>170</v>
          </cell>
          <cell r="F838">
            <v>0</v>
          </cell>
          <cell r="G838">
            <v>20140</v>
          </cell>
        </row>
        <row r="839">
          <cell r="B839" t="str">
            <v>FINCHG</v>
          </cell>
          <cell r="C839" t="str">
            <v>LATE FEE</v>
          </cell>
          <cell r="D839" t="str">
            <v>FINCHGLATE FEE</v>
          </cell>
          <cell r="E839">
            <v>138</v>
          </cell>
          <cell r="F839">
            <v>0</v>
          </cell>
          <cell r="G839">
            <v>38000</v>
          </cell>
        </row>
        <row r="840">
          <cell r="B840" t="str">
            <v>60CE1</v>
          </cell>
          <cell r="C840" t="str">
            <v>1-60 GAL CART CMML EOW</v>
          </cell>
          <cell r="D840" t="str">
            <v>60CE11-60 GAL CART CMML EOW</v>
          </cell>
          <cell r="E840">
            <v>52</v>
          </cell>
          <cell r="F840">
            <v>0</v>
          </cell>
          <cell r="G840">
            <v>33000</v>
          </cell>
        </row>
        <row r="841">
          <cell r="B841" t="str">
            <v>90CE1</v>
          </cell>
          <cell r="C841" t="str">
            <v>1-90 GAL CART CMML EOW</v>
          </cell>
          <cell r="D841" t="str">
            <v>90CE11-90 GAL CART CMML EOW</v>
          </cell>
          <cell r="E841">
            <v>19</v>
          </cell>
          <cell r="F841">
            <v>0</v>
          </cell>
          <cell r="G841">
            <v>33000</v>
          </cell>
        </row>
        <row r="842">
          <cell r="B842" t="str">
            <v>90CW1</v>
          </cell>
          <cell r="C842" t="str">
            <v>1-90 GAL CART CMML WKLY</v>
          </cell>
          <cell r="D842" t="str">
            <v>90CW11-90 GAL CART CMML WKLY</v>
          </cell>
          <cell r="E842">
            <v>63</v>
          </cell>
          <cell r="F842">
            <v>0</v>
          </cell>
          <cell r="G842">
            <v>33000</v>
          </cell>
        </row>
        <row r="843">
          <cell r="B843" t="str">
            <v>95C3WB1</v>
          </cell>
          <cell r="C843" t="str">
            <v>1-95 GAL BEAR CART CMML 3X WK</v>
          </cell>
          <cell r="D843" t="str">
            <v>95C3WB11-95 GAL BEAR CART CMML 3X WK</v>
          </cell>
          <cell r="E843">
            <v>17</v>
          </cell>
          <cell r="F843">
            <v>0</v>
          </cell>
          <cell r="G843">
            <v>33000</v>
          </cell>
        </row>
        <row r="844">
          <cell r="B844" t="str">
            <v>2178-COM</v>
          </cell>
          <cell r="C844" t="str">
            <v>FUEL AND MATERIAL SURCHARGE</v>
          </cell>
          <cell r="D844" t="str">
            <v>2178-COMFUEL AND MATERIAL SURCHARGE</v>
          </cell>
          <cell r="E844">
            <v>77</v>
          </cell>
          <cell r="F844">
            <v>0</v>
          </cell>
          <cell r="G844">
            <v>33002</v>
          </cell>
        </row>
        <row r="845">
          <cell r="B845" t="str">
            <v>REFUSE</v>
          </cell>
          <cell r="C845" t="str">
            <v>3.6% WA REFUSE TAX</v>
          </cell>
          <cell r="D845" t="str">
            <v>REFUSE3.6% WA REFUSE TAX</v>
          </cell>
          <cell r="E845">
            <v>337</v>
          </cell>
          <cell r="F845">
            <v>0</v>
          </cell>
          <cell r="G845">
            <v>20180</v>
          </cell>
        </row>
        <row r="846">
          <cell r="B846" t="str">
            <v>PAYNOW</v>
          </cell>
          <cell r="C846" t="str">
            <v>ONE-TIME PAYMENT</v>
          </cell>
          <cell r="D846" t="str">
            <v>PAYNOWONE-TIME PAYMENT</v>
          </cell>
          <cell r="E846">
            <v>157</v>
          </cell>
          <cell r="F846">
            <v>0</v>
          </cell>
          <cell r="G846">
            <v>10098</v>
          </cell>
        </row>
        <row r="847">
          <cell r="B847" t="str">
            <v>PAYPNCL</v>
          </cell>
          <cell r="C847" t="str">
            <v>PAYMENT THANK YOU!</v>
          </cell>
          <cell r="D847" t="str">
            <v>PAYPNCLPAYMENT THANK YOU!</v>
          </cell>
          <cell r="E847">
            <v>151</v>
          </cell>
          <cell r="F847">
            <v>0</v>
          </cell>
          <cell r="G847">
            <v>10099</v>
          </cell>
        </row>
        <row r="848">
          <cell r="B848" t="str">
            <v>2178-RO</v>
          </cell>
          <cell r="C848" t="str">
            <v>FUEL AND MATERIAL SURCHARGE</v>
          </cell>
          <cell r="D848" t="str">
            <v>2178-ROFUEL AND MATERIAL SURCHARGE</v>
          </cell>
          <cell r="E848">
            <v>140</v>
          </cell>
          <cell r="F848">
            <v>0</v>
          </cell>
          <cell r="G848">
            <v>31008</v>
          </cell>
        </row>
        <row r="849">
          <cell r="B849" t="str">
            <v>REFUSE</v>
          </cell>
          <cell r="C849" t="str">
            <v>3.6% WA REFUSE TAX</v>
          </cell>
          <cell r="D849" t="str">
            <v>REFUSE3.6% WA REFUSE TAX</v>
          </cell>
          <cell r="E849">
            <v>337</v>
          </cell>
          <cell r="F849">
            <v>0</v>
          </cell>
          <cell r="G849">
            <v>20180</v>
          </cell>
        </row>
        <row r="850">
          <cell r="B850" t="str">
            <v>WA-STATE</v>
          </cell>
          <cell r="C850" t="str">
            <v>8.1% WA STATE SALES TAX</v>
          </cell>
          <cell r="D850" t="str">
            <v>WA-STATE8.1% WA STATE SALES TAX</v>
          </cell>
          <cell r="E850">
            <v>170</v>
          </cell>
          <cell r="F850">
            <v>0</v>
          </cell>
          <cell r="G850">
            <v>20140</v>
          </cell>
        </row>
        <row r="851">
          <cell r="B851" t="str">
            <v>RORENT</v>
          </cell>
          <cell r="C851" t="str">
            <v>ROLL OFF RENT</v>
          </cell>
          <cell r="D851" t="str">
            <v>RORENTROLL OFF RENT</v>
          </cell>
          <cell r="E851">
            <v>48</v>
          </cell>
          <cell r="F851">
            <v>0</v>
          </cell>
          <cell r="G851">
            <v>31002</v>
          </cell>
        </row>
        <row r="852">
          <cell r="B852" t="str">
            <v>DISP</v>
          </cell>
          <cell r="C852" t="str">
            <v>Disposal Fee Per Ton</v>
          </cell>
          <cell r="D852" t="str">
            <v>DISPDisposal Fee Per Ton</v>
          </cell>
          <cell r="E852">
            <v>62</v>
          </cell>
          <cell r="F852">
            <v>0</v>
          </cell>
          <cell r="G852">
            <v>31005</v>
          </cell>
        </row>
        <row r="853">
          <cell r="B853" t="str">
            <v>DISPWD-RO</v>
          </cell>
          <cell r="C853" t="str">
            <v>DISPOSAL FEE WOOD - RO</v>
          </cell>
          <cell r="D853" t="str">
            <v>DISPWD-RODISPOSAL FEE WOOD - RO</v>
          </cell>
          <cell r="E853">
            <v>16</v>
          </cell>
          <cell r="F853">
            <v>0</v>
          </cell>
          <cell r="G853">
            <v>31005</v>
          </cell>
        </row>
        <row r="854">
          <cell r="B854" t="str">
            <v>RECYHAUL</v>
          </cell>
          <cell r="C854" t="str">
            <v>ROLL OFF RECYCLE HAUL</v>
          </cell>
          <cell r="D854" t="str">
            <v>RECYHAULROLL OFF RECYCLE HAUL</v>
          </cell>
          <cell r="E854">
            <v>42</v>
          </cell>
          <cell r="F854">
            <v>0</v>
          </cell>
          <cell r="G854">
            <v>31004</v>
          </cell>
        </row>
        <row r="855">
          <cell r="B855" t="str">
            <v>RECYRELOCATE</v>
          </cell>
          <cell r="C855" t="str">
            <v>RELOCATE RECY BOX</v>
          </cell>
          <cell r="D855" t="str">
            <v>RECYRELOCATERELOCATE RECY BOX</v>
          </cell>
          <cell r="E855">
            <v>11</v>
          </cell>
          <cell r="F855">
            <v>0</v>
          </cell>
          <cell r="G855">
            <v>31004</v>
          </cell>
        </row>
        <row r="856">
          <cell r="B856" t="str">
            <v>ROHAUL20</v>
          </cell>
          <cell r="C856" t="str">
            <v>20YD ROLL OFF-HAUL</v>
          </cell>
          <cell r="D856" t="str">
            <v>ROHAUL2020YD ROLL OFF-HAUL</v>
          </cell>
          <cell r="E856">
            <v>48</v>
          </cell>
          <cell r="F856">
            <v>0</v>
          </cell>
          <cell r="G856">
            <v>31000</v>
          </cell>
        </row>
        <row r="857">
          <cell r="B857" t="str">
            <v>ROHAUL30</v>
          </cell>
          <cell r="C857" t="str">
            <v>30YD ROLL OFF-HAUL</v>
          </cell>
          <cell r="D857" t="str">
            <v>ROHAUL3030YD ROLL OFF-HAUL</v>
          </cell>
          <cell r="E857">
            <v>36</v>
          </cell>
          <cell r="F857">
            <v>0</v>
          </cell>
          <cell r="G857">
            <v>31000</v>
          </cell>
        </row>
        <row r="858">
          <cell r="B858" t="str">
            <v>ROHAUL30T</v>
          </cell>
          <cell r="C858" t="str">
            <v>30YD ROLL OFF TEMP HAUL</v>
          </cell>
          <cell r="D858" t="str">
            <v>ROHAUL30T30YD ROLL OFF TEMP HAUL</v>
          </cell>
          <cell r="E858">
            <v>51</v>
          </cell>
          <cell r="F858">
            <v>0</v>
          </cell>
          <cell r="G858">
            <v>31001</v>
          </cell>
        </row>
        <row r="859">
          <cell r="B859" t="str">
            <v>ROMILE</v>
          </cell>
          <cell r="C859" t="str">
            <v>ROLL OFF-MILEAGE</v>
          </cell>
          <cell r="D859" t="str">
            <v>ROMILEROLL OFF-MILEAGE</v>
          </cell>
          <cell r="E859">
            <v>33</v>
          </cell>
          <cell r="F859">
            <v>0</v>
          </cell>
          <cell r="G859">
            <v>31010</v>
          </cell>
        </row>
        <row r="860">
          <cell r="B860" t="str">
            <v>RORENTTD</v>
          </cell>
          <cell r="C860" t="str">
            <v>ROLL OFF RENT TEMP DAILY</v>
          </cell>
          <cell r="D860" t="str">
            <v>RORENTTDROLL OFF RENT TEMP DAILY</v>
          </cell>
          <cell r="E860">
            <v>47</v>
          </cell>
          <cell r="F860">
            <v>0</v>
          </cell>
          <cell r="G860">
            <v>31002</v>
          </cell>
        </row>
        <row r="861">
          <cell r="B861" t="str">
            <v>COMMODITY</v>
          </cell>
          <cell r="C861" t="str">
            <v>COMMODITY</v>
          </cell>
          <cell r="D861" t="str">
            <v>COMMODITYCOMMODITY</v>
          </cell>
          <cell r="E861">
            <v>33</v>
          </cell>
          <cell r="F861">
            <v>0</v>
          </cell>
          <cell r="G861">
            <v>44161</v>
          </cell>
        </row>
        <row r="862">
          <cell r="B862" t="str">
            <v>ROHAUL30WOOD</v>
          </cell>
          <cell r="C862" t="str">
            <v>30YD WOOD ROLL OFF-HAUL</v>
          </cell>
          <cell r="D862" t="str">
            <v>ROHAUL30WOOD30YD WOOD ROLL OFF-HAUL</v>
          </cell>
          <cell r="E862">
            <v>10</v>
          </cell>
          <cell r="F862">
            <v>0</v>
          </cell>
          <cell r="G862">
            <v>31004</v>
          </cell>
        </row>
        <row r="863">
          <cell r="B863" t="str">
            <v>RORECYMILE</v>
          </cell>
          <cell r="C863" t="str">
            <v>ROLL OFF RECYCLE-MILEAGE</v>
          </cell>
          <cell r="D863" t="str">
            <v>RORECYMILEROLL OFF RECYCLE-MILEAGE</v>
          </cell>
          <cell r="E863">
            <v>9</v>
          </cell>
          <cell r="F863">
            <v>0</v>
          </cell>
          <cell r="G863">
            <v>31004</v>
          </cell>
        </row>
        <row r="864">
          <cell r="B864" t="str">
            <v>2178-RO</v>
          </cell>
          <cell r="C864" t="str">
            <v>FUEL AND MATERIAL SURCHARGE</v>
          </cell>
          <cell r="D864" t="str">
            <v>2178-ROFUEL AND MATERIAL SURCHARGE</v>
          </cell>
          <cell r="E864">
            <v>140</v>
          </cell>
          <cell r="F864">
            <v>0</v>
          </cell>
          <cell r="G864">
            <v>31008</v>
          </cell>
        </row>
        <row r="865">
          <cell r="B865" t="str">
            <v>REFUSE</v>
          </cell>
          <cell r="C865" t="str">
            <v>3.6% WA REFUSE TAX</v>
          </cell>
          <cell r="D865" t="str">
            <v>REFUSE3.6% WA REFUSE TAX</v>
          </cell>
          <cell r="E865">
            <v>337</v>
          </cell>
          <cell r="F865">
            <v>0</v>
          </cell>
          <cell r="G865">
            <v>20180</v>
          </cell>
        </row>
        <row r="866">
          <cell r="B866" t="str">
            <v>WA-STATE</v>
          </cell>
          <cell r="C866" t="str">
            <v>8.1% WA STATE SALES TAX</v>
          </cell>
          <cell r="D866" t="str">
            <v>WA-STATE8.1% WA STATE SALES TAX</v>
          </cell>
          <cell r="E866">
            <v>170</v>
          </cell>
          <cell r="F866">
            <v>0</v>
          </cell>
          <cell r="G866">
            <v>20140</v>
          </cell>
        </row>
        <row r="867">
          <cell r="B867" t="str">
            <v>FINCHG</v>
          </cell>
          <cell r="C867" t="str">
            <v>LATE FEE</v>
          </cell>
          <cell r="D867" t="str">
            <v>FINCHGLATE FEE</v>
          </cell>
          <cell r="E867">
            <v>138</v>
          </cell>
          <cell r="F867">
            <v>0</v>
          </cell>
          <cell r="G867">
            <v>38000</v>
          </cell>
        </row>
        <row r="868">
          <cell r="B868" t="str">
            <v>FINCHG</v>
          </cell>
          <cell r="C868" t="str">
            <v>LATE FEE</v>
          </cell>
          <cell r="D868" t="str">
            <v>FINCHGLATE FEE</v>
          </cell>
          <cell r="E868">
            <v>138</v>
          </cell>
          <cell r="F868">
            <v>0</v>
          </cell>
          <cell r="G868">
            <v>38000</v>
          </cell>
        </row>
        <row r="869">
          <cell r="B869" t="str">
            <v>300CE1</v>
          </cell>
          <cell r="C869" t="str">
            <v>1-300 GL CART EOW SVC</v>
          </cell>
          <cell r="D869" t="str">
            <v>300CE11-300 GL CART EOW SVC</v>
          </cell>
          <cell r="E869">
            <v>46</v>
          </cell>
          <cell r="F869">
            <v>0</v>
          </cell>
          <cell r="G869">
            <v>33000</v>
          </cell>
        </row>
        <row r="870">
          <cell r="B870" t="str">
            <v>300CW1</v>
          </cell>
          <cell r="C870" t="str">
            <v>1-300 GL CART WEEKLY SVC</v>
          </cell>
          <cell r="D870" t="str">
            <v>300CW11-300 GL CART WEEKLY SVC</v>
          </cell>
          <cell r="E870">
            <v>51</v>
          </cell>
          <cell r="F870">
            <v>0</v>
          </cell>
          <cell r="G870">
            <v>33000</v>
          </cell>
        </row>
        <row r="871">
          <cell r="B871" t="str">
            <v>60CE1</v>
          </cell>
          <cell r="C871" t="str">
            <v>1-60 GAL CART CMML EOW</v>
          </cell>
          <cell r="D871" t="str">
            <v>60CE11-60 GAL CART CMML EOW</v>
          </cell>
          <cell r="E871">
            <v>52</v>
          </cell>
          <cell r="F871">
            <v>0</v>
          </cell>
          <cell r="G871">
            <v>33000</v>
          </cell>
        </row>
        <row r="872">
          <cell r="B872" t="str">
            <v>60CW1</v>
          </cell>
          <cell r="C872" t="str">
            <v>1-60 GAL CART CMML WKLY</v>
          </cell>
          <cell r="D872" t="str">
            <v>60CW11-60 GAL CART CMML WKLY</v>
          </cell>
          <cell r="E872">
            <v>54</v>
          </cell>
          <cell r="F872">
            <v>0</v>
          </cell>
          <cell r="G872">
            <v>33000</v>
          </cell>
        </row>
        <row r="873">
          <cell r="B873" t="str">
            <v>90CW1</v>
          </cell>
          <cell r="C873" t="str">
            <v>1-90 GAL CART CMML WKLY</v>
          </cell>
          <cell r="D873" t="str">
            <v>90CW11-90 GAL CART CMML WKLY</v>
          </cell>
          <cell r="E873">
            <v>63</v>
          </cell>
          <cell r="F873">
            <v>0</v>
          </cell>
          <cell r="G873">
            <v>33000</v>
          </cell>
        </row>
        <row r="874">
          <cell r="B874" t="str">
            <v>CASTERS-COM</v>
          </cell>
          <cell r="C874" t="str">
            <v>CASTERS - COM</v>
          </cell>
          <cell r="D874" t="str">
            <v>CASTERS-COMCASTERS - COM</v>
          </cell>
          <cell r="E874">
            <v>43</v>
          </cell>
          <cell r="F874">
            <v>0</v>
          </cell>
          <cell r="G874">
            <v>33000</v>
          </cell>
        </row>
        <row r="875">
          <cell r="B875" t="str">
            <v>CRENT300</v>
          </cell>
          <cell r="C875" t="str">
            <v>CONTAINER RENT 300 GAL</v>
          </cell>
          <cell r="D875" t="str">
            <v>CRENT300CONTAINER RENT 300 GAL</v>
          </cell>
          <cell r="E875">
            <v>46</v>
          </cell>
          <cell r="F875">
            <v>0</v>
          </cell>
          <cell r="G875">
            <v>33000</v>
          </cell>
        </row>
        <row r="876">
          <cell r="B876" t="str">
            <v>CRENT60</v>
          </cell>
          <cell r="C876" t="str">
            <v>CONTAINER RENT 60 GAL</v>
          </cell>
          <cell r="D876" t="str">
            <v>CRENT60CONTAINER RENT 60 GAL</v>
          </cell>
          <cell r="E876">
            <v>50</v>
          </cell>
          <cell r="F876">
            <v>0</v>
          </cell>
          <cell r="G876">
            <v>33000</v>
          </cell>
        </row>
        <row r="877">
          <cell r="B877" t="str">
            <v>300CTPU</v>
          </cell>
          <cell r="C877" t="str">
            <v>300 GL CART TEMP PICKUP</v>
          </cell>
          <cell r="D877" t="str">
            <v>300CTPU300 GL CART TEMP PICKUP</v>
          </cell>
          <cell r="E877">
            <v>30</v>
          </cell>
          <cell r="F877">
            <v>0</v>
          </cell>
          <cell r="G877">
            <v>33000</v>
          </cell>
        </row>
        <row r="878">
          <cell r="B878" t="str">
            <v>OFOWC</v>
          </cell>
          <cell r="C878" t="str">
            <v>OVERFILL/OVERWEIGHT COMM</v>
          </cell>
          <cell r="D878" t="str">
            <v>OFOWCOVERFILL/OVERWEIGHT COMM</v>
          </cell>
          <cell r="E878">
            <v>40</v>
          </cell>
          <cell r="F878">
            <v>0</v>
          </cell>
          <cell r="G878">
            <v>33001</v>
          </cell>
        </row>
        <row r="879">
          <cell r="B879" t="str">
            <v>2178-COM</v>
          </cell>
          <cell r="C879" t="str">
            <v>FUEL AND MATERIAL SURCHARGE</v>
          </cell>
          <cell r="D879" t="str">
            <v>2178-COMFUEL AND MATERIAL SURCHARGE</v>
          </cell>
          <cell r="E879">
            <v>77</v>
          </cell>
          <cell r="F879">
            <v>0</v>
          </cell>
          <cell r="G879">
            <v>33002</v>
          </cell>
        </row>
        <row r="880">
          <cell r="B880" t="str">
            <v>REFUSE</v>
          </cell>
          <cell r="C880" t="str">
            <v>3.6% WA REFUSE TAX</v>
          </cell>
          <cell r="D880" t="str">
            <v>REFUSE3.6% WA REFUSE TAX</v>
          </cell>
          <cell r="E880">
            <v>337</v>
          </cell>
          <cell r="F880">
            <v>0</v>
          </cell>
          <cell r="G880">
            <v>20180</v>
          </cell>
        </row>
        <row r="881">
          <cell r="B881" t="str">
            <v>WA-STATE</v>
          </cell>
          <cell r="C881" t="str">
            <v>7.6% WA STATE SALES TAX</v>
          </cell>
          <cell r="D881" t="str">
            <v>WA-STATE7.6% WA STATE SALES TAX</v>
          </cell>
          <cell r="E881">
            <v>43</v>
          </cell>
          <cell r="F881">
            <v>0</v>
          </cell>
          <cell r="G881">
            <v>20140</v>
          </cell>
        </row>
        <row r="882">
          <cell r="B882" t="str">
            <v>CC-KOL</v>
          </cell>
          <cell r="C882" t="str">
            <v>ONLINE PAYMENT-CC</v>
          </cell>
          <cell r="D882" t="str">
            <v>CC-KOLONLINE PAYMENT-CC</v>
          </cell>
          <cell r="E882">
            <v>151</v>
          </cell>
          <cell r="F882">
            <v>0</v>
          </cell>
          <cell r="G882">
            <v>10098</v>
          </cell>
        </row>
        <row r="883">
          <cell r="B883" t="str">
            <v>PAY</v>
          </cell>
          <cell r="C883" t="str">
            <v>PAYMENT-THANK YOU!</v>
          </cell>
          <cell r="D883" t="str">
            <v>PAYPAYMENT-THANK YOU!</v>
          </cell>
          <cell r="E883">
            <v>141</v>
          </cell>
          <cell r="F883">
            <v>0</v>
          </cell>
          <cell r="G883">
            <v>10060</v>
          </cell>
        </row>
        <row r="884">
          <cell r="B884" t="str">
            <v>PAY-CFREE</v>
          </cell>
          <cell r="C884" t="str">
            <v>PAYMENT-THANK YOU</v>
          </cell>
          <cell r="D884" t="str">
            <v>PAY-CFREEPAYMENT-THANK YOU</v>
          </cell>
          <cell r="E884">
            <v>106</v>
          </cell>
          <cell r="F884">
            <v>0</v>
          </cell>
          <cell r="G884">
            <v>10092</v>
          </cell>
        </row>
        <row r="885">
          <cell r="B885" t="str">
            <v>PAY-KOL</v>
          </cell>
          <cell r="C885" t="str">
            <v>PAYMENT-THANK YOU - OL</v>
          </cell>
          <cell r="D885" t="str">
            <v>PAY-KOLPAYMENT-THANK YOU - OL</v>
          </cell>
          <cell r="E885">
            <v>128</v>
          </cell>
          <cell r="F885">
            <v>0</v>
          </cell>
          <cell r="G885">
            <v>10093</v>
          </cell>
        </row>
        <row r="886">
          <cell r="B886" t="str">
            <v>PAYNOW</v>
          </cell>
          <cell r="C886" t="str">
            <v>ONE-TIME PAYMENT</v>
          </cell>
          <cell r="D886" t="str">
            <v>PAYNOWONE-TIME PAYMENT</v>
          </cell>
          <cell r="E886">
            <v>157</v>
          </cell>
          <cell r="F886">
            <v>0</v>
          </cell>
          <cell r="G886">
            <v>10098</v>
          </cell>
        </row>
        <row r="887">
          <cell r="B887" t="str">
            <v>PAYPNCL</v>
          </cell>
          <cell r="C887" t="str">
            <v>PAYMENT THANK YOU!</v>
          </cell>
          <cell r="D887" t="str">
            <v>PAYPNCLPAYMENT THANK YOU!</v>
          </cell>
          <cell r="E887">
            <v>151</v>
          </cell>
          <cell r="F887">
            <v>0</v>
          </cell>
          <cell r="G887">
            <v>10099</v>
          </cell>
        </row>
        <row r="888">
          <cell r="B888" t="str">
            <v>CC-KOL</v>
          </cell>
          <cell r="C888" t="str">
            <v>ONLINE PAYMENT-CC</v>
          </cell>
          <cell r="D888" t="str">
            <v>CC-KOLONLINE PAYMENT-CC</v>
          </cell>
          <cell r="E888">
            <v>151</v>
          </cell>
          <cell r="F888">
            <v>0</v>
          </cell>
          <cell r="G888">
            <v>10098</v>
          </cell>
        </row>
        <row r="889">
          <cell r="B889" t="str">
            <v>PAY</v>
          </cell>
          <cell r="C889" t="str">
            <v>PAYMENT-THANK YOU!</v>
          </cell>
          <cell r="D889" t="str">
            <v>PAYPAYMENT-THANK YOU!</v>
          </cell>
          <cell r="E889">
            <v>141</v>
          </cell>
          <cell r="F889">
            <v>0</v>
          </cell>
          <cell r="G889">
            <v>10060</v>
          </cell>
        </row>
        <row r="890">
          <cell r="B890" t="str">
            <v>PAY-KOL</v>
          </cell>
          <cell r="C890" t="str">
            <v>PAYMENT-THANK YOU - OL</v>
          </cell>
          <cell r="D890" t="str">
            <v>PAY-KOLPAYMENT-THANK YOU - OL</v>
          </cell>
          <cell r="E890">
            <v>128</v>
          </cell>
          <cell r="F890">
            <v>0</v>
          </cell>
          <cell r="G890">
            <v>10093</v>
          </cell>
        </row>
        <row r="891">
          <cell r="B891" t="str">
            <v>PAYMET</v>
          </cell>
          <cell r="C891" t="str">
            <v>METAVANTE ONLINE PAYMENT</v>
          </cell>
          <cell r="D891" t="str">
            <v>PAYMETMETAVANTE ONLINE PAYMENT</v>
          </cell>
          <cell r="E891">
            <v>77</v>
          </cell>
          <cell r="F891">
            <v>0</v>
          </cell>
          <cell r="G891">
            <v>10092</v>
          </cell>
        </row>
        <row r="892">
          <cell r="B892" t="str">
            <v>PAYNOW</v>
          </cell>
          <cell r="C892" t="str">
            <v>ONE-TIME PAYMENT</v>
          </cell>
          <cell r="D892" t="str">
            <v>PAYNOWONE-TIME PAYMENT</v>
          </cell>
          <cell r="E892">
            <v>157</v>
          </cell>
          <cell r="F892">
            <v>0</v>
          </cell>
          <cell r="G892">
            <v>10098</v>
          </cell>
        </row>
        <row r="893">
          <cell r="B893" t="str">
            <v>CC-KOL</v>
          </cell>
          <cell r="C893" t="str">
            <v>ONLINE PAYMENT-CC</v>
          </cell>
          <cell r="D893" t="str">
            <v>CC-KOLONLINE PAYMENT-CC</v>
          </cell>
          <cell r="E893">
            <v>151</v>
          </cell>
          <cell r="F893">
            <v>0</v>
          </cell>
          <cell r="G893">
            <v>10098</v>
          </cell>
        </row>
        <row r="894">
          <cell r="B894" t="str">
            <v>PAY</v>
          </cell>
          <cell r="C894" t="str">
            <v>PAYMENT-THANK YOU!</v>
          </cell>
          <cell r="D894" t="str">
            <v>PAYPAYMENT-THANK YOU!</v>
          </cell>
          <cell r="E894">
            <v>141</v>
          </cell>
          <cell r="F894">
            <v>0</v>
          </cell>
          <cell r="G894">
            <v>10060</v>
          </cell>
        </row>
        <row r="895">
          <cell r="B895" t="str">
            <v>PAYNOW</v>
          </cell>
          <cell r="C895" t="str">
            <v>ONE-TIME PAYMENT</v>
          </cell>
          <cell r="D895" t="str">
            <v>PAYNOWONE-TIME PAYMENT</v>
          </cell>
          <cell r="E895">
            <v>157</v>
          </cell>
          <cell r="F895">
            <v>0</v>
          </cell>
          <cell r="G895">
            <v>10098</v>
          </cell>
        </row>
        <row r="896">
          <cell r="B896" t="str">
            <v>PAYPNCL</v>
          </cell>
          <cell r="C896" t="str">
            <v>PAYMENT THANK YOU!</v>
          </cell>
          <cell r="D896" t="str">
            <v>PAYPNCLPAYMENT THANK YOU!</v>
          </cell>
          <cell r="E896">
            <v>151</v>
          </cell>
          <cell r="F896">
            <v>0</v>
          </cell>
          <cell r="G896">
            <v>10099</v>
          </cell>
        </row>
        <row r="897">
          <cell r="B897" t="str">
            <v>WA-STATE</v>
          </cell>
          <cell r="C897" t="str">
            <v>7.6% WA STATE SALES TAX</v>
          </cell>
          <cell r="D897" t="str">
            <v>WA-STATE7.6% WA STATE SALES TAX</v>
          </cell>
          <cell r="E897">
            <v>43</v>
          </cell>
          <cell r="F897">
            <v>0</v>
          </cell>
          <cell r="G897">
            <v>20140</v>
          </cell>
        </row>
        <row r="898">
          <cell r="B898" t="str">
            <v>60RW1</v>
          </cell>
          <cell r="C898" t="str">
            <v>1-60 GAL CART WEEKLY SVC</v>
          </cell>
          <cell r="D898" t="str">
            <v>60RW11-60 GAL CART WEEKLY SVC</v>
          </cell>
          <cell r="E898">
            <v>144</v>
          </cell>
          <cell r="F898">
            <v>0</v>
          </cell>
          <cell r="G898">
            <v>32000</v>
          </cell>
        </row>
        <row r="899">
          <cell r="B899" t="str">
            <v>90RW1</v>
          </cell>
          <cell r="C899" t="str">
            <v>1-90 GAL CART RESI WKLY</v>
          </cell>
          <cell r="D899" t="str">
            <v>90RW11-90 GAL CART RESI WKLY</v>
          </cell>
          <cell r="E899">
            <v>104</v>
          </cell>
          <cell r="F899">
            <v>0</v>
          </cell>
          <cell r="G899">
            <v>32000</v>
          </cell>
        </row>
        <row r="900">
          <cell r="B900" t="str">
            <v>OFOWR</v>
          </cell>
          <cell r="C900" t="str">
            <v>OVERFILL/OVERWEIGHT CHG</v>
          </cell>
          <cell r="D900" t="str">
            <v>OFOWROVERFILL/OVERWEIGHT CHG</v>
          </cell>
          <cell r="E900">
            <v>70</v>
          </cell>
          <cell r="F900">
            <v>0</v>
          </cell>
          <cell r="G900">
            <v>32001</v>
          </cell>
        </row>
        <row r="901">
          <cell r="B901" t="str">
            <v>REDELIVER</v>
          </cell>
          <cell r="C901" t="str">
            <v>DELIVERY CHARGE</v>
          </cell>
          <cell r="D901" t="str">
            <v>REDELIVERDELIVERY CHARGE</v>
          </cell>
          <cell r="E901">
            <v>77</v>
          </cell>
          <cell r="F901">
            <v>0</v>
          </cell>
          <cell r="G901">
            <v>32001</v>
          </cell>
        </row>
        <row r="902">
          <cell r="B902" t="str">
            <v>RESTART</v>
          </cell>
          <cell r="C902" t="str">
            <v>SERVICE RESTART FEE</v>
          </cell>
          <cell r="D902" t="str">
            <v>RESTARTSERVICE RESTART FEE</v>
          </cell>
          <cell r="E902">
            <v>80</v>
          </cell>
          <cell r="F902">
            <v>0</v>
          </cell>
          <cell r="G902">
            <v>32000</v>
          </cell>
        </row>
        <row r="903">
          <cell r="B903" t="str">
            <v>RXTRA60</v>
          </cell>
          <cell r="C903" t="str">
            <v>EXTRA 60GAL RESI</v>
          </cell>
          <cell r="D903" t="str">
            <v>RXTRA60EXTRA 60GAL RESI</v>
          </cell>
          <cell r="E903">
            <v>49</v>
          </cell>
          <cell r="F903">
            <v>0</v>
          </cell>
          <cell r="G903">
            <v>32001</v>
          </cell>
        </row>
        <row r="904">
          <cell r="B904" t="str">
            <v>2178-RES</v>
          </cell>
          <cell r="C904" t="str">
            <v>FUEL AND MATERIAL SURCHARGE</v>
          </cell>
          <cell r="D904" t="str">
            <v>2178-RESFUEL AND MATERIAL SURCHARGE</v>
          </cell>
          <cell r="E904">
            <v>133</v>
          </cell>
          <cell r="F904">
            <v>0</v>
          </cell>
          <cell r="G904">
            <v>32002</v>
          </cell>
        </row>
        <row r="905">
          <cell r="B905" t="str">
            <v>REFUSE</v>
          </cell>
          <cell r="C905" t="str">
            <v>3.6% WA REFUSE TAX</v>
          </cell>
          <cell r="D905" t="str">
            <v>REFUSE3.6% WA REFUSE TAX</v>
          </cell>
          <cell r="E905">
            <v>337</v>
          </cell>
          <cell r="F905">
            <v>0</v>
          </cell>
          <cell r="G905">
            <v>20180</v>
          </cell>
        </row>
        <row r="906">
          <cell r="B906" t="str">
            <v>WA-STATE</v>
          </cell>
          <cell r="C906" t="str">
            <v>7.6% WA STATE SALES TAX</v>
          </cell>
          <cell r="D906" t="str">
            <v>WA-STATE7.6% WA STATE SALES TAX</v>
          </cell>
          <cell r="E906">
            <v>43</v>
          </cell>
          <cell r="F906">
            <v>0</v>
          </cell>
          <cell r="G906">
            <v>20140</v>
          </cell>
        </row>
        <row r="907">
          <cell r="B907" t="str">
            <v>60RM1</v>
          </cell>
          <cell r="C907" t="str">
            <v>1-60 GAL CART MONTHLY SVC</v>
          </cell>
          <cell r="D907" t="str">
            <v>60RM11-60 GAL CART MONTHLY SVC</v>
          </cell>
          <cell r="E907">
            <v>88</v>
          </cell>
          <cell r="F907">
            <v>0</v>
          </cell>
          <cell r="G907">
            <v>32000</v>
          </cell>
        </row>
        <row r="908">
          <cell r="B908" t="str">
            <v>60RW1</v>
          </cell>
          <cell r="C908" t="str">
            <v>1-60 GAL CART WEEKLY SVC</v>
          </cell>
          <cell r="D908" t="str">
            <v>60RW11-60 GAL CART WEEKLY SVC</v>
          </cell>
          <cell r="E908">
            <v>144</v>
          </cell>
          <cell r="F908">
            <v>0</v>
          </cell>
          <cell r="G908">
            <v>32000</v>
          </cell>
        </row>
        <row r="909">
          <cell r="B909" t="str">
            <v>65RBRENT</v>
          </cell>
          <cell r="C909" t="str">
            <v>65 RESI BEAR RENT</v>
          </cell>
          <cell r="D909" t="str">
            <v>65RBRENT65 RESI BEAR RENT</v>
          </cell>
          <cell r="E909">
            <v>80</v>
          </cell>
          <cell r="F909">
            <v>0</v>
          </cell>
          <cell r="G909">
            <v>32000</v>
          </cell>
        </row>
        <row r="910">
          <cell r="B910" t="str">
            <v>90RW1</v>
          </cell>
          <cell r="C910" t="str">
            <v>1-90 GAL CART RESI WKLY</v>
          </cell>
          <cell r="D910" t="str">
            <v>90RW11-90 GAL CART RESI WKLY</v>
          </cell>
          <cell r="E910">
            <v>104</v>
          </cell>
          <cell r="F910">
            <v>0</v>
          </cell>
          <cell r="G910">
            <v>32000</v>
          </cell>
        </row>
        <row r="911">
          <cell r="B911" t="str">
            <v>RDRIVEIN</v>
          </cell>
          <cell r="C911" t="str">
            <v>DRIVE IN SERVICE</v>
          </cell>
          <cell r="D911" t="str">
            <v>RDRIVEINDRIVE IN SERVICE</v>
          </cell>
          <cell r="E911">
            <v>52</v>
          </cell>
          <cell r="F911">
            <v>0</v>
          </cell>
          <cell r="G911">
            <v>32001</v>
          </cell>
        </row>
        <row r="912">
          <cell r="B912" t="str">
            <v>OFOWR</v>
          </cell>
          <cell r="C912" t="str">
            <v>OVERFILL/OVERWEIGHT CHG</v>
          </cell>
          <cell r="D912" t="str">
            <v>OFOWROVERFILL/OVERWEIGHT CHG</v>
          </cell>
          <cell r="E912">
            <v>70</v>
          </cell>
          <cell r="F912">
            <v>0</v>
          </cell>
          <cell r="G912">
            <v>32001</v>
          </cell>
        </row>
        <row r="913">
          <cell r="B913" t="str">
            <v>SP60-RES</v>
          </cell>
          <cell r="C913" t="str">
            <v>SPECIAL PICKUP 60GL RES</v>
          </cell>
          <cell r="D913" t="str">
            <v>SP60-RESSPECIAL PICKUP 60GL RES</v>
          </cell>
          <cell r="E913">
            <v>49</v>
          </cell>
          <cell r="F913">
            <v>0</v>
          </cell>
          <cell r="G913">
            <v>32001</v>
          </cell>
        </row>
        <row r="914">
          <cell r="B914" t="str">
            <v>2178-RES</v>
          </cell>
          <cell r="C914" t="str">
            <v>FUEL AND MATERIAL SURCHARGE</v>
          </cell>
          <cell r="D914" t="str">
            <v>2178-RESFUEL AND MATERIAL SURCHARGE</v>
          </cell>
          <cell r="E914">
            <v>133</v>
          </cell>
          <cell r="F914">
            <v>0</v>
          </cell>
          <cell r="G914">
            <v>32002</v>
          </cell>
        </row>
        <row r="915">
          <cell r="B915" t="str">
            <v>REFUSE</v>
          </cell>
          <cell r="C915" t="str">
            <v>3.6% WA REFUSE TAX</v>
          </cell>
          <cell r="D915" t="str">
            <v>REFUSE3.6% WA REFUSE TAX</v>
          </cell>
          <cell r="E915">
            <v>337</v>
          </cell>
          <cell r="F915">
            <v>0</v>
          </cell>
          <cell r="G915">
            <v>20180</v>
          </cell>
        </row>
        <row r="916">
          <cell r="B916" t="str">
            <v>WA-STATE</v>
          </cell>
          <cell r="C916" t="str">
            <v>7.6% WA STATE SALES TAX</v>
          </cell>
          <cell r="D916" t="str">
            <v>WA-STATE7.6% WA STATE SALES TAX</v>
          </cell>
          <cell r="E916">
            <v>43</v>
          </cell>
          <cell r="F916">
            <v>0</v>
          </cell>
          <cell r="G916">
            <v>20140</v>
          </cell>
        </row>
        <row r="917">
          <cell r="B917" t="str">
            <v>RORECYRENT</v>
          </cell>
          <cell r="C917" t="str">
            <v>ROLL OFF RECYCLE RENT</v>
          </cell>
          <cell r="D917" t="str">
            <v>RORECYRENTROLL OFF RECYCLE RENT</v>
          </cell>
          <cell r="E917">
            <v>25</v>
          </cell>
          <cell r="F917">
            <v>0</v>
          </cell>
          <cell r="G917">
            <v>31002</v>
          </cell>
        </row>
        <row r="918">
          <cell r="B918" t="str">
            <v>RORENTTM</v>
          </cell>
          <cell r="C918" t="str">
            <v>ROLL OFF RENT TEMP MONTHLY</v>
          </cell>
          <cell r="D918" t="str">
            <v>RORENTTMROLL OFF RENT TEMP MONTHLY</v>
          </cell>
          <cell r="E918">
            <v>67</v>
          </cell>
          <cell r="F918">
            <v>0</v>
          </cell>
          <cell r="G918">
            <v>31002</v>
          </cell>
        </row>
        <row r="919">
          <cell r="B919" t="str">
            <v>DISP</v>
          </cell>
          <cell r="C919" t="str">
            <v>Disposal Fee Per Ton</v>
          </cell>
          <cell r="D919" t="str">
            <v>DISPDisposal Fee Per Ton</v>
          </cell>
          <cell r="E919">
            <v>62</v>
          </cell>
          <cell r="F919">
            <v>0</v>
          </cell>
          <cell r="G919">
            <v>31005</v>
          </cell>
        </row>
        <row r="920">
          <cell r="B920" t="str">
            <v>DISPMETAL-RO</v>
          </cell>
          <cell r="C920" t="str">
            <v>DISPOSAL FEE METAL - RO</v>
          </cell>
          <cell r="D920" t="str">
            <v>DISPMETAL-RODISPOSAL FEE METAL - RO</v>
          </cell>
          <cell r="E920">
            <v>7</v>
          </cell>
          <cell r="F920">
            <v>0</v>
          </cell>
          <cell r="G920">
            <v>31005</v>
          </cell>
        </row>
        <row r="921">
          <cell r="B921" t="str">
            <v>RECYHAUL</v>
          </cell>
          <cell r="C921" t="str">
            <v>ROLL OFF RECYCLE HAUL</v>
          </cell>
          <cell r="D921" t="str">
            <v>RECYHAULROLL OFF RECYCLE HAUL</v>
          </cell>
          <cell r="E921">
            <v>42</v>
          </cell>
          <cell r="F921">
            <v>0</v>
          </cell>
          <cell r="G921">
            <v>31004</v>
          </cell>
        </row>
        <row r="922">
          <cell r="B922" t="str">
            <v>ROHAUL20T</v>
          </cell>
          <cell r="C922" t="str">
            <v>20YD ROLL OFF TEMP HAUL</v>
          </cell>
          <cell r="D922" t="str">
            <v>ROHAUL20T20YD ROLL OFF TEMP HAUL</v>
          </cell>
          <cell r="E922">
            <v>42</v>
          </cell>
          <cell r="F922">
            <v>0</v>
          </cell>
          <cell r="G922">
            <v>31000</v>
          </cell>
        </row>
        <row r="923">
          <cell r="B923" t="str">
            <v>RORENTTD</v>
          </cell>
          <cell r="C923" t="str">
            <v>ROLL OFF RENT TEMP DAILY</v>
          </cell>
          <cell r="D923" t="str">
            <v>RORENTTDROLL OFF RENT TEMP DAILY</v>
          </cell>
          <cell r="E923">
            <v>47</v>
          </cell>
          <cell r="F923">
            <v>0</v>
          </cell>
          <cell r="G923">
            <v>31002</v>
          </cell>
        </row>
        <row r="924">
          <cell r="B924" t="str">
            <v>2178-RO</v>
          </cell>
          <cell r="C924" t="str">
            <v>FUEL AND MATERIAL SURCHARGE</v>
          </cell>
          <cell r="D924" t="str">
            <v>2178-ROFUEL AND MATERIAL SURCHARGE</v>
          </cell>
          <cell r="E924">
            <v>140</v>
          </cell>
          <cell r="F924">
            <v>0</v>
          </cell>
          <cell r="G924">
            <v>31008</v>
          </cell>
        </row>
        <row r="925">
          <cell r="B925" t="str">
            <v>REFUSE</v>
          </cell>
          <cell r="C925" t="str">
            <v>3.6% WA REFUSE TAX</v>
          </cell>
          <cell r="D925" t="str">
            <v>REFUSE3.6% WA REFUSE TAX</v>
          </cell>
          <cell r="E925">
            <v>337</v>
          </cell>
          <cell r="F925">
            <v>0</v>
          </cell>
          <cell r="G925">
            <v>20180</v>
          </cell>
        </row>
        <row r="926">
          <cell r="B926" t="str">
            <v>WA-STATE</v>
          </cell>
          <cell r="C926" t="str">
            <v>7.6% WA STATE SALES TAX</v>
          </cell>
          <cell r="D926" t="str">
            <v>WA-STATE7.6% WA STATE SALES TAX</v>
          </cell>
          <cell r="E926">
            <v>43</v>
          </cell>
          <cell r="F926">
            <v>0</v>
          </cell>
          <cell r="G926">
            <v>20140</v>
          </cell>
        </row>
        <row r="927">
          <cell r="B927" t="str">
            <v>FINCHG</v>
          </cell>
          <cell r="C927" t="str">
            <v>LATE FEE</v>
          </cell>
          <cell r="D927" t="str">
            <v>FINCHGLATE FEE</v>
          </cell>
          <cell r="E927">
            <v>138</v>
          </cell>
          <cell r="F927">
            <v>0</v>
          </cell>
          <cell r="G927">
            <v>38000</v>
          </cell>
        </row>
        <row r="928">
          <cell r="B928" t="str">
            <v>BD</v>
          </cell>
          <cell r="C928" t="str">
            <v>W\O BAD DEBT</v>
          </cell>
          <cell r="D928" t="str">
            <v>BDW\O BAD DEBT</v>
          </cell>
          <cell r="E928">
            <v>46</v>
          </cell>
          <cell r="F928">
            <v>0</v>
          </cell>
          <cell r="G928">
            <v>11902</v>
          </cell>
        </row>
        <row r="929">
          <cell r="B929" t="str">
            <v>FINCHG</v>
          </cell>
          <cell r="C929" t="str">
            <v>LATE FEE</v>
          </cell>
          <cell r="D929" t="str">
            <v>FINCHGLATE FEE</v>
          </cell>
          <cell r="E929">
            <v>138</v>
          </cell>
          <cell r="F929">
            <v>0</v>
          </cell>
          <cell r="G929">
            <v>38000</v>
          </cell>
        </row>
        <row r="930">
          <cell r="B930" t="str">
            <v>BD</v>
          </cell>
          <cell r="C930" t="str">
            <v>W\O BAD DEBT</v>
          </cell>
          <cell r="D930" t="str">
            <v>BDW\O BAD DEBT</v>
          </cell>
          <cell r="E930">
            <v>46</v>
          </cell>
          <cell r="F930">
            <v>0</v>
          </cell>
          <cell r="G930">
            <v>11902</v>
          </cell>
        </row>
        <row r="931">
          <cell r="B931" t="str">
            <v>FINCHG</v>
          </cell>
          <cell r="C931" t="str">
            <v>LATE FEE</v>
          </cell>
          <cell r="D931" t="str">
            <v>FINCHGLATE FEE</v>
          </cell>
          <cell r="E931">
            <v>138</v>
          </cell>
          <cell r="F931">
            <v>0</v>
          </cell>
          <cell r="G931">
            <v>38000</v>
          </cell>
        </row>
        <row r="932">
          <cell r="B932" t="str">
            <v>NSF CC FEE</v>
          </cell>
          <cell r="C932" t="str">
            <v>RETURNED CREDIT CARD FEE</v>
          </cell>
          <cell r="D932" t="str">
            <v>NSF CC FEERETURNED CREDIT CARD FEE</v>
          </cell>
          <cell r="E932">
            <v>16</v>
          </cell>
          <cell r="F932">
            <v>0</v>
          </cell>
          <cell r="G932">
            <v>91002</v>
          </cell>
        </row>
        <row r="933">
          <cell r="B933" t="str">
            <v>REFUND</v>
          </cell>
          <cell r="C933" t="str">
            <v>REFUND</v>
          </cell>
          <cell r="D933" t="str">
            <v>REFUNDREFUND</v>
          </cell>
          <cell r="E933">
            <v>42</v>
          </cell>
          <cell r="F933">
            <v>0</v>
          </cell>
          <cell r="G933">
            <v>11599</v>
          </cell>
        </row>
        <row r="934">
          <cell r="B934" t="str">
            <v>FINCHG</v>
          </cell>
          <cell r="C934" t="str">
            <v>LATE FEE</v>
          </cell>
          <cell r="D934" t="str">
            <v>FINCHGLATE FEE</v>
          </cell>
          <cell r="E934">
            <v>138</v>
          </cell>
          <cell r="F934">
            <v>0</v>
          </cell>
          <cell r="G934">
            <v>38000</v>
          </cell>
        </row>
        <row r="935">
          <cell r="B935" t="str">
            <v>MM</v>
          </cell>
          <cell r="C935" t="str">
            <v>MOVE MONEY</v>
          </cell>
          <cell r="D935" t="str">
            <v>MMMOVE MONEY</v>
          </cell>
          <cell r="E935">
            <v>63</v>
          </cell>
          <cell r="F935">
            <v>0</v>
          </cell>
          <cell r="G935">
            <v>10095</v>
          </cell>
        </row>
        <row r="936">
          <cell r="B936" t="str">
            <v>REFUND</v>
          </cell>
          <cell r="C936" t="str">
            <v>REFUND</v>
          </cell>
          <cell r="D936" t="str">
            <v>REFUNDREFUND</v>
          </cell>
          <cell r="E936">
            <v>42</v>
          </cell>
          <cell r="F936">
            <v>0</v>
          </cell>
          <cell r="G936">
            <v>11599</v>
          </cell>
        </row>
        <row r="937">
          <cell r="B937" t="str">
            <v>300C2W1</v>
          </cell>
          <cell r="C937" t="str">
            <v>1-300 GL CART 2X WK SVC</v>
          </cell>
          <cell r="D937" t="str">
            <v>300C2W11-300 GL CART 2X WK SVC</v>
          </cell>
          <cell r="E937">
            <v>41</v>
          </cell>
          <cell r="F937">
            <v>0</v>
          </cell>
          <cell r="G937">
            <v>33000</v>
          </cell>
        </row>
        <row r="938">
          <cell r="B938" t="str">
            <v>300C3W1</v>
          </cell>
          <cell r="C938" t="str">
            <v>1-300 GL CART 3X WK SVC</v>
          </cell>
          <cell r="D938" t="str">
            <v>300C3W11-300 GL CART 3X WK SVC</v>
          </cell>
          <cell r="E938">
            <v>38</v>
          </cell>
          <cell r="F938">
            <v>0</v>
          </cell>
          <cell r="G938">
            <v>33000</v>
          </cell>
        </row>
        <row r="939">
          <cell r="B939" t="str">
            <v>300C5W1</v>
          </cell>
          <cell r="C939" t="str">
            <v>1-300 GL CART 5X WK SVC</v>
          </cell>
          <cell r="D939" t="str">
            <v>300C5W11-300 GL CART 5X WK SVC</v>
          </cell>
          <cell r="E939">
            <v>34</v>
          </cell>
          <cell r="F939">
            <v>0</v>
          </cell>
          <cell r="G939">
            <v>33000</v>
          </cell>
        </row>
        <row r="940">
          <cell r="B940" t="str">
            <v>300CE1</v>
          </cell>
          <cell r="C940" t="str">
            <v>1-300 GL CART EOW SVC</v>
          </cell>
          <cell r="D940" t="str">
            <v>300CE11-300 GL CART EOW SVC</v>
          </cell>
          <cell r="E940">
            <v>46</v>
          </cell>
          <cell r="F940">
            <v>0</v>
          </cell>
          <cell r="G940">
            <v>33000</v>
          </cell>
        </row>
        <row r="941">
          <cell r="B941" t="str">
            <v>300CW1</v>
          </cell>
          <cell r="C941" t="str">
            <v>1-300 GL CART WEEKLY SVC</v>
          </cell>
          <cell r="D941" t="str">
            <v>300CW11-300 GL CART WEEKLY SVC</v>
          </cell>
          <cell r="E941">
            <v>51</v>
          </cell>
          <cell r="F941">
            <v>0</v>
          </cell>
          <cell r="G941">
            <v>33000</v>
          </cell>
        </row>
        <row r="942">
          <cell r="B942" t="str">
            <v>300RENTTM</v>
          </cell>
          <cell r="C942" t="str">
            <v>300 GL CART TEMP RENT MONTHLY</v>
          </cell>
          <cell r="D942" t="str">
            <v>300RENTTM300 GL CART TEMP RENT MONTHLY</v>
          </cell>
          <cell r="E942">
            <v>28</v>
          </cell>
          <cell r="F942">
            <v>0</v>
          </cell>
          <cell r="G942">
            <v>33000</v>
          </cell>
        </row>
        <row r="943">
          <cell r="B943" t="str">
            <v>60C2W1</v>
          </cell>
          <cell r="C943" t="str">
            <v>1-60 GAL CART CMML 2X WK</v>
          </cell>
          <cell r="D943" t="str">
            <v>60C2W11-60 GAL CART CMML 2X WK</v>
          </cell>
          <cell r="E943">
            <v>25</v>
          </cell>
          <cell r="F943">
            <v>0</v>
          </cell>
          <cell r="G943">
            <v>33000</v>
          </cell>
        </row>
        <row r="944">
          <cell r="B944" t="str">
            <v>60CE1</v>
          </cell>
          <cell r="C944" t="str">
            <v>1-60 GAL CART CMML EOW</v>
          </cell>
          <cell r="D944" t="str">
            <v>60CE11-60 GAL CART CMML EOW</v>
          </cell>
          <cell r="E944">
            <v>52</v>
          </cell>
          <cell r="F944">
            <v>0</v>
          </cell>
          <cell r="G944">
            <v>33000</v>
          </cell>
        </row>
        <row r="945">
          <cell r="B945" t="str">
            <v>60CW1</v>
          </cell>
          <cell r="C945" t="str">
            <v>1-60 GAL CART CMML WKLY</v>
          </cell>
          <cell r="D945" t="str">
            <v>60CW11-60 GAL CART CMML WKLY</v>
          </cell>
          <cell r="E945">
            <v>54</v>
          </cell>
          <cell r="F945">
            <v>0</v>
          </cell>
          <cell r="G945">
            <v>33000</v>
          </cell>
        </row>
        <row r="946">
          <cell r="B946" t="str">
            <v>65CBRENT</v>
          </cell>
          <cell r="C946" t="str">
            <v>65 CMML BEAR RENT</v>
          </cell>
          <cell r="D946" t="str">
            <v>65CBRENT65 CMML BEAR RENT</v>
          </cell>
          <cell r="E946">
            <v>31</v>
          </cell>
          <cell r="F946">
            <v>0</v>
          </cell>
          <cell r="G946">
            <v>33000</v>
          </cell>
        </row>
        <row r="947">
          <cell r="B947" t="str">
            <v>65CWB1</v>
          </cell>
          <cell r="C947" t="str">
            <v>1-65 GAL BEAR CART CMML WKLY</v>
          </cell>
          <cell r="D947" t="str">
            <v>65CWB11-65 GAL BEAR CART CMML WKLY</v>
          </cell>
          <cell r="E947">
            <v>34</v>
          </cell>
          <cell r="F947">
            <v>0</v>
          </cell>
          <cell r="G947">
            <v>33000</v>
          </cell>
        </row>
        <row r="948">
          <cell r="B948" t="str">
            <v>90C2W1</v>
          </cell>
          <cell r="C948" t="str">
            <v>1-90 GAL CART CMML 2X WK</v>
          </cell>
          <cell r="D948" t="str">
            <v>90C2W11-90 GAL CART CMML 2X WK</v>
          </cell>
          <cell r="E948">
            <v>36</v>
          </cell>
          <cell r="F948">
            <v>0</v>
          </cell>
          <cell r="G948">
            <v>33000</v>
          </cell>
        </row>
        <row r="949">
          <cell r="B949" t="str">
            <v>90CW1</v>
          </cell>
          <cell r="C949" t="str">
            <v>1-90 GAL CART CMML WKLY</v>
          </cell>
          <cell r="D949" t="str">
            <v>90CW11-90 GAL CART CMML WKLY</v>
          </cell>
          <cell r="E949">
            <v>63</v>
          </cell>
          <cell r="F949">
            <v>0</v>
          </cell>
          <cell r="G949">
            <v>33000</v>
          </cell>
        </row>
        <row r="950">
          <cell r="B950" t="str">
            <v>95C5WB1</v>
          </cell>
          <cell r="C950" t="str">
            <v>1-95 GAL BEAR CART CMML 5X WK</v>
          </cell>
          <cell r="D950" t="str">
            <v>95C5WB11-95 GAL BEAR CART CMML 5X WK</v>
          </cell>
          <cell r="E950">
            <v>16</v>
          </cell>
          <cell r="F950">
            <v>0</v>
          </cell>
          <cell r="G950">
            <v>33000</v>
          </cell>
        </row>
        <row r="951">
          <cell r="B951" t="str">
            <v>95CBRENT</v>
          </cell>
          <cell r="C951" t="str">
            <v>95 CMML BEAR RENT</v>
          </cell>
          <cell r="D951" t="str">
            <v>95CBRENT95 CMML BEAR RENT</v>
          </cell>
          <cell r="E951">
            <v>37</v>
          </cell>
          <cell r="F951">
            <v>0</v>
          </cell>
          <cell r="G951">
            <v>33000</v>
          </cell>
        </row>
        <row r="952">
          <cell r="B952" t="str">
            <v>95CWB1</v>
          </cell>
          <cell r="C952" t="str">
            <v>1-95 GAL BEAR CART CMML WKLY</v>
          </cell>
          <cell r="D952" t="str">
            <v>95CWB11-95 GAL BEAR CART CMML WKLY</v>
          </cell>
          <cell r="E952">
            <v>37</v>
          </cell>
          <cell r="F952">
            <v>0</v>
          </cell>
          <cell r="G952">
            <v>33000</v>
          </cell>
        </row>
        <row r="953">
          <cell r="B953" t="str">
            <v>CASTERS-COM</v>
          </cell>
          <cell r="C953" t="str">
            <v>CASTERS - COM</v>
          </cell>
          <cell r="D953" t="str">
            <v>CASTERS-COMCASTERS - COM</v>
          </cell>
          <cell r="E953">
            <v>43</v>
          </cell>
          <cell r="F953">
            <v>0</v>
          </cell>
          <cell r="G953">
            <v>33000</v>
          </cell>
        </row>
        <row r="954">
          <cell r="B954" t="str">
            <v>CRENT300</v>
          </cell>
          <cell r="C954" t="str">
            <v>CONTAINER RENT 300 GAL</v>
          </cell>
          <cell r="D954" t="str">
            <v>CRENT300CONTAINER RENT 300 GAL</v>
          </cell>
          <cell r="E954">
            <v>46</v>
          </cell>
          <cell r="F954">
            <v>0</v>
          </cell>
          <cell r="G954">
            <v>33000</v>
          </cell>
        </row>
        <row r="955">
          <cell r="B955" t="str">
            <v>CRENT60</v>
          </cell>
          <cell r="C955" t="str">
            <v>CONTAINER RENT 60 GAL</v>
          </cell>
          <cell r="D955" t="str">
            <v>CRENT60CONTAINER RENT 60 GAL</v>
          </cell>
          <cell r="E955">
            <v>50</v>
          </cell>
          <cell r="F955">
            <v>0</v>
          </cell>
          <cell r="G955">
            <v>33000</v>
          </cell>
        </row>
        <row r="956">
          <cell r="B956" t="str">
            <v>ROLL2W300</v>
          </cell>
          <cell r="C956" t="str">
            <v>ROLL OUT 300GAL 2X WK</v>
          </cell>
          <cell r="D956" t="str">
            <v>ROLL2W300ROLL OUT 300GAL 2X WK</v>
          </cell>
          <cell r="E956">
            <v>12</v>
          </cell>
          <cell r="F956">
            <v>0</v>
          </cell>
          <cell r="G956">
            <v>33001</v>
          </cell>
        </row>
        <row r="957">
          <cell r="B957" t="str">
            <v>ROLLOUTOC</v>
          </cell>
          <cell r="C957" t="str">
            <v>ROLL OUT</v>
          </cell>
          <cell r="D957" t="str">
            <v>ROLLOUTOCROLL OUT</v>
          </cell>
          <cell r="E957">
            <v>36</v>
          </cell>
          <cell r="F957">
            <v>0</v>
          </cell>
          <cell r="G957">
            <v>33001</v>
          </cell>
        </row>
        <row r="958">
          <cell r="B958" t="str">
            <v>UNLOCKREF</v>
          </cell>
          <cell r="C958" t="str">
            <v>UNLOCK / UNLATCH REFUSE</v>
          </cell>
          <cell r="D958" t="str">
            <v>UNLOCKREFUNLOCK / UNLATCH REFUSE</v>
          </cell>
          <cell r="E958">
            <v>39</v>
          </cell>
          <cell r="F958">
            <v>0</v>
          </cell>
          <cell r="G958">
            <v>33001</v>
          </cell>
        </row>
        <row r="959">
          <cell r="B959" t="str">
            <v>300C3W1</v>
          </cell>
          <cell r="C959" t="str">
            <v>1-300 GL CART 3X WK SVC</v>
          </cell>
          <cell r="D959" t="str">
            <v>300C3W11-300 GL CART 3X WK SVC</v>
          </cell>
          <cell r="E959">
            <v>38</v>
          </cell>
          <cell r="F959">
            <v>0</v>
          </cell>
          <cell r="G959">
            <v>33000</v>
          </cell>
        </row>
        <row r="960">
          <cell r="B960" t="str">
            <v>300CTPU</v>
          </cell>
          <cell r="C960" t="str">
            <v>300 GL CART TEMP PICKUP</v>
          </cell>
          <cell r="D960" t="str">
            <v>300CTPU300 GL CART TEMP PICKUP</v>
          </cell>
          <cell r="E960">
            <v>30</v>
          </cell>
          <cell r="F960">
            <v>0</v>
          </cell>
          <cell r="G960">
            <v>33000</v>
          </cell>
        </row>
        <row r="961">
          <cell r="B961" t="str">
            <v>CASTERS-COM</v>
          </cell>
          <cell r="C961" t="str">
            <v>CASTERS - COM</v>
          </cell>
          <cell r="D961" t="str">
            <v>CASTERS-COMCASTERS - COM</v>
          </cell>
          <cell r="E961">
            <v>43</v>
          </cell>
          <cell r="F961">
            <v>0</v>
          </cell>
          <cell r="G961">
            <v>33000</v>
          </cell>
        </row>
        <row r="962">
          <cell r="B962" t="str">
            <v>CTDEL</v>
          </cell>
          <cell r="C962" t="str">
            <v>TEMP CONTAINER DELIV</v>
          </cell>
          <cell r="D962" t="str">
            <v>CTDELTEMP CONTAINER DELIV</v>
          </cell>
          <cell r="E962">
            <v>21</v>
          </cell>
          <cell r="F962">
            <v>0</v>
          </cell>
          <cell r="G962">
            <v>33000</v>
          </cell>
        </row>
        <row r="963">
          <cell r="B963" t="str">
            <v>OFOWC</v>
          </cell>
          <cell r="C963" t="str">
            <v>OVERFILL/OVERWEIGHT COMM</v>
          </cell>
          <cell r="D963" t="str">
            <v>OFOWCOVERFILL/OVERWEIGHT COMM</v>
          </cell>
          <cell r="E963">
            <v>40</v>
          </cell>
          <cell r="F963">
            <v>0</v>
          </cell>
          <cell r="G963">
            <v>33001</v>
          </cell>
        </row>
        <row r="964">
          <cell r="B964" t="str">
            <v>SP300</v>
          </cell>
          <cell r="C964" t="str">
            <v>SPECIAL PICKUP 300GL</v>
          </cell>
          <cell r="D964" t="str">
            <v>SP300SPECIAL PICKUP 300GL</v>
          </cell>
          <cell r="E964">
            <v>30</v>
          </cell>
          <cell r="F964">
            <v>0</v>
          </cell>
          <cell r="G964">
            <v>33001</v>
          </cell>
        </row>
        <row r="965">
          <cell r="B965" t="str">
            <v>SP90-COMM</v>
          </cell>
          <cell r="C965" t="str">
            <v>SPECIAL PICKUP 90GL COMM</v>
          </cell>
          <cell r="D965" t="str">
            <v>SP90-COMMSPECIAL PICKUP 90GL COMM</v>
          </cell>
          <cell r="E965">
            <v>14</v>
          </cell>
          <cell r="F965">
            <v>0</v>
          </cell>
          <cell r="G965">
            <v>33001</v>
          </cell>
        </row>
        <row r="966">
          <cell r="B966" t="str">
            <v>2178-COM</v>
          </cell>
          <cell r="C966" t="str">
            <v>FUEL AND MATERIAL SURCHARGE</v>
          </cell>
          <cell r="D966" t="str">
            <v>2178-COMFUEL AND MATERIAL SURCHARGE</v>
          </cell>
          <cell r="E966">
            <v>77</v>
          </cell>
          <cell r="F966">
            <v>0</v>
          </cell>
          <cell r="G966">
            <v>33002</v>
          </cell>
        </row>
        <row r="967">
          <cell r="B967" t="str">
            <v>2178-RES</v>
          </cell>
          <cell r="C967" t="str">
            <v>FUEL AND MATERIAL SURCHARGE</v>
          </cell>
          <cell r="D967" t="str">
            <v>2178-RESFUEL AND MATERIAL SURCHARGE</v>
          </cell>
          <cell r="E967">
            <v>133</v>
          </cell>
          <cell r="F967">
            <v>0</v>
          </cell>
          <cell r="G967">
            <v>33002</v>
          </cell>
        </row>
        <row r="968">
          <cell r="B968" t="str">
            <v>ILWACO-UTILITY</v>
          </cell>
          <cell r="C968" t="str">
            <v>6.0% CITY UTILITY TAX</v>
          </cell>
          <cell r="D968" t="str">
            <v>ILWACO-UTILITY6.0% CITY UTILITY TAX</v>
          </cell>
          <cell r="E968">
            <v>79</v>
          </cell>
          <cell r="F968">
            <v>0</v>
          </cell>
          <cell r="G968">
            <v>20175</v>
          </cell>
        </row>
        <row r="969">
          <cell r="B969" t="str">
            <v>REFUSE</v>
          </cell>
          <cell r="C969" t="str">
            <v>3.6% WA REFUSE TAX</v>
          </cell>
          <cell r="D969" t="str">
            <v>REFUSE3.6% WA REFUSE TAX</v>
          </cell>
          <cell r="E969">
            <v>337</v>
          </cell>
          <cell r="F969">
            <v>0</v>
          </cell>
          <cell r="G969">
            <v>20180</v>
          </cell>
        </row>
        <row r="970">
          <cell r="B970" t="str">
            <v>REFUSE</v>
          </cell>
          <cell r="C970" t="str">
            <v>3.6% WA REFUSE TAX</v>
          </cell>
          <cell r="D970" t="str">
            <v>REFUSE3.6% WA REFUSE TAX</v>
          </cell>
          <cell r="E970">
            <v>337</v>
          </cell>
          <cell r="F970">
            <v>0</v>
          </cell>
          <cell r="G970">
            <v>20180</v>
          </cell>
        </row>
        <row r="971">
          <cell r="B971" t="str">
            <v>WA-STATE</v>
          </cell>
          <cell r="C971" t="str">
            <v>8.1% WA STATE SALES TAX</v>
          </cell>
          <cell r="D971" t="str">
            <v>WA-STATE8.1% WA STATE SALES TAX</v>
          </cell>
          <cell r="E971">
            <v>170</v>
          </cell>
          <cell r="F971">
            <v>0</v>
          </cell>
          <cell r="G971">
            <v>20140</v>
          </cell>
        </row>
        <row r="972">
          <cell r="B972" t="str">
            <v>CC-KOL</v>
          </cell>
          <cell r="C972" t="str">
            <v>ONLINE PAYMENT-CC</v>
          </cell>
          <cell r="D972" t="str">
            <v>CC-KOLONLINE PAYMENT-CC</v>
          </cell>
          <cell r="E972">
            <v>151</v>
          </cell>
          <cell r="F972">
            <v>0</v>
          </cell>
          <cell r="G972">
            <v>10098</v>
          </cell>
        </row>
        <row r="973">
          <cell r="B973" t="str">
            <v>PAY</v>
          </cell>
          <cell r="C973" t="str">
            <v>PAYMENT-THANK YOU!</v>
          </cell>
          <cell r="D973" t="str">
            <v>PAYPAYMENT-THANK YOU!</v>
          </cell>
          <cell r="E973">
            <v>141</v>
          </cell>
          <cell r="F973">
            <v>0</v>
          </cell>
          <cell r="G973">
            <v>10060</v>
          </cell>
        </row>
        <row r="974">
          <cell r="B974" t="str">
            <v>PAY-CFREE</v>
          </cell>
          <cell r="C974" t="str">
            <v>PAYMENT-THANK YOU</v>
          </cell>
          <cell r="D974" t="str">
            <v>PAY-CFREEPAYMENT-THANK YOU</v>
          </cell>
          <cell r="E974">
            <v>106</v>
          </cell>
          <cell r="F974">
            <v>0</v>
          </cell>
          <cell r="G974">
            <v>10092</v>
          </cell>
        </row>
        <row r="975">
          <cell r="B975" t="str">
            <v>PAY-KOL</v>
          </cell>
          <cell r="C975" t="str">
            <v>PAYMENT-THANK YOU - OL</v>
          </cell>
          <cell r="D975" t="str">
            <v>PAY-KOLPAYMENT-THANK YOU - OL</v>
          </cell>
          <cell r="E975">
            <v>128</v>
          </cell>
          <cell r="F975">
            <v>0</v>
          </cell>
          <cell r="G975">
            <v>10093</v>
          </cell>
        </row>
        <row r="976">
          <cell r="B976" t="str">
            <v>PAYMET</v>
          </cell>
          <cell r="C976" t="str">
            <v>METAVANTE ONLINE PAYMENT</v>
          </cell>
          <cell r="D976" t="str">
            <v>PAYMETMETAVANTE ONLINE PAYMENT</v>
          </cell>
          <cell r="E976">
            <v>77</v>
          </cell>
          <cell r="F976">
            <v>0</v>
          </cell>
          <cell r="G976">
            <v>10092</v>
          </cell>
        </row>
        <row r="977">
          <cell r="B977" t="str">
            <v>PAYNOW</v>
          </cell>
          <cell r="C977" t="str">
            <v>ONE-TIME PAYMENT</v>
          </cell>
          <cell r="D977" t="str">
            <v>PAYNOWONE-TIME PAYMENT</v>
          </cell>
          <cell r="E977">
            <v>157</v>
          </cell>
          <cell r="F977">
            <v>0</v>
          </cell>
          <cell r="G977">
            <v>10098</v>
          </cell>
        </row>
        <row r="978">
          <cell r="B978" t="str">
            <v>PAYPNCL</v>
          </cell>
          <cell r="C978" t="str">
            <v>PAYMENT THANK YOU!</v>
          </cell>
          <cell r="D978" t="str">
            <v>PAYPNCLPAYMENT THANK YOU!</v>
          </cell>
          <cell r="E978">
            <v>151</v>
          </cell>
          <cell r="F978">
            <v>0</v>
          </cell>
          <cell r="G978">
            <v>10099</v>
          </cell>
        </row>
        <row r="979">
          <cell r="B979" t="str">
            <v>CC-KOL</v>
          </cell>
          <cell r="C979" t="str">
            <v>ONLINE PAYMENT-CC</v>
          </cell>
          <cell r="D979" t="str">
            <v>CC-KOLONLINE PAYMENT-CC</v>
          </cell>
          <cell r="E979">
            <v>151</v>
          </cell>
          <cell r="F979">
            <v>0</v>
          </cell>
          <cell r="G979">
            <v>10098</v>
          </cell>
        </row>
        <row r="980">
          <cell r="B980" t="str">
            <v>PAY</v>
          </cell>
          <cell r="C980" t="str">
            <v>PAYMENT-THANK YOU!</v>
          </cell>
          <cell r="D980" t="str">
            <v>PAYPAYMENT-THANK YOU!</v>
          </cell>
          <cell r="E980">
            <v>141</v>
          </cell>
          <cell r="F980">
            <v>0</v>
          </cell>
          <cell r="G980">
            <v>10060</v>
          </cell>
        </row>
        <row r="981">
          <cell r="B981" t="str">
            <v>PAY-CFREE</v>
          </cell>
          <cell r="C981" t="str">
            <v>PAYMENT-THANK YOU</v>
          </cell>
          <cell r="D981" t="str">
            <v>PAY-CFREEPAYMENT-THANK YOU</v>
          </cell>
          <cell r="E981">
            <v>106</v>
          </cell>
          <cell r="F981">
            <v>0</v>
          </cell>
          <cell r="G981">
            <v>10092</v>
          </cell>
        </row>
        <row r="982">
          <cell r="B982" t="str">
            <v>PAY-KOL</v>
          </cell>
          <cell r="C982" t="str">
            <v>PAYMENT-THANK YOU - OL</v>
          </cell>
          <cell r="D982" t="str">
            <v>PAY-KOLPAYMENT-THANK YOU - OL</v>
          </cell>
          <cell r="E982">
            <v>128</v>
          </cell>
          <cell r="F982">
            <v>0</v>
          </cell>
          <cell r="G982">
            <v>10093</v>
          </cell>
        </row>
        <row r="983">
          <cell r="B983" t="str">
            <v>PAYMET</v>
          </cell>
          <cell r="C983" t="str">
            <v>METAVANTE ONLINE PAYMENT</v>
          </cell>
          <cell r="D983" t="str">
            <v>PAYMETMETAVANTE ONLINE PAYMENT</v>
          </cell>
          <cell r="E983">
            <v>77</v>
          </cell>
          <cell r="F983">
            <v>0</v>
          </cell>
          <cell r="G983">
            <v>10092</v>
          </cell>
        </row>
        <row r="984">
          <cell r="B984" t="str">
            <v>PAYNOW</v>
          </cell>
          <cell r="C984" t="str">
            <v>ONE-TIME PAYMENT</v>
          </cell>
          <cell r="D984" t="str">
            <v>PAYNOWONE-TIME PAYMENT</v>
          </cell>
          <cell r="E984">
            <v>157</v>
          </cell>
          <cell r="F984">
            <v>0</v>
          </cell>
          <cell r="G984">
            <v>10098</v>
          </cell>
        </row>
        <row r="985">
          <cell r="B985" t="str">
            <v>PAYPNCL</v>
          </cell>
          <cell r="C985" t="str">
            <v>PAYMENT THANK YOU!</v>
          </cell>
          <cell r="D985" t="str">
            <v>PAYPNCLPAYMENT THANK YOU!</v>
          </cell>
          <cell r="E985">
            <v>151</v>
          </cell>
          <cell r="F985">
            <v>0</v>
          </cell>
          <cell r="G985">
            <v>10099</v>
          </cell>
        </row>
        <row r="986">
          <cell r="B986" t="str">
            <v>RET-KOL</v>
          </cell>
          <cell r="C986" t="str">
            <v>ONLINE PAYMENT RETURN</v>
          </cell>
          <cell r="D986" t="str">
            <v>RET-KOLONLINE PAYMENT RETURN</v>
          </cell>
          <cell r="E986">
            <v>35</v>
          </cell>
          <cell r="F986">
            <v>0</v>
          </cell>
          <cell r="G986">
            <v>10093</v>
          </cell>
        </row>
        <row r="987">
          <cell r="B987" t="str">
            <v>REF-PAYNOW</v>
          </cell>
          <cell r="C987" t="str">
            <v>REFUND OF ONE-TIME PAYMENT</v>
          </cell>
          <cell r="D987" t="str">
            <v>REF-PAYNOWREFUND OF ONE-TIME PAYMENT</v>
          </cell>
          <cell r="E987">
            <v>51</v>
          </cell>
          <cell r="F987">
            <v>0</v>
          </cell>
          <cell r="G987">
            <v>10098</v>
          </cell>
        </row>
        <row r="988">
          <cell r="B988" t="str">
            <v>CC-KOL</v>
          </cell>
          <cell r="C988" t="str">
            <v>ONLINE PAYMENT-CC</v>
          </cell>
          <cell r="D988" t="str">
            <v>CC-KOLONLINE PAYMENT-CC</v>
          </cell>
          <cell r="E988">
            <v>151</v>
          </cell>
          <cell r="F988">
            <v>0</v>
          </cell>
          <cell r="G988">
            <v>10098</v>
          </cell>
        </row>
        <row r="989">
          <cell r="B989" t="str">
            <v>PAY</v>
          </cell>
          <cell r="C989" t="str">
            <v>PAYMENT-THANK YOU!</v>
          </cell>
          <cell r="D989" t="str">
            <v>PAYPAYMENT-THANK YOU!</v>
          </cell>
          <cell r="E989">
            <v>141</v>
          </cell>
          <cell r="F989">
            <v>0</v>
          </cell>
          <cell r="G989">
            <v>10060</v>
          </cell>
        </row>
        <row r="990">
          <cell r="B990" t="str">
            <v>PAY-CFREE</v>
          </cell>
          <cell r="C990" t="str">
            <v>PAYMENT-THANK YOU</v>
          </cell>
          <cell r="D990" t="str">
            <v>PAY-CFREEPAYMENT-THANK YOU</v>
          </cell>
          <cell r="E990">
            <v>106</v>
          </cell>
          <cell r="F990">
            <v>0</v>
          </cell>
          <cell r="G990">
            <v>10092</v>
          </cell>
        </row>
        <row r="991">
          <cell r="B991" t="str">
            <v>PAY-KOL</v>
          </cell>
          <cell r="C991" t="str">
            <v>PAYMENT-THANK YOU - OL</v>
          </cell>
          <cell r="D991" t="str">
            <v>PAY-KOLPAYMENT-THANK YOU - OL</v>
          </cell>
          <cell r="E991">
            <v>128</v>
          </cell>
          <cell r="F991">
            <v>0</v>
          </cell>
          <cell r="G991">
            <v>10093</v>
          </cell>
        </row>
        <row r="992">
          <cell r="B992" t="str">
            <v>PAYNOW</v>
          </cell>
          <cell r="C992" t="str">
            <v>ONE-TIME PAYMENT</v>
          </cell>
          <cell r="D992" t="str">
            <v>PAYNOWONE-TIME PAYMENT</v>
          </cell>
          <cell r="E992">
            <v>157</v>
          </cell>
          <cell r="F992">
            <v>0</v>
          </cell>
          <cell r="G992">
            <v>10098</v>
          </cell>
        </row>
        <row r="993">
          <cell r="B993" t="str">
            <v>PAYPNCL</v>
          </cell>
          <cell r="C993" t="str">
            <v>PAYMENT THANK YOU!</v>
          </cell>
          <cell r="D993" t="str">
            <v>PAYPNCLPAYMENT THANK YOU!</v>
          </cell>
          <cell r="E993">
            <v>151</v>
          </cell>
          <cell r="F993">
            <v>0</v>
          </cell>
          <cell r="G993">
            <v>10099</v>
          </cell>
        </row>
        <row r="994">
          <cell r="B994" t="str">
            <v>2178-RO</v>
          </cell>
          <cell r="C994" t="str">
            <v>FUEL AND MATERIAL SURCHARGE</v>
          </cell>
          <cell r="D994" t="str">
            <v>2178-ROFUEL AND MATERIAL SURCHARGE</v>
          </cell>
          <cell r="E994">
            <v>140</v>
          </cell>
          <cell r="F994">
            <v>0</v>
          </cell>
          <cell r="G994">
            <v>31008</v>
          </cell>
        </row>
        <row r="995">
          <cell r="B995" t="str">
            <v>ILWACO-UTILITY</v>
          </cell>
          <cell r="C995" t="str">
            <v>6.0% CITY UTILITY TAX</v>
          </cell>
          <cell r="D995" t="str">
            <v>ILWACO-UTILITY6.0% CITY UTILITY TAX</v>
          </cell>
          <cell r="E995">
            <v>79</v>
          </cell>
          <cell r="F995">
            <v>0</v>
          </cell>
          <cell r="G995">
            <v>20175</v>
          </cell>
        </row>
        <row r="996">
          <cell r="B996" t="str">
            <v>REFUSE</v>
          </cell>
          <cell r="C996" t="str">
            <v>3.6% WA REFUSE TAX</v>
          </cell>
          <cell r="D996" t="str">
            <v>REFUSE3.6% WA REFUSE TAX</v>
          </cell>
          <cell r="E996">
            <v>337</v>
          </cell>
          <cell r="F996">
            <v>0</v>
          </cell>
          <cell r="G996">
            <v>20180</v>
          </cell>
        </row>
        <row r="997">
          <cell r="B997" t="str">
            <v>WA-STATE</v>
          </cell>
          <cell r="C997" t="str">
            <v>8.1% WA STATE SALES TAX</v>
          </cell>
          <cell r="D997" t="str">
            <v>WA-STATE8.1% WA STATE SALES TAX</v>
          </cell>
          <cell r="E997">
            <v>170</v>
          </cell>
          <cell r="F997">
            <v>0</v>
          </cell>
          <cell r="G997">
            <v>20140</v>
          </cell>
        </row>
        <row r="998">
          <cell r="B998" t="str">
            <v>60RM1</v>
          </cell>
          <cell r="C998" t="str">
            <v>1-60 GAL CART MONTHLY SVC</v>
          </cell>
          <cell r="D998" t="str">
            <v>60RM11-60 GAL CART MONTHLY SVC</v>
          </cell>
          <cell r="E998">
            <v>88</v>
          </cell>
          <cell r="F998">
            <v>0</v>
          </cell>
          <cell r="G998">
            <v>32000</v>
          </cell>
        </row>
        <row r="999">
          <cell r="B999" t="str">
            <v>60RW1</v>
          </cell>
          <cell r="C999" t="str">
            <v>1-60 GAL CART WEEKLY SVC</v>
          </cell>
          <cell r="D999" t="str">
            <v>60RW11-60 GAL CART WEEKLY SVC</v>
          </cell>
          <cell r="E999">
            <v>144</v>
          </cell>
          <cell r="F999">
            <v>0</v>
          </cell>
          <cell r="G999">
            <v>32000</v>
          </cell>
        </row>
        <row r="1000">
          <cell r="B1000" t="str">
            <v>65RBRENT</v>
          </cell>
          <cell r="C1000" t="str">
            <v>65 RESI BEAR RENT</v>
          </cell>
          <cell r="D1000" t="str">
            <v>65RBRENT65 RESI BEAR RENT</v>
          </cell>
          <cell r="E1000">
            <v>80</v>
          </cell>
          <cell r="F1000">
            <v>0</v>
          </cell>
          <cell r="G1000">
            <v>32000</v>
          </cell>
        </row>
        <row r="1001">
          <cell r="B1001" t="str">
            <v>90RW1</v>
          </cell>
          <cell r="C1001" t="str">
            <v>1-90 GAL CART RESI WKLY</v>
          </cell>
          <cell r="D1001" t="str">
            <v>90RW11-90 GAL CART RESI WKLY</v>
          </cell>
          <cell r="E1001">
            <v>104</v>
          </cell>
          <cell r="F1001">
            <v>0</v>
          </cell>
          <cell r="G1001">
            <v>32000</v>
          </cell>
        </row>
        <row r="1002">
          <cell r="B1002" t="str">
            <v>EMPLOYEER</v>
          </cell>
          <cell r="C1002" t="str">
            <v>EMPLOYEE SERVICE</v>
          </cell>
          <cell r="D1002" t="str">
            <v>EMPLOYEEREMPLOYEE SERVICE</v>
          </cell>
          <cell r="E1002">
            <v>29</v>
          </cell>
          <cell r="F1002">
            <v>0</v>
          </cell>
          <cell r="G1002">
            <v>32000</v>
          </cell>
        </row>
        <row r="1003">
          <cell r="B1003" t="str">
            <v>RDRIVEIN</v>
          </cell>
          <cell r="C1003" t="str">
            <v>DRIVE IN SERVICE</v>
          </cell>
          <cell r="D1003" t="str">
            <v>RDRIVEINDRIVE IN SERVICE</v>
          </cell>
          <cell r="E1003">
            <v>52</v>
          </cell>
          <cell r="F1003">
            <v>0</v>
          </cell>
          <cell r="G1003">
            <v>32001</v>
          </cell>
        </row>
        <row r="1004">
          <cell r="B1004" t="str">
            <v>RWALKIN</v>
          </cell>
          <cell r="C1004" t="str">
            <v>WALK IN SERVICE</v>
          </cell>
          <cell r="D1004" t="str">
            <v>RWALKINWALK IN SERVICE</v>
          </cell>
          <cell r="E1004">
            <v>26</v>
          </cell>
          <cell r="F1004">
            <v>0</v>
          </cell>
          <cell r="G1004">
            <v>32001</v>
          </cell>
        </row>
        <row r="1005">
          <cell r="B1005" t="str">
            <v>OFOWR</v>
          </cell>
          <cell r="C1005" t="str">
            <v>OVERFILL/OVERWEIGHT CHG</v>
          </cell>
          <cell r="D1005" t="str">
            <v>OFOWROVERFILL/OVERWEIGHT CHG</v>
          </cell>
          <cell r="E1005">
            <v>70</v>
          </cell>
          <cell r="F1005">
            <v>0</v>
          </cell>
          <cell r="G1005">
            <v>32001</v>
          </cell>
        </row>
        <row r="1006">
          <cell r="B1006" t="str">
            <v>RESTART</v>
          </cell>
          <cell r="C1006" t="str">
            <v>SERVICE RESTART FEE</v>
          </cell>
          <cell r="D1006" t="str">
            <v>RESTARTSERVICE RESTART FEE</v>
          </cell>
          <cell r="E1006">
            <v>80</v>
          </cell>
          <cell r="F1006">
            <v>0</v>
          </cell>
          <cell r="G1006">
            <v>32000</v>
          </cell>
        </row>
        <row r="1007">
          <cell r="B1007" t="str">
            <v>2178-RES</v>
          </cell>
          <cell r="C1007" t="str">
            <v>FUEL AND MATERIAL SURCHARGE</v>
          </cell>
          <cell r="D1007" t="str">
            <v>2178-RESFUEL AND MATERIAL SURCHARGE</v>
          </cell>
          <cell r="E1007">
            <v>133</v>
          </cell>
          <cell r="F1007">
            <v>0</v>
          </cell>
          <cell r="G1007">
            <v>32002</v>
          </cell>
        </row>
        <row r="1008">
          <cell r="B1008" t="str">
            <v>ILWACO-UTILITY</v>
          </cell>
          <cell r="C1008" t="str">
            <v>6.0% CITY UTILITY TAX</v>
          </cell>
          <cell r="D1008" t="str">
            <v>ILWACO-UTILITY6.0% CITY UTILITY TAX</v>
          </cell>
          <cell r="E1008">
            <v>79</v>
          </cell>
          <cell r="F1008">
            <v>0</v>
          </cell>
          <cell r="G1008">
            <v>20175</v>
          </cell>
        </row>
        <row r="1009">
          <cell r="B1009" t="str">
            <v>REFUSE</v>
          </cell>
          <cell r="C1009" t="str">
            <v>3.6% WA REFUSE TAX</v>
          </cell>
          <cell r="D1009" t="str">
            <v>REFUSE3.6% WA REFUSE TAX</v>
          </cell>
          <cell r="E1009">
            <v>337</v>
          </cell>
          <cell r="F1009">
            <v>0</v>
          </cell>
          <cell r="G1009">
            <v>20180</v>
          </cell>
        </row>
        <row r="1010">
          <cell r="B1010" t="str">
            <v>REFUSE</v>
          </cell>
          <cell r="C1010" t="str">
            <v>3.6% WA REFUSE TAX</v>
          </cell>
          <cell r="D1010" t="str">
            <v>REFUSE3.6% WA REFUSE TAX</v>
          </cell>
          <cell r="E1010">
            <v>337</v>
          </cell>
          <cell r="F1010">
            <v>0</v>
          </cell>
          <cell r="G1010">
            <v>20180</v>
          </cell>
        </row>
        <row r="1011">
          <cell r="B1011" t="str">
            <v>WA-STATE</v>
          </cell>
          <cell r="C1011" t="str">
            <v>8.1% WA STATE SALES TAX</v>
          </cell>
          <cell r="D1011" t="str">
            <v>WA-STATE8.1% WA STATE SALES TAX</v>
          </cell>
          <cell r="E1011">
            <v>170</v>
          </cell>
          <cell r="F1011">
            <v>0</v>
          </cell>
          <cell r="G1011">
            <v>20140</v>
          </cell>
        </row>
        <row r="1012">
          <cell r="B1012" t="str">
            <v>90RW1</v>
          </cell>
          <cell r="C1012" t="str">
            <v>1-90 GAL CART RESI WKLY</v>
          </cell>
          <cell r="D1012" t="str">
            <v>90RW11-90 GAL CART RESI WKLY</v>
          </cell>
          <cell r="E1012">
            <v>104</v>
          </cell>
          <cell r="F1012">
            <v>0</v>
          </cell>
          <cell r="G1012">
            <v>32000</v>
          </cell>
        </row>
        <row r="1013">
          <cell r="B1013" t="str">
            <v>2178-RES</v>
          </cell>
          <cell r="C1013" t="str">
            <v>FUEL AND MATERIAL SURCHARGE</v>
          </cell>
          <cell r="D1013" t="str">
            <v>2178-RESFUEL AND MATERIAL SURCHARGE</v>
          </cell>
          <cell r="E1013">
            <v>133</v>
          </cell>
          <cell r="F1013">
            <v>0</v>
          </cell>
          <cell r="G1013">
            <v>32002</v>
          </cell>
        </row>
        <row r="1014">
          <cell r="B1014" t="str">
            <v>LONGB-UTILITY</v>
          </cell>
          <cell r="C1014" t="str">
            <v>9.0% CITY UTILITY TAX</v>
          </cell>
          <cell r="D1014" t="str">
            <v>LONGB-UTILITY9.0% CITY UTILITY TAX</v>
          </cell>
          <cell r="E1014">
            <v>73</v>
          </cell>
          <cell r="F1014">
            <v>0</v>
          </cell>
          <cell r="G1014">
            <v>20175</v>
          </cell>
        </row>
        <row r="1015">
          <cell r="B1015" t="str">
            <v>REFUSE</v>
          </cell>
          <cell r="C1015" t="str">
            <v>3.6% WA REFUSE TAX</v>
          </cell>
          <cell r="D1015" t="str">
            <v>REFUSE3.6% WA REFUSE TAX</v>
          </cell>
          <cell r="E1015">
            <v>337</v>
          </cell>
          <cell r="F1015">
            <v>0</v>
          </cell>
          <cell r="G1015">
            <v>20180</v>
          </cell>
        </row>
        <row r="1016">
          <cell r="B1016" t="str">
            <v>REDELIVER</v>
          </cell>
          <cell r="C1016" t="str">
            <v>DELIVERY CHARGE</v>
          </cell>
          <cell r="D1016" t="str">
            <v>REDELIVERDELIVERY CHARGE</v>
          </cell>
          <cell r="E1016">
            <v>77</v>
          </cell>
          <cell r="F1016">
            <v>0</v>
          </cell>
          <cell r="G1016">
            <v>32001</v>
          </cell>
        </row>
        <row r="1017">
          <cell r="B1017" t="str">
            <v>RORENT</v>
          </cell>
          <cell r="C1017" t="str">
            <v>ROLL OFF RENT</v>
          </cell>
          <cell r="D1017" t="str">
            <v>RORENTROLL OFF RENT</v>
          </cell>
          <cell r="E1017">
            <v>48</v>
          </cell>
          <cell r="F1017">
            <v>0</v>
          </cell>
          <cell r="G1017">
            <v>31002</v>
          </cell>
        </row>
        <row r="1018">
          <cell r="B1018" t="str">
            <v>RORENTTM</v>
          </cell>
          <cell r="C1018" t="str">
            <v>ROLL OFF RENT TEMP MONTHLY</v>
          </cell>
          <cell r="D1018" t="str">
            <v>RORENTTMROLL OFF RENT TEMP MONTHLY</v>
          </cell>
          <cell r="E1018">
            <v>67</v>
          </cell>
          <cell r="F1018">
            <v>0</v>
          </cell>
          <cell r="G1018">
            <v>31002</v>
          </cell>
        </row>
        <row r="1019">
          <cell r="B1019" t="str">
            <v>DISP</v>
          </cell>
          <cell r="C1019" t="str">
            <v>Disposal Fee Per Ton</v>
          </cell>
          <cell r="D1019" t="str">
            <v>DISPDisposal Fee Per Ton</v>
          </cell>
          <cell r="E1019">
            <v>62</v>
          </cell>
          <cell r="F1019">
            <v>0</v>
          </cell>
          <cell r="G1019">
            <v>31005</v>
          </cell>
        </row>
        <row r="1020">
          <cell r="B1020" t="str">
            <v>ROHAUL20</v>
          </cell>
          <cell r="C1020" t="str">
            <v>20YD ROLL OFF-HAUL</v>
          </cell>
          <cell r="D1020" t="str">
            <v>ROHAUL2020YD ROLL OFF-HAUL</v>
          </cell>
          <cell r="E1020">
            <v>48</v>
          </cell>
          <cell r="F1020">
            <v>0</v>
          </cell>
          <cell r="G1020">
            <v>31000</v>
          </cell>
        </row>
        <row r="1021">
          <cell r="B1021" t="str">
            <v>ROHAUL20T</v>
          </cell>
          <cell r="C1021" t="str">
            <v>20YD ROLL OFF TEMP HAUL</v>
          </cell>
          <cell r="D1021" t="str">
            <v>ROHAUL20T20YD ROLL OFF TEMP HAUL</v>
          </cell>
          <cell r="E1021">
            <v>42</v>
          </cell>
          <cell r="F1021">
            <v>0</v>
          </cell>
          <cell r="G1021">
            <v>31000</v>
          </cell>
        </row>
        <row r="1022">
          <cell r="B1022" t="str">
            <v>ROHAUL30</v>
          </cell>
          <cell r="C1022" t="str">
            <v>30YD ROLL OFF-HAUL</v>
          </cell>
          <cell r="D1022" t="str">
            <v>ROHAUL3030YD ROLL OFF-HAUL</v>
          </cell>
          <cell r="E1022">
            <v>36</v>
          </cell>
          <cell r="F1022">
            <v>0</v>
          </cell>
          <cell r="G1022">
            <v>31000</v>
          </cell>
        </row>
        <row r="1023">
          <cell r="B1023" t="str">
            <v>ROHAUL30T</v>
          </cell>
          <cell r="C1023" t="str">
            <v>30YD ROLL OFF TEMP HAUL</v>
          </cell>
          <cell r="D1023" t="str">
            <v>ROHAUL30T30YD ROLL OFF TEMP HAUL</v>
          </cell>
          <cell r="E1023">
            <v>51</v>
          </cell>
          <cell r="F1023">
            <v>0</v>
          </cell>
          <cell r="G1023">
            <v>31001</v>
          </cell>
        </row>
        <row r="1024">
          <cell r="B1024" t="str">
            <v>RORENTTD</v>
          </cell>
          <cell r="C1024" t="str">
            <v>ROLL OFF RENT TEMP DAILY</v>
          </cell>
          <cell r="D1024" t="str">
            <v>RORENTTDROLL OFF RENT TEMP DAILY</v>
          </cell>
          <cell r="E1024">
            <v>47</v>
          </cell>
          <cell r="F1024">
            <v>0</v>
          </cell>
          <cell r="G1024">
            <v>31002</v>
          </cell>
        </row>
        <row r="1025">
          <cell r="B1025" t="str">
            <v>2178-RO</v>
          </cell>
          <cell r="C1025" t="str">
            <v>FUEL AND MATERIAL SURCHARGE</v>
          </cell>
          <cell r="D1025" t="str">
            <v>2178-ROFUEL AND MATERIAL SURCHARGE</v>
          </cell>
          <cell r="E1025">
            <v>140</v>
          </cell>
          <cell r="F1025">
            <v>0</v>
          </cell>
          <cell r="G1025">
            <v>31008</v>
          </cell>
        </row>
        <row r="1026">
          <cell r="B1026" t="str">
            <v>ILWACO-UTILITY</v>
          </cell>
          <cell r="C1026" t="str">
            <v>6.0% CITY UTILITY TAX</v>
          </cell>
          <cell r="D1026" t="str">
            <v>ILWACO-UTILITY6.0% CITY UTILITY TAX</v>
          </cell>
          <cell r="E1026">
            <v>79</v>
          </cell>
          <cell r="F1026">
            <v>0</v>
          </cell>
          <cell r="G1026">
            <v>20175</v>
          </cell>
        </row>
        <row r="1027">
          <cell r="B1027" t="str">
            <v>REFUSE</v>
          </cell>
          <cell r="C1027" t="str">
            <v>3.6% WA REFUSE TAX</v>
          </cell>
          <cell r="D1027" t="str">
            <v>REFUSE3.6% WA REFUSE TAX</v>
          </cell>
          <cell r="E1027">
            <v>337</v>
          </cell>
          <cell r="F1027">
            <v>0</v>
          </cell>
          <cell r="G1027">
            <v>20180</v>
          </cell>
        </row>
        <row r="1028">
          <cell r="B1028" t="str">
            <v>WA-STATE</v>
          </cell>
          <cell r="C1028" t="str">
            <v>8.1% WA STATE SALES TAX</v>
          </cell>
          <cell r="D1028" t="str">
            <v>WA-STATE8.1% WA STATE SALES TAX</v>
          </cell>
          <cell r="E1028">
            <v>170</v>
          </cell>
          <cell r="F1028">
            <v>0</v>
          </cell>
          <cell r="G1028">
            <v>20140</v>
          </cell>
        </row>
        <row r="1029">
          <cell r="B1029" t="str">
            <v>FINCHG</v>
          </cell>
          <cell r="C1029" t="str">
            <v>LATE FEE</v>
          </cell>
          <cell r="D1029" t="str">
            <v>FINCHGLATE FEE</v>
          </cell>
          <cell r="E1029">
            <v>138</v>
          </cell>
          <cell r="F1029">
            <v>0</v>
          </cell>
          <cell r="G1029">
            <v>38000</v>
          </cell>
        </row>
        <row r="1030">
          <cell r="B1030" t="str">
            <v>BD</v>
          </cell>
          <cell r="C1030" t="str">
            <v>W\O BAD DEBT</v>
          </cell>
          <cell r="D1030" t="str">
            <v>BDW\O BAD DEBT</v>
          </cell>
          <cell r="E1030">
            <v>46</v>
          </cell>
          <cell r="F1030">
            <v>0</v>
          </cell>
          <cell r="G1030">
            <v>11902</v>
          </cell>
        </row>
        <row r="1031">
          <cell r="B1031" t="str">
            <v>BDR</v>
          </cell>
          <cell r="C1031" t="str">
            <v>BAD DEBT RECOVERY</v>
          </cell>
          <cell r="D1031" t="str">
            <v>BDRBAD DEBT RECOVERY</v>
          </cell>
          <cell r="E1031">
            <v>30</v>
          </cell>
          <cell r="F1031">
            <v>0</v>
          </cell>
          <cell r="G1031">
            <v>11903</v>
          </cell>
        </row>
        <row r="1032">
          <cell r="B1032" t="str">
            <v>FINCHG</v>
          </cell>
          <cell r="C1032" t="str">
            <v>LATE FEE</v>
          </cell>
          <cell r="D1032" t="str">
            <v>FINCHGLATE FEE</v>
          </cell>
          <cell r="E1032">
            <v>138</v>
          </cell>
          <cell r="F1032">
            <v>0</v>
          </cell>
          <cell r="G1032">
            <v>38000</v>
          </cell>
        </row>
        <row r="1033">
          <cell r="B1033" t="str">
            <v>BD</v>
          </cell>
          <cell r="C1033" t="str">
            <v>W\O BAD DEBT</v>
          </cell>
          <cell r="D1033" t="str">
            <v>BDW\O BAD DEBT</v>
          </cell>
          <cell r="E1033">
            <v>46</v>
          </cell>
          <cell r="F1033">
            <v>0</v>
          </cell>
          <cell r="G1033">
            <v>11902</v>
          </cell>
        </row>
        <row r="1034">
          <cell r="B1034" t="str">
            <v>FINCHG</v>
          </cell>
          <cell r="C1034" t="str">
            <v>LATE FEE</v>
          </cell>
          <cell r="D1034" t="str">
            <v>FINCHGLATE FEE</v>
          </cell>
          <cell r="E1034">
            <v>138</v>
          </cell>
          <cell r="F1034">
            <v>0</v>
          </cell>
          <cell r="G1034">
            <v>38000</v>
          </cell>
        </row>
        <row r="1035">
          <cell r="B1035" t="str">
            <v>NSF CC FEE</v>
          </cell>
          <cell r="C1035" t="str">
            <v>RETURNED CREDIT CARD FEE</v>
          </cell>
          <cell r="D1035" t="str">
            <v>NSF CC FEERETURNED CREDIT CARD FEE</v>
          </cell>
          <cell r="E1035">
            <v>16</v>
          </cell>
          <cell r="F1035">
            <v>0</v>
          </cell>
          <cell r="G1035">
            <v>91002</v>
          </cell>
        </row>
        <row r="1036">
          <cell r="B1036" t="str">
            <v>FINCHG</v>
          </cell>
          <cell r="C1036" t="str">
            <v>LATE FEE</v>
          </cell>
          <cell r="D1036" t="str">
            <v>FINCHGLATE FEE</v>
          </cell>
          <cell r="E1036">
            <v>138</v>
          </cell>
          <cell r="F1036">
            <v>0</v>
          </cell>
          <cell r="G1036">
            <v>38000</v>
          </cell>
        </row>
        <row r="1037">
          <cell r="B1037" t="str">
            <v>BD</v>
          </cell>
          <cell r="C1037" t="str">
            <v>W\O BAD DEBT</v>
          </cell>
          <cell r="D1037" t="str">
            <v>BDW\O BAD DEBT</v>
          </cell>
          <cell r="E1037">
            <v>46</v>
          </cell>
          <cell r="F1037">
            <v>0</v>
          </cell>
          <cell r="G1037">
            <v>11902</v>
          </cell>
        </row>
        <row r="1038">
          <cell r="B1038" t="str">
            <v>FINCHG</v>
          </cell>
          <cell r="C1038" t="str">
            <v>LATE FEE</v>
          </cell>
          <cell r="D1038" t="str">
            <v>FINCHGLATE FEE</v>
          </cell>
          <cell r="E1038">
            <v>138</v>
          </cell>
          <cell r="F1038">
            <v>0</v>
          </cell>
          <cell r="G1038">
            <v>38000</v>
          </cell>
        </row>
        <row r="1039">
          <cell r="B1039" t="str">
            <v>REFUND</v>
          </cell>
          <cell r="C1039" t="str">
            <v>REFUND</v>
          </cell>
          <cell r="D1039" t="str">
            <v>REFUNDREFUND</v>
          </cell>
          <cell r="E1039">
            <v>42</v>
          </cell>
          <cell r="F1039">
            <v>0</v>
          </cell>
          <cell r="G1039">
            <v>11599</v>
          </cell>
        </row>
        <row r="1040">
          <cell r="B1040" t="str">
            <v>60CW1</v>
          </cell>
          <cell r="C1040" t="str">
            <v>1-60 GAL CART CMML WKLY</v>
          </cell>
          <cell r="D1040" t="str">
            <v>60CW11-60 GAL CART CMML WKLY</v>
          </cell>
          <cell r="E1040">
            <v>54</v>
          </cell>
          <cell r="F1040">
            <v>0</v>
          </cell>
          <cell r="G1040">
            <v>33000</v>
          </cell>
        </row>
        <row r="1041">
          <cell r="B1041" t="str">
            <v>300C2W1</v>
          </cell>
          <cell r="C1041" t="str">
            <v>1-300 GL CART 2X WK SVC</v>
          </cell>
          <cell r="D1041" t="str">
            <v>300C2W11-300 GL CART 2X WK SVC</v>
          </cell>
          <cell r="E1041">
            <v>41</v>
          </cell>
          <cell r="F1041">
            <v>0</v>
          </cell>
          <cell r="G1041">
            <v>33000</v>
          </cell>
        </row>
        <row r="1042">
          <cell r="B1042" t="str">
            <v>300C3W1</v>
          </cell>
          <cell r="C1042" t="str">
            <v>1-300 GL CART 3X WK SVC</v>
          </cell>
          <cell r="D1042" t="str">
            <v>300C3W11-300 GL CART 3X WK SVC</v>
          </cell>
          <cell r="E1042">
            <v>38</v>
          </cell>
          <cell r="F1042">
            <v>0</v>
          </cell>
          <cell r="G1042">
            <v>33000</v>
          </cell>
        </row>
        <row r="1043">
          <cell r="B1043" t="str">
            <v>300C5W1</v>
          </cell>
          <cell r="C1043" t="str">
            <v>1-300 GL CART 5X WK SVC</v>
          </cell>
          <cell r="D1043" t="str">
            <v>300C5W11-300 GL CART 5X WK SVC</v>
          </cell>
          <cell r="E1043">
            <v>34</v>
          </cell>
          <cell r="F1043">
            <v>0</v>
          </cell>
          <cell r="G1043">
            <v>33000</v>
          </cell>
        </row>
        <row r="1044">
          <cell r="B1044" t="str">
            <v>300CE1</v>
          </cell>
          <cell r="C1044" t="str">
            <v>1-300 GL CART EOW SVC</v>
          </cell>
          <cell r="D1044" t="str">
            <v>300CE11-300 GL CART EOW SVC</v>
          </cell>
          <cell r="E1044">
            <v>46</v>
          </cell>
          <cell r="F1044">
            <v>0</v>
          </cell>
          <cell r="G1044">
            <v>33000</v>
          </cell>
        </row>
        <row r="1045">
          <cell r="B1045" t="str">
            <v>300CW1</v>
          </cell>
          <cell r="C1045" t="str">
            <v>1-300 GL CART WEEKLY SVC</v>
          </cell>
          <cell r="D1045" t="str">
            <v>300CW11-300 GL CART WEEKLY SVC</v>
          </cell>
          <cell r="E1045">
            <v>51</v>
          </cell>
          <cell r="F1045">
            <v>0</v>
          </cell>
          <cell r="G1045">
            <v>33000</v>
          </cell>
        </row>
        <row r="1046">
          <cell r="B1046" t="str">
            <v>60C2W1</v>
          </cell>
          <cell r="C1046" t="str">
            <v>1-60 GAL CART CMML 2X WK</v>
          </cell>
          <cell r="D1046" t="str">
            <v>60C2W11-60 GAL CART CMML 2X WK</v>
          </cell>
          <cell r="E1046">
            <v>25</v>
          </cell>
          <cell r="F1046">
            <v>0</v>
          </cell>
          <cell r="G1046">
            <v>33000</v>
          </cell>
        </row>
        <row r="1047">
          <cell r="B1047" t="str">
            <v>60CE1</v>
          </cell>
          <cell r="C1047" t="str">
            <v>1-60 GAL CART CMML EOW</v>
          </cell>
          <cell r="D1047" t="str">
            <v>60CE11-60 GAL CART CMML EOW</v>
          </cell>
          <cell r="E1047">
            <v>52</v>
          </cell>
          <cell r="F1047">
            <v>0</v>
          </cell>
          <cell r="G1047">
            <v>33000</v>
          </cell>
        </row>
        <row r="1048">
          <cell r="B1048" t="str">
            <v>60CW1</v>
          </cell>
          <cell r="C1048" t="str">
            <v>1-60 GAL CART CMML WKLY</v>
          </cell>
          <cell r="D1048" t="str">
            <v>60CW11-60 GAL CART CMML WKLY</v>
          </cell>
          <cell r="E1048">
            <v>54</v>
          </cell>
          <cell r="F1048">
            <v>0</v>
          </cell>
          <cell r="G1048">
            <v>33000</v>
          </cell>
        </row>
        <row r="1049">
          <cell r="B1049" t="str">
            <v>65C2WB1</v>
          </cell>
          <cell r="C1049" t="str">
            <v>1-65 GAL BEAR CART CMML 2X WK</v>
          </cell>
          <cell r="D1049" t="str">
            <v>65C2WB11-65 GAL BEAR CART CMML 2X WK</v>
          </cell>
          <cell r="E1049">
            <v>27</v>
          </cell>
          <cell r="F1049">
            <v>0</v>
          </cell>
          <cell r="G1049">
            <v>33000</v>
          </cell>
        </row>
        <row r="1050">
          <cell r="B1050" t="str">
            <v>65CBRENT</v>
          </cell>
          <cell r="C1050" t="str">
            <v>65 CMML BEAR RENT</v>
          </cell>
          <cell r="D1050" t="str">
            <v>65CBRENT65 CMML BEAR RENT</v>
          </cell>
          <cell r="E1050">
            <v>31</v>
          </cell>
          <cell r="F1050">
            <v>0</v>
          </cell>
          <cell r="G1050">
            <v>33000</v>
          </cell>
        </row>
        <row r="1051">
          <cell r="B1051" t="str">
            <v>65CWB1</v>
          </cell>
          <cell r="C1051" t="str">
            <v>1-65 GAL BEAR CART CMML WKLY</v>
          </cell>
          <cell r="D1051" t="str">
            <v>65CWB11-65 GAL BEAR CART CMML WKLY</v>
          </cell>
          <cell r="E1051">
            <v>34</v>
          </cell>
          <cell r="F1051">
            <v>0</v>
          </cell>
          <cell r="G1051">
            <v>33000</v>
          </cell>
        </row>
        <row r="1052">
          <cell r="B1052" t="str">
            <v>90C2W1</v>
          </cell>
          <cell r="C1052" t="str">
            <v>1-90 GAL CART CMML 2X WK</v>
          </cell>
          <cell r="D1052" t="str">
            <v>90C2W11-90 GAL CART CMML 2X WK</v>
          </cell>
          <cell r="E1052">
            <v>36</v>
          </cell>
          <cell r="F1052">
            <v>0</v>
          </cell>
          <cell r="G1052">
            <v>33000</v>
          </cell>
        </row>
        <row r="1053">
          <cell r="B1053" t="str">
            <v>90CW1</v>
          </cell>
          <cell r="C1053" t="str">
            <v>1-90 GAL CART CMML WKLY</v>
          </cell>
          <cell r="D1053" t="str">
            <v>90CW11-90 GAL CART CMML WKLY</v>
          </cell>
          <cell r="E1053">
            <v>63</v>
          </cell>
          <cell r="F1053">
            <v>0</v>
          </cell>
          <cell r="G1053">
            <v>33000</v>
          </cell>
        </row>
        <row r="1054">
          <cell r="B1054" t="str">
            <v>95C2WB1</v>
          </cell>
          <cell r="C1054" t="str">
            <v>1-95 GAL BEAR CART CMML 2X WK</v>
          </cell>
          <cell r="D1054" t="str">
            <v>95C2WB11-95 GAL BEAR CART CMML 2X WK</v>
          </cell>
          <cell r="E1054">
            <v>15</v>
          </cell>
          <cell r="F1054">
            <v>0</v>
          </cell>
          <cell r="G1054">
            <v>33000</v>
          </cell>
        </row>
        <row r="1055">
          <cell r="B1055" t="str">
            <v>95CBRENT</v>
          </cell>
          <cell r="C1055" t="str">
            <v>95 CMML BEAR RENT</v>
          </cell>
          <cell r="D1055" t="str">
            <v>95CBRENT95 CMML BEAR RENT</v>
          </cell>
          <cell r="E1055">
            <v>37</v>
          </cell>
          <cell r="F1055">
            <v>0</v>
          </cell>
          <cell r="G1055">
            <v>33000</v>
          </cell>
        </row>
        <row r="1056">
          <cell r="B1056" t="str">
            <v>95CWB1</v>
          </cell>
          <cell r="C1056" t="str">
            <v>1-95 GAL BEAR CART CMML WKLY</v>
          </cell>
          <cell r="D1056" t="str">
            <v>95CWB11-95 GAL BEAR CART CMML WKLY</v>
          </cell>
          <cell r="E1056">
            <v>37</v>
          </cell>
          <cell r="F1056">
            <v>0</v>
          </cell>
          <cell r="G1056">
            <v>33000</v>
          </cell>
        </row>
        <row r="1057">
          <cell r="B1057" t="str">
            <v>CASTERS-COM</v>
          </cell>
          <cell r="C1057" t="str">
            <v>CASTERS - COM</v>
          </cell>
          <cell r="D1057" t="str">
            <v>CASTERS-COMCASTERS - COM</v>
          </cell>
          <cell r="E1057">
            <v>43</v>
          </cell>
          <cell r="F1057">
            <v>0</v>
          </cell>
          <cell r="G1057">
            <v>33000</v>
          </cell>
        </row>
        <row r="1058">
          <cell r="B1058" t="str">
            <v>CRENT300</v>
          </cell>
          <cell r="C1058" t="str">
            <v>CONTAINER RENT 300 GAL</v>
          </cell>
          <cell r="D1058" t="str">
            <v>CRENT300CONTAINER RENT 300 GAL</v>
          </cell>
          <cell r="E1058">
            <v>46</v>
          </cell>
          <cell r="F1058">
            <v>0</v>
          </cell>
          <cell r="G1058">
            <v>33000</v>
          </cell>
        </row>
        <row r="1059">
          <cell r="B1059" t="str">
            <v>CRENT60</v>
          </cell>
          <cell r="C1059" t="str">
            <v>CONTAINER RENT 60 GAL</v>
          </cell>
          <cell r="D1059" t="str">
            <v>CRENT60CONTAINER RENT 60 GAL</v>
          </cell>
          <cell r="E1059">
            <v>50</v>
          </cell>
          <cell r="F1059">
            <v>0</v>
          </cell>
          <cell r="G1059">
            <v>33000</v>
          </cell>
        </row>
        <row r="1060">
          <cell r="B1060" t="str">
            <v>CWALKIN</v>
          </cell>
          <cell r="C1060" t="str">
            <v>WALK IN SERVICE</v>
          </cell>
          <cell r="D1060" t="str">
            <v>CWALKINWALK IN SERVICE</v>
          </cell>
          <cell r="E1060">
            <v>6</v>
          </cell>
          <cell r="F1060">
            <v>0</v>
          </cell>
          <cell r="G1060">
            <v>33001</v>
          </cell>
        </row>
        <row r="1061">
          <cell r="B1061" t="str">
            <v>ROLLOUTOC</v>
          </cell>
          <cell r="C1061" t="str">
            <v>ROLL OUT</v>
          </cell>
          <cell r="D1061" t="str">
            <v>ROLLOUTOCROLL OUT</v>
          </cell>
          <cell r="E1061">
            <v>36</v>
          </cell>
          <cell r="F1061">
            <v>0</v>
          </cell>
          <cell r="G1061">
            <v>33001</v>
          </cell>
        </row>
        <row r="1062">
          <cell r="B1062" t="str">
            <v>ROLLW-COM</v>
          </cell>
          <cell r="C1062" t="str">
            <v>ROLLOUT CMML WEEKLY UP TO 25FT</v>
          </cell>
          <cell r="D1062" t="str">
            <v>ROLLW-COMROLLOUT CMML WEEKLY UP TO 25FT</v>
          </cell>
          <cell r="E1062">
            <v>24</v>
          </cell>
          <cell r="F1062">
            <v>0</v>
          </cell>
          <cell r="G1062">
            <v>33001</v>
          </cell>
        </row>
        <row r="1063">
          <cell r="B1063" t="str">
            <v>UNLOCKREF</v>
          </cell>
          <cell r="C1063" t="str">
            <v>UNLOCK / UNLATCH REFUSE</v>
          </cell>
          <cell r="D1063" t="str">
            <v>UNLOCKREFUNLOCK / UNLATCH REFUSE</v>
          </cell>
          <cell r="E1063">
            <v>39</v>
          </cell>
          <cell r="F1063">
            <v>0</v>
          </cell>
          <cell r="G1063">
            <v>33001</v>
          </cell>
        </row>
        <row r="1064">
          <cell r="B1064" t="str">
            <v>300C2W1</v>
          </cell>
          <cell r="C1064" t="str">
            <v>1-300 GL CART 2X WK SVC</v>
          </cell>
          <cell r="D1064" t="str">
            <v>300C2W11-300 GL CART 2X WK SVC</v>
          </cell>
          <cell r="E1064">
            <v>41</v>
          </cell>
          <cell r="F1064">
            <v>0</v>
          </cell>
          <cell r="G1064">
            <v>33000</v>
          </cell>
        </row>
        <row r="1065">
          <cell r="B1065" t="str">
            <v>300C3W1</v>
          </cell>
          <cell r="C1065" t="str">
            <v>1-300 GL CART 3X WK SVC</v>
          </cell>
          <cell r="D1065" t="str">
            <v>300C3W11-300 GL CART 3X WK SVC</v>
          </cell>
          <cell r="E1065">
            <v>38</v>
          </cell>
          <cell r="F1065">
            <v>0</v>
          </cell>
          <cell r="G1065">
            <v>33000</v>
          </cell>
        </row>
        <row r="1066">
          <cell r="B1066" t="str">
            <v>300CTPU</v>
          </cell>
          <cell r="C1066" t="str">
            <v>300 GL CART TEMP PICKUP</v>
          </cell>
          <cell r="D1066" t="str">
            <v>300CTPU300 GL CART TEMP PICKUP</v>
          </cell>
          <cell r="E1066">
            <v>30</v>
          </cell>
          <cell r="F1066">
            <v>0</v>
          </cell>
          <cell r="G1066">
            <v>33000</v>
          </cell>
        </row>
        <row r="1067">
          <cell r="B1067" t="str">
            <v>300RENTTD</v>
          </cell>
          <cell r="C1067" t="str">
            <v>300 GL CART TEMP RENT DAILY</v>
          </cell>
          <cell r="D1067" t="str">
            <v>300RENTTD300 GL CART TEMP RENT DAILY</v>
          </cell>
          <cell r="E1067">
            <v>13</v>
          </cell>
          <cell r="F1067">
            <v>0</v>
          </cell>
          <cell r="G1067">
            <v>33000</v>
          </cell>
        </row>
        <row r="1068">
          <cell r="B1068" t="str">
            <v>CTRIP-COMM</v>
          </cell>
          <cell r="C1068" t="str">
            <v>RETURN TRIP CHARGE - COMM</v>
          </cell>
          <cell r="D1068" t="str">
            <v>CTRIP-COMMRETURN TRIP CHARGE - COMM</v>
          </cell>
          <cell r="E1068">
            <v>12</v>
          </cell>
          <cell r="F1068">
            <v>0</v>
          </cell>
          <cell r="G1068">
            <v>33001</v>
          </cell>
        </row>
        <row r="1069">
          <cell r="B1069" t="str">
            <v>CXTRA65B</v>
          </cell>
          <cell r="C1069" t="str">
            <v>EXTRA 65GAL BEAR COMM</v>
          </cell>
          <cell r="D1069" t="str">
            <v>CXTRA65BEXTRA 65GAL BEAR COMM</v>
          </cell>
          <cell r="E1069">
            <v>4</v>
          </cell>
          <cell r="F1069">
            <v>0</v>
          </cell>
          <cell r="G1069">
            <v>33001</v>
          </cell>
        </row>
        <row r="1070">
          <cell r="B1070" t="str">
            <v>CXTRA90</v>
          </cell>
          <cell r="C1070" t="str">
            <v>EXTRA 90GAL COMM</v>
          </cell>
          <cell r="D1070" t="str">
            <v>CXTRA90EXTRA 90GAL COMM</v>
          </cell>
          <cell r="E1070">
            <v>15</v>
          </cell>
          <cell r="F1070">
            <v>0</v>
          </cell>
          <cell r="G1070">
            <v>33001</v>
          </cell>
        </row>
        <row r="1071">
          <cell r="B1071" t="str">
            <v>OFOWC</v>
          </cell>
          <cell r="C1071" t="str">
            <v>OVERFILL/OVERWEIGHT COMM</v>
          </cell>
          <cell r="D1071" t="str">
            <v>OFOWCOVERFILL/OVERWEIGHT COMM</v>
          </cell>
          <cell r="E1071">
            <v>40</v>
          </cell>
          <cell r="F1071">
            <v>0</v>
          </cell>
          <cell r="G1071">
            <v>33001</v>
          </cell>
        </row>
        <row r="1072">
          <cell r="B1072" t="str">
            <v>SP300</v>
          </cell>
          <cell r="C1072" t="str">
            <v>SPECIAL PICKUP 300GL</v>
          </cell>
          <cell r="D1072" t="str">
            <v>SP300SPECIAL PICKUP 300GL</v>
          </cell>
          <cell r="E1072">
            <v>30</v>
          </cell>
          <cell r="F1072">
            <v>0</v>
          </cell>
          <cell r="G1072">
            <v>33001</v>
          </cell>
        </row>
        <row r="1073">
          <cell r="B1073" t="str">
            <v>SP65B</v>
          </cell>
          <cell r="C1073" t="str">
            <v>SPECIAL PICKUP 65GL BEAR</v>
          </cell>
          <cell r="D1073" t="str">
            <v>SP65BSPECIAL PICKUP 65GL BEAR</v>
          </cell>
          <cell r="E1073">
            <v>12</v>
          </cell>
          <cell r="F1073">
            <v>0</v>
          </cell>
          <cell r="G1073">
            <v>33001</v>
          </cell>
        </row>
        <row r="1074">
          <cell r="B1074" t="str">
            <v>SP90-COMM</v>
          </cell>
          <cell r="C1074" t="str">
            <v>SPECIAL PICKUP 90GL COMM</v>
          </cell>
          <cell r="D1074" t="str">
            <v>SP90-COMMSPECIAL PICKUP 90GL COMM</v>
          </cell>
          <cell r="E1074">
            <v>14</v>
          </cell>
          <cell r="F1074">
            <v>0</v>
          </cell>
          <cell r="G1074">
            <v>33001</v>
          </cell>
        </row>
        <row r="1075">
          <cell r="B1075" t="str">
            <v>2178-COM</v>
          </cell>
          <cell r="C1075" t="str">
            <v>FUEL AND MATERIAL SURCHARGE</v>
          </cell>
          <cell r="D1075" t="str">
            <v>2178-COMFUEL AND MATERIAL SURCHARGE</v>
          </cell>
          <cell r="E1075">
            <v>77</v>
          </cell>
          <cell r="F1075">
            <v>0</v>
          </cell>
          <cell r="G1075">
            <v>33002</v>
          </cell>
        </row>
        <row r="1076">
          <cell r="B1076" t="str">
            <v>2178-RES</v>
          </cell>
          <cell r="C1076" t="str">
            <v>FUEL AND MATERIAL SURCHARGE</v>
          </cell>
          <cell r="D1076" t="str">
            <v>2178-RESFUEL AND MATERIAL SURCHARGE</v>
          </cell>
          <cell r="E1076">
            <v>133</v>
          </cell>
          <cell r="F1076">
            <v>0</v>
          </cell>
          <cell r="G1076">
            <v>33002</v>
          </cell>
        </row>
        <row r="1077">
          <cell r="B1077" t="str">
            <v>2178-RO</v>
          </cell>
          <cell r="C1077" t="str">
            <v>FUEL AND MATERIAL SURCHARGE</v>
          </cell>
          <cell r="D1077" t="str">
            <v>2178-ROFUEL AND MATERIAL SURCHARGE</v>
          </cell>
          <cell r="E1077">
            <v>140</v>
          </cell>
          <cell r="F1077">
            <v>0</v>
          </cell>
          <cell r="G1077">
            <v>33002</v>
          </cell>
        </row>
        <row r="1078">
          <cell r="B1078" t="str">
            <v>ILWACO-UTILITY</v>
          </cell>
          <cell r="C1078" t="str">
            <v>6.0% CITY UTILITY TAX</v>
          </cell>
          <cell r="D1078" t="str">
            <v>ILWACO-UTILITY6.0% CITY UTILITY TAX</v>
          </cell>
          <cell r="E1078">
            <v>79</v>
          </cell>
          <cell r="F1078">
            <v>0</v>
          </cell>
          <cell r="G1078">
            <v>20175</v>
          </cell>
        </row>
        <row r="1079">
          <cell r="B1079" t="str">
            <v>LONGB-UTILITY</v>
          </cell>
          <cell r="C1079" t="str">
            <v>9.0% CITY UTILITY TAX</v>
          </cell>
          <cell r="D1079" t="str">
            <v>LONGB-UTILITY9.0% CITY UTILITY TAX</v>
          </cell>
          <cell r="E1079">
            <v>73</v>
          </cell>
          <cell r="F1079">
            <v>0</v>
          </cell>
          <cell r="G1079">
            <v>20175</v>
          </cell>
        </row>
        <row r="1080">
          <cell r="B1080" t="str">
            <v>LONGB-UTILITY ONLY</v>
          </cell>
          <cell r="C1080" t="str">
            <v>9.0% CITY UTILITY TAX</v>
          </cell>
          <cell r="D1080" t="str">
            <v>LONGB-UTILITY ONLY9.0% CITY UTILITY TAX</v>
          </cell>
          <cell r="E1080">
            <v>13</v>
          </cell>
          <cell r="F1080">
            <v>0</v>
          </cell>
          <cell r="G1080">
            <v>20175</v>
          </cell>
        </row>
        <row r="1081">
          <cell r="B1081" t="str">
            <v>REFUSE</v>
          </cell>
          <cell r="C1081" t="str">
            <v>3.6% WA REFUSE TAX</v>
          </cell>
          <cell r="D1081" t="str">
            <v>REFUSE3.6% WA REFUSE TAX</v>
          </cell>
          <cell r="E1081">
            <v>337</v>
          </cell>
          <cell r="F1081">
            <v>0</v>
          </cell>
          <cell r="G1081">
            <v>20180</v>
          </cell>
        </row>
        <row r="1082">
          <cell r="B1082" t="str">
            <v>REFUSE</v>
          </cell>
          <cell r="C1082" t="str">
            <v>3.6% WA REFUSE TAX</v>
          </cell>
          <cell r="D1082" t="str">
            <v>REFUSE3.6% WA REFUSE TAX</v>
          </cell>
          <cell r="E1082">
            <v>337</v>
          </cell>
          <cell r="F1082">
            <v>0</v>
          </cell>
          <cell r="G1082">
            <v>20180</v>
          </cell>
        </row>
        <row r="1083">
          <cell r="B1083" t="str">
            <v>REFUSE</v>
          </cell>
          <cell r="C1083" t="str">
            <v>3.6% WA REFUSE TAX</v>
          </cell>
          <cell r="D1083" t="str">
            <v>REFUSE3.6% WA REFUSE TAX</v>
          </cell>
          <cell r="E1083">
            <v>337</v>
          </cell>
          <cell r="F1083">
            <v>0</v>
          </cell>
          <cell r="G1083">
            <v>20180</v>
          </cell>
        </row>
        <row r="1084">
          <cell r="B1084" t="str">
            <v>WA-STATE</v>
          </cell>
          <cell r="C1084" t="str">
            <v>8.1% WA STATE SALES TAX</v>
          </cell>
          <cell r="D1084" t="str">
            <v>WA-STATE8.1% WA STATE SALES TAX</v>
          </cell>
          <cell r="E1084">
            <v>170</v>
          </cell>
          <cell r="F1084">
            <v>0</v>
          </cell>
          <cell r="G1084">
            <v>20140</v>
          </cell>
        </row>
        <row r="1085">
          <cell r="B1085" t="str">
            <v>WA-STATE</v>
          </cell>
          <cell r="C1085" t="str">
            <v>8.3% WA STATE SALES TAX</v>
          </cell>
          <cell r="D1085" t="str">
            <v>WA-STATE8.3% WA STATE SALES TAX</v>
          </cell>
          <cell r="E1085">
            <v>59</v>
          </cell>
          <cell r="F1085">
            <v>0</v>
          </cell>
          <cell r="G1085">
            <v>20140</v>
          </cell>
        </row>
        <row r="1086">
          <cell r="B1086" t="str">
            <v>CC-KOL</v>
          </cell>
          <cell r="C1086" t="str">
            <v>ONLINE PAYMENT-CC</v>
          </cell>
          <cell r="D1086" t="str">
            <v>CC-KOLONLINE PAYMENT-CC</v>
          </cell>
          <cell r="E1086">
            <v>151</v>
          </cell>
          <cell r="F1086">
            <v>0</v>
          </cell>
          <cell r="G1086">
            <v>10098</v>
          </cell>
        </row>
        <row r="1087">
          <cell r="B1087" t="str">
            <v>PAY</v>
          </cell>
          <cell r="C1087" t="str">
            <v>PAYMENT-THANK YOU!</v>
          </cell>
          <cell r="D1087" t="str">
            <v>PAYPAYMENT-THANK YOU!</v>
          </cell>
          <cell r="E1087">
            <v>141</v>
          </cell>
          <cell r="F1087">
            <v>0</v>
          </cell>
          <cell r="G1087">
            <v>10060</v>
          </cell>
        </row>
        <row r="1088">
          <cell r="B1088" t="str">
            <v>PAY-KOL</v>
          </cell>
          <cell r="C1088" t="str">
            <v>PAYMENT-THANK YOU - OL</v>
          </cell>
          <cell r="D1088" t="str">
            <v>PAY-KOLPAYMENT-THANK YOU - OL</v>
          </cell>
          <cell r="E1088">
            <v>128</v>
          </cell>
          <cell r="F1088">
            <v>0</v>
          </cell>
          <cell r="G1088">
            <v>10093</v>
          </cell>
        </row>
        <row r="1089">
          <cell r="B1089" t="str">
            <v>PAYNOW</v>
          </cell>
          <cell r="C1089" t="str">
            <v>ONE-TIME PAYMENT</v>
          </cell>
          <cell r="D1089" t="str">
            <v>PAYNOWONE-TIME PAYMENT</v>
          </cell>
          <cell r="E1089">
            <v>157</v>
          </cell>
          <cell r="F1089">
            <v>0</v>
          </cell>
          <cell r="G1089">
            <v>10098</v>
          </cell>
        </row>
        <row r="1090">
          <cell r="B1090" t="str">
            <v>PAYPNCL</v>
          </cell>
          <cell r="C1090" t="str">
            <v>PAYMENT THANK YOU!</v>
          </cell>
          <cell r="D1090" t="str">
            <v>PAYPNCLPAYMENT THANK YOU!</v>
          </cell>
          <cell r="E1090">
            <v>151</v>
          </cell>
          <cell r="F1090">
            <v>0</v>
          </cell>
          <cell r="G1090">
            <v>10099</v>
          </cell>
        </row>
        <row r="1091">
          <cell r="B1091" t="str">
            <v>REF-PAYNOW</v>
          </cell>
          <cell r="C1091" t="str">
            <v>REFUND OF ONE-TIME PAYMENT</v>
          </cell>
          <cell r="D1091" t="str">
            <v>REF-PAYNOWREFUND OF ONE-TIME PAYMENT</v>
          </cell>
          <cell r="E1091">
            <v>51</v>
          </cell>
          <cell r="F1091">
            <v>0</v>
          </cell>
          <cell r="G1091">
            <v>10098</v>
          </cell>
        </row>
        <row r="1092">
          <cell r="B1092" t="str">
            <v>CC-KOL</v>
          </cell>
          <cell r="C1092" t="str">
            <v>ONLINE PAYMENT-CC</v>
          </cell>
          <cell r="D1092" t="str">
            <v>CC-KOLONLINE PAYMENT-CC</v>
          </cell>
          <cell r="E1092">
            <v>151</v>
          </cell>
          <cell r="F1092">
            <v>0</v>
          </cell>
          <cell r="G1092">
            <v>10098</v>
          </cell>
        </row>
        <row r="1093">
          <cell r="B1093" t="str">
            <v>PAY</v>
          </cell>
          <cell r="C1093" t="str">
            <v>PAYMENT-THANK YOU!</v>
          </cell>
          <cell r="D1093" t="str">
            <v>PAYPAYMENT-THANK YOU!</v>
          </cell>
          <cell r="E1093">
            <v>141</v>
          </cell>
          <cell r="F1093">
            <v>0</v>
          </cell>
          <cell r="G1093">
            <v>10060</v>
          </cell>
        </row>
        <row r="1094">
          <cell r="B1094" t="str">
            <v>PAY-CFREE</v>
          </cell>
          <cell r="C1094" t="str">
            <v>PAYMENT-THANK YOU</v>
          </cell>
          <cell r="D1094" t="str">
            <v>PAY-CFREEPAYMENT-THANK YOU</v>
          </cell>
          <cell r="E1094">
            <v>106</v>
          </cell>
          <cell r="F1094">
            <v>0</v>
          </cell>
          <cell r="G1094">
            <v>10092</v>
          </cell>
        </row>
        <row r="1095">
          <cell r="B1095" t="str">
            <v>PAY-KOL</v>
          </cell>
          <cell r="C1095" t="str">
            <v>PAYMENT-THANK YOU - OL</v>
          </cell>
          <cell r="D1095" t="str">
            <v>PAY-KOLPAYMENT-THANK YOU - OL</v>
          </cell>
          <cell r="E1095">
            <v>128</v>
          </cell>
          <cell r="F1095">
            <v>0</v>
          </cell>
          <cell r="G1095">
            <v>10093</v>
          </cell>
        </row>
        <row r="1096">
          <cell r="B1096" t="str">
            <v>PAYMET</v>
          </cell>
          <cell r="C1096" t="str">
            <v>METAVANTE ONLINE PAYMENT</v>
          </cell>
          <cell r="D1096" t="str">
            <v>PAYMETMETAVANTE ONLINE PAYMENT</v>
          </cell>
          <cell r="E1096">
            <v>77</v>
          </cell>
          <cell r="F1096">
            <v>0</v>
          </cell>
          <cell r="G1096">
            <v>10092</v>
          </cell>
        </row>
        <row r="1097">
          <cell r="B1097" t="str">
            <v>PAYNOW</v>
          </cell>
          <cell r="C1097" t="str">
            <v>ONE-TIME PAYMENT</v>
          </cell>
          <cell r="D1097" t="str">
            <v>PAYNOWONE-TIME PAYMENT</v>
          </cell>
          <cell r="E1097">
            <v>157</v>
          </cell>
          <cell r="F1097">
            <v>0</v>
          </cell>
          <cell r="G1097">
            <v>10098</v>
          </cell>
        </row>
        <row r="1098">
          <cell r="B1098" t="str">
            <v>PAYPNCL</v>
          </cell>
          <cell r="C1098" t="str">
            <v>PAYMENT THANK YOU!</v>
          </cell>
          <cell r="D1098" t="str">
            <v>PAYPNCLPAYMENT THANK YOU!</v>
          </cell>
          <cell r="E1098">
            <v>151</v>
          </cell>
          <cell r="F1098">
            <v>0</v>
          </cell>
          <cell r="G1098">
            <v>10099</v>
          </cell>
        </row>
        <row r="1099">
          <cell r="B1099" t="str">
            <v>RET-KOL</v>
          </cell>
          <cell r="C1099" t="str">
            <v>ONLINE PAYMENT RETURN</v>
          </cell>
          <cell r="D1099" t="str">
            <v>RET-KOLONLINE PAYMENT RETURN</v>
          </cell>
          <cell r="E1099">
            <v>35</v>
          </cell>
          <cell r="F1099">
            <v>0</v>
          </cell>
          <cell r="G1099">
            <v>10093</v>
          </cell>
        </row>
        <row r="1100">
          <cell r="B1100" t="str">
            <v>REF-PAYNOW</v>
          </cell>
          <cell r="C1100" t="str">
            <v>REFUND OF ONE-TIME PAYMENT</v>
          </cell>
          <cell r="D1100" t="str">
            <v>REF-PAYNOWREFUND OF ONE-TIME PAYMENT</v>
          </cell>
          <cell r="E1100">
            <v>51</v>
          </cell>
          <cell r="F1100">
            <v>0</v>
          </cell>
          <cell r="G1100">
            <v>10098</v>
          </cell>
        </row>
        <row r="1101">
          <cell r="B1101" t="str">
            <v>CC-KOL</v>
          </cell>
          <cell r="C1101" t="str">
            <v>ONLINE PAYMENT-CC</v>
          </cell>
          <cell r="D1101" t="str">
            <v>CC-KOLONLINE PAYMENT-CC</v>
          </cell>
          <cell r="E1101">
            <v>151</v>
          </cell>
          <cell r="F1101">
            <v>0</v>
          </cell>
          <cell r="G1101">
            <v>10098</v>
          </cell>
        </row>
        <row r="1102">
          <cell r="B1102" t="str">
            <v>PAY</v>
          </cell>
          <cell r="C1102" t="str">
            <v>PAYMENT-THANK YOU!</v>
          </cell>
          <cell r="D1102" t="str">
            <v>PAYPAYMENT-THANK YOU!</v>
          </cell>
          <cell r="E1102">
            <v>141</v>
          </cell>
          <cell r="F1102">
            <v>0</v>
          </cell>
          <cell r="G1102">
            <v>10060</v>
          </cell>
        </row>
        <row r="1103">
          <cell r="B1103" t="str">
            <v>PAY-CFREE</v>
          </cell>
          <cell r="C1103" t="str">
            <v>PAYMENT-THANK YOU</v>
          </cell>
          <cell r="D1103" t="str">
            <v>PAY-CFREEPAYMENT-THANK YOU</v>
          </cell>
          <cell r="E1103">
            <v>106</v>
          </cell>
          <cell r="F1103">
            <v>0</v>
          </cell>
          <cell r="G1103">
            <v>10092</v>
          </cell>
        </row>
        <row r="1104">
          <cell r="B1104" t="str">
            <v>PAY-KOL</v>
          </cell>
          <cell r="C1104" t="str">
            <v>PAYMENT-THANK YOU - OL</v>
          </cell>
          <cell r="D1104" t="str">
            <v>PAY-KOLPAYMENT-THANK YOU - OL</v>
          </cell>
          <cell r="E1104">
            <v>128</v>
          </cell>
          <cell r="F1104">
            <v>0</v>
          </cell>
          <cell r="G1104">
            <v>10093</v>
          </cell>
        </row>
        <row r="1105">
          <cell r="B1105" t="str">
            <v>PAYNOW</v>
          </cell>
          <cell r="C1105" t="str">
            <v>ONE-TIME PAYMENT</v>
          </cell>
          <cell r="D1105" t="str">
            <v>PAYNOWONE-TIME PAYMENT</v>
          </cell>
          <cell r="E1105">
            <v>157</v>
          </cell>
          <cell r="F1105">
            <v>0</v>
          </cell>
          <cell r="G1105">
            <v>10098</v>
          </cell>
        </row>
        <row r="1106">
          <cell r="B1106" t="str">
            <v>PAYPNCL</v>
          </cell>
          <cell r="C1106" t="str">
            <v>PAYMENT THANK YOU!</v>
          </cell>
          <cell r="D1106" t="str">
            <v>PAYPNCLPAYMENT THANK YOU!</v>
          </cell>
          <cell r="E1106">
            <v>151</v>
          </cell>
          <cell r="F1106">
            <v>0</v>
          </cell>
          <cell r="G1106">
            <v>10099</v>
          </cell>
        </row>
        <row r="1107">
          <cell r="B1107" t="str">
            <v>2178-RO</v>
          </cell>
          <cell r="C1107" t="str">
            <v>FUEL AND MATERIAL SURCHARGE</v>
          </cell>
          <cell r="D1107" t="str">
            <v>2178-ROFUEL AND MATERIAL SURCHARGE</v>
          </cell>
          <cell r="E1107">
            <v>140</v>
          </cell>
          <cell r="F1107">
            <v>0</v>
          </cell>
          <cell r="G1107">
            <v>31008</v>
          </cell>
        </row>
        <row r="1108">
          <cell r="B1108" t="str">
            <v>LONGB-UTILITY</v>
          </cell>
          <cell r="C1108" t="str">
            <v>9.0% CITY UTILITY TAX</v>
          </cell>
          <cell r="D1108" t="str">
            <v>LONGB-UTILITY9.0% CITY UTILITY TAX</v>
          </cell>
          <cell r="E1108">
            <v>73</v>
          </cell>
          <cell r="F1108">
            <v>0</v>
          </cell>
          <cell r="G1108">
            <v>20175</v>
          </cell>
        </row>
        <row r="1109">
          <cell r="B1109" t="str">
            <v>REFUSE</v>
          </cell>
          <cell r="C1109" t="str">
            <v>3.6% WA REFUSE TAX</v>
          </cell>
          <cell r="D1109" t="str">
            <v>REFUSE3.6% WA REFUSE TAX</v>
          </cell>
          <cell r="E1109">
            <v>337</v>
          </cell>
          <cell r="F1109">
            <v>0</v>
          </cell>
          <cell r="G1109">
            <v>20180</v>
          </cell>
        </row>
        <row r="1110">
          <cell r="B1110" t="str">
            <v>WA-STATE</v>
          </cell>
          <cell r="C1110" t="str">
            <v>8.3% WA STATE SALES TAX</v>
          </cell>
          <cell r="D1110" t="str">
            <v>WA-STATE8.3% WA STATE SALES TAX</v>
          </cell>
          <cell r="E1110">
            <v>59</v>
          </cell>
          <cell r="F1110">
            <v>0</v>
          </cell>
          <cell r="G1110">
            <v>20140</v>
          </cell>
        </row>
        <row r="1111">
          <cell r="B1111" t="str">
            <v>60RM1</v>
          </cell>
          <cell r="C1111" t="str">
            <v>1-60 GAL CART MONTHLY SVC</v>
          </cell>
          <cell r="D1111" t="str">
            <v>60RM11-60 GAL CART MONTHLY SVC</v>
          </cell>
          <cell r="E1111">
            <v>88</v>
          </cell>
          <cell r="F1111">
            <v>0</v>
          </cell>
          <cell r="G1111">
            <v>32000</v>
          </cell>
        </row>
        <row r="1112">
          <cell r="B1112" t="str">
            <v>60RW1</v>
          </cell>
          <cell r="C1112" t="str">
            <v>1-60 GAL CART WEEKLY SVC</v>
          </cell>
          <cell r="D1112" t="str">
            <v>60RW11-60 GAL CART WEEKLY SVC</v>
          </cell>
          <cell r="E1112">
            <v>144</v>
          </cell>
          <cell r="F1112">
            <v>0</v>
          </cell>
          <cell r="G1112">
            <v>32000</v>
          </cell>
        </row>
        <row r="1113">
          <cell r="B1113" t="str">
            <v>65RBRENT</v>
          </cell>
          <cell r="C1113" t="str">
            <v>65 RESI BEAR RENT</v>
          </cell>
          <cell r="D1113" t="str">
            <v>65RBRENT65 RESI BEAR RENT</v>
          </cell>
          <cell r="E1113">
            <v>80</v>
          </cell>
          <cell r="F1113">
            <v>0</v>
          </cell>
          <cell r="G1113">
            <v>32000</v>
          </cell>
        </row>
        <row r="1114">
          <cell r="B1114" t="str">
            <v>90RW1</v>
          </cell>
          <cell r="C1114" t="str">
            <v>1-90 GAL CART RESI WKLY</v>
          </cell>
          <cell r="D1114" t="str">
            <v>90RW11-90 GAL CART RESI WKLY</v>
          </cell>
          <cell r="E1114">
            <v>104</v>
          </cell>
          <cell r="F1114">
            <v>0</v>
          </cell>
          <cell r="G1114">
            <v>32000</v>
          </cell>
        </row>
        <row r="1115">
          <cell r="B1115" t="str">
            <v>95RBRENT</v>
          </cell>
          <cell r="C1115" t="str">
            <v>95 RESI BEAR RENT</v>
          </cell>
          <cell r="D1115" t="str">
            <v>95RBRENT95 RESI BEAR RENT</v>
          </cell>
          <cell r="E1115">
            <v>49</v>
          </cell>
          <cell r="F1115">
            <v>0</v>
          </cell>
          <cell r="G1115">
            <v>32000</v>
          </cell>
        </row>
        <row r="1116">
          <cell r="B1116" t="str">
            <v>RDRIVEIN</v>
          </cell>
          <cell r="C1116" t="str">
            <v>DRIVE IN SERVICE</v>
          </cell>
          <cell r="D1116" t="str">
            <v>RDRIVEINDRIVE IN SERVICE</v>
          </cell>
          <cell r="E1116">
            <v>52</v>
          </cell>
          <cell r="F1116">
            <v>0</v>
          </cell>
          <cell r="G1116">
            <v>32001</v>
          </cell>
        </row>
        <row r="1117">
          <cell r="B1117" t="str">
            <v>ROLLM-RESI</v>
          </cell>
          <cell r="C1117" t="str">
            <v>ROLLOUT RESI MTHLY UP TO</v>
          </cell>
          <cell r="D1117" t="str">
            <v>ROLLM-RESIROLLOUT RESI MTHLY UP TO</v>
          </cell>
          <cell r="E1117">
            <v>26</v>
          </cell>
          <cell r="F1117">
            <v>0</v>
          </cell>
          <cell r="G1117">
            <v>32001</v>
          </cell>
        </row>
        <row r="1118">
          <cell r="B1118" t="str">
            <v>ROLLW-RESI</v>
          </cell>
          <cell r="C1118" t="str">
            <v>Rollout 25ft/can per pick up</v>
          </cell>
          <cell r="D1118" t="str">
            <v>ROLLW-RESIRollout 25ft/can per pick up</v>
          </cell>
          <cell r="E1118">
            <v>32</v>
          </cell>
          <cell r="F1118">
            <v>0</v>
          </cell>
          <cell r="G1118">
            <v>32001</v>
          </cell>
        </row>
        <row r="1119">
          <cell r="B1119" t="str">
            <v>RWALKIN</v>
          </cell>
          <cell r="C1119" t="str">
            <v>WALK IN SERVICE</v>
          </cell>
          <cell r="D1119" t="str">
            <v>RWALKINWALK IN SERVICE</v>
          </cell>
          <cell r="E1119">
            <v>26</v>
          </cell>
          <cell r="F1119">
            <v>0</v>
          </cell>
          <cell r="G1119">
            <v>32001</v>
          </cell>
        </row>
        <row r="1120">
          <cell r="B1120" t="str">
            <v>60RW1</v>
          </cell>
          <cell r="C1120" t="str">
            <v>1-60 GAL CART WEEKLY SVC</v>
          </cell>
          <cell r="D1120" t="str">
            <v>60RW11-60 GAL CART WEEKLY SVC</v>
          </cell>
          <cell r="E1120">
            <v>144</v>
          </cell>
          <cell r="F1120">
            <v>0</v>
          </cell>
          <cell r="G1120">
            <v>32000</v>
          </cell>
        </row>
        <row r="1121">
          <cell r="B1121" t="str">
            <v>65RBRENT</v>
          </cell>
          <cell r="C1121" t="str">
            <v>65 RESI BEAR RENT</v>
          </cell>
          <cell r="D1121" t="str">
            <v>65RBRENT65 RESI BEAR RENT</v>
          </cell>
          <cell r="E1121">
            <v>80</v>
          </cell>
          <cell r="F1121">
            <v>0</v>
          </cell>
          <cell r="G1121">
            <v>32000</v>
          </cell>
        </row>
        <row r="1122">
          <cell r="B1122" t="str">
            <v>OFOWR</v>
          </cell>
          <cell r="C1122" t="str">
            <v>OVERFILL/OVERWEIGHT CHG</v>
          </cell>
          <cell r="D1122" t="str">
            <v>OFOWROVERFILL/OVERWEIGHT CHG</v>
          </cell>
          <cell r="E1122">
            <v>70</v>
          </cell>
          <cell r="F1122">
            <v>0</v>
          </cell>
          <cell r="G1122">
            <v>32001</v>
          </cell>
        </row>
        <row r="1123">
          <cell r="B1123" t="str">
            <v>RESTART</v>
          </cell>
          <cell r="C1123" t="str">
            <v>SERVICE RESTART FEE</v>
          </cell>
          <cell r="D1123" t="str">
            <v>RESTARTSERVICE RESTART FEE</v>
          </cell>
          <cell r="E1123">
            <v>80</v>
          </cell>
          <cell r="F1123">
            <v>0</v>
          </cell>
          <cell r="G1123">
            <v>32000</v>
          </cell>
        </row>
        <row r="1124">
          <cell r="B1124" t="str">
            <v>RXTRA60</v>
          </cell>
          <cell r="C1124" t="str">
            <v>EXTRA 60GAL RESI</v>
          </cell>
          <cell r="D1124" t="str">
            <v>RXTRA60EXTRA 60GAL RESI</v>
          </cell>
          <cell r="E1124">
            <v>49</v>
          </cell>
          <cell r="F1124">
            <v>0</v>
          </cell>
          <cell r="G1124">
            <v>32001</v>
          </cell>
        </row>
        <row r="1125">
          <cell r="B1125" t="str">
            <v>SP60-RES</v>
          </cell>
          <cell r="C1125" t="str">
            <v>SPECIAL PICKUP 60GL RES</v>
          </cell>
          <cell r="D1125" t="str">
            <v>SP60-RESSPECIAL PICKUP 60GL RES</v>
          </cell>
          <cell r="E1125">
            <v>49</v>
          </cell>
          <cell r="F1125">
            <v>0</v>
          </cell>
          <cell r="G1125">
            <v>32001</v>
          </cell>
        </row>
        <row r="1126">
          <cell r="B1126" t="str">
            <v>2178-RES</v>
          </cell>
          <cell r="C1126" t="str">
            <v>FUEL AND MATERIAL SURCHARGE</v>
          </cell>
          <cell r="D1126" t="str">
            <v>2178-RESFUEL AND MATERIAL SURCHARGE</v>
          </cell>
          <cell r="E1126">
            <v>133</v>
          </cell>
          <cell r="F1126">
            <v>0</v>
          </cell>
          <cell r="G1126">
            <v>32002</v>
          </cell>
        </row>
        <row r="1127">
          <cell r="B1127" t="str">
            <v>LONGB-UTILITY</v>
          </cell>
          <cell r="C1127" t="str">
            <v>9.0% CITY UTILITY TAX</v>
          </cell>
          <cell r="D1127" t="str">
            <v>LONGB-UTILITY9.0% CITY UTILITY TAX</v>
          </cell>
          <cell r="E1127">
            <v>73</v>
          </cell>
          <cell r="F1127">
            <v>0</v>
          </cell>
          <cell r="G1127">
            <v>20175</v>
          </cell>
        </row>
        <row r="1128">
          <cell r="B1128" t="str">
            <v>REFUSE</v>
          </cell>
          <cell r="C1128" t="str">
            <v>3.6% WA REFUSE TAX</v>
          </cell>
          <cell r="D1128" t="str">
            <v>REFUSE3.6% WA REFUSE TAX</v>
          </cell>
          <cell r="E1128">
            <v>337</v>
          </cell>
          <cell r="F1128">
            <v>0</v>
          </cell>
          <cell r="G1128">
            <v>20180</v>
          </cell>
        </row>
        <row r="1129">
          <cell r="B1129" t="str">
            <v>REFUSE</v>
          </cell>
          <cell r="C1129" t="str">
            <v>3.6% WA REFUSE TAX</v>
          </cell>
          <cell r="D1129" t="str">
            <v>REFUSE3.6% WA REFUSE TAX</v>
          </cell>
          <cell r="E1129">
            <v>337</v>
          </cell>
          <cell r="F1129">
            <v>0</v>
          </cell>
          <cell r="G1129">
            <v>20180</v>
          </cell>
        </row>
        <row r="1130">
          <cell r="B1130" t="str">
            <v>WA-STATE</v>
          </cell>
          <cell r="C1130" t="str">
            <v>8.3% WA STATE SALES TAX</v>
          </cell>
          <cell r="D1130" t="str">
            <v>WA-STATE8.3% WA STATE SALES TAX</v>
          </cell>
          <cell r="E1130">
            <v>59</v>
          </cell>
          <cell r="F1130">
            <v>0</v>
          </cell>
          <cell r="G1130">
            <v>20140</v>
          </cell>
        </row>
        <row r="1131">
          <cell r="B1131" t="str">
            <v>60RW1</v>
          </cell>
          <cell r="C1131" t="str">
            <v>1-60 GAL CART WEEKLY SVC</v>
          </cell>
          <cell r="D1131" t="str">
            <v>60RW11-60 GAL CART WEEKLY SVC</v>
          </cell>
          <cell r="E1131">
            <v>144</v>
          </cell>
          <cell r="F1131">
            <v>0</v>
          </cell>
          <cell r="G1131">
            <v>32000</v>
          </cell>
        </row>
        <row r="1132">
          <cell r="B1132" t="str">
            <v>90RW1</v>
          </cell>
          <cell r="C1132" t="str">
            <v>1-90 GAL CART RESI WKLY</v>
          </cell>
          <cell r="D1132" t="str">
            <v>90RW11-90 GAL CART RESI WKLY</v>
          </cell>
          <cell r="E1132">
            <v>104</v>
          </cell>
          <cell r="F1132">
            <v>0</v>
          </cell>
          <cell r="G1132">
            <v>32000</v>
          </cell>
        </row>
        <row r="1133">
          <cell r="B1133" t="str">
            <v>UNLOCKRESW1</v>
          </cell>
          <cell r="C1133" t="str">
            <v>UNLOCK/UNLATCH WEEKLY</v>
          </cell>
          <cell r="D1133" t="str">
            <v>UNLOCKRESW1UNLOCK/UNLATCH WEEKLY</v>
          </cell>
          <cell r="E1133">
            <v>20</v>
          </cell>
          <cell r="F1133">
            <v>0</v>
          </cell>
          <cell r="G1133">
            <v>32001</v>
          </cell>
        </row>
        <row r="1134">
          <cell r="B1134" t="str">
            <v>60RW1</v>
          </cell>
          <cell r="C1134" t="str">
            <v>1-60 GAL CART WEEKLY SVC</v>
          </cell>
          <cell r="D1134" t="str">
            <v>60RW11-60 GAL CART WEEKLY SVC</v>
          </cell>
          <cell r="E1134">
            <v>144</v>
          </cell>
          <cell r="F1134">
            <v>0</v>
          </cell>
          <cell r="G1134">
            <v>32000</v>
          </cell>
        </row>
        <row r="1135">
          <cell r="B1135" t="str">
            <v>OFOWR</v>
          </cell>
          <cell r="C1135" t="str">
            <v>OVERFILL/OVERWEIGHT CHG</v>
          </cell>
          <cell r="D1135" t="str">
            <v>OFOWROVERFILL/OVERWEIGHT CHG</v>
          </cell>
          <cell r="E1135">
            <v>70</v>
          </cell>
          <cell r="F1135">
            <v>0</v>
          </cell>
          <cell r="G1135">
            <v>32001</v>
          </cell>
        </row>
        <row r="1136">
          <cell r="B1136" t="str">
            <v>REDELIVER</v>
          </cell>
          <cell r="C1136" t="str">
            <v>DELIVERY CHARGE</v>
          </cell>
          <cell r="D1136" t="str">
            <v>REDELIVERDELIVERY CHARGE</v>
          </cell>
          <cell r="E1136">
            <v>77</v>
          </cell>
          <cell r="F1136">
            <v>0</v>
          </cell>
          <cell r="G1136">
            <v>32001</v>
          </cell>
        </row>
        <row r="1137">
          <cell r="B1137" t="str">
            <v>RESTART</v>
          </cell>
          <cell r="C1137" t="str">
            <v>SERVICE RESTART FEE</v>
          </cell>
          <cell r="D1137" t="str">
            <v>RESTARTSERVICE RESTART FEE</v>
          </cell>
          <cell r="E1137">
            <v>80</v>
          </cell>
          <cell r="F1137">
            <v>0</v>
          </cell>
          <cell r="G1137">
            <v>32000</v>
          </cell>
        </row>
        <row r="1138">
          <cell r="B1138" t="str">
            <v>RXTRA60</v>
          </cell>
          <cell r="C1138" t="str">
            <v>EXTRA 60GAL RESI</v>
          </cell>
          <cell r="D1138" t="str">
            <v>RXTRA60EXTRA 60GAL RESI</v>
          </cell>
          <cell r="E1138">
            <v>49</v>
          </cell>
          <cell r="F1138">
            <v>0</v>
          </cell>
          <cell r="G1138">
            <v>32001</v>
          </cell>
        </row>
        <row r="1139">
          <cell r="B1139" t="str">
            <v>RXTRA90</v>
          </cell>
          <cell r="C1139" t="str">
            <v>EXTRA 90GAL RESI</v>
          </cell>
          <cell r="D1139" t="str">
            <v>RXTRA90EXTRA 90GAL RESI</v>
          </cell>
          <cell r="E1139">
            <v>35</v>
          </cell>
          <cell r="F1139">
            <v>0</v>
          </cell>
          <cell r="G1139">
            <v>32001</v>
          </cell>
        </row>
        <row r="1140">
          <cell r="B1140" t="str">
            <v>SP60-RES</v>
          </cell>
          <cell r="C1140" t="str">
            <v>SPECIAL PICKUP 60GL RES</v>
          </cell>
          <cell r="D1140" t="str">
            <v>SP60-RESSPECIAL PICKUP 60GL RES</v>
          </cell>
          <cell r="E1140">
            <v>49</v>
          </cell>
          <cell r="F1140">
            <v>0</v>
          </cell>
          <cell r="G1140">
            <v>32001</v>
          </cell>
        </row>
        <row r="1141">
          <cell r="B1141" t="str">
            <v>2178-RES</v>
          </cell>
          <cell r="C1141" t="str">
            <v>FUEL AND MATERIAL SURCHARGE</v>
          </cell>
          <cell r="D1141" t="str">
            <v>2178-RESFUEL AND MATERIAL SURCHARGE</v>
          </cell>
          <cell r="E1141">
            <v>133</v>
          </cell>
          <cell r="F1141">
            <v>0</v>
          </cell>
          <cell r="G1141">
            <v>32002</v>
          </cell>
        </row>
        <row r="1142">
          <cell r="B1142" t="str">
            <v>LONGB-UTILITY</v>
          </cell>
          <cell r="C1142" t="str">
            <v>9.0% CITY UTILITY TAX</v>
          </cell>
          <cell r="D1142" t="str">
            <v>LONGB-UTILITY9.0% CITY UTILITY TAX</v>
          </cell>
          <cell r="E1142">
            <v>73</v>
          </cell>
          <cell r="F1142">
            <v>0</v>
          </cell>
          <cell r="G1142">
            <v>20175</v>
          </cell>
        </row>
        <row r="1143">
          <cell r="B1143" t="str">
            <v>REFUSE</v>
          </cell>
          <cell r="C1143" t="str">
            <v>3.6% WA REFUSE TAX</v>
          </cell>
          <cell r="D1143" t="str">
            <v>REFUSE3.6% WA REFUSE TAX</v>
          </cell>
          <cell r="E1143">
            <v>337</v>
          </cell>
          <cell r="F1143">
            <v>0</v>
          </cell>
          <cell r="G1143">
            <v>20180</v>
          </cell>
        </row>
        <row r="1144">
          <cell r="B1144" t="str">
            <v>WA-STATE</v>
          </cell>
          <cell r="C1144" t="str">
            <v>8.3% WA STATE SALES TAX</v>
          </cell>
          <cell r="D1144" t="str">
            <v>WA-STATE8.3% WA STATE SALES TAX</v>
          </cell>
          <cell r="E1144">
            <v>59</v>
          </cell>
          <cell r="F1144">
            <v>0</v>
          </cell>
          <cell r="G1144">
            <v>20140</v>
          </cell>
        </row>
        <row r="1145">
          <cell r="B1145" t="str">
            <v>EXTRAR</v>
          </cell>
          <cell r="C1145" t="str">
            <v>EXTRA CAN/BAGS</v>
          </cell>
          <cell r="D1145" t="str">
            <v>EXTRAREXTRA CAN/BAGS</v>
          </cell>
          <cell r="E1145">
            <v>74</v>
          </cell>
          <cell r="F1145">
            <v>0</v>
          </cell>
          <cell r="G1145">
            <v>32001</v>
          </cell>
        </row>
        <row r="1146">
          <cell r="B1146" t="str">
            <v>REDELIVER</v>
          </cell>
          <cell r="C1146" t="str">
            <v>DELIVERY CHARGE</v>
          </cell>
          <cell r="D1146" t="str">
            <v>REDELIVERDELIVERY CHARGE</v>
          </cell>
          <cell r="E1146">
            <v>77</v>
          </cell>
          <cell r="F1146">
            <v>0</v>
          </cell>
          <cell r="G1146">
            <v>32001</v>
          </cell>
        </row>
        <row r="1147">
          <cell r="B1147" t="str">
            <v>RESTART</v>
          </cell>
          <cell r="C1147" t="str">
            <v>SERVICE RESTART FEE</v>
          </cell>
          <cell r="D1147" t="str">
            <v>RESTARTSERVICE RESTART FEE</v>
          </cell>
          <cell r="E1147">
            <v>80</v>
          </cell>
          <cell r="F1147">
            <v>0</v>
          </cell>
          <cell r="G1147">
            <v>32000</v>
          </cell>
        </row>
        <row r="1148">
          <cell r="B1148" t="str">
            <v>SP60-RES</v>
          </cell>
          <cell r="C1148" t="str">
            <v>SPECIAL PICKUP 60GL RES</v>
          </cell>
          <cell r="D1148" t="str">
            <v>SP60-RESSPECIAL PICKUP 60GL RES</v>
          </cell>
          <cell r="E1148">
            <v>49</v>
          </cell>
          <cell r="F1148">
            <v>0</v>
          </cell>
          <cell r="G1148">
            <v>32001</v>
          </cell>
        </row>
        <row r="1149">
          <cell r="B1149" t="str">
            <v>CPRENT20M</v>
          </cell>
          <cell r="C1149" t="str">
            <v>20YD COMP MONTHLY RENT</v>
          </cell>
          <cell r="D1149" t="str">
            <v>CPRENT20M20YD COMP MONTHLY RENT</v>
          </cell>
          <cell r="E1149">
            <v>12</v>
          </cell>
          <cell r="F1149">
            <v>0</v>
          </cell>
          <cell r="G1149">
            <v>31002</v>
          </cell>
        </row>
        <row r="1150">
          <cell r="B1150" t="str">
            <v>RORENT</v>
          </cell>
          <cell r="C1150" t="str">
            <v>ROLL OFF RENT</v>
          </cell>
          <cell r="D1150" t="str">
            <v>RORENTROLL OFF RENT</v>
          </cell>
          <cell r="E1150">
            <v>48</v>
          </cell>
          <cell r="F1150">
            <v>0</v>
          </cell>
          <cell r="G1150">
            <v>31002</v>
          </cell>
        </row>
        <row r="1151">
          <cell r="B1151" t="str">
            <v>RORENTTM</v>
          </cell>
          <cell r="C1151" t="str">
            <v>ROLL OFF RENT TEMP MONTHLY</v>
          </cell>
          <cell r="D1151" t="str">
            <v>RORENTTMROLL OFF RENT TEMP MONTHLY</v>
          </cell>
          <cell r="E1151">
            <v>67</v>
          </cell>
          <cell r="F1151">
            <v>0</v>
          </cell>
          <cell r="G1151">
            <v>31002</v>
          </cell>
        </row>
        <row r="1152">
          <cell r="B1152" t="str">
            <v>SPRECY</v>
          </cell>
          <cell r="C1152" t="str">
            <v>SPECIAL RECY HAUL</v>
          </cell>
          <cell r="D1152" t="str">
            <v>SPRECYSPECIAL RECY HAUL</v>
          </cell>
          <cell r="E1152">
            <v>24</v>
          </cell>
          <cell r="F1152">
            <v>0</v>
          </cell>
          <cell r="G1152">
            <v>31004</v>
          </cell>
        </row>
        <row r="1153">
          <cell r="B1153" t="str">
            <v>CPHAUL20</v>
          </cell>
          <cell r="C1153" t="str">
            <v>20YD COMPACTOR-HAUL</v>
          </cell>
          <cell r="D1153" t="str">
            <v>CPHAUL2020YD COMPACTOR-HAUL</v>
          </cell>
          <cell r="E1153">
            <v>9</v>
          </cell>
          <cell r="F1153">
            <v>0</v>
          </cell>
          <cell r="G1153">
            <v>31000</v>
          </cell>
        </row>
        <row r="1154">
          <cell r="B1154" t="str">
            <v>DISP</v>
          </cell>
          <cell r="C1154" t="str">
            <v>Disposal Fee Per Ton</v>
          </cell>
          <cell r="D1154" t="str">
            <v>DISPDisposal Fee Per Ton</v>
          </cell>
          <cell r="E1154">
            <v>62</v>
          </cell>
          <cell r="F1154">
            <v>0</v>
          </cell>
          <cell r="G1154">
            <v>31005</v>
          </cell>
        </row>
        <row r="1155">
          <cell r="B1155" t="str">
            <v>RECYHAUL</v>
          </cell>
          <cell r="C1155" t="str">
            <v>ROLL OFF RECYCLE HAUL</v>
          </cell>
          <cell r="D1155" t="str">
            <v>RECYHAULROLL OFF RECYCLE HAUL</v>
          </cell>
          <cell r="E1155">
            <v>42</v>
          </cell>
          <cell r="F1155">
            <v>0</v>
          </cell>
          <cell r="G1155">
            <v>31004</v>
          </cell>
        </row>
        <row r="1156">
          <cell r="B1156" t="str">
            <v>ROHAUL20</v>
          </cell>
          <cell r="C1156" t="str">
            <v>20YD ROLL OFF-HAUL</v>
          </cell>
          <cell r="D1156" t="str">
            <v>ROHAUL2020YD ROLL OFF-HAUL</v>
          </cell>
          <cell r="E1156">
            <v>48</v>
          </cell>
          <cell r="F1156">
            <v>0</v>
          </cell>
          <cell r="G1156">
            <v>31000</v>
          </cell>
        </row>
        <row r="1157">
          <cell r="B1157" t="str">
            <v>ROHAUL20T</v>
          </cell>
          <cell r="C1157" t="str">
            <v>20YD ROLL OFF TEMP HAUL</v>
          </cell>
          <cell r="D1157" t="str">
            <v>ROHAUL20T20YD ROLL OFF TEMP HAUL</v>
          </cell>
          <cell r="E1157">
            <v>42</v>
          </cell>
          <cell r="F1157">
            <v>0</v>
          </cell>
          <cell r="G1157">
            <v>31000</v>
          </cell>
        </row>
        <row r="1158">
          <cell r="B1158" t="str">
            <v>ROHAUL30T</v>
          </cell>
          <cell r="C1158" t="str">
            <v>30YD ROLL OFF TEMP HAUL</v>
          </cell>
          <cell r="D1158" t="str">
            <v>ROHAUL30T30YD ROLL OFF TEMP HAUL</v>
          </cell>
          <cell r="E1158">
            <v>51</v>
          </cell>
          <cell r="F1158">
            <v>0</v>
          </cell>
          <cell r="G1158">
            <v>31001</v>
          </cell>
        </row>
        <row r="1159">
          <cell r="B1159" t="str">
            <v>RORENTTD</v>
          </cell>
          <cell r="C1159" t="str">
            <v>ROLL OFF RENT TEMP DAILY</v>
          </cell>
          <cell r="D1159" t="str">
            <v>RORENTTDROLL OFF RENT TEMP DAILY</v>
          </cell>
          <cell r="E1159">
            <v>47</v>
          </cell>
          <cell r="F1159">
            <v>0</v>
          </cell>
          <cell r="G1159">
            <v>31002</v>
          </cell>
        </row>
        <row r="1160">
          <cell r="B1160" t="str">
            <v>COMMODITY</v>
          </cell>
          <cell r="C1160" t="str">
            <v>COMMODITY</v>
          </cell>
          <cell r="D1160" t="str">
            <v>COMMODITYCOMMODITY</v>
          </cell>
          <cell r="E1160">
            <v>33</v>
          </cell>
          <cell r="F1160">
            <v>0</v>
          </cell>
          <cell r="G1160">
            <v>44161</v>
          </cell>
        </row>
        <row r="1161">
          <cell r="B1161" t="str">
            <v>2178-RO</v>
          </cell>
          <cell r="C1161" t="str">
            <v>FUEL AND MATERIAL SURCHARGE</v>
          </cell>
          <cell r="D1161" t="str">
            <v>2178-ROFUEL AND MATERIAL SURCHARGE</v>
          </cell>
          <cell r="E1161">
            <v>140</v>
          </cell>
          <cell r="F1161">
            <v>0</v>
          </cell>
          <cell r="G1161">
            <v>31008</v>
          </cell>
        </row>
        <row r="1162">
          <cell r="B1162" t="str">
            <v>LONGB-UTILITY</v>
          </cell>
          <cell r="C1162" t="str">
            <v>9.0% CITY UTILITY TAX</v>
          </cell>
          <cell r="D1162" t="str">
            <v>LONGB-UTILITY9.0% CITY UTILITY TAX</v>
          </cell>
          <cell r="E1162">
            <v>73</v>
          </cell>
          <cell r="F1162">
            <v>0</v>
          </cell>
          <cell r="G1162">
            <v>20175</v>
          </cell>
        </row>
        <row r="1163">
          <cell r="B1163" t="str">
            <v>REFUSE</v>
          </cell>
          <cell r="C1163" t="str">
            <v>3.6% WA REFUSE TAX</v>
          </cell>
          <cell r="D1163" t="str">
            <v>REFUSE3.6% WA REFUSE TAX</v>
          </cell>
          <cell r="E1163">
            <v>337</v>
          </cell>
          <cell r="F1163">
            <v>0</v>
          </cell>
          <cell r="G1163">
            <v>20180</v>
          </cell>
        </row>
        <row r="1164">
          <cell r="B1164" t="str">
            <v>WA-STATE</v>
          </cell>
          <cell r="C1164" t="str">
            <v>8.3% WA STATE SALES TAX</v>
          </cell>
          <cell r="D1164" t="str">
            <v>WA-STATE8.3% WA STATE SALES TAX</v>
          </cell>
          <cell r="E1164">
            <v>59</v>
          </cell>
          <cell r="F1164">
            <v>0</v>
          </cell>
          <cell r="G1164">
            <v>20140</v>
          </cell>
        </row>
        <row r="1165">
          <cell r="B1165" t="str">
            <v>FINCHG</v>
          </cell>
          <cell r="C1165" t="str">
            <v>LATE FEE</v>
          </cell>
          <cell r="D1165" t="str">
            <v>FINCHGLATE FEE</v>
          </cell>
          <cell r="E1165">
            <v>138</v>
          </cell>
          <cell r="F1165">
            <v>0</v>
          </cell>
          <cell r="G1165">
            <v>38000</v>
          </cell>
        </row>
        <row r="1166">
          <cell r="B1166" t="str">
            <v>BD</v>
          </cell>
          <cell r="C1166" t="str">
            <v>W\O BAD DEBT</v>
          </cell>
          <cell r="D1166" t="str">
            <v>BDW\O BAD DEBT</v>
          </cell>
          <cell r="E1166">
            <v>46</v>
          </cell>
          <cell r="F1166">
            <v>0</v>
          </cell>
          <cell r="G1166">
            <v>11902</v>
          </cell>
        </row>
        <row r="1167">
          <cell r="B1167" t="str">
            <v>FINCHG</v>
          </cell>
          <cell r="C1167" t="str">
            <v>LATE FEE</v>
          </cell>
          <cell r="D1167" t="str">
            <v>FINCHGLATE FEE</v>
          </cell>
          <cell r="E1167">
            <v>138</v>
          </cell>
          <cell r="F1167">
            <v>0</v>
          </cell>
          <cell r="G1167">
            <v>38000</v>
          </cell>
        </row>
        <row r="1168">
          <cell r="B1168" t="str">
            <v>MM</v>
          </cell>
          <cell r="C1168" t="str">
            <v>MOVE MONEY</v>
          </cell>
          <cell r="D1168" t="str">
            <v>MMMOVE MONEY</v>
          </cell>
          <cell r="E1168">
            <v>63</v>
          </cell>
          <cell r="F1168">
            <v>0</v>
          </cell>
          <cell r="G1168">
            <v>10095</v>
          </cell>
        </row>
        <row r="1169">
          <cell r="B1169" t="str">
            <v>REFUND</v>
          </cell>
          <cell r="C1169" t="str">
            <v>REFUND</v>
          </cell>
          <cell r="D1169" t="str">
            <v>REFUNDREFUND</v>
          </cell>
          <cell r="E1169">
            <v>42</v>
          </cell>
          <cell r="F1169">
            <v>0</v>
          </cell>
          <cell r="G1169">
            <v>11599</v>
          </cell>
        </row>
        <row r="1170">
          <cell r="B1170" t="str">
            <v>BD</v>
          </cell>
          <cell r="C1170" t="str">
            <v>W\O BAD DEBT</v>
          </cell>
          <cell r="D1170" t="str">
            <v>BDW\O BAD DEBT</v>
          </cell>
          <cell r="E1170">
            <v>46</v>
          </cell>
          <cell r="F1170">
            <v>0</v>
          </cell>
          <cell r="G1170">
            <v>11902</v>
          </cell>
        </row>
        <row r="1171">
          <cell r="B1171" t="str">
            <v>BDR</v>
          </cell>
          <cell r="C1171" t="str">
            <v>BAD DEBT RECOVERY</v>
          </cell>
          <cell r="D1171" t="str">
            <v>BDRBAD DEBT RECOVERY</v>
          </cell>
          <cell r="E1171">
            <v>30</v>
          </cell>
          <cell r="F1171">
            <v>0</v>
          </cell>
          <cell r="G1171">
            <v>11903</v>
          </cell>
        </row>
        <row r="1172">
          <cell r="B1172" t="str">
            <v>FINCHG</v>
          </cell>
          <cell r="C1172" t="str">
            <v>LATE FEE</v>
          </cell>
          <cell r="D1172" t="str">
            <v>FINCHGLATE FEE</v>
          </cell>
          <cell r="E1172">
            <v>138</v>
          </cell>
          <cell r="F1172">
            <v>0</v>
          </cell>
          <cell r="G1172">
            <v>38000</v>
          </cell>
        </row>
        <row r="1173">
          <cell r="B1173" t="str">
            <v>MM</v>
          </cell>
          <cell r="C1173" t="str">
            <v>MOVE MONEY</v>
          </cell>
          <cell r="D1173" t="str">
            <v>MMMOVE MONEY</v>
          </cell>
          <cell r="E1173">
            <v>63</v>
          </cell>
          <cell r="F1173">
            <v>0</v>
          </cell>
          <cell r="G1173">
            <v>10095</v>
          </cell>
        </row>
        <row r="1174">
          <cell r="B1174" t="str">
            <v>NSF CC FEE</v>
          </cell>
          <cell r="C1174" t="str">
            <v>RETURNED CREDIT CARD FEE</v>
          </cell>
          <cell r="D1174" t="str">
            <v>NSF CC FEERETURNED CREDIT CARD FEE</v>
          </cell>
          <cell r="E1174">
            <v>16</v>
          </cell>
          <cell r="F1174">
            <v>0</v>
          </cell>
          <cell r="G1174">
            <v>91002</v>
          </cell>
        </row>
        <row r="1175">
          <cell r="B1175" t="str">
            <v>NSF FEES</v>
          </cell>
          <cell r="C1175" t="str">
            <v>RETURNED CHECK FEE</v>
          </cell>
          <cell r="D1175" t="str">
            <v>NSF FEESRETURNED CHECK FEE</v>
          </cell>
          <cell r="E1175">
            <v>25</v>
          </cell>
          <cell r="F1175">
            <v>0</v>
          </cell>
          <cell r="G1175">
            <v>91002</v>
          </cell>
        </row>
        <row r="1176">
          <cell r="B1176" t="str">
            <v>REFUND</v>
          </cell>
          <cell r="C1176" t="str">
            <v>REFUND</v>
          </cell>
          <cell r="D1176" t="str">
            <v>REFUNDREFUND</v>
          </cell>
          <cell r="E1176">
            <v>42</v>
          </cell>
          <cell r="F1176">
            <v>0</v>
          </cell>
          <cell r="G1176">
            <v>11599</v>
          </cell>
        </row>
        <row r="1177">
          <cell r="B1177" t="str">
            <v>RETCK</v>
          </cell>
          <cell r="C1177" t="str">
            <v>RETURNED CHECK</v>
          </cell>
          <cell r="D1177" t="str">
            <v>RETCKRETURNED CHECK</v>
          </cell>
          <cell r="E1177">
            <v>5</v>
          </cell>
          <cell r="F1177">
            <v>0</v>
          </cell>
          <cell r="G1177">
            <v>10060</v>
          </cell>
        </row>
        <row r="1178">
          <cell r="B1178" t="str">
            <v>FINCHG</v>
          </cell>
          <cell r="C1178" t="str">
            <v>LATE FEE</v>
          </cell>
          <cell r="D1178" t="str">
            <v>FINCHGLATE FEE</v>
          </cell>
          <cell r="E1178">
            <v>138</v>
          </cell>
          <cell r="F1178">
            <v>0</v>
          </cell>
          <cell r="G1178">
            <v>38000</v>
          </cell>
        </row>
        <row r="1179">
          <cell r="B1179" t="str">
            <v>BD</v>
          </cell>
          <cell r="C1179" t="str">
            <v>W\O BAD DEBT</v>
          </cell>
          <cell r="D1179" t="str">
            <v>BDW\O BAD DEBT</v>
          </cell>
          <cell r="E1179">
            <v>46</v>
          </cell>
          <cell r="F1179">
            <v>0</v>
          </cell>
          <cell r="G1179">
            <v>11902</v>
          </cell>
        </row>
        <row r="1180">
          <cell r="B1180" t="str">
            <v>FINCHG</v>
          </cell>
          <cell r="C1180" t="str">
            <v>LATE FEE</v>
          </cell>
          <cell r="D1180" t="str">
            <v>FINCHGLATE FEE</v>
          </cell>
          <cell r="E1180">
            <v>138</v>
          </cell>
          <cell r="F1180">
            <v>0</v>
          </cell>
          <cell r="G1180">
            <v>38000</v>
          </cell>
        </row>
        <row r="1181">
          <cell r="B1181" t="str">
            <v>MM</v>
          </cell>
          <cell r="C1181" t="str">
            <v>MOVE MONEY</v>
          </cell>
          <cell r="D1181" t="str">
            <v>MMMOVE MONEY</v>
          </cell>
          <cell r="E1181">
            <v>63</v>
          </cell>
          <cell r="F1181">
            <v>0</v>
          </cell>
          <cell r="G1181">
            <v>10095</v>
          </cell>
        </row>
        <row r="1182">
          <cell r="B1182" t="str">
            <v>REFUND</v>
          </cell>
          <cell r="C1182" t="str">
            <v>REFUND</v>
          </cell>
          <cell r="D1182" t="str">
            <v>REFUNDREFUND</v>
          </cell>
          <cell r="E1182">
            <v>42</v>
          </cell>
          <cell r="F1182">
            <v>0</v>
          </cell>
          <cell r="G1182">
            <v>11599</v>
          </cell>
        </row>
        <row r="1183">
          <cell r="B1183" t="str">
            <v>300RENTTM</v>
          </cell>
          <cell r="C1183" t="str">
            <v>300 GL CART TEMP RENT MONTHLY</v>
          </cell>
          <cell r="D1183" t="str">
            <v>300RENTTM300 GL CART TEMP RENT MONTHLY</v>
          </cell>
          <cell r="E1183">
            <v>28</v>
          </cell>
          <cell r="F1183">
            <v>0</v>
          </cell>
          <cell r="G1183">
            <v>33000</v>
          </cell>
        </row>
        <row r="1184">
          <cell r="B1184" t="str">
            <v>300CTPU</v>
          </cell>
          <cell r="C1184" t="str">
            <v>300 GL CART TEMP PICKUP</v>
          </cell>
          <cell r="D1184" t="str">
            <v>300CTPU300 GL CART TEMP PICKUP</v>
          </cell>
          <cell r="E1184">
            <v>30</v>
          </cell>
          <cell r="F1184">
            <v>0</v>
          </cell>
          <cell r="G1184">
            <v>33000</v>
          </cell>
        </row>
        <row r="1185">
          <cell r="B1185" t="str">
            <v>CTDEL</v>
          </cell>
          <cell r="C1185" t="str">
            <v>TEMP CONTAINER DELIV</v>
          </cell>
          <cell r="D1185" t="str">
            <v>CTDELTEMP CONTAINER DELIV</v>
          </cell>
          <cell r="E1185">
            <v>21</v>
          </cell>
          <cell r="F1185">
            <v>0</v>
          </cell>
          <cell r="G1185">
            <v>33000</v>
          </cell>
        </row>
        <row r="1186">
          <cell r="B1186" t="str">
            <v>SP65B</v>
          </cell>
          <cell r="C1186" t="str">
            <v>SPECIAL PICKUP 65GL BEAR</v>
          </cell>
          <cell r="D1186" t="str">
            <v>SP65BSPECIAL PICKUP 65GL BEAR</v>
          </cell>
          <cell r="E1186">
            <v>12</v>
          </cell>
          <cell r="F1186">
            <v>0</v>
          </cell>
          <cell r="G1186">
            <v>33001</v>
          </cell>
        </row>
        <row r="1187">
          <cell r="B1187" t="str">
            <v>2178-COM</v>
          </cell>
          <cell r="C1187" t="str">
            <v>FUEL AND MATERIAL SURCHARGE</v>
          </cell>
          <cell r="D1187" t="str">
            <v>2178-COMFUEL AND MATERIAL SURCHARGE</v>
          </cell>
          <cell r="E1187">
            <v>77</v>
          </cell>
          <cell r="F1187">
            <v>0</v>
          </cell>
          <cell r="G1187">
            <v>33002</v>
          </cell>
        </row>
        <row r="1188">
          <cell r="B1188" t="str">
            <v>2178-RES</v>
          </cell>
          <cell r="C1188" t="str">
            <v>FUEL AND MATERIAL SURCHARGE</v>
          </cell>
          <cell r="D1188" t="str">
            <v>2178-RESFUEL AND MATERIAL SURCHARGE</v>
          </cell>
          <cell r="E1188">
            <v>133</v>
          </cell>
          <cell r="F1188">
            <v>0</v>
          </cell>
          <cell r="G1188">
            <v>33002</v>
          </cell>
        </row>
        <row r="1189">
          <cell r="B1189" t="str">
            <v>REFUSE</v>
          </cell>
          <cell r="C1189" t="str">
            <v>3.6% WA REFUSE TAX</v>
          </cell>
          <cell r="D1189" t="str">
            <v>REFUSE3.6% WA REFUSE TAX</v>
          </cell>
          <cell r="E1189">
            <v>337</v>
          </cell>
          <cell r="F1189">
            <v>0</v>
          </cell>
          <cell r="G1189">
            <v>20180</v>
          </cell>
        </row>
        <row r="1190">
          <cell r="B1190" t="str">
            <v>WA-STATE</v>
          </cell>
          <cell r="C1190" t="str">
            <v>8.1% WA STATE SALES TAX</v>
          </cell>
          <cell r="D1190" t="str">
            <v>WA-STATE8.1% WA STATE SALES TAX</v>
          </cell>
          <cell r="E1190">
            <v>170</v>
          </cell>
          <cell r="F1190">
            <v>0</v>
          </cell>
          <cell r="G1190">
            <v>20140</v>
          </cell>
        </row>
        <row r="1191">
          <cell r="B1191" t="str">
            <v>90CW1</v>
          </cell>
          <cell r="C1191" t="str">
            <v>1-90 GAL CART CMML WKLY</v>
          </cell>
          <cell r="D1191" t="str">
            <v>90CW11-90 GAL CART CMML WKLY</v>
          </cell>
          <cell r="E1191">
            <v>63</v>
          </cell>
          <cell r="F1191">
            <v>0</v>
          </cell>
          <cell r="G1191">
            <v>33000</v>
          </cell>
        </row>
        <row r="1192">
          <cell r="B1192" t="str">
            <v>95C3WB1</v>
          </cell>
          <cell r="C1192" t="str">
            <v>1-95 GAL BEAR CART CMML 3X WK</v>
          </cell>
          <cell r="D1192" t="str">
            <v>95C3WB11-95 GAL BEAR CART CMML 3X WK</v>
          </cell>
          <cell r="E1192">
            <v>17</v>
          </cell>
          <cell r="F1192">
            <v>0</v>
          </cell>
          <cell r="G1192">
            <v>33000</v>
          </cell>
        </row>
        <row r="1193">
          <cell r="B1193" t="str">
            <v>CTRIP</v>
          </cell>
          <cell r="C1193" t="str">
            <v>RETURN TRIP CHARGE - CONT</v>
          </cell>
          <cell r="D1193" t="str">
            <v>CTRIPRETURN TRIP CHARGE - CONT</v>
          </cell>
          <cell r="E1193">
            <v>8</v>
          </cell>
          <cell r="F1193">
            <v>0</v>
          </cell>
          <cell r="G1193">
            <v>33001</v>
          </cell>
        </row>
        <row r="1194">
          <cell r="B1194" t="str">
            <v>300C2W1</v>
          </cell>
          <cell r="C1194" t="str">
            <v>1-300 GL CART 2X WK SVC</v>
          </cell>
          <cell r="D1194" t="str">
            <v>300C2W11-300 GL CART 2X WK SVC</v>
          </cell>
          <cell r="E1194">
            <v>41</v>
          </cell>
          <cell r="F1194">
            <v>0</v>
          </cell>
          <cell r="G1194">
            <v>33000</v>
          </cell>
        </row>
        <row r="1195">
          <cell r="B1195" t="str">
            <v>300C3W1</v>
          </cell>
          <cell r="C1195" t="str">
            <v>1-300 GL CART 3X WK SVC</v>
          </cell>
          <cell r="D1195" t="str">
            <v>300C3W11-300 GL CART 3X WK SVC</v>
          </cell>
          <cell r="E1195">
            <v>38</v>
          </cell>
          <cell r="F1195">
            <v>0</v>
          </cell>
          <cell r="G1195">
            <v>33000</v>
          </cell>
        </row>
        <row r="1196">
          <cell r="B1196" t="str">
            <v>300C4W1</v>
          </cell>
          <cell r="C1196" t="str">
            <v>1-300 GL CART 4X WK SVC</v>
          </cell>
          <cell r="D1196" t="str">
            <v>300C4W11-300 GL CART 4X WK SVC</v>
          </cell>
          <cell r="E1196">
            <v>11</v>
          </cell>
          <cell r="F1196">
            <v>0</v>
          </cell>
          <cell r="G1196">
            <v>33000</v>
          </cell>
        </row>
        <row r="1197">
          <cell r="B1197" t="str">
            <v>300C5W1</v>
          </cell>
          <cell r="C1197" t="str">
            <v>1-300 GL CART 5X WK SVC</v>
          </cell>
          <cell r="D1197" t="str">
            <v>300C5W11-300 GL CART 5X WK SVC</v>
          </cell>
          <cell r="E1197">
            <v>34</v>
          </cell>
          <cell r="F1197">
            <v>0</v>
          </cell>
          <cell r="G1197">
            <v>33000</v>
          </cell>
        </row>
        <row r="1198">
          <cell r="B1198" t="str">
            <v>300CE1</v>
          </cell>
          <cell r="C1198" t="str">
            <v>1-300 GL CART EOW SVC</v>
          </cell>
          <cell r="D1198" t="str">
            <v>300CE11-300 GL CART EOW SVC</v>
          </cell>
          <cell r="E1198">
            <v>46</v>
          </cell>
          <cell r="F1198">
            <v>0</v>
          </cell>
          <cell r="G1198">
            <v>33000</v>
          </cell>
        </row>
        <row r="1199">
          <cell r="B1199" t="str">
            <v>300CW1</v>
          </cell>
          <cell r="C1199" t="str">
            <v>1-300 GL CART WEEKLY SVC</v>
          </cell>
          <cell r="D1199" t="str">
            <v>300CW11-300 GL CART WEEKLY SVC</v>
          </cell>
          <cell r="E1199">
            <v>51</v>
          </cell>
          <cell r="F1199">
            <v>0</v>
          </cell>
          <cell r="G1199">
            <v>33000</v>
          </cell>
        </row>
        <row r="1200">
          <cell r="B1200" t="str">
            <v>300RENTTM</v>
          </cell>
          <cell r="C1200" t="str">
            <v>300 GL CART TEMP RENT MONTHLY</v>
          </cell>
          <cell r="D1200" t="str">
            <v>300RENTTM300 GL CART TEMP RENT MONTHLY</v>
          </cell>
          <cell r="E1200">
            <v>28</v>
          </cell>
          <cell r="F1200">
            <v>0</v>
          </cell>
          <cell r="G1200">
            <v>33000</v>
          </cell>
        </row>
        <row r="1201">
          <cell r="B1201" t="str">
            <v>60C2W1</v>
          </cell>
          <cell r="C1201" t="str">
            <v>1-60 GAL CART CMML 2X WK</v>
          </cell>
          <cell r="D1201" t="str">
            <v>60C2W11-60 GAL CART CMML 2X WK</v>
          </cell>
          <cell r="E1201">
            <v>25</v>
          </cell>
          <cell r="F1201">
            <v>0</v>
          </cell>
          <cell r="G1201">
            <v>33000</v>
          </cell>
        </row>
        <row r="1202">
          <cell r="B1202" t="str">
            <v>60CE1</v>
          </cell>
          <cell r="C1202" t="str">
            <v>1-60 GAL CART CMML EOW</v>
          </cell>
          <cell r="D1202" t="str">
            <v>60CE11-60 GAL CART CMML EOW</v>
          </cell>
          <cell r="E1202">
            <v>52</v>
          </cell>
          <cell r="F1202">
            <v>0</v>
          </cell>
          <cell r="G1202">
            <v>33000</v>
          </cell>
        </row>
        <row r="1203">
          <cell r="B1203" t="str">
            <v>60CM1</v>
          </cell>
          <cell r="C1203" t="str">
            <v>1-60 GAL CART CMML MNTHLY</v>
          </cell>
          <cell r="D1203" t="str">
            <v>60CM11-60 GAL CART CMML MNTHLY</v>
          </cell>
          <cell r="E1203">
            <v>12</v>
          </cell>
          <cell r="F1203">
            <v>0</v>
          </cell>
          <cell r="G1203">
            <v>33000</v>
          </cell>
        </row>
        <row r="1204">
          <cell r="B1204" t="str">
            <v>60CW1</v>
          </cell>
          <cell r="C1204" t="str">
            <v>1-60 GAL CART CMML WKLY</v>
          </cell>
          <cell r="D1204" t="str">
            <v>60CW11-60 GAL CART CMML WKLY</v>
          </cell>
          <cell r="E1204">
            <v>54</v>
          </cell>
          <cell r="F1204">
            <v>0</v>
          </cell>
          <cell r="G1204">
            <v>33000</v>
          </cell>
        </row>
        <row r="1205">
          <cell r="B1205" t="str">
            <v>65C2WB1</v>
          </cell>
          <cell r="C1205" t="str">
            <v>1-65 GAL BEAR CART CMML 2X WK</v>
          </cell>
          <cell r="D1205" t="str">
            <v>65C2WB11-65 GAL BEAR CART CMML 2X WK</v>
          </cell>
          <cell r="E1205">
            <v>27</v>
          </cell>
          <cell r="F1205">
            <v>0</v>
          </cell>
          <cell r="G1205">
            <v>33000</v>
          </cell>
        </row>
        <row r="1206">
          <cell r="B1206" t="str">
            <v>65CBRENT</v>
          </cell>
          <cell r="C1206" t="str">
            <v>65 CMML BEAR RENT</v>
          </cell>
          <cell r="D1206" t="str">
            <v>65CBRENT65 CMML BEAR RENT</v>
          </cell>
          <cell r="E1206">
            <v>31</v>
          </cell>
          <cell r="F1206">
            <v>0</v>
          </cell>
          <cell r="G1206">
            <v>33000</v>
          </cell>
        </row>
        <row r="1207">
          <cell r="B1207" t="str">
            <v>65CWB1</v>
          </cell>
          <cell r="C1207" t="str">
            <v>1-65 GAL BEAR CART CMML WKLY</v>
          </cell>
          <cell r="D1207" t="str">
            <v>65CWB11-65 GAL BEAR CART CMML WKLY</v>
          </cell>
          <cell r="E1207">
            <v>34</v>
          </cell>
          <cell r="F1207">
            <v>0</v>
          </cell>
          <cell r="G1207">
            <v>33000</v>
          </cell>
        </row>
        <row r="1208">
          <cell r="B1208" t="str">
            <v>90C2W1</v>
          </cell>
          <cell r="C1208" t="str">
            <v>1-90 GAL CART CMML 2X WK</v>
          </cell>
          <cell r="D1208" t="str">
            <v>90C2W11-90 GAL CART CMML 2X WK</v>
          </cell>
          <cell r="E1208">
            <v>36</v>
          </cell>
          <cell r="F1208">
            <v>0</v>
          </cell>
          <cell r="G1208">
            <v>33000</v>
          </cell>
        </row>
        <row r="1209">
          <cell r="B1209" t="str">
            <v>90CE1</v>
          </cell>
          <cell r="C1209" t="str">
            <v>1-90 GAL CART CMML EOW</v>
          </cell>
          <cell r="D1209" t="str">
            <v>90CE11-90 GAL CART CMML EOW</v>
          </cell>
          <cell r="E1209">
            <v>19</v>
          </cell>
          <cell r="F1209">
            <v>0</v>
          </cell>
          <cell r="G1209">
            <v>33000</v>
          </cell>
        </row>
        <row r="1210">
          <cell r="B1210" t="str">
            <v>90CM1</v>
          </cell>
          <cell r="C1210" t="str">
            <v>1-90 GAL CART CMML MONTHLY</v>
          </cell>
          <cell r="D1210" t="str">
            <v>90CM11-90 GAL CART CMML MONTHLY</v>
          </cell>
          <cell r="E1210">
            <v>5</v>
          </cell>
          <cell r="F1210">
            <v>0</v>
          </cell>
          <cell r="G1210">
            <v>33000</v>
          </cell>
        </row>
        <row r="1211">
          <cell r="B1211" t="str">
            <v>90CW1</v>
          </cell>
          <cell r="C1211" t="str">
            <v>1-90 GAL CART CMML WKLY</v>
          </cell>
          <cell r="D1211" t="str">
            <v>90CW11-90 GAL CART CMML WKLY</v>
          </cell>
          <cell r="E1211">
            <v>63</v>
          </cell>
          <cell r="F1211">
            <v>0</v>
          </cell>
          <cell r="G1211">
            <v>33000</v>
          </cell>
        </row>
        <row r="1212">
          <cell r="B1212" t="str">
            <v>95C2WB1</v>
          </cell>
          <cell r="C1212" t="str">
            <v>1-95 GAL BEAR CART CMML 2X WK</v>
          </cell>
          <cell r="D1212" t="str">
            <v>95C2WB11-95 GAL BEAR CART CMML 2X WK</v>
          </cell>
          <cell r="E1212">
            <v>15</v>
          </cell>
          <cell r="F1212">
            <v>0</v>
          </cell>
          <cell r="G1212">
            <v>33000</v>
          </cell>
        </row>
        <row r="1213">
          <cell r="B1213" t="str">
            <v>95C3WB1</v>
          </cell>
          <cell r="C1213" t="str">
            <v>1-95 GAL BEAR CART CMML 3X WK</v>
          </cell>
          <cell r="D1213" t="str">
            <v>95C3WB11-95 GAL BEAR CART CMML 3X WK</v>
          </cell>
          <cell r="E1213">
            <v>17</v>
          </cell>
          <cell r="F1213">
            <v>0</v>
          </cell>
          <cell r="G1213">
            <v>33000</v>
          </cell>
        </row>
        <row r="1214">
          <cell r="B1214" t="str">
            <v>95CBRENT</v>
          </cell>
          <cell r="C1214" t="str">
            <v>95 CMML BEAR RENT</v>
          </cell>
          <cell r="D1214" t="str">
            <v>95CBRENT95 CMML BEAR RENT</v>
          </cell>
          <cell r="E1214">
            <v>37</v>
          </cell>
          <cell r="F1214">
            <v>0</v>
          </cell>
          <cell r="G1214">
            <v>33000</v>
          </cell>
        </row>
        <row r="1215">
          <cell r="B1215" t="str">
            <v>95CWB1</v>
          </cell>
          <cell r="C1215" t="str">
            <v>1-95 GAL BEAR CART CMML WKLY</v>
          </cell>
          <cell r="D1215" t="str">
            <v>95CWB11-95 GAL BEAR CART CMML WKLY</v>
          </cell>
          <cell r="E1215">
            <v>37</v>
          </cell>
          <cell r="F1215">
            <v>0</v>
          </cell>
          <cell r="G1215">
            <v>33000</v>
          </cell>
        </row>
        <row r="1216">
          <cell r="B1216" t="str">
            <v>CASTERS-COM</v>
          </cell>
          <cell r="C1216" t="str">
            <v>CASTERS - COM</v>
          </cell>
          <cell r="D1216" t="str">
            <v>CASTERS-COMCASTERS - COM</v>
          </cell>
          <cell r="E1216">
            <v>43</v>
          </cell>
          <cell r="F1216">
            <v>0</v>
          </cell>
          <cell r="G1216">
            <v>33000</v>
          </cell>
        </row>
        <row r="1217">
          <cell r="B1217" t="str">
            <v>CRENT300</v>
          </cell>
          <cell r="C1217" t="str">
            <v>CONTAINER RENT 300 GAL</v>
          </cell>
          <cell r="D1217" t="str">
            <v>CRENT300CONTAINER RENT 300 GAL</v>
          </cell>
          <cell r="E1217">
            <v>46</v>
          </cell>
          <cell r="F1217">
            <v>0</v>
          </cell>
          <cell r="G1217">
            <v>33000</v>
          </cell>
        </row>
        <row r="1218">
          <cell r="B1218" t="str">
            <v>CRENT60</v>
          </cell>
          <cell r="C1218" t="str">
            <v>CONTAINER RENT 60 GAL</v>
          </cell>
          <cell r="D1218" t="str">
            <v>CRENT60CONTAINER RENT 60 GAL</v>
          </cell>
          <cell r="E1218">
            <v>50</v>
          </cell>
          <cell r="F1218">
            <v>0</v>
          </cell>
          <cell r="G1218">
            <v>33000</v>
          </cell>
        </row>
        <row r="1219">
          <cell r="B1219" t="str">
            <v>CRENT90</v>
          </cell>
          <cell r="C1219" t="str">
            <v>CONTAINER RENT 90 GAL</v>
          </cell>
          <cell r="D1219" t="str">
            <v>CRENT90CONTAINER RENT 90 GAL</v>
          </cell>
          <cell r="E1219">
            <v>12</v>
          </cell>
          <cell r="F1219">
            <v>0</v>
          </cell>
          <cell r="G1219">
            <v>33000</v>
          </cell>
        </row>
        <row r="1220">
          <cell r="B1220" t="str">
            <v>ROLLM-COM</v>
          </cell>
          <cell r="C1220" t="str">
            <v>ROLLOUT CMML MTHLY UP TO 25FT</v>
          </cell>
          <cell r="D1220" t="str">
            <v>ROLLM-COMROLLOUT CMML MTHLY UP TO 25FT</v>
          </cell>
          <cell r="E1220">
            <v>3</v>
          </cell>
          <cell r="F1220">
            <v>0</v>
          </cell>
          <cell r="G1220">
            <v>33001</v>
          </cell>
        </row>
        <row r="1221">
          <cell r="B1221" t="str">
            <v>ROLLOUTOC</v>
          </cell>
          <cell r="C1221" t="str">
            <v>ROLL OUT</v>
          </cell>
          <cell r="D1221" t="str">
            <v>ROLLOUTOCROLL OUT</v>
          </cell>
          <cell r="E1221">
            <v>36</v>
          </cell>
          <cell r="F1221">
            <v>0</v>
          </cell>
          <cell r="G1221">
            <v>33001</v>
          </cell>
        </row>
        <row r="1222">
          <cell r="B1222" t="str">
            <v>ROLLW-COM</v>
          </cell>
          <cell r="C1222" t="str">
            <v>ROLLOUT CMML WEEKLY UP TO 25FT</v>
          </cell>
          <cell r="D1222" t="str">
            <v>ROLLW-COMROLLOUT CMML WEEKLY UP TO 25FT</v>
          </cell>
          <cell r="E1222">
            <v>24</v>
          </cell>
          <cell r="F1222">
            <v>0</v>
          </cell>
          <cell r="G1222">
            <v>33001</v>
          </cell>
        </row>
        <row r="1223">
          <cell r="B1223" t="str">
            <v>UNLOCKREF</v>
          </cell>
          <cell r="C1223" t="str">
            <v>UNLOCK / UNLATCH REFUSE</v>
          </cell>
          <cell r="D1223" t="str">
            <v>UNLOCKREFUNLOCK / UNLATCH REFUSE</v>
          </cell>
          <cell r="E1223">
            <v>39</v>
          </cell>
          <cell r="F1223">
            <v>0</v>
          </cell>
          <cell r="G1223">
            <v>33001</v>
          </cell>
        </row>
        <row r="1224">
          <cell r="B1224" t="str">
            <v>300C2W1</v>
          </cell>
          <cell r="C1224" t="str">
            <v>1-300 GL CART 2X WK SVC</v>
          </cell>
          <cell r="D1224" t="str">
            <v>300C2W11-300 GL CART 2X WK SVC</v>
          </cell>
          <cell r="E1224">
            <v>41</v>
          </cell>
          <cell r="F1224">
            <v>0</v>
          </cell>
          <cell r="G1224">
            <v>33000</v>
          </cell>
        </row>
        <row r="1225">
          <cell r="B1225" t="str">
            <v>300CTPU</v>
          </cell>
          <cell r="C1225" t="str">
            <v>300 GL CART TEMP PICKUP</v>
          </cell>
          <cell r="D1225" t="str">
            <v>300CTPU300 GL CART TEMP PICKUP</v>
          </cell>
          <cell r="E1225">
            <v>30</v>
          </cell>
          <cell r="F1225">
            <v>0</v>
          </cell>
          <cell r="G1225">
            <v>33000</v>
          </cell>
        </row>
        <row r="1226">
          <cell r="B1226" t="str">
            <v>300RENTTD</v>
          </cell>
          <cell r="C1226" t="str">
            <v>300 GL CART TEMP RENT DAILY</v>
          </cell>
          <cell r="D1226" t="str">
            <v>300RENTTD300 GL CART TEMP RENT DAILY</v>
          </cell>
          <cell r="E1226">
            <v>13</v>
          </cell>
          <cell r="F1226">
            <v>0</v>
          </cell>
          <cell r="G1226">
            <v>33000</v>
          </cell>
        </row>
        <row r="1227">
          <cell r="B1227" t="str">
            <v>300RENTTM</v>
          </cell>
          <cell r="C1227" t="str">
            <v>300 GL CART TEMP RENT MONTHLY</v>
          </cell>
          <cell r="D1227" t="str">
            <v>300RENTTM300 GL CART TEMP RENT MONTHLY</v>
          </cell>
          <cell r="E1227">
            <v>28</v>
          </cell>
          <cell r="F1227">
            <v>0</v>
          </cell>
          <cell r="G1227">
            <v>33000</v>
          </cell>
        </row>
        <row r="1228">
          <cell r="B1228" t="str">
            <v>CTDEL</v>
          </cell>
          <cell r="C1228" t="str">
            <v>TEMP CONTAINER DELIV</v>
          </cell>
          <cell r="D1228" t="str">
            <v>CTDELTEMP CONTAINER DELIV</v>
          </cell>
          <cell r="E1228">
            <v>21</v>
          </cell>
          <cell r="F1228">
            <v>0</v>
          </cell>
          <cell r="G1228">
            <v>33000</v>
          </cell>
        </row>
        <row r="1229">
          <cell r="B1229" t="str">
            <v>CXTRA60</v>
          </cell>
          <cell r="C1229" t="str">
            <v>EXTRA 60GAL COMM</v>
          </cell>
          <cell r="D1229" t="str">
            <v>CXTRA60EXTRA 60GAL COMM</v>
          </cell>
          <cell r="E1229">
            <v>6</v>
          </cell>
          <cell r="F1229">
            <v>0</v>
          </cell>
          <cell r="G1229">
            <v>33001</v>
          </cell>
        </row>
        <row r="1230">
          <cell r="B1230" t="str">
            <v>OFOWC</v>
          </cell>
          <cell r="C1230" t="str">
            <v>OVERFILL/OVERWEIGHT COMM</v>
          </cell>
          <cell r="D1230" t="str">
            <v>OFOWCOVERFILL/OVERWEIGHT COMM</v>
          </cell>
          <cell r="E1230">
            <v>40</v>
          </cell>
          <cell r="F1230">
            <v>0</v>
          </cell>
          <cell r="G1230">
            <v>33001</v>
          </cell>
        </row>
        <row r="1231">
          <cell r="B1231" t="str">
            <v>SP300</v>
          </cell>
          <cell r="C1231" t="str">
            <v>SPECIAL PICKUP 300GL</v>
          </cell>
          <cell r="D1231" t="str">
            <v>SP300SPECIAL PICKUP 300GL</v>
          </cell>
          <cell r="E1231">
            <v>30</v>
          </cell>
          <cell r="F1231">
            <v>0</v>
          </cell>
          <cell r="G1231">
            <v>33001</v>
          </cell>
        </row>
        <row r="1232">
          <cell r="B1232" t="str">
            <v>SP65B</v>
          </cell>
          <cell r="C1232" t="str">
            <v>SPECIAL PICKUP 65GL BEAR</v>
          </cell>
          <cell r="D1232" t="str">
            <v>SP65BSPECIAL PICKUP 65GL BEAR</v>
          </cell>
          <cell r="E1232">
            <v>12</v>
          </cell>
          <cell r="F1232">
            <v>0</v>
          </cell>
          <cell r="G1232">
            <v>33001</v>
          </cell>
        </row>
        <row r="1233">
          <cell r="B1233" t="str">
            <v>2178-COM</v>
          </cell>
          <cell r="C1233" t="str">
            <v>FUEL AND MATERIAL SURCHARGE</v>
          </cell>
          <cell r="D1233" t="str">
            <v>2178-COMFUEL AND MATERIAL SURCHARGE</v>
          </cell>
          <cell r="E1233">
            <v>77</v>
          </cell>
          <cell r="F1233">
            <v>0</v>
          </cell>
          <cell r="G1233">
            <v>33002</v>
          </cell>
        </row>
        <row r="1234">
          <cell r="B1234" t="str">
            <v>2178-RES</v>
          </cell>
          <cell r="C1234" t="str">
            <v>FUEL AND MATERIAL SURCHARGE</v>
          </cell>
          <cell r="D1234" t="str">
            <v>2178-RESFUEL AND MATERIAL SURCHARGE</v>
          </cell>
          <cell r="E1234">
            <v>133</v>
          </cell>
          <cell r="F1234">
            <v>0</v>
          </cell>
          <cell r="G1234">
            <v>33002</v>
          </cell>
        </row>
        <row r="1235">
          <cell r="B1235" t="str">
            <v>2178-RO</v>
          </cell>
          <cell r="C1235" t="str">
            <v>FUEL AND MATERIAL SURCHARGE</v>
          </cell>
          <cell r="D1235" t="str">
            <v>2178-ROFUEL AND MATERIAL SURCHARGE</v>
          </cell>
          <cell r="E1235">
            <v>140</v>
          </cell>
          <cell r="F1235">
            <v>0</v>
          </cell>
          <cell r="G1235">
            <v>33002</v>
          </cell>
        </row>
        <row r="1236">
          <cell r="B1236" t="str">
            <v>LONGB-UTILITY</v>
          </cell>
          <cell r="C1236" t="str">
            <v>9.0% CITY UTILITY TAX</v>
          </cell>
          <cell r="D1236" t="str">
            <v>LONGB-UTILITY9.0% CITY UTILITY TAX</v>
          </cell>
          <cell r="E1236">
            <v>73</v>
          </cell>
          <cell r="F1236">
            <v>0</v>
          </cell>
          <cell r="G1236">
            <v>20175</v>
          </cell>
        </row>
        <row r="1237">
          <cell r="B1237" t="str">
            <v>REFUSE</v>
          </cell>
          <cell r="C1237" t="str">
            <v>3.6% WA REFUSE TAX</v>
          </cell>
          <cell r="D1237" t="str">
            <v>REFUSE3.6% WA REFUSE TAX</v>
          </cell>
          <cell r="E1237">
            <v>337</v>
          </cell>
          <cell r="F1237">
            <v>0</v>
          </cell>
          <cell r="G1237">
            <v>20180</v>
          </cell>
        </row>
        <row r="1238">
          <cell r="B1238" t="str">
            <v>REFUSE</v>
          </cell>
          <cell r="C1238" t="str">
            <v>3.6% WA REFUSE TAX</v>
          </cell>
          <cell r="D1238" t="str">
            <v>REFUSE3.6% WA REFUSE TAX</v>
          </cell>
          <cell r="E1238">
            <v>337</v>
          </cell>
          <cell r="F1238">
            <v>0</v>
          </cell>
          <cell r="G1238">
            <v>20180</v>
          </cell>
        </row>
        <row r="1239">
          <cell r="B1239" t="str">
            <v>REFUSE</v>
          </cell>
          <cell r="C1239" t="str">
            <v>3.6% WA REFUSE TAX</v>
          </cell>
          <cell r="D1239" t="str">
            <v>REFUSE3.6% WA REFUSE TAX</v>
          </cell>
          <cell r="E1239">
            <v>337</v>
          </cell>
          <cell r="F1239">
            <v>0</v>
          </cell>
          <cell r="G1239">
            <v>20180</v>
          </cell>
        </row>
        <row r="1240">
          <cell r="B1240" t="str">
            <v>REFUSE</v>
          </cell>
          <cell r="C1240" t="str">
            <v>3.6% WA REFUSE TAX</v>
          </cell>
          <cell r="D1240" t="str">
            <v>REFUSE3.6% WA REFUSE TAX</v>
          </cell>
          <cell r="E1240">
            <v>337</v>
          </cell>
          <cell r="F1240">
            <v>0</v>
          </cell>
          <cell r="G1240">
            <v>20180</v>
          </cell>
        </row>
        <row r="1241">
          <cell r="B1241" t="str">
            <v>WA-STATE</v>
          </cell>
          <cell r="C1241" t="str">
            <v>8.1% WA STATE SALES TAX</v>
          </cell>
          <cell r="D1241" t="str">
            <v>WA-STATE8.1% WA STATE SALES TAX</v>
          </cell>
          <cell r="E1241">
            <v>170</v>
          </cell>
          <cell r="F1241">
            <v>0</v>
          </cell>
          <cell r="G1241">
            <v>20140</v>
          </cell>
        </row>
        <row r="1242">
          <cell r="B1242" t="str">
            <v>CC-KOL</v>
          </cell>
          <cell r="C1242" t="str">
            <v>ONLINE PAYMENT-CC</v>
          </cell>
          <cell r="D1242" t="str">
            <v>CC-KOLONLINE PAYMENT-CC</v>
          </cell>
          <cell r="E1242">
            <v>151</v>
          </cell>
          <cell r="F1242">
            <v>0</v>
          </cell>
          <cell r="G1242">
            <v>10098</v>
          </cell>
        </row>
        <row r="1243">
          <cell r="B1243" t="str">
            <v>MAKEPAYMENT</v>
          </cell>
          <cell r="C1243" t="str">
            <v>MAKE A PAYMENT</v>
          </cell>
          <cell r="D1243" t="str">
            <v>MAKEPAYMENTMAKE A PAYMENT</v>
          </cell>
          <cell r="E1243">
            <v>60</v>
          </cell>
          <cell r="F1243">
            <v>0</v>
          </cell>
          <cell r="G1243">
            <v>10098</v>
          </cell>
        </row>
        <row r="1244">
          <cell r="B1244" t="str">
            <v>PAY</v>
          </cell>
          <cell r="C1244" t="str">
            <v>PAYMENT-THANK YOU!</v>
          </cell>
          <cell r="D1244" t="str">
            <v>PAYPAYMENT-THANK YOU!</v>
          </cell>
          <cell r="E1244">
            <v>141</v>
          </cell>
          <cell r="F1244">
            <v>0</v>
          </cell>
          <cell r="G1244">
            <v>10060</v>
          </cell>
        </row>
        <row r="1245">
          <cell r="B1245" t="str">
            <v>PAY-CFREE</v>
          </cell>
          <cell r="C1245" t="str">
            <v>PAYMENT-THANK YOU</v>
          </cell>
          <cell r="D1245" t="str">
            <v>PAY-CFREEPAYMENT-THANK YOU</v>
          </cell>
          <cell r="E1245">
            <v>106</v>
          </cell>
          <cell r="F1245">
            <v>0</v>
          </cell>
          <cell r="G1245">
            <v>10092</v>
          </cell>
        </row>
        <row r="1246">
          <cell r="B1246" t="str">
            <v>PAY-KOL</v>
          </cell>
          <cell r="C1246" t="str">
            <v>PAYMENT-THANK YOU - OL</v>
          </cell>
          <cell r="D1246" t="str">
            <v>PAY-KOLPAYMENT-THANK YOU - OL</v>
          </cell>
          <cell r="E1246">
            <v>128</v>
          </cell>
          <cell r="F1246">
            <v>0</v>
          </cell>
          <cell r="G1246">
            <v>10093</v>
          </cell>
        </row>
        <row r="1247">
          <cell r="B1247" t="str">
            <v>PAYMET</v>
          </cell>
          <cell r="C1247" t="str">
            <v>METAVANTE ONLINE PAYMENT</v>
          </cell>
          <cell r="D1247" t="str">
            <v>PAYMETMETAVANTE ONLINE PAYMENT</v>
          </cell>
          <cell r="E1247">
            <v>77</v>
          </cell>
          <cell r="F1247">
            <v>0</v>
          </cell>
          <cell r="G1247">
            <v>10092</v>
          </cell>
        </row>
        <row r="1248">
          <cell r="B1248" t="str">
            <v>PAYNOW</v>
          </cell>
          <cell r="C1248" t="str">
            <v>ONE-TIME PAYMENT</v>
          </cell>
          <cell r="D1248" t="str">
            <v>PAYNOWONE-TIME PAYMENT</v>
          </cell>
          <cell r="E1248">
            <v>157</v>
          </cell>
          <cell r="F1248">
            <v>0</v>
          </cell>
          <cell r="G1248">
            <v>10098</v>
          </cell>
        </row>
        <row r="1249">
          <cell r="B1249" t="str">
            <v>PAYPNCL</v>
          </cell>
          <cell r="C1249" t="str">
            <v>PAYMENT THANK YOU!</v>
          </cell>
          <cell r="D1249" t="str">
            <v>PAYPNCLPAYMENT THANK YOU!</v>
          </cell>
          <cell r="E1249">
            <v>151</v>
          </cell>
          <cell r="F1249">
            <v>0</v>
          </cell>
          <cell r="G1249">
            <v>10099</v>
          </cell>
        </row>
        <row r="1250">
          <cell r="B1250" t="str">
            <v>REF-PAYNOW</v>
          </cell>
          <cell r="C1250" t="str">
            <v>REFUND OF ONE-TIME PAYMENT</v>
          </cell>
          <cell r="D1250" t="str">
            <v>REF-PAYNOWREFUND OF ONE-TIME PAYMENT</v>
          </cell>
          <cell r="E1250">
            <v>51</v>
          </cell>
          <cell r="F1250">
            <v>0</v>
          </cell>
          <cell r="G1250">
            <v>10098</v>
          </cell>
        </row>
        <row r="1251">
          <cell r="B1251" t="str">
            <v>REF-PAYNOWSTRIPE</v>
          </cell>
          <cell r="C1251" t="str">
            <v>REFUND OF ONE-TIME PAYMENT</v>
          </cell>
          <cell r="D1251" t="str">
            <v>REF-PAYNOWSTRIPEREFUND OF ONE-TIME PAYMENT</v>
          </cell>
          <cell r="E1251">
            <v>15</v>
          </cell>
          <cell r="F1251">
            <v>0</v>
          </cell>
          <cell r="G1251">
            <v>10098</v>
          </cell>
        </row>
        <row r="1252">
          <cell r="B1252" t="str">
            <v>CC-KOL</v>
          </cell>
          <cell r="C1252" t="str">
            <v>ONLINE PAYMENT-CC</v>
          </cell>
          <cell r="D1252" t="str">
            <v>CC-KOLONLINE PAYMENT-CC</v>
          </cell>
          <cell r="E1252">
            <v>151</v>
          </cell>
          <cell r="F1252">
            <v>0</v>
          </cell>
          <cell r="G1252">
            <v>10098</v>
          </cell>
        </row>
        <row r="1253">
          <cell r="B1253" t="str">
            <v>CCREF-KOL</v>
          </cell>
          <cell r="C1253" t="str">
            <v>CREDIT CARD REFUND</v>
          </cell>
          <cell r="D1253" t="str">
            <v>CCREF-KOLCREDIT CARD REFUND</v>
          </cell>
          <cell r="E1253">
            <v>25</v>
          </cell>
          <cell r="F1253">
            <v>0</v>
          </cell>
          <cell r="G1253">
            <v>10098</v>
          </cell>
        </row>
        <row r="1254">
          <cell r="B1254" t="str">
            <v>PAY</v>
          </cell>
          <cell r="C1254" t="str">
            <v>PAYMENT-THANK YOU!</v>
          </cell>
          <cell r="D1254" t="str">
            <v>PAYPAYMENT-THANK YOU!</v>
          </cell>
          <cell r="E1254">
            <v>141</v>
          </cell>
          <cell r="F1254">
            <v>0</v>
          </cell>
          <cell r="G1254">
            <v>10060</v>
          </cell>
        </row>
        <row r="1255">
          <cell r="B1255" t="str">
            <v>PAY-CFREE</v>
          </cell>
          <cell r="C1255" t="str">
            <v>PAYMENT-THANK YOU</v>
          </cell>
          <cell r="D1255" t="str">
            <v>PAY-CFREEPAYMENT-THANK YOU</v>
          </cell>
          <cell r="E1255">
            <v>106</v>
          </cell>
          <cell r="F1255">
            <v>0</v>
          </cell>
          <cell r="G1255">
            <v>10092</v>
          </cell>
        </row>
        <row r="1256">
          <cell r="B1256" t="str">
            <v>PAY-KOL</v>
          </cell>
          <cell r="C1256" t="str">
            <v>PAYMENT-THANK YOU - OL</v>
          </cell>
          <cell r="D1256" t="str">
            <v>PAY-KOLPAYMENT-THANK YOU - OL</v>
          </cell>
          <cell r="E1256">
            <v>128</v>
          </cell>
          <cell r="F1256">
            <v>0</v>
          </cell>
          <cell r="G1256">
            <v>10093</v>
          </cell>
        </row>
        <row r="1257">
          <cell r="B1257" t="str">
            <v>PAYMET</v>
          </cell>
          <cell r="C1257" t="str">
            <v>METAVANTE ONLINE PAYMENT</v>
          </cell>
          <cell r="D1257" t="str">
            <v>PAYMETMETAVANTE ONLINE PAYMENT</v>
          </cell>
          <cell r="E1257">
            <v>77</v>
          </cell>
          <cell r="F1257">
            <v>0</v>
          </cell>
          <cell r="G1257">
            <v>10092</v>
          </cell>
        </row>
        <row r="1258">
          <cell r="B1258" t="str">
            <v>PAYNOW</v>
          </cell>
          <cell r="C1258" t="str">
            <v>ONE-TIME PAYMENT</v>
          </cell>
          <cell r="D1258" t="str">
            <v>PAYNOWONE-TIME PAYMENT</v>
          </cell>
          <cell r="E1258">
            <v>157</v>
          </cell>
          <cell r="F1258">
            <v>0</v>
          </cell>
          <cell r="G1258">
            <v>10098</v>
          </cell>
        </row>
        <row r="1259">
          <cell r="B1259" t="str">
            <v>PAYPNCL</v>
          </cell>
          <cell r="C1259" t="str">
            <v>PAYMENT THANK YOU!</v>
          </cell>
          <cell r="D1259" t="str">
            <v>PAYPNCLPAYMENT THANK YOU!</v>
          </cell>
          <cell r="E1259">
            <v>151</v>
          </cell>
          <cell r="F1259">
            <v>0</v>
          </cell>
          <cell r="G1259">
            <v>10099</v>
          </cell>
        </row>
        <row r="1260">
          <cell r="B1260" t="str">
            <v>PAY-RPPS</v>
          </cell>
          <cell r="C1260" t="str">
            <v>RPSS PAYMENT</v>
          </cell>
          <cell r="D1260" t="str">
            <v>PAY-RPPSRPSS PAYMENT</v>
          </cell>
          <cell r="E1260">
            <v>16</v>
          </cell>
          <cell r="F1260">
            <v>0</v>
          </cell>
          <cell r="G1260">
            <v>10092</v>
          </cell>
        </row>
        <row r="1261">
          <cell r="B1261" t="str">
            <v>RET-KOL</v>
          </cell>
          <cell r="C1261" t="str">
            <v>ONLINE PAYMENT RETURN</v>
          </cell>
          <cell r="D1261" t="str">
            <v>RET-KOLONLINE PAYMENT RETURN</v>
          </cell>
          <cell r="E1261">
            <v>35</v>
          </cell>
          <cell r="F1261">
            <v>0</v>
          </cell>
          <cell r="G1261">
            <v>10093</v>
          </cell>
        </row>
        <row r="1262">
          <cell r="B1262" t="str">
            <v>REF-PAYNOW</v>
          </cell>
          <cell r="C1262" t="str">
            <v>REFUND OF ONE-TIME PAYMENT</v>
          </cell>
          <cell r="D1262" t="str">
            <v>REF-PAYNOWREFUND OF ONE-TIME PAYMENT</v>
          </cell>
          <cell r="E1262">
            <v>51</v>
          </cell>
          <cell r="F1262">
            <v>0</v>
          </cell>
          <cell r="G1262">
            <v>10098</v>
          </cell>
        </row>
        <row r="1263">
          <cell r="B1263" t="str">
            <v>REF-PAYNOWSTRIPE</v>
          </cell>
          <cell r="C1263" t="str">
            <v>REFUND OF ONE-TIME PAYMENT</v>
          </cell>
          <cell r="D1263" t="str">
            <v>REF-PAYNOWSTRIPEREFUND OF ONE-TIME PAYMENT</v>
          </cell>
          <cell r="E1263">
            <v>15</v>
          </cell>
          <cell r="F1263">
            <v>0</v>
          </cell>
          <cell r="G1263">
            <v>10098</v>
          </cell>
        </row>
        <row r="1264">
          <cell r="B1264" t="str">
            <v>CC-KOL</v>
          </cell>
          <cell r="C1264" t="str">
            <v>ONLINE PAYMENT-CC</v>
          </cell>
          <cell r="D1264" t="str">
            <v>CC-KOLONLINE PAYMENT-CC</v>
          </cell>
          <cell r="E1264">
            <v>151</v>
          </cell>
          <cell r="F1264">
            <v>0</v>
          </cell>
          <cell r="G1264">
            <v>10098</v>
          </cell>
        </row>
        <row r="1265">
          <cell r="B1265" t="str">
            <v>MAKEPAYMENT</v>
          </cell>
          <cell r="C1265" t="str">
            <v>MAKE A PAYMENT</v>
          </cell>
          <cell r="D1265" t="str">
            <v>MAKEPAYMENTMAKE A PAYMENT</v>
          </cell>
          <cell r="E1265">
            <v>60</v>
          </cell>
          <cell r="F1265">
            <v>0</v>
          </cell>
          <cell r="G1265">
            <v>10098</v>
          </cell>
        </row>
        <row r="1266">
          <cell r="B1266" t="str">
            <v>PAY</v>
          </cell>
          <cell r="C1266" t="str">
            <v>PAYMENT-THANK YOU!</v>
          </cell>
          <cell r="D1266" t="str">
            <v>PAYPAYMENT-THANK YOU!</v>
          </cell>
          <cell r="E1266">
            <v>141</v>
          </cell>
          <cell r="F1266">
            <v>0</v>
          </cell>
          <cell r="G1266">
            <v>10060</v>
          </cell>
        </row>
        <row r="1267">
          <cell r="B1267" t="str">
            <v>PAY-CFREE</v>
          </cell>
          <cell r="C1267" t="str">
            <v>PAYMENT-THANK YOU</v>
          </cell>
          <cell r="D1267" t="str">
            <v>PAY-CFREEPAYMENT-THANK YOU</v>
          </cell>
          <cell r="E1267">
            <v>106</v>
          </cell>
          <cell r="F1267">
            <v>0</v>
          </cell>
          <cell r="G1267">
            <v>10092</v>
          </cell>
        </row>
        <row r="1268">
          <cell r="B1268" t="str">
            <v>PAY-KOL</v>
          </cell>
          <cell r="C1268" t="str">
            <v>PAYMENT-THANK YOU - OL</v>
          </cell>
          <cell r="D1268" t="str">
            <v>PAY-KOLPAYMENT-THANK YOU - OL</v>
          </cell>
          <cell r="E1268">
            <v>128</v>
          </cell>
          <cell r="F1268">
            <v>0</v>
          </cell>
          <cell r="G1268">
            <v>10093</v>
          </cell>
        </row>
        <row r="1269">
          <cell r="B1269" t="str">
            <v>PAYMET</v>
          </cell>
          <cell r="C1269" t="str">
            <v>METAVANTE ONLINE PAYMENT</v>
          </cell>
          <cell r="D1269" t="str">
            <v>PAYMETMETAVANTE ONLINE PAYMENT</v>
          </cell>
          <cell r="E1269">
            <v>77</v>
          </cell>
          <cell r="F1269">
            <v>0</v>
          </cell>
          <cell r="G1269">
            <v>10092</v>
          </cell>
        </row>
        <row r="1270">
          <cell r="B1270" t="str">
            <v>PAY-NATL</v>
          </cell>
          <cell r="C1270" t="str">
            <v>PAYMENT THANK YOU</v>
          </cell>
          <cell r="D1270" t="str">
            <v>PAY-NATLPAYMENT THANK YOU</v>
          </cell>
          <cell r="E1270">
            <v>18</v>
          </cell>
          <cell r="F1270">
            <v>0</v>
          </cell>
          <cell r="G1270">
            <v>10092</v>
          </cell>
        </row>
        <row r="1271">
          <cell r="B1271" t="str">
            <v>PAYNOW</v>
          </cell>
          <cell r="C1271" t="str">
            <v>ONE-TIME PAYMENT</v>
          </cell>
          <cell r="D1271" t="str">
            <v>PAYNOWONE-TIME PAYMENT</v>
          </cell>
          <cell r="E1271">
            <v>157</v>
          </cell>
          <cell r="F1271">
            <v>0</v>
          </cell>
          <cell r="G1271">
            <v>10098</v>
          </cell>
        </row>
        <row r="1272">
          <cell r="B1272" t="str">
            <v>PAYPNCL</v>
          </cell>
          <cell r="C1272" t="str">
            <v>PAYMENT THANK YOU!</v>
          </cell>
          <cell r="D1272" t="str">
            <v>PAYPNCLPAYMENT THANK YOU!</v>
          </cell>
          <cell r="E1272">
            <v>151</v>
          </cell>
          <cell r="F1272">
            <v>0</v>
          </cell>
          <cell r="G1272">
            <v>10099</v>
          </cell>
        </row>
        <row r="1273">
          <cell r="B1273" t="str">
            <v>2178-RO</v>
          </cell>
          <cell r="C1273" t="str">
            <v>FUEL AND MATERIAL SURCHARGE</v>
          </cell>
          <cell r="D1273" t="str">
            <v>2178-ROFUEL AND MATERIAL SURCHARGE</v>
          </cell>
          <cell r="E1273">
            <v>140</v>
          </cell>
          <cell r="F1273">
            <v>0</v>
          </cell>
          <cell r="G1273">
            <v>31008</v>
          </cell>
        </row>
        <row r="1274">
          <cell r="B1274" t="str">
            <v>ILWACO-UTILITY</v>
          </cell>
          <cell r="C1274" t="str">
            <v>6.0% CITY UTILITY TAX</v>
          </cell>
          <cell r="D1274" t="str">
            <v>ILWACO-UTILITY6.0% CITY UTILITY TAX</v>
          </cell>
          <cell r="E1274">
            <v>79</v>
          </cell>
          <cell r="F1274">
            <v>0</v>
          </cell>
          <cell r="G1274">
            <v>20175</v>
          </cell>
        </row>
        <row r="1275">
          <cell r="B1275" t="str">
            <v>REFUSE</v>
          </cell>
          <cell r="C1275" t="str">
            <v>3.6% WA REFUSE TAX</v>
          </cell>
          <cell r="D1275" t="str">
            <v>REFUSE3.6% WA REFUSE TAX</v>
          </cell>
          <cell r="E1275">
            <v>337</v>
          </cell>
          <cell r="F1275">
            <v>0</v>
          </cell>
          <cell r="G1275">
            <v>20180</v>
          </cell>
        </row>
        <row r="1276">
          <cell r="B1276" t="str">
            <v>WA-STATE</v>
          </cell>
          <cell r="C1276" t="str">
            <v>8.1% WA STATE SALES TAX</v>
          </cell>
          <cell r="D1276" t="str">
            <v>WA-STATE8.1% WA STATE SALES TAX</v>
          </cell>
          <cell r="E1276">
            <v>170</v>
          </cell>
          <cell r="F1276">
            <v>0</v>
          </cell>
          <cell r="G1276">
            <v>20140</v>
          </cell>
        </row>
        <row r="1277">
          <cell r="B1277" t="str">
            <v>60RM1</v>
          </cell>
          <cell r="C1277" t="str">
            <v>1-60 GAL CART MONTHLY SVC</v>
          </cell>
          <cell r="D1277" t="str">
            <v>60RM11-60 GAL CART MONTHLY SVC</v>
          </cell>
          <cell r="E1277">
            <v>88</v>
          </cell>
          <cell r="F1277">
            <v>0</v>
          </cell>
          <cell r="G1277">
            <v>32000</v>
          </cell>
        </row>
        <row r="1278">
          <cell r="B1278" t="str">
            <v>60RW1</v>
          </cell>
          <cell r="C1278" t="str">
            <v>1-60 GAL CART WEEKLY SVC</v>
          </cell>
          <cell r="D1278" t="str">
            <v>60RW11-60 GAL CART WEEKLY SVC</v>
          </cell>
          <cell r="E1278">
            <v>144</v>
          </cell>
          <cell r="F1278">
            <v>0</v>
          </cell>
          <cell r="G1278">
            <v>32000</v>
          </cell>
        </row>
        <row r="1279">
          <cell r="B1279" t="str">
            <v>65RBRENT</v>
          </cell>
          <cell r="C1279" t="str">
            <v>65 RESI BEAR RENT</v>
          </cell>
          <cell r="D1279" t="str">
            <v>65RBRENT65 RESI BEAR RENT</v>
          </cell>
          <cell r="E1279">
            <v>80</v>
          </cell>
          <cell r="F1279">
            <v>0</v>
          </cell>
          <cell r="G1279">
            <v>32000</v>
          </cell>
        </row>
        <row r="1280">
          <cell r="B1280" t="str">
            <v>90RW1</v>
          </cell>
          <cell r="C1280" t="str">
            <v>1-90 GAL CART RESI WKLY</v>
          </cell>
          <cell r="D1280" t="str">
            <v>90RW11-90 GAL CART RESI WKLY</v>
          </cell>
          <cell r="E1280">
            <v>104</v>
          </cell>
          <cell r="F1280">
            <v>0</v>
          </cell>
          <cell r="G1280">
            <v>32000</v>
          </cell>
        </row>
        <row r="1281">
          <cell r="B1281" t="str">
            <v>95RBRENT</v>
          </cell>
          <cell r="C1281" t="str">
            <v>95 RESI BEAR RENT</v>
          </cell>
          <cell r="D1281" t="str">
            <v>95RBRENT95 RESI BEAR RENT</v>
          </cell>
          <cell r="E1281">
            <v>49</v>
          </cell>
          <cell r="F1281">
            <v>0</v>
          </cell>
          <cell r="G1281">
            <v>32000</v>
          </cell>
        </row>
        <row r="1282">
          <cell r="B1282" t="str">
            <v>EMPLOYEER</v>
          </cell>
          <cell r="C1282" t="str">
            <v>EMPLOYEE SERVICE</v>
          </cell>
          <cell r="D1282" t="str">
            <v>EMPLOYEEREMPLOYEE SERVICE</v>
          </cell>
          <cell r="E1282">
            <v>29</v>
          </cell>
          <cell r="F1282">
            <v>0</v>
          </cell>
          <cell r="G1282">
            <v>32000</v>
          </cell>
        </row>
        <row r="1283">
          <cell r="B1283" t="str">
            <v>RDRIVEIN</v>
          </cell>
          <cell r="C1283" t="str">
            <v>DRIVE IN SERVICE</v>
          </cell>
          <cell r="D1283" t="str">
            <v>RDRIVEINDRIVE IN SERVICE</v>
          </cell>
          <cell r="E1283">
            <v>52</v>
          </cell>
          <cell r="F1283">
            <v>0</v>
          </cell>
          <cell r="G1283">
            <v>32001</v>
          </cell>
        </row>
        <row r="1284">
          <cell r="B1284" t="str">
            <v>RDRIVEINM</v>
          </cell>
          <cell r="C1284" t="str">
            <v>DRIVE IN SVC RESI MNTHLY</v>
          </cell>
          <cell r="D1284" t="str">
            <v>RDRIVEINMDRIVE IN SVC RESI MNTHLY</v>
          </cell>
          <cell r="E1284">
            <v>12</v>
          </cell>
          <cell r="F1284">
            <v>0</v>
          </cell>
          <cell r="G1284">
            <v>32001</v>
          </cell>
        </row>
        <row r="1285">
          <cell r="B1285" t="str">
            <v>ROLLM-RESI</v>
          </cell>
          <cell r="C1285" t="str">
            <v>ROLLOUT RESI MTHLY UP TO</v>
          </cell>
          <cell r="D1285" t="str">
            <v>ROLLM-RESIROLLOUT RESI MTHLY UP TO</v>
          </cell>
          <cell r="E1285">
            <v>26</v>
          </cell>
          <cell r="F1285">
            <v>0</v>
          </cell>
          <cell r="G1285">
            <v>32001</v>
          </cell>
        </row>
        <row r="1286">
          <cell r="B1286" t="str">
            <v>ROLLW-RESI</v>
          </cell>
          <cell r="C1286" t="str">
            <v>Rollout 25ft/can per pick up</v>
          </cell>
          <cell r="D1286" t="str">
            <v>ROLLW-RESIRollout 25ft/can per pick up</v>
          </cell>
          <cell r="E1286">
            <v>32</v>
          </cell>
          <cell r="F1286">
            <v>0</v>
          </cell>
          <cell r="G1286">
            <v>32001</v>
          </cell>
        </row>
        <row r="1287">
          <cell r="B1287" t="str">
            <v>RWALKIN</v>
          </cell>
          <cell r="C1287" t="str">
            <v>WALK IN SERVICE</v>
          </cell>
          <cell r="D1287" t="str">
            <v>RWALKINWALK IN SERVICE</v>
          </cell>
          <cell r="E1287">
            <v>26</v>
          </cell>
          <cell r="F1287">
            <v>0</v>
          </cell>
          <cell r="G1287">
            <v>32001</v>
          </cell>
        </row>
        <row r="1288">
          <cell r="B1288" t="str">
            <v>60RM1</v>
          </cell>
          <cell r="C1288" t="str">
            <v>1-60 GAL CART MONTHLY SVC</v>
          </cell>
          <cell r="D1288" t="str">
            <v>60RM11-60 GAL CART MONTHLY SVC</v>
          </cell>
          <cell r="E1288">
            <v>88</v>
          </cell>
          <cell r="F1288">
            <v>0</v>
          </cell>
          <cell r="G1288">
            <v>32000</v>
          </cell>
        </row>
        <row r="1289">
          <cell r="B1289" t="str">
            <v>60RW1</v>
          </cell>
          <cell r="C1289" t="str">
            <v>1-60 GAL CART WEEKLY SVC</v>
          </cell>
          <cell r="D1289" t="str">
            <v>60RW11-60 GAL CART WEEKLY SVC</v>
          </cell>
          <cell r="E1289">
            <v>144</v>
          </cell>
          <cell r="F1289">
            <v>0</v>
          </cell>
          <cell r="G1289">
            <v>32000</v>
          </cell>
        </row>
        <row r="1290">
          <cell r="B1290" t="str">
            <v>EXTRAR</v>
          </cell>
          <cell r="C1290" t="str">
            <v>EXTRA CAN/BAGS</v>
          </cell>
          <cell r="D1290" t="str">
            <v>EXTRAREXTRA CAN/BAGS</v>
          </cell>
          <cell r="E1290">
            <v>74</v>
          </cell>
          <cell r="F1290">
            <v>0</v>
          </cell>
          <cell r="G1290">
            <v>32001</v>
          </cell>
        </row>
        <row r="1291">
          <cell r="B1291" t="str">
            <v>LOOSE-RES</v>
          </cell>
          <cell r="C1291" t="str">
            <v>LOOSE MATERIAL -RES</v>
          </cell>
          <cell r="D1291" t="str">
            <v>LOOSE-RESLOOSE MATERIAL -RES</v>
          </cell>
          <cell r="E1291">
            <v>14</v>
          </cell>
          <cell r="F1291">
            <v>0</v>
          </cell>
          <cell r="G1291">
            <v>32001</v>
          </cell>
        </row>
        <row r="1292">
          <cell r="B1292" t="str">
            <v>OFOWR</v>
          </cell>
          <cell r="C1292" t="str">
            <v>OVERFILL/OVERWEIGHT CHG</v>
          </cell>
          <cell r="D1292" t="str">
            <v>OFOWROVERFILL/OVERWEIGHT CHG</v>
          </cell>
          <cell r="E1292">
            <v>70</v>
          </cell>
          <cell r="F1292">
            <v>0</v>
          </cell>
          <cell r="G1292">
            <v>32001</v>
          </cell>
        </row>
        <row r="1293">
          <cell r="B1293" t="str">
            <v>REDELIVER</v>
          </cell>
          <cell r="C1293" t="str">
            <v>DELIVERY CHARGE</v>
          </cell>
          <cell r="D1293" t="str">
            <v>REDELIVERDELIVERY CHARGE</v>
          </cell>
          <cell r="E1293">
            <v>77</v>
          </cell>
          <cell r="F1293">
            <v>0</v>
          </cell>
          <cell r="G1293">
            <v>32001</v>
          </cell>
        </row>
        <row r="1294">
          <cell r="B1294" t="str">
            <v>RESTART</v>
          </cell>
          <cell r="C1294" t="str">
            <v>SERVICE RESTART FEE</v>
          </cell>
          <cell r="D1294" t="str">
            <v>RESTARTSERVICE RESTART FEE</v>
          </cell>
          <cell r="E1294">
            <v>80</v>
          </cell>
          <cell r="F1294">
            <v>0</v>
          </cell>
          <cell r="G1294">
            <v>32000</v>
          </cell>
        </row>
        <row r="1295">
          <cell r="B1295" t="str">
            <v>RXTRA60</v>
          </cell>
          <cell r="C1295" t="str">
            <v>EXTRA 60GAL RESI</v>
          </cell>
          <cell r="D1295" t="str">
            <v>RXTRA60EXTRA 60GAL RESI</v>
          </cell>
          <cell r="E1295">
            <v>49</v>
          </cell>
          <cell r="F1295">
            <v>0</v>
          </cell>
          <cell r="G1295">
            <v>32001</v>
          </cell>
        </row>
        <row r="1296">
          <cell r="B1296" t="str">
            <v>SP60-RES</v>
          </cell>
          <cell r="C1296" t="str">
            <v>SPECIAL PICKUP 60GL RES</v>
          </cell>
          <cell r="D1296" t="str">
            <v>SP60-RESSPECIAL PICKUP 60GL RES</v>
          </cell>
          <cell r="E1296">
            <v>49</v>
          </cell>
          <cell r="F1296">
            <v>0</v>
          </cell>
          <cell r="G1296">
            <v>32001</v>
          </cell>
        </row>
        <row r="1297">
          <cell r="B1297" t="str">
            <v>TIME15</v>
          </cell>
          <cell r="C1297" t="str">
            <v>TIME CHRG - 15MIN</v>
          </cell>
          <cell r="D1297" t="str">
            <v>TIME15TIME CHRG - 15MIN</v>
          </cell>
          <cell r="E1297">
            <v>13</v>
          </cell>
          <cell r="F1297">
            <v>0</v>
          </cell>
          <cell r="G1297">
            <v>31010</v>
          </cell>
        </row>
        <row r="1298">
          <cell r="B1298" t="str">
            <v>2178-COM</v>
          </cell>
          <cell r="C1298" t="str">
            <v>FUEL AND MATERIAL SURCHARGE</v>
          </cell>
          <cell r="D1298" t="str">
            <v>2178-COMFUEL AND MATERIAL SURCHARGE</v>
          </cell>
          <cell r="E1298">
            <v>77</v>
          </cell>
          <cell r="F1298">
            <v>0</v>
          </cell>
          <cell r="G1298">
            <v>32002</v>
          </cell>
        </row>
        <row r="1299">
          <cell r="B1299" t="str">
            <v>2178-RES</v>
          </cell>
          <cell r="C1299" t="str">
            <v>FUEL AND MATERIAL SURCHARGE</v>
          </cell>
          <cell r="D1299" t="str">
            <v>2178-RESFUEL AND MATERIAL SURCHARGE</v>
          </cell>
          <cell r="E1299">
            <v>133</v>
          </cell>
          <cell r="F1299">
            <v>0</v>
          </cell>
          <cell r="G1299">
            <v>32002</v>
          </cell>
        </row>
        <row r="1300">
          <cell r="B1300" t="str">
            <v>2178-RO</v>
          </cell>
          <cell r="C1300" t="str">
            <v>FUEL AND MATERIAL SURCHARGE</v>
          </cell>
          <cell r="D1300" t="str">
            <v>2178-ROFUEL AND MATERIAL SURCHARGE</v>
          </cell>
          <cell r="E1300">
            <v>140</v>
          </cell>
          <cell r="F1300">
            <v>0</v>
          </cell>
          <cell r="G1300">
            <v>32002</v>
          </cell>
        </row>
        <row r="1301">
          <cell r="B1301" t="str">
            <v>ILWACO-UTILITY</v>
          </cell>
          <cell r="C1301" t="str">
            <v>6.0% CITY UTILITY TAX</v>
          </cell>
          <cell r="D1301" t="str">
            <v>ILWACO-UTILITY6.0% CITY UTILITY TAX</v>
          </cell>
          <cell r="E1301">
            <v>79</v>
          </cell>
          <cell r="F1301">
            <v>0</v>
          </cell>
          <cell r="G1301">
            <v>20175</v>
          </cell>
        </row>
        <row r="1302">
          <cell r="B1302" t="str">
            <v>LONGB-UTILITY</v>
          </cell>
          <cell r="C1302" t="str">
            <v>9.0% CITY UTILITY TAX</v>
          </cell>
          <cell r="D1302" t="str">
            <v>LONGB-UTILITY9.0% CITY UTILITY TAX</v>
          </cell>
          <cell r="E1302">
            <v>73</v>
          </cell>
          <cell r="F1302">
            <v>0</v>
          </cell>
          <cell r="G1302">
            <v>20175</v>
          </cell>
        </row>
        <row r="1303">
          <cell r="B1303" t="str">
            <v>LONGB-UTILITY ONLY</v>
          </cell>
          <cell r="C1303" t="str">
            <v>9.0% CITY UTILITY TAX</v>
          </cell>
          <cell r="D1303" t="str">
            <v>LONGB-UTILITY ONLY9.0% CITY UTILITY TAX</v>
          </cell>
          <cell r="E1303">
            <v>13</v>
          </cell>
          <cell r="F1303">
            <v>0</v>
          </cell>
          <cell r="G1303">
            <v>20175</v>
          </cell>
        </row>
        <row r="1304">
          <cell r="B1304" t="str">
            <v>REFUSE</v>
          </cell>
          <cell r="C1304" t="str">
            <v>3.6% WA REFUSE TAX</v>
          </cell>
          <cell r="D1304" t="str">
            <v>REFUSE3.6% WA REFUSE TAX</v>
          </cell>
          <cell r="E1304">
            <v>337</v>
          </cell>
          <cell r="F1304">
            <v>0</v>
          </cell>
          <cell r="G1304">
            <v>20180</v>
          </cell>
        </row>
        <row r="1305">
          <cell r="B1305" t="str">
            <v>REFUSE</v>
          </cell>
          <cell r="C1305" t="str">
            <v>3.6% WA REFUSE TAX</v>
          </cell>
          <cell r="D1305" t="str">
            <v>REFUSE3.6% WA REFUSE TAX</v>
          </cell>
          <cell r="E1305">
            <v>337</v>
          </cell>
          <cell r="F1305">
            <v>0</v>
          </cell>
          <cell r="G1305">
            <v>20180</v>
          </cell>
        </row>
        <row r="1306">
          <cell r="B1306" t="str">
            <v>REFUSE</v>
          </cell>
          <cell r="C1306" t="str">
            <v>3.6% WA REFUSE TAX</v>
          </cell>
          <cell r="D1306" t="str">
            <v>REFUSE3.6% WA REFUSE TAX</v>
          </cell>
          <cell r="E1306">
            <v>337</v>
          </cell>
          <cell r="F1306">
            <v>0</v>
          </cell>
          <cell r="G1306">
            <v>20180</v>
          </cell>
        </row>
        <row r="1307">
          <cell r="B1307" t="str">
            <v>REFUSE</v>
          </cell>
          <cell r="C1307" t="str">
            <v>3.6% WA REFUSE TAX</v>
          </cell>
          <cell r="D1307" t="str">
            <v>REFUSE3.6% WA REFUSE TAX</v>
          </cell>
          <cell r="E1307">
            <v>337</v>
          </cell>
          <cell r="F1307">
            <v>0</v>
          </cell>
          <cell r="G1307">
            <v>20180</v>
          </cell>
        </row>
        <row r="1308">
          <cell r="B1308" t="str">
            <v>WA-STATE</v>
          </cell>
          <cell r="C1308" t="str">
            <v>8.1% WA STATE SALES TAX</v>
          </cell>
          <cell r="D1308" t="str">
            <v>WA-STATE8.1% WA STATE SALES TAX</v>
          </cell>
          <cell r="E1308">
            <v>170</v>
          </cell>
          <cell r="F1308">
            <v>0</v>
          </cell>
          <cell r="G1308">
            <v>20140</v>
          </cell>
        </row>
        <row r="1309">
          <cell r="B1309" t="str">
            <v>WA-STATE</v>
          </cell>
          <cell r="C1309" t="str">
            <v>8.3% WA STATE SALES TAX</v>
          </cell>
          <cell r="D1309" t="str">
            <v>WA-STATE8.3% WA STATE SALES TAX</v>
          </cell>
          <cell r="E1309">
            <v>59</v>
          </cell>
          <cell r="F1309">
            <v>0</v>
          </cell>
          <cell r="G1309">
            <v>20140</v>
          </cell>
        </row>
        <row r="1310">
          <cell r="B1310" t="str">
            <v>60RM1</v>
          </cell>
          <cell r="C1310" t="str">
            <v>1-60 GAL CART MONTHLY SVC</v>
          </cell>
          <cell r="D1310" t="str">
            <v>60RM11-60 GAL CART MONTHLY SVC</v>
          </cell>
          <cell r="E1310">
            <v>88</v>
          </cell>
          <cell r="F1310">
            <v>0</v>
          </cell>
          <cell r="G1310">
            <v>32000</v>
          </cell>
        </row>
        <row r="1311">
          <cell r="B1311" t="str">
            <v>60RW1</v>
          </cell>
          <cell r="C1311" t="str">
            <v>1-60 GAL CART WEEKLY SVC</v>
          </cell>
          <cell r="D1311" t="str">
            <v>60RW11-60 GAL CART WEEKLY SVC</v>
          </cell>
          <cell r="E1311">
            <v>144</v>
          </cell>
          <cell r="F1311">
            <v>0</v>
          </cell>
          <cell r="G1311">
            <v>32000</v>
          </cell>
        </row>
        <row r="1312">
          <cell r="B1312" t="str">
            <v>65RBRENT</v>
          </cell>
          <cell r="C1312" t="str">
            <v>65 RESI BEAR RENT</v>
          </cell>
          <cell r="D1312" t="str">
            <v>65RBRENT65 RESI BEAR RENT</v>
          </cell>
          <cell r="E1312">
            <v>80</v>
          </cell>
          <cell r="F1312">
            <v>0</v>
          </cell>
          <cell r="G1312">
            <v>32000</v>
          </cell>
        </row>
        <row r="1313">
          <cell r="B1313" t="str">
            <v>90RW1</v>
          </cell>
          <cell r="C1313" t="str">
            <v>1-90 GAL CART RESI WKLY</v>
          </cell>
          <cell r="D1313" t="str">
            <v>90RW11-90 GAL CART RESI WKLY</v>
          </cell>
          <cell r="E1313">
            <v>104</v>
          </cell>
          <cell r="F1313">
            <v>0</v>
          </cell>
          <cell r="G1313">
            <v>32000</v>
          </cell>
        </row>
        <row r="1314">
          <cell r="B1314" t="str">
            <v>60RM1</v>
          </cell>
          <cell r="C1314" t="str">
            <v>1-60 GAL CART MONTHLY SVC</v>
          </cell>
          <cell r="D1314" t="str">
            <v>60RM11-60 GAL CART MONTHLY SVC</v>
          </cell>
          <cell r="E1314">
            <v>88</v>
          </cell>
          <cell r="F1314">
            <v>0</v>
          </cell>
          <cell r="G1314">
            <v>32000</v>
          </cell>
        </row>
        <row r="1315">
          <cell r="B1315" t="str">
            <v>60RW1</v>
          </cell>
          <cell r="C1315" t="str">
            <v>1-60 GAL CART WEEKLY SVC</v>
          </cell>
          <cell r="D1315" t="str">
            <v>60RW11-60 GAL CART WEEKLY SVC</v>
          </cell>
          <cell r="E1315">
            <v>144</v>
          </cell>
          <cell r="F1315">
            <v>0</v>
          </cell>
          <cell r="G1315">
            <v>32000</v>
          </cell>
        </row>
        <row r="1316">
          <cell r="B1316" t="str">
            <v>90RW1</v>
          </cell>
          <cell r="C1316" t="str">
            <v>1-90 GAL CART RESI WKLY</v>
          </cell>
          <cell r="D1316" t="str">
            <v>90RW11-90 GAL CART RESI WKLY</v>
          </cell>
          <cell r="E1316">
            <v>104</v>
          </cell>
          <cell r="F1316">
            <v>0</v>
          </cell>
          <cell r="G1316">
            <v>32000</v>
          </cell>
        </row>
        <row r="1317">
          <cell r="B1317" t="str">
            <v>EXTRAR</v>
          </cell>
          <cell r="C1317" t="str">
            <v>EXTRA CAN/BAGS</v>
          </cell>
          <cell r="D1317" t="str">
            <v>EXTRAREXTRA CAN/BAGS</v>
          </cell>
          <cell r="E1317">
            <v>74</v>
          </cell>
          <cell r="F1317">
            <v>0</v>
          </cell>
          <cell r="G1317">
            <v>32001</v>
          </cell>
        </row>
        <row r="1318">
          <cell r="B1318" t="str">
            <v>OFOWR</v>
          </cell>
          <cell r="C1318" t="str">
            <v>OVERFILL/OVERWEIGHT CHG</v>
          </cell>
          <cell r="D1318" t="str">
            <v>OFOWROVERFILL/OVERWEIGHT CHG</v>
          </cell>
          <cell r="E1318">
            <v>70</v>
          </cell>
          <cell r="F1318">
            <v>0</v>
          </cell>
          <cell r="G1318">
            <v>32001</v>
          </cell>
        </row>
        <row r="1319">
          <cell r="B1319" t="str">
            <v>REDELIVER</v>
          </cell>
          <cell r="C1319" t="str">
            <v>DELIVERY CHARGE</v>
          </cell>
          <cell r="D1319" t="str">
            <v>REDELIVERDELIVERY CHARGE</v>
          </cell>
          <cell r="E1319">
            <v>77</v>
          </cell>
          <cell r="F1319">
            <v>0</v>
          </cell>
          <cell r="G1319">
            <v>32001</v>
          </cell>
        </row>
        <row r="1320">
          <cell r="B1320" t="str">
            <v>RESTART</v>
          </cell>
          <cell r="C1320" t="str">
            <v>SERVICE RESTART FEE</v>
          </cell>
          <cell r="D1320" t="str">
            <v>RESTARTSERVICE RESTART FEE</v>
          </cell>
          <cell r="E1320">
            <v>80</v>
          </cell>
          <cell r="F1320">
            <v>0</v>
          </cell>
          <cell r="G1320">
            <v>32000</v>
          </cell>
        </row>
        <row r="1321">
          <cell r="B1321" t="str">
            <v>RXTRA60</v>
          </cell>
          <cell r="C1321" t="str">
            <v>EXTRA 60GAL RESI</v>
          </cell>
          <cell r="D1321" t="str">
            <v>RXTRA60EXTRA 60GAL RESI</v>
          </cell>
          <cell r="E1321">
            <v>49</v>
          </cell>
          <cell r="F1321">
            <v>0</v>
          </cell>
          <cell r="G1321">
            <v>32001</v>
          </cell>
        </row>
        <row r="1322">
          <cell r="B1322" t="str">
            <v>RXTRA90</v>
          </cell>
          <cell r="C1322" t="str">
            <v>EXTRA 90GAL RESI</v>
          </cell>
          <cell r="D1322" t="str">
            <v>RXTRA90EXTRA 90GAL RESI</v>
          </cell>
          <cell r="E1322">
            <v>35</v>
          </cell>
          <cell r="F1322">
            <v>0</v>
          </cell>
          <cell r="G1322">
            <v>32001</v>
          </cell>
        </row>
        <row r="1323">
          <cell r="B1323" t="str">
            <v>SP60-RES</v>
          </cell>
          <cell r="C1323" t="str">
            <v>SPECIAL PICKUP 60GL RES</v>
          </cell>
          <cell r="D1323" t="str">
            <v>SP60-RESSPECIAL PICKUP 60GL RES</v>
          </cell>
          <cell r="E1323">
            <v>49</v>
          </cell>
          <cell r="F1323">
            <v>0</v>
          </cell>
          <cell r="G1323">
            <v>32001</v>
          </cell>
        </row>
        <row r="1324">
          <cell r="B1324" t="str">
            <v>2178-COM</v>
          </cell>
          <cell r="C1324" t="str">
            <v>FUEL AND MATERIAL SURCHARGE</v>
          </cell>
          <cell r="D1324" t="str">
            <v>2178-COMFUEL AND MATERIAL SURCHARGE</v>
          </cell>
          <cell r="E1324">
            <v>77</v>
          </cell>
          <cell r="F1324">
            <v>0</v>
          </cell>
          <cell r="G1324">
            <v>32002</v>
          </cell>
        </row>
        <row r="1325">
          <cell r="B1325" t="str">
            <v>2178-RES</v>
          </cell>
          <cell r="C1325" t="str">
            <v>FUEL AND MATERIAL SURCHARGE</v>
          </cell>
          <cell r="D1325" t="str">
            <v>2178-RESFUEL AND MATERIAL SURCHARGE</v>
          </cell>
          <cell r="E1325">
            <v>133</v>
          </cell>
          <cell r="F1325">
            <v>0</v>
          </cell>
          <cell r="G1325">
            <v>32002</v>
          </cell>
        </row>
        <row r="1326">
          <cell r="B1326" t="str">
            <v>LONGB-UTILITY</v>
          </cell>
          <cell r="C1326" t="str">
            <v>9.0% CITY UTILITY TAX</v>
          </cell>
          <cell r="D1326" t="str">
            <v>LONGB-UTILITY9.0% CITY UTILITY TAX</v>
          </cell>
          <cell r="E1326">
            <v>73</v>
          </cell>
          <cell r="F1326">
            <v>0</v>
          </cell>
          <cell r="G1326">
            <v>20175</v>
          </cell>
        </row>
        <row r="1327">
          <cell r="B1327" t="str">
            <v>REFUSE</v>
          </cell>
          <cell r="C1327" t="str">
            <v>3.6% WA REFUSE TAX</v>
          </cell>
          <cell r="D1327" t="str">
            <v>REFUSE3.6% WA REFUSE TAX</v>
          </cell>
          <cell r="E1327">
            <v>337</v>
          </cell>
          <cell r="F1327">
            <v>0</v>
          </cell>
          <cell r="G1327">
            <v>20180</v>
          </cell>
        </row>
        <row r="1328">
          <cell r="B1328" t="str">
            <v>REFUSE</v>
          </cell>
          <cell r="C1328" t="str">
            <v>3.6% WA REFUSE TAX</v>
          </cell>
          <cell r="D1328" t="str">
            <v>REFUSE3.6% WA REFUSE TAX</v>
          </cell>
          <cell r="E1328">
            <v>337</v>
          </cell>
          <cell r="F1328">
            <v>0</v>
          </cell>
          <cell r="G1328">
            <v>20180</v>
          </cell>
        </row>
        <row r="1329">
          <cell r="B1329" t="str">
            <v>WA-STATE</v>
          </cell>
          <cell r="C1329" t="str">
            <v>8.1% WA STATE SALES TAX</v>
          </cell>
          <cell r="D1329" t="str">
            <v>WA-STATE8.1% WA STATE SALES TAX</v>
          </cell>
          <cell r="E1329">
            <v>170</v>
          </cell>
          <cell r="F1329">
            <v>0</v>
          </cell>
          <cell r="G1329">
            <v>20140</v>
          </cell>
        </row>
        <row r="1330">
          <cell r="B1330" t="str">
            <v>60RW1</v>
          </cell>
          <cell r="C1330" t="str">
            <v>1-60 GAL CART WEEKLY SVC</v>
          </cell>
          <cell r="D1330" t="str">
            <v>60RW11-60 GAL CART WEEKLY SVC</v>
          </cell>
          <cell r="E1330">
            <v>144</v>
          </cell>
          <cell r="F1330">
            <v>0</v>
          </cell>
          <cell r="G1330">
            <v>32000</v>
          </cell>
        </row>
        <row r="1331">
          <cell r="B1331" t="str">
            <v>65RBRENT</v>
          </cell>
          <cell r="C1331" t="str">
            <v>65 RESI BEAR RENT</v>
          </cell>
          <cell r="D1331" t="str">
            <v>65RBRENT65 RESI BEAR RENT</v>
          </cell>
          <cell r="E1331">
            <v>80</v>
          </cell>
          <cell r="F1331">
            <v>0</v>
          </cell>
          <cell r="G1331">
            <v>32000</v>
          </cell>
        </row>
        <row r="1332">
          <cell r="B1332" t="str">
            <v>60RW1</v>
          </cell>
          <cell r="C1332" t="str">
            <v>1-60 GAL CART WEEKLY SVC</v>
          </cell>
          <cell r="D1332" t="str">
            <v>60RW11-60 GAL CART WEEKLY SVC</v>
          </cell>
          <cell r="E1332">
            <v>144</v>
          </cell>
          <cell r="F1332">
            <v>0</v>
          </cell>
          <cell r="G1332">
            <v>32000</v>
          </cell>
        </row>
        <row r="1333">
          <cell r="B1333" t="str">
            <v>OFOWR</v>
          </cell>
          <cell r="C1333" t="str">
            <v>OVERFILL/OVERWEIGHT CHG</v>
          </cell>
          <cell r="D1333" t="str">
            <v>OFOWROVERFILL/OVERWEIGHT CHG</v>
          </cell>
          <cell r="E1333">
            <v>70</v>
          </cell>
          <cell r="F1333">
            <v>0</v>
          </cell>
          <cell r="G1333">
            <v>32001</v>
          </cell>
        </row>
        <row r="1334">
          <cell r="B1334" t="str">
            <v>REDELIVER</v>
          </cell>
          <cell r="C1334" t="str">
            <v>DELIVERY CHARGE</v>
          </cell>
          <cell r="D1334" t="str">
            <v>REDELIVERDELIVERY CHARGE</v>
          </cell>
          <cell r="E1334">
            <v>77</v>
          </cell>
          <cell r="F1334">
            <v>0</v>
          </cell>
          <cell r="G1334">
            <v>32001</v>
          </cell>
        </row>
        <row r="1335">
          <cell r="B1335" t="str">
            <v>RESTART</v>
          </cell>
          <cell r="C1335" t="str">
            <v>SERVICE RESTART FEE</v>
          </cell>
          <cell r="D1335" t="str">
            <v>RESTARTSERVICE RESTART FEE</v>
          </cell>
          <cell r="E1335">
            <v>80</v>
          </cell>
          <cell r="F1335">
            <v>0</v>
          </cell>
          <cell r="G1335">
            <v>32000</v>
          </cell>
        </row>
        <row r="1336">
          <cell r="B1336" t="str">
            <v>SP60-RES</v>
          </cell>
          <cell r="C1336" t="str">
            <v>SPECIAL PICKUP 60GL RES</v>
          </cell>
          <cell r="D1336" t="str">
            <v>SP60-RESSPECIAL PICKUP 60GL RES</v>
          </cell>
          <cell r="E1336">
            <v>49</v>
          </cell>
          <cell r="F1336">
            <v>0</v>
          </cell>
          <cell r="G1336">
            <v>32001</v>
          </cell>
        </row>
        <row r="1337">
          <cell r="B1337" t="str">
            <v>RORENTTM</v>
          </cell>
          <cell r="C1337" t="str">
            <v>ROLL OFF RENT TEMP MONTHLY</v>
          </cell>
          <cell r="D1337" t="str">
            <v>RORENTTMROLL OFF RENT TEMP MONTHLY</v>
          </cell>
          <cell r="E1337">
            <v>67</v>
          </cell>
          <cell r="F1337">
            <v>0</v>
          </cell>
          <cell r="G1337">
            <v>31002</v>
          </cell>
        </row>
        <row r="1338">
          <cell r="B1338" t="str">
            <v>DISP</v>
          </cell>
          <cell r="C1338" t="str">
            <v>Disposal Fee Per Ton</v>
          </cell>
          <cell r="D1338" t="str">
            <v>DISPDisposal Fee Per Ton</v>
          </cell>
          <cell r="E1338">
            <v>62</v>
          </cell>
          <cell r="F1338">
            <v>0</v>
          </cell>
          <cell r="G1338">
            <v>31005</v>
          </cell>
        </row>
        <row r="1339">
          <cell r="B1339" t="str">
            <v>ROHAUL20T</v>
          </cell>
          <cell r="C1339" t="str">
            <v>20YD ROLL OFF TEMP HAUL</v>
          </cell>
          <cell r="D1339" t="str">
            <v>ROHAUL20T20YD ROLL OFF TEMP HAUL</v>
          </cell>
          <cell r="E1339">
            <v>42</v>
          </cell>
          <cell r="F1339">
            <v>0</v>
          </cell>
          <cell r="G1339">
            <v>31000</v>
          </cell>
        </row>
        <row r="1340">
          <cell r="B1340" t="str">
            <v>RORECYRENT</v>
          </cell>
          <cell r="C1340" t="str">
            <v>ROLL OFF RECYCLE RENT</v>
          </cell>
          <cell r="D1340" t="str">
            <v>RORECYRENTROLL OFF RECYCLE RENT</v>
          </cell>
          <cell r="E1340">
            <v>25</v>
          </cell>
          <cell r="F1340">
            <v>0</v>
          </cell>
          <cell r="G1340">
            <v>31002</v>
          </cell>
        </row>
        <row r="1341">
          <cell r="B1341" t="str">
            <v>RORENT</v>
          </cell>
          <cell r="C1341" t="str">
            <v>ROLL OFF RENT</v>
          </cell>
          <cell r="D1341" t="str">
            <v>RORENTROLL OFF RENT</v>
          </cell>
          <cell r="E1341">
            <v>48</v>
          </cell>
          <cell r="F1341">
            <v>0</v>
          </cell>
          <cell r="G1341">
            <v>31002</v>
          </cell>
        </row>
        <row r="1342">
          <cell r="B1342" t="str">
            <v>RORENTTM</v>
          </cell>
          <cell r="C1342" t="str">
            <v>ROLL OFF RENT TEMP MONTHLY</v>
          </cell>
          <cell r="D1342" t="str">
            <v>RORENTTMROLL OFF RENT TEMP MONTHLY</v>
          </cell>
          <cell r="E1342">
            <v>67</v>
          </cell>
          <cell r="F1342">
            <v>0</v>
          </cell>
          <cell r="G1342">
            <v>31002</v>
          </cell>
        </row>
        <row r="1343">
          <cell r="B1343" t="str">
            <v>CPHAUL20CO</v>
          </cell>
          <cell r="C1343" t="str">
            <v>20YD CUST OWNED COMP-HAUL</v>
          </cell>
          <cell r="D1343" t="str">
            <v>CPHAUL20CO20YD CUST OWNED COMP-HAUL</v>
          </cell>
          <cell r="E1343">
            <v>26</v>
          </cell>
          <cell r="F1343">
            <v>0</v>
          </cell>
          <cell r="G1343">
            <v>31000</v>
          </cell>
        </row>
        <row r="1344">
          <cell r="B1344" t="str">
            <v>DISP</v>
          </cell>
          <cell r="C1344" t="str">
            <v>Disposal Fee Per Ton</v>
          </cell>
          <cell r="D1344" t="str">
            <v>DISPDisposal Fee Per Ton</v>
          </cell>
          <cell r="E1344">
            <v>62</v>
          </cell>
          <cell r="F1344">
            <v>0</v>
          </cell>
          <cell r="G1344">
            <v>31005</v>
          </cell>
        </row>
        <row r="1345">
          <cell r="B1345" t="str">
            <v>DISPAPPL</v>
          </cell>
          <cell r="C1345" t="str">
            <v>DUMP FEE - APPLIANCE</v>
          </cell>
          <cell r="D1345" t="str">
            <v>DISPAPPLDUMP FEE - APPLIANCE</v>
          </cell>
          <cell r="E1345">
            <v>18</v>
          </cell>
          <cell r="F1345">
            <v>0</v>
          </cell>
          <cell r="G1345">
            <v>31005</v>
          </cell>
        </row>
        <row r="1346">
          <cell r="B1346" t="str">
            <v>DISPMETAL-RO</v>
          </cell>
          <cell r="C1346" t="str">
            <v>DISPOSAL FEE METAL - RO</v>
          </cell>
          <cell r="D1346" t="str">
            <v>DISPMETAL-RODISPOSAL FEE METAL - RO</v>
          </cell>
          <cell r="E1346">
            <v>7</v>
          </cell>
          <cell r="F1346">
            <v>0</v>
          </cell>
          <cell r="G1346">
            <v>31005</v>
          </cell>
        </row>
        <row r="1347">
          <cell r="B1347" t="str">
            <v>DISPWD-RO</v>
          </cell>
          <cell r="C1347" t="str">
            <v>DISPOSAL FEE WOOD - RO</v>
          </cell>
          <cell r="D1347" t="str">
            <v>DISPWD-RODISPOSAL FEE WOOD - RO</v>
          </cell>
          <cell r="E1347">
            <v>16</v>
          </cell>
          <cell r="F1347">
            <v>0</v>
          </cell>
          <cell r="G1347">
            <v>31005</v>
          </cell>
        </row>
        <row r="1348">
          <cell r="B1348" t="str">
            <v>RECYHAUL</v>
          </cell>
          <cell r="C1348" t="str">
            <v>ROLL OFF RECYCLE HAUL</v>
          </cell>
          <cell r="D1348" t="str">
            <v>RECYHAULROLL OFF RECYCLE HAUL</v>
          </cell>
          <cell r="E1348">
            <v>42</v>
          </cell>
          <cell r="F1348">
            <v>0</v>
          </cell>
          <cell r="G1348">
            <v>31004</v>
          </cell>
        </row>
        <row r="1349">
          <cell r="B1349" t="str">
            <v>ROHAUL20</v>
          </cell>
          <cell r="C1349" t="str">
            <v>20YD ROLL OFF-HAUL</v>
          </cell>
          <cell r="D1349" t="str">
            <v>ROHAUL2020YD ROLL OFF-HAUL</v>
          </cell>
          <cell r="E1349">
            <v>48</v>
          </cell>
          <cell r="F1349">
            <v>0</v>
          </cell>
          <cell r="G1349">
            <v>31000</v>
          </cell>
        </row>
        <row r="1350">
          <cell r="B1350" t="str">
            <v>ROHAUL20T</v>
          </cell>
          <cell r="C1350" t="str">
            <v>20YD ROLL OFF TEMP HAUL</v>
          </cell>
          <cell r="D1350" t="str">
            <v>ROHAUL20T20YD ROLL OFF TEMP HAUL</v>
          </cell>
          <cell r="E1350">
            <v>42</v>
          </cell>
          <cell r="F1350">
            <v>0</v>
          </cell>
          <cell r="G1350">
            <v>31000</v>
          </cell>
        </row>
        <row r="1351">
          <cell r="B1351" t="str">
            <v>ROHAUL30</v>
          </cell>
          <cell r="C1351" t="str">
            <v>30YD ROLL OFF-HAUL</v>
          </cell>
          <cell r="D1351" t="str">
            <v>ROHAUL3030YD ROLL OFF-HAUL</v>
          </cell>
          <cell r="E1351">
            <v>36</v>
          </cell>
          <cell r="F1351">
            <v>0</v>
          </cell>
          <cell r="G1351">
            <v>31000</v>
          </cell>
        </row>
        <row r="1352">
          <cell r="B1352" t="str">
            <v>ROHAUL30T</v>
          </cell>
          <cell r="C1352" t="str">
            <v>30YD ROLL OFF TEMP HAUL</v>
          </cell>
          <cell r="D1352" t="str">
            <v>ROHAUL30T30YD ROLL OFF TEMP HAUL</v>
          </cell>
          <cell r="E1352">
            <v>51</v>
          </cell>
          <cell r="F1352">
            <v>0</v>
          </cell>
          <cell r="G1352">
            <v>31001</v>
          </cell>
        </row>
        <row r="1353">
          <cell r="B1353" t="str">
            <v>ROMILE</v>
          </cell>
          <cell r="C1353" t="str">
            <v>ROLL OFF-MILEAGE</v>
          </cell>
          <cell r="D1353" t="str">
            <v>ROMILEROLL OFF-MILEAGE</v>
          </cell>
          <cell r="E1353">
            <v>33</v>
          </cell>
          <cell r="F1353">
            <v>0</v>
          </cell>
          <cell r="G1353">
            <v>31010</v>
          </cell>
        </row>
        <row r="1354">
          <cell r="B1354" t="str">
            <v>RORENTTD</v>
          </cell>
          <cell r="C1354" t="str">
            <v>ROLL OFF RENT TEMP DAILY</v>
          </cell>
          <cell r="D1354" t="str">
            <v>RORENTTDROLL OFF RENT TEMP DAILY</v>
          </cell>
          <cell r="E1354">
            <v>47</v>
          </cell>
          <cell r="F1354">
            <v>0</v>
          </cell>
          <cell r="G1354">
            <v>31002</v>
          </cell>
        </row>
        <row r="1355">
          <cell r="B1355" t="str">
            <v>RORENTTM</v>
          </cell>
          <cell r="C1355" t="str">
            <v>ROLL OFF RENT TEMP MONTHLY</v>
          </cell>
          <cell r="D1355" t="str">
            <v>RORENTTMROLL OFF RENT TEMP MONTHLY</v>
          </cell>
          <cell r="E1355">
            <v>67</v>
          </cell>
          <cell r="F1355">
            <v>0</v>
          </cell>
          <cell r="G1355">
            <v>31002</v>
          </cell>
        </row>
        <row r="1356">
          <cell r="B1356" t="str">
            <v>ROTIME-MINIMUM</v>
          </cell>
          <cell r="C1356" t="str">
            <v>RO TIME CHRG - MINIMUM</v>
          </cell>
          <cell r="D1356" t="str">
            <v>ROTIME-MINIMUMRO TIME CHRG - MINIMUM</v>
          </cell>
          <cell r="E1356">
            <v>7</v>
          </cell>
          <cell r="F1356">
            <v>0</v>
          </cell>
          <cell r="G1356">
            <v>31010</v>
          </cell>
        </row>
        <row r="1357">
          <cell r="B1357" t="str">
            <v>TIRE-RO</v>
          </cell>
          <cell r="C1357" t="str">
            <v>TIRE FEE - RO</v>
          </cell>
          <cell r="D1357" t="str">
            <v>TIRE-ROTIRE FEE - RO</v>
          </cell>
          <cell r="E1357">
            <v>22</v>
          </cell>
          <cell r="F1357">
            <v>0</v>
          </cell>
          <cell r="G1357">
            <v>31005</v>
          </cell>
        </row>
        <row r="1358">
          <cell r="B1358" t="str">
            <v>COMMODITY</v>
          </cell>
          <cell r="C1358" t="str">
            <v>COMMODITY</v>
          </cell>
          <cell r="D1358" t="str">
            <v>COMMODITYCOMMODITY</v>
          </cell>
          <cell r="E1358">
            <v>33</v>
          </cell>
          <cell r="F1358">
            <v>0</v>
          </cell>
          <cell r="G1358">
            <v>44161</v>
          </cell>
        </row>
        <row r="1359">
          <cell r="B1359" t="str">
            <v>2178-RO</v>
          </cell>
          <cell r="C1359" t="str">
            <v>FUEL AND MATERIAL SURCHARGE</v>
          </cell>
          <cell r="D1359" t="str">
            <v>2178-ROFUEL AND MATERIAL SURCHARGE</v>
          </cell>
          <cell r="E1359">
            <v>140</v>
          </cell>
          <cell r="F1359">
            <v>0</v>
          </cell>
          <cell r="G1359">
            <v>31008</v>
          </cell>
        </row>
        <row r="1360">
          <cell r="B1360" t="str">
            <v>REFUSE</v>
          </cell>
          <cell r="C1360" t="str">
            <v>3.6% WA REFUSE TAX</v>
          </cell>
          <cell r="D1360" t="str">
            <v>REFUSE3.6% WA REFUSE TAX</v>
          </cell>
          <cell r="E1360">
            <v>337</v>
          </cell>
          <cell r="F1360">
            <v>0</v>
          </cell>
          <cell r="G1360">
            <v>20180</v>
          </cell>
        </row>
        <row r="1361">
          <cell r="B1361" t="str">
            <v>WA-STATE</v>
          </cell>
          <cell r="C1361" t="str">
            <v>8.1% WA STATE SALES TAX</v>
          </cell>
          <cell r="D1361" t="str">
            <v>WA-STATE8.1% WA STATE SALES TAX</v>
          </cell>
          <cell r="E1361">
            <v>170</v>
          </cell>
          <cell r="F1361">
            <v>0</v>
          </cell>
          <cell r="G1361">
            <v>20140</v>
          </cell>
        </row>
        <row r="1362">
          <cell r="B1362" t="str">
            <v>FINCHG</v>
          </cell>
          <cell r="C1362" t="str">
            <v>LATE FEE</v>
          </cell>
          <cell r="D1362" t="str">
            <v>FINCHGLATE FEE</v>
          </cell>
          <cell r="E1362">
            <v>138</v>
          </cell>
          <cell r="F1362">
            <v>0</v>
          </cell>
          <cell r="G1362">
            <v>38000</v>
          </cell>
        </row>
        <row r="1363">
          <cell r="B1363" t="str">
            <v>REFUND</v>
          </cell>
          <cell r="C1363" t="str">
            <v>REFUND</v>
          </cell>
          <cell r="D1363" t="str">
            <v>REFUNDREFUND</v>
          </cell>
          <cell r="E1363">
            <v>42</v>
          </cell>
          <cell r="F1363">
            <v>0</v>
          </cell>
          <cell r="G1363">
            <v>11599</v>
          </cell>
        </row>
        <row r="1364">
          <cell r="B1364" t="str">
            <v>60CE1</v>
          </cell>
          <cell r="C1364" t="str">
            <v>1-60 GAL CART CMML EOW</v>
          </cell>
          <cell r="D1364" t="str">
            <v>60CE11-60 GAL CART CMML EOW</v>
          </cell>
          <cell r="E1364">
            <v>52</v>
          </cell>
          <cell r="F1364">
            <v>0</v>
          </cell>
          <cell r="G1364">
            <v>33000</v>
          </cell>
        </row>
        <row r="1365">
          <cell r="B1365" t="str">
            <v>90CE1</v>
          </cell>
          <cell r="C1365" t="str">
            <v>1-90 GAL CART CMML EOW</v>
          </cell>
          <cell r="D1365" t="str">
            <v>90CE11-90 GAL CART CMML EOW</v>
          </cell>
          <cell r="E1365">
            <v>19</v>
          </cell>
          <cell r="F1365">
            <v>0</v>
          </cell>
          <cell r="G1365">
            <v>33000</v>
          </cell>
        </row>
        <row r="1366">
          <cell r="B1366" t="str">
            <v>90CW1</v>
          </cell>
          <cell r="C1366" t="str">
            <v>1-90 GAL CART CMML WKLY</v>
          </cell>
          <cell r="D1366" t="str">
            <v>90CW11-90 GAL CART CMML WKLY</v>
          </cell>
          <cell r="E1366">
            <v>63</v>
          </cell>
          <cell r="F1366">
            <v>0</v>
          </cell>
          <cell r="G1366">
            <v>33000</v>
          </cell>
        </row>
        <row r="1367">
          <cell r="B1367" t="str">
            <v>95C3WB1</v>
          </cell>
          <cell r="C1367" t="str">
            <v>1-95 GAL BEAR CART CMML 3X WK</v>
          </cell>
          <cell r="D1367" t="str">
            <v>95C3WB11-95 GAL BEAR CART CMML 3X WK</v>
          </cell>
          <cell r="E1367">
            <v>17</v>
          </cell>
          <cell r="F1367">
            <v>0</v>
          </cell>
          <cell r="G1367">
            <v>33000</v>
          </cell>
        </row>
        <row r="1368">
          <cell r="B1368" t="str">
            <v>2178-COM</v>
          </cell>
          <cell r="C1368" t="str">
            <v>FUEL AND MATERIAL SURCHARGE</v>
          </cell>
          <cell r="D1368" t="str">
            <v>2178-COMFUEL AND MATERIAL SURCHARGE</v>
          </cell>
          <cell r="E1368">
            <v>77</v>
          </cell>
          <cell r="F1368">
            <v>0</v>
          </cell>
          <cell r="G1368">
            <v>33002</v>
          </cell>
        </row>
        <row r="1369">
          <cell r="B1369" t="str">
            <v>REFUSE</v>
          </cell>
          <cell r="C1369" t="str">
            <v>3.6% WA REFUSE TAX</v>
          </cell>
          <cell r="D1369" t="str">
            <v>REFUSE3.6% WA REFUSE TAX</v>
          </cell>
          <cell r="E1369">
            <v>337</v>
          </cell>
          <cell r="F1369">
            <v>0</v>
          </cell>
          <cell r="G1369">
            <v>20180</v>
          </cell>
        </row>
        <row r="1370">
          <cell r="B1370" t="str">
            <v>PAY</v>
          </cell>
          <cell r="C1370" t="str">
            <v>PAYMENT-THANK YOU!</v>
          </cell>
          <cell r="D1370" t="str">
            <v>PAYPAYMENT-THANK YOU!</v>
          </cell>
          <cell r="E1370">
            <v>141</v>
          </cell>
          <cell r="F1370">
            <v>0</v>
          </cell>
          <cell r="G1370">
            <v>10060</v>
          </cell>
        </row>
        <row r="1371">
          <cell r="B1371" t="str">
            <v>PAYNOW</v>
          </cell>
          <cell r="C1371" t="str">
            <v>ONE-TIME PAYMENT</v>
          </cell>
          <cell r="D1371" t="str">
            <v>PAYNOWONE-TIME PAYMENT</v>
          </cell>
          <cell r="E1371">
            <v>157</v>
          </cell>
          <cell r="F1371">
            <v>0</v>
          </cell>
          <cell r="G1371">
            <v>10098</v>
          </cell>
        </row>
        <row r="1372">
          <cell r="B1372" t="str">
            <v>PAYPNCL</v>
          </cell>
          <cell r="C1372" t="str">
            <v>PAYMENT THANK YOU!</v>
          </cell>
          <cell r="D1372" t="str">
            <v>PAYPNCLPAYMENT THANK YOU!</v>
          </cell>
          <cell r="E1372">
            <v>151</v>
          </cell>
          <cell r="F1372">
            <v>0</v>
          </cell>
          <cell r="G1372">
            <v>10099</v>
          </cell>
        </row>
        <row r="1373">
          <cell r="B1373" t="str">
            <v>2178-RO</v>
          </cell>
          <cell r="C1373" t="str">
            <v>FUEL AND MATERIAL SURCHARGE</v>
          </cell>
          <cell r="D1373" t="str">
            <v>2178-ROFUEL AND MATERIAL SURCHARGE</v>
          </cell>
          <cell r="E1373">
            <v>140</v>
          </cell>
          <cell r="F1373">
            <v>0</v>
          </cell>
          <cell r="G1373">
            <v>31008</v>
          </cell>
        </row>
        <row r="1374">
          <cell r="B1374" t="str">
            <v>REFUSE</v>
          </cell>
          <cell r="C1374" t="str">
            <v>3.6% WA REFUSE TAX</v>
          </cell>
          <cell r="D1374" t="str">
            <v>REFUSE3.6% WA REFUSE TAX</v>
          </cell>
          <cell r="E1374">
            <v>337</v>
          </cell>
          <cell r="F1374">
            <v>0</v>
          </cell>
          <cell r="G1374">
            <v>20180</v>
          </cell>
        </row>
        <row r="1375">
          <cell r="B1375" t="str">
            <v>WA-STATE</v>
          </cell>
          <cell r="C1375" t="str">
            <v>8.1% WA STATE SALES TAX</v>
          </cell>
          <cell r="D1375" t="str">
            <v>WA-STATE8.1% WA STATE SALES TAX</v>
          </cell>
          <cell r="E1375">
            <v>170</v>
          </cell>
          <cell r="F1375">
            <v>0</v>
          </cell>
          <cell r="G1375">
            <v>20140</v>
          </cell>
        </row>
        <row r="1376">
          <cell r="B1376" t="str">
            <v>RORENT</v>
          </cell>
          <cell r="C1376" t="str">
            <v>ROLL OFF RENT</v>
          </cell>
          <cell r="D1376" t="str">
            <v>RORENTROLL OFF RENT</v>
          </cell>
          <cell r="E1376">
            <v>48</v>
          </cell>
          <cell r="F1376">
            <v>0</v>
          </cell>
          <cell r="G1376">
            <v>31002</v>
          </cell>
        </row>
        <row r="1377">
          <cell r="B1377" t="str">
            <v>RORENTTM</v>
          </cell>
          <cell r="C1377" t="str">
            <v>ROLL OFF RENT TEMP MONTHLY</v>
          </cell>
          <cell r="D1377" t="str">
            <v>RORENTTMROLL OFF RENT TEMP MONTHLY</v>
          </cell>
          <cell r="E1377">
            <v>67</v>
          </cell>
          <cell r="F1377">
            <v>0</v>
          </cell>
          <cell r="G1377">
            <v>31002</v>
          </cell>
        </row>
        <row r="1378">
          <cell r="B1378" t="str">
            <v>CPHAUL20CO</v>
          </cell>
          <cell r="C1378" t="str">
            <v>20YD CUST OWNED COMP-HAUL</v>
          </cell>
          <cell r="D1378" t="str">
            <v>CPHAUL20CO20YD CUST OWNED COMP-HAUL</v>
          </cell>
          <cell r="E1378">
            <v>26</v>
          </cell>
          <cell r="F1378">
            <v>0</v>
          </cell>
          <cell r="G1378">
            <v>31000</v>
          </cell>
        </row>
        <row r="1379">
          <cell r="B1379" t="str">
            <v>DISP</v>
          </cell>
          <cell r="C1379" t="str">
            <v>Disposal Fee Per Ton</v>
          </cell>
          <cell r="D1379" t="str">
            <v>DISPDisposal Fee Per Ton</v>
          </cell>
          <cell r="E1379">
            <v>62</v>
          </cell>
          <cell r="F1379">
            <v>0</v>
          </cell>
          <cell r="G1379">
            <v>31005</v>
          </cell>
        </row>
        <row r="1380">
          <cell r="B1380" t="str">
            <v>DISPRH</v>
          </cell>
          <cell r="C1380" t="str">
            <v>DISPOSAL TONNAGE-RH</v>
          </cell>
          <cell r="D1380" t="str">
            <v>DISPRHDISPOSAL TONNAGE-RH</v>
          </cell>
          <cell r="E1380">
            <v>8</v>
          </cell>
          <cell r="F1380">
            <v>0</v>
          </cell>
          <cell r="G1380">
            <v>31005</v>
          </cell>
        </row>
        <row r="1381">
          <cell r="B1381" t="str">
            <v>DISPWD-RO</v>
          </cell>
          <cell r="C1381" t="str">
            <v>DISPOSAL FEE WOOD - RO</v>
          </cell>
          <cell r="D1381" t="str">
            <v>DISPWD-RODISPOSAL FEE WOOD - RO</v>
          </cell>
          <cell r="E1381">
            <v>16</v>
          </cell>
          <cell r="F1381">
            <v>0</v>
          </cell>
          <cell r="G1381">
            <v>31005</v>
          </cell>
        </row>
        <row r="1382">
          <cell r="B1382" t="str">
            <v>RECYHAUL</v>
          </cell>
          <cell r="C1382" t="str">
            <v>ROLL OFF RECYCLE HAUL</v>
          </cell>
          <cell r="D1382" t="str">
            <v>RECYHAULROLL OFF RECYCLE HAUL</v>
          </cell>
          <cell r="E1382">
            <v>42</v>
          </cell>
          <cell r="F1382">
            <v>0</v>
          </cell>
          <cell r="G1382">
            <v>31004</v>
          </cell>
        </row>
        <row r="1383">
          <cell r="B1383" t="str">
            <v>RECYRELOCATE</v>
          </cell>
          <cell r="C1383" t="str">
            <v>RELOCATE RECY BOX</v>
          </cell>
          <cell r="D1383" t="str">
            <v>RECYRELOCATERELOCATE RECY BOX</v>
          </cell>
          <cell r="E1383">
            <v>11</v>
          </cell>
          <cell r="F1383">
            <v>0</v>
          </cell>
          <cell r="G1383">
            <v>31004</v>
          </cell>
        </row>
        <row r="1384">
          <cell r="B1384" t="str">
            <v>ROHAUL20</v>
          </cell>
          <cell r="C1384" t="str">
            <v>20YD ROLL OFF-HAUL</v>
          </cell>
          <cell r="D1384" t="str">
            <v>ROHAUL2020YD ROLL OFF-HAUL</v>
          </cell>
          <cell r="E1384">
            <v>48</v>
          </cell>
          <cell r="F1384">
            <v>0</v>
          </cell>
          <cell r="G1384">
            <v>31000</v>
          </cell>
        </row>
        <row r="1385">
          <cell r="B1385" t="str">
            <v>ROHAUL20T</v>
          </cell>
          <cell r="C1385" t="str">
            <v>20YD ROLL OFF TEMP HAUL</v>
          </cell>
          <cell r="D1385" t="str">
            <v>ROHAUL20T20YD ROLL OFF TEMP HAUL</v>
          </cell>
          <cell r="E1385">
            <v>42</v>
          </cell>
          <cell r="F1385">
            <v>0</v>
          </cell>
          <cell r="G1385">
            <v>31000</v>
          </cell>
        </row>
        <row r="1386">
          <cell r="B1386" t="str">
            <v>ROHAUL30</v>
          </cell>
          <cell r="C1386" t="str">
            <v>30YD ROLL OFF-HAUL</v>
          </cell>
          <cell r="D1386" t="str">
            <v>ROHAUL3030YD ROLL OFF-HAUL</v>
          </cell>
          <cell r="E1386">
            <v>36</v>
          </cell>
          <cell r="F1386">
            <v>0</v>
          </cell>
          <cell r="G1386">
            <v>31000</v>
          </cell>
        </row>
        <row r="1387">
          <cell r="B1387" t="str">
            <v>ROHAUL30T</v>
          </cell>
          <cell r="C1387" t="str">
            <v>30YD ROLL OFF TEMP HAUL</v>
          </cell>
          <cell r="D1387" t="str">
            <v>ROHAUL30T30YD ROLL OFF TEMP HAUL</v>
          </cell>
          <cell r="E1387">
            <v>51</v>
          </cell>
          <cell r="F1387">
            <v>0</v>
          </cell>
          <cell r="G1387">
            <v>31001</v>
          </cell>
        </row>
        <row r="1388">
          <cell r="B1388" t="str">
            <v>ROMILE</v>
          </cell>
          <cell r="C1388" t="str">
            <v>ROLL OFF-MILEAGE</v>
          </cell>
          <cell r="D1388" t="str">
            <v>ROMILEROLL OFF-MILEAGE</v>
          </cell>
          <cell r="E1388">
            <v>33</v>
          </cell>
          <cell r="F1388">
            <v>0</v>
          </cell>
          <cell r="G1388">
            <v>31010</v>
          </cell>
        </row>
        <row r="1389">
          <cell r="B1389" t="str">
            <v>RORELOCATE</v>
          </cell>
          <cell r="C1389" t="str">
            <v>ROLL OFF RELOCATE</v>
          </cell>
          <cell r="D1389" t="str">
            <v>RORELOCATEROLL OFF RELOCATE</v>
          </cell>
          <cell r="E1389">
            <v>2</v>
          </cell>
          <cell r="F1389">
            <v>0</v>
          </cell>
          <cell r="G1389">
            <v>31010</v>
          </cell>
        </row>
        <row r="1390">
          <cell r="B1390" t="str">
            <v>RORENTTD</v>
          </cell>
          <cell r="C1390" t="str">
            <v>ROLL OFF RENT TEMP DAILY</v>
          </cell>
          <cell r="D1390" t="str">
            <v>RORENTTDROLL OFF RENT TEMP DAILY</v>
          </cell>
          <cell r="E1390">
            <v>47</v>
          </cell>
          <cell r="F1390">
            <v>0</v>
          </cell>
          <cell r="G1390">
            <v>31002</v>
          </cell>
        </row>
        <row r="1391">
          <cell r="B1391" t="str">
            <v>ROHAUL30WOOD</v>
          </cell>
          <cell r="C1391" t="str">
            <v>30YD WOOD ROLL OFF-HAUL</v>
          </cell>
          <cell r="D1391" t="str">
            <v>ROHAUL30WOOD30YD WOOD ROLL OFF-HAUL</v>
          </cell>
          <cell r="E1391">
            <v>10</v>
          </cell>
          <cell r="F1391">
            <v>0</v>
          </cell>
          <cell r="G1391">
            <v>31004</v>
          </cell>
        </row>
        <row r="1392">
          <cell r="B1392" t="str">
            <v>RORECYMILE</v>
          </cell>
          <cell r="C1392" t="str">
            <v>ROLL OFF RECYCLE-MILEAGE</v>
          </cell>
          <cell r="D1392" t="str">
            <v>RORECYMILEROLL OFF RECYCLE-MILEAGE</v>
          </cell>
          <cell r="E1392">
            <v>9</v>
          </cell>
          <cell r="F1392">
            <v>0</v>
          </cell>
          <cell r="G1392">
            <v>31004</v>
          </cell>
        </row>
        <row r="1393">
          <cell r="B1393" t="str">
            <v>2178-RO</v>
          </cell>
          <cell r="C1393" t="str">
            <v>FUEL AND MATERIAL SURCHARGE</v>
          </cell>
          <cell r="D1393" t="str">
            <v>2178-ROFUEL AND MATERIAL SURCHARGE</v>
          </cell>
          <cell r="E1393">
            <v>140</v>
          </cell>
          <cell r="F1393">
            <v>0</v>
          </cell>
          <cell r="G1393">
            <v>31008</v>
          </cell>
        </row>
        <row r="1394">
          <cell r="B1394" t="str">
            <v>REFUSE</v>
          </cell>
          <cell r="C1394" t="str">
            <v>3.6% WA REFUSE TAX</v>
          </cell>
          <cell r="D1394" t="str">
            <v>REFUSE3.6% WA REFUSE TAX</v>
          </cell>
          <cell r="E1394">
            <v>337</v>
          </cell>
          <cell r="F1394">
            <v>0</v>
          </cell>
          <cell r="G1394">
            <v>20180</v>
          </cell>
        </row>
        <row r="1395">
          <cell r="B1395" t="str">
            <v>WA-STATE</v>
          </cell>
          <cell r="C1395" t="str">
            <v>8.1% WA STATE SALES TAX</v>
          </cell>
          <cell r="D1395" t="str">
            <v>WA-STATE8.1% WA STATE SALES TAX</v>
          </cell>
          <cell r="E1395">
            <v>170</v>
          </cell>
          <cell r="F1395">
            <v>0</v>
          </cell>
          <cell r="G1395">
            <v>20140</v>
          </cell>
        </row>
        <row r="1396">
          <cell r="B1396" t="str">
            <v>FINCHG</v>
          </cell>
          <cell r="C1396" t="str">
            <v>LATE FEE</v>
          </cell>
          <cell r="D1396" t="str">
            <v>FINCHGLATE FEE</v>
          </cell>
          <cell r="E1396">
            <v>138</v>
          </cell>
          <cell r="F1396">
            <v>0</v>
          </cell>
          <cell r="G1396">
            <v>38000</v>
          </cell>
        </row>
        <row r="1397">
          <cell r="B1397" t="str">
            <v>BD</v>
          </cell>
          <cell r="C1397" t="str">
            <v>W\O BAD DEBT</v>
          </cell>
          <cell r="D1397" t="str">
            <v>BDW\O BAD DEBT</v>
          </cell>
          <cell r="E1397">
            <v>46</v>
          </cell>
          <cell r="F1397">
            <v>0</v>
          </cell>
          <cell r="G1397">
            <v>11902</v>
          </cell>
        </row>
        <row r="1398">
          <cell r="B1398" t="str">
            <v>BDR</v>
          </cell>
          <cell r="C1398" t="str">
            <v>BAD DEBT RECOVERY</v>
          </cell>
          <cell r="D1398" t="str">
            <v>BDRBAD DEBT RECOVERY</v>
          </cell>
          <cell r="E1398">
            <v>30</v>
          </cell>
          <cell r="F1398">
            <v>0</v>
          </cell>
          <cell r="G1398">
            <v>11903</v>
          </cell>
        </row>
        <row r="1399">
          <cell r="B1399" t="str">
            <v>FINCHG</v>
          </cell>
          <cell r="C1399" t="str">
            <v>LATE FEE</v>
          </cell>
          <cell r="D1399" t="str">
            <v>FINCHGLATE FEE</v>
          </cell>
          <cell r="E1399">
            <v>138</v>
          </cell>
          <cell r="F1399">
            <v>0</v>
          </cell>
          <cell r="G1399">
            <v>38000</v>
          </cell>
        </row>
        <row r="1400">
          <cell r="B1400" t="str">
            <v>FINCHG</v>
          </cell>
          <cell r="C1400" t="str">
            <v>LATE FEE</v>
          </cell>
          <cell r="D1400" t="str">
            <v>FINCHGLATE FEE</v>
          </cell>
          <cell r="E1400">
            <v>138</v>
          </cell>
          <cell r="F1400">
            <v>0</v>
          </cell>
          <cell r="G1400">
            <v>38000</v>
          </cell>
        </row>
        <row r="1401">
          <cell r="B1401" t="str">
            <v>300CE1</v>
          </cell>
          <cell r="C1401" t="str">
            <v>1-300 GL CART EOW SVC</v>
          </cell>
          <cell r="D1401" t="str">
            <v>300CE11-300 GL CART EOW SVC</v>
          </cell>
          <cell r="E1401">
            <v>46</v>
          </cell>
          <cell r="F1401">
            <v>0</v>
          </cell>
          <cell r="G1401">
            <v>33000</v>
          </cell>
        </row>
        <row r="1402">
          <cell r="B1402" t="str">
            <v>300CW1</v>
          </cell>
          <cell r="C1402" t="str">
            <v>1-300 GL CART WEEKLY SVC</v>
          </cell>
          <cell r="D1402" t="str">
            <v>300CW11-300 GL CART WEEKLY SVC</v>
          </cell>
          <cell r="E1402">
            <v>51</v>
          </cell>
          <cell r="F1402">
            <v>0</v>
          </cell>
          <cell r="G1402">
            <v>33000</v>
          </cell>
        </row>
        <row r="1403">
          <cell r="B1403" t="str">
            <v>60CE1</v>
          </cell>
          <cell r="C1403" t="str">
            <v>1-60 GAL CART CMML EOW</v>
          </cell>
          <cell r="D1403" t="str">
            <v>60CE11-60 GAL CART CMML EOW</v>
          </cell>
          <cell r="E1403">
            <v>52</v>
          </cell>
          <cell r="F1403">
            <v>0</v>
          </cell>
          <cell r="G1403">
            <v>33000</v>
          </cell>
        </row>
        <row r="1404">
          <cell r="B1404" t="str">
            <v>60CW1</v>
          </cell>
          <cell r="C1404" t="str">
            <v>1-60 GAL CART CMML WKLY</v>
          </cell>
          <cell r="D1404" t="str">
            <v>60CW11-60 GAL CART CMML WKLY</v>
          </cell>
          <cell r="E1404">
            <v>54</v>
          </cell>
          <cell r="F1404">
            <v>0</v>
          </cell>
          <cell r="G1404">
            <v>33000</v>
          </cell>
        </row>
        <row r="1405">
          <cell r="B1405" t="str">
            <v>90CW1</v>
          </cell>
          <cell r="C1405" t="str">
            <v>1-90 GAL CART CMML WKLY</v>
          </cell>
          <cell r="D1405" t="str">
            <v>90CW11-90 GAL CART CMML WKLY</v>
          </cell>
          <cell r="E1405">
            <v>63</v>
          </cell>
          <cell r="F1405">
            <v>0</v>
          </cell>
          <cell r="G1405">
            <v>33000</v>
          </cell>
        </row>
        <row r="1406">
          <cell r="B1406" t="str">
            <v>CASTERS-COM</v>
          </cell>
          <cell r="C1406" t="str">
            <v>CASTERS - COM</v>
          </cell>
          <cell r="D1406" t="str">
            <v>CASTERS-COMCASTERS - COM</v>
          </cell>
          <cell r="E1406">
            <v>43</v>
          </cell>
          <cell r="F1406">
            <v>0</v>
          </cell>
          <cell r="G1406">
            <v>33000</v>
          </cell>
        </row>
        <row r="1407">
          <cell r="B1407" t="str">
            <v>CRENT300</v>
          </cell>
          <cell r="C1407" t="str">
            <v>CONTAINER RENT 300 GAL</v>
          </cell>
          <cell r="D1407" t="str">
            <v>CRENT300CONTAINER RENT 300 GAL</v>
          </cell>
          <cell r="E1407">
            <v>46</v>
          </cell>
          <cell r="F1407">
            <v>0</v>
          </cell>
          <cell r="G1407">
            <v>33000</v>
          </cell>
        </row>
        <row r="1408">
          <cell r="B1408" t="str">
            <v>CRENT60</v>
          </cell>
          <cell r="C1408" t="str">
            <v>CONTAINER RENT 60 GAL</v>
          </cell>
          <cell r="D1408" t="str">
            <v>CRENT60CONTAINER RENT 60 GAL</v>
          </cell>
          <cell r="E1408">
            <v>50</v>
          </cell>
          <cell r="F1408">
            <v>0</v>
          </cell>
          <cell r="G1408">
            <v>33000</v>
          </cell>
        </row>
        <row r="1409">
          <cell r="B1409" t="str">
            <v>SP300</v>
          </cell>
          <cell r="C1409" t="str">
            <v>SPECIAL PICKUP 300GL</v>
          </cell>
          <cell r="D1409" t="str">
            <v>SP300SPECIAL PICKUP 300GL</v>
          </cell>
          <cell r="E1409">
            <v>30</v>
          </cell>
          <cell r="F1409">
            <v>0</v>
          </cell>
          <cell r="G1409">
            <v>33001</v>
          </cell>
        </row>
        <row r="1410">
          <cell r="B1410" t="str">
            <v>2178-COM</v>
          </cell>
          <cell r="C1410" t="str">
            <v>FUEL AND MATERIAL SURCHARGE</v>
          </cell>
          <cell r="D1410" t="str">
            <v>2178-COMFUEL AND MATERIAL SURCHARGE</v>
          </cell>
          <cell r="E1410">
            <v>77</v>
          </cell>
          <cell r="F1410">
            <v>0</v>
          </cell>
          <cell r="G1410">
            <v>33002</v>
          </cell>
        </row>
        <row r="1411">
          <cell r="B1411" t="str">
            <v>REFUSE</v>
          </cell>
          <cell r="C1411" t="str">
            <v>3.6% WA REFUSE TAX</v>
          </cell>
          <cell r="D1411" t="str">
            <v>REFUSE3.6% WA REFUSE TAX</v>
          </cell>
          <cell r="E1411">
            <v>337</v>
          </cell>
          <cell r="F1411">
            <v>0</v>
          </cell>
          <cell r="G1411">
            <v>20180</v>
          </cell>
        </row>
        <row r="1412">
          <cell r="B1412" t="str">
            <v>WA-STATE</v>
          </cell>
          <cell r="C1412" t="str">
            <v>7.6% WA STATE SALES TAX</v>
          </cell>
          <cell r="D1412" t="str">
            <v>WA-STATE7.6% WA STATE SALES TAX</v>
          </cell>
          <cell r="E1412">
            <v>43</v>
          </cell>
          <cell r="F1412">
            <v>0</v>
          </cell>
          <cell r="G1412">
            <v>20140</v>
          </cell>
        </row>
        <row r="1413">
          <cell r="B1413" t="str">
            <v>CC-KOL</v>
          </cell>
          <cell r="C1413" t="str">
            <v>ONLINE PAYMENT-CC</v>
          </cell>
          <cell r="D1413" t="str">
            <v>CC-KOLONLINE PAYMENT-CC</v>
          </cell>
          <cell r="E1413">
            <v>151</v>
          </cell>
          <cell r="F1413">
            <v>0</v>
          </cell>
          <cell r="G1413">
            <v>10098</v>
          </cell>
        </row>
        <row r="1414">
          <cell r="B1414" t="str">
            <v>PAY</v>
          </cell>
          <cell r="C1414" t="str">
            <v>PAYMENT-THANK YOU!</v>
          </cell>
          <cell r="D1414" t="str">
            <v>PAYPAYMENT-THANK YOU!</v>
          </cell>
          <cell r="E1414">
            <v>141</v>
          </cell>
          <cell r="F1414">
            <v>0</v>
          </cell>
          <cell r="G1414">
            <v>10060</v>
          </cell>
        </row>
        <row r="1415">
          <cell r="B1415" t="str">
            <v>PAY-KOL</v>
          </cell>
          <cell r="C1415" t="str">
            <v>PAYMENT-THANK YOU - OL</v>
          </cell>
          <cell r="D1415" t="str">
            <v>PAY-KOLPAYMENT-THANK YOU - OL</v>
          </cell>
          <cell r="E1415">
            <v>128</v>
          </cell>
          <cell r="F1415">
            <v>0</v>
          </cell>
          <cell r="G1415">
            <v>10093</v>
          </cell>
        </row>
        <row r="1416">
          <cell r="B1416" t="str">
            <v>PAYNOW</v>
          </cell>
          <cell r="C1416" t="str">
            <v>ONE-TIME PAYMENT</v>
          </cell>
          <cell r="D1416" t="str">
            <v>PAYNOWONE-TIME PAYMENT</v>
          </cell>
          <cell r="E1416">
            <v>157</v>
          </cell>
          <cell r="F1416">
            <v>0</v>
          </cell>
          <cell r="G1416">
            <v>10098</v>
          </cell>
        </row>
        <row r="1417">
          <cell r="B1417" t="str">
            <v>PAYPNCL</v>
          </cell>
          <cell r="C1417" t="str">
            <v>PAYMENT THANK YOU!</v>
          </cell>
          <cell r="D1417" t="str">
            <v>PAYPNCLPAYMENT THANK YOU!</v>
          </cell>
          <cell r="E1417">
            <v>151</v>
          </cell>
          <cell r="F1417">
            <v>0</v>
          </cell>
          <cell r="G1417">
            <v>10099</v>
          </cell>
        </row>
        <row r="1418">
          <cell r="B1418" t="str">
            <v>CC-KOL</v>
          </cell>
          <cell r="C1418" t="str">
            <v>ONLINE PAYMENT-CC</v>
          </cell>
          <cell r="D1418" t="str">
            <v>CC-KOLONLINE PAYMENT-CC</v>
          </cell>
          <cell r="E1418">
            <v>151</v>
          </cell>
          <cell r="F1418">
            <v>0</v>
          </cell>
          <cell r="G1418">
            <v>10098</v>
          </cell>
        </row>
        <row r="1419">
          <cell r="B1419" t="str">
            <v>PAY</v>
          </cell>
          <cell r="C1419" t="str">
            <v>PAYMENT-THANK YOU!</v>
          </cell>
          <cell r="D1419" t="str">
            <v>PAYPAYMENT-THANK YOU!</v>
          </cell>
          <cell r="E1419">
            <v>141</v>
          </cell>
          <cell r="F1419">
            <v>0</v>
          </cell>
          <cell r="G1419">
            <v>10060</v>
          </cell>
        </row>
        <row r="1420">
          <cell r="B1420" t="str">
            <v>PAY-KOL</v>
          </cell>
          <cell r="C1420" t="str">
            <v>PAYMENT-THANK YOU - OL</v>
          </cell>
          <cell r="D1420" t="str">
            <v>PAY-KOLPAYMENT-THANK YOU - OL</v>
          </cell>
          <cell r="E1420">
            <v>128</v>
          </cell>
          <cell r="F1420">
            <v>0</v>
          </cell>
          <cell r="G1420">
            <v>10093</v>
          </cell>
        </row>
        <row r="1421">
          <cell r="B1421" t="str">
            <v>PAYNOW</v>
          </cell>
          <cell r="C1421" t="str">
            <v>ONE-TIME PAYMENT</v>
          </cell>
          <cell r="D1421" t="str">
            <v>PAYNOWONE-TIME PAYMENT</v>
          </cell>
          <cell r="E1421">
            <v>157</v>
          </cell>
          <cell r="F1421">
            <v>0</v>
          </cell>
          <cell r="G1421">
            <v>10098</v>
          </cell>
        </row>
        <row r="1422">
          <cell r="B1422" t="str">
            <v>PAYPNCL</v>
          </cell>
          <cell r="C1422" t="str">
            <v>PAYMENT THANK YOU!</v>
          </cell>
          <cell r="D1422" t="str">
            <v>PAYPNCLPAYMENT THANK YOU!</v>
          </cell>
          <cell r="E1422">
            <v>151</v>
          </cell>
          <cell r="F1422">
            <v>0</v>
          </cell>
          <cell r="G1422">
            <v>10099</v>
          </cell>
        </row>
        <row r="1423">
          <cell r="B1423" t="str">
            <v>CC-KOL</v>
          </cell>
          <cell r="C1423" t="str">
            <v>ONLINE PAYMENT-CC</v>
          </cell>
          <cell r="D1423" t="str">
            <v>CC-KOLONLINE PAYMENT-CC</v>
          </cell>
          <cell r="E1423">
            <v>151</v>
          </cell>
          <cell r="F1423">
            <v>0</v>
          </cell>
          <cell r="G1423">
            <v>10098</v>
          </cell>
        </row>
        <row r="1424">
          <cell r="B1424" t="str">
            <v>PAY</v>
          </cell>
          <cell r="C1424" t="str">
            <v>PAYMENT-THANK YOU!</v>
          </cell>
          <cell r="D1424" t="str">
            <v>PAYPAYMENT-THANK YOU!</v>
          </cell>
          <cell r="E1424">
            <v>141</v>
          </cell>
          <cell r="F1424">
            <v>0</v>
          </cell>
          <cell r="G1424">
            <v>10060</v>
          </cell>
        </row>
        <row r="1425">
          <cell r="B1425" t="str">
            <v>PAYNOW</v>
          </cell>
          <cell r="C1425" t="str">
            <v>ONE-TIME PAYMENT</v>
          </cell>
          <cell r="D1425" t="str">
            <v>PAYNOWONE-TIME PAYMENT</v>
          </cell>
          <cell r="E1425">
            <v>157</v>
          </cell>
          <cell r="F1425">
            <v>0</v>
          </cell>
          <cell r="G1425">
            <v>10098</v>
          </cell>
        </row>
        <row r="1426">
          <cell r="B1426" t="str">
            <v>PAYPNCL</v>
          </cell>
          <cell r="C1426" t="str">
            <v>PAYMENT THANK YOU!</v>
          </cell>
          <cell r="D1426" t="str">
            <v>PAYPNCLPAYMENT THANK YOU!</v>
          </cell>
          <cell r="E1426">
            <v>151</v>
          </cell>
          <cell r="F1426">
            <v>0</v>
          </cell>
          <cell r="G1426">
            <v>10099</v>
          </cell>
        </row>
        <row r="1427">
          <cell r="B1427" t="str">
            <v>WA-STATE</v>
          </cell>
          <cell r="C1427" t="str">
            <v>7.6% WA STATE SALES TAX</v>
          </cell>
          <cell r="D1427" t="str">
            <v>WA-STATE7.6% WA STATE SALES TAX</v>
          </cell>
          <cell r="E1427">
            <v>43</v>
          </cell>
          <cell r="F1427">
            <v>0</v>
          </cell>
          <cell r="G1427">
            <v>20140</v>
          </cell>
        </row>
        <row r="1428">
          <cell r="B1428" t="str">
            <v>60RM1</v>
          </cell>
          <cell r="C1428" t="str">
            <v>1-60 GAL CART MONTHLY SVC</v>
          </cell>
          <cell r="D1428" t="str">
            <v>60RM11-60 GAL CART MONTHLY SVC</v>
          </cell>
          <cell r="E1428">
            <v>88</v>
          </cell>
          <cell r="F1428">
            <v>0</v>
          </cell>
          <cell r="G1428">
            <v>32000</v>
          </cell>
        </row>
        <row r="1429">
          <cell r="B1429" t="str">
            <v>60RW1</v>
          </cell>
          <cell r="C1429" t="str">
            <v>1-60 GAL CART WEEKLY SVC</v>
          </cell>
          <cell r="D1429" t="str">
            <v>60RW11-60 GAL CART WEEKLY SVC</v>
          </cell>
          <cell r="E1429">
            <v>144</v>
          </cell>
          <cell r="F1429">
            <v>0</v>
          </cell>
          <cell r="G1429">
            <v>32000</v>
          </cell>
        </row>
        <row r="1430">
          <cell r="B1430" t="str">
            <v>65RBRENT</v>
          </cell>
          <cell r="C1430" t="str">
            <v>65 RESI BEAR RENT</v>
          </cell>
          <cell r="D1430" t="str">
            <v>65RBRENT65 RESI BEAR RENT</v>
          </cell>
          <cell r="E1430">
            <v>80</v>
          </cell>
          <cell r="F1430">
            <v>0</v>
          </cell>
          <cell r="G1430">
            <v>32000</v>
          </cell>
        </row>
        <row r="1431">
          <cell r="B1431" t="str">
            <v>90RW1</v>
          </cell>
          <cell r="C1431" t="str">
            <v>1-90 GAL CART RESI WKLY</v>
          </cell>
          <cell r="D1431" t="str">
            <v>90RW11-90 GAL CART RESI WKLY</v>
          </cell>
          <cell r="E1431">
            <v>104</v>
          </cell>
          <cell r="F1431">
            <v>0</v>
          </cell>
          <cell r="G1431">
            <v>32000</v>
          </cell>
        </row>
        <row r="1432">
          <cell r="B1432" t="str">
            <v>RDRIVEIN</v>
          </cell>
          <cell r="C1432" t="str">
            <v>DRIVE IN SERVICE</v>
          </cell>
          <cell r="D1432" t="str">
            <v>RDRIVEINDRIVE IN SERVICE</v>
          </cell>
          <cell r="E1432">
            <v>52</v>
          </cell>
          <cell r="F1432">
            <v>0</v>
          </cell>
          <cell r="G1432">
            <v>32001</v>
          </cell>
        </row>
        <row r="1433">
          <cell r="B1433" t="str">
            <v>OFOWR</v>
          </cell>
          <cell r="C1433" t="str">
            <v>OVERFILL/OVERWEIGHT CHG</v>
          </cell>
          <cell r="D1433" t="str">
            <v>OFOWROVERFILL/OVERWEIGHT CHG</v>
          </cell>
          <cell r="E1433">
            <v>70</v>
          </cell>
          <cell r="F1433">
            <v>0</v>
          </cell>
          <cell r="G1433">
            <v>32001</v>
          </cell>
        </row>
        <row r="1434">
          <cell r="B1434" t="str">
            <v>REDELIVER</v>
          </cell>
          <cell r="C1434" t="str">
            <v>DELIVERY CHARGE</v>
          </cell>
          <cell r="D1434" t="str">
            <v>REDELIVERDELIVERY CHARGE</v>
          </cell>
          <cell r="E1434">
            <v>77</v>
          </cell>
          <cell r="F1434">
            <v>0</v>
          </cell>
          <cell r="G1434">
            <v>32001</v>
          </cell>
        </row>
        <row r="1435">
          <cell r="B1435" t="str">
            <v>RXTRA60</v>
          </cell>
          <cell r="C1435" t="str">
            <v>EXTRA 60GAL RESI</v>
          </cell>
          <cell r="D1435" t="str">
            <v>RXTRA60EXTRA 60GAL RESI</v>
          </cell>
          <cell r="E1435">
            <v>49</v>
          </cell>
          <cell r="F1435">
            <v>0</v>
          </cell>
          <cell r="G1435">
            <v>32001</v>
          </cell>
        </row>
        <row r="1436">
          <cell r="B1436" t="str">
            <v>2178-RES</v>
          </cell>
          <cell r="C1436" t="str">
            <v>FUEL AND MATERIAL SURCHARGE</v>
          </cell>
          <cell r="D1436" t="str">
            <v>2178-RESFUEL AND MATERIAL SURCHARGE</v>
          </cell>
          <cell r="E1436">
            <v>133</v>
          </cell>
          <cell r="F1436">
            <v>0</v>
          </cell>
          <cell r="G1436">
            <v>32002</v>
          </cell>
        </row>
        <row r="1437">
          <cell r="B1437" t="str">
            <v>REFUSE</v>
          </cell>
          <cell r="C1437" t="str">
            <v>3.6% WA REFUSE TAX</v>
          </cell>
          <cell r="D1437" t="str">
            <v>REFUSE3.6% WA REFUSE TAX</v>
          </cell>
          <cell r="E1437">
            <v>337</v>
          </cell>
          <cell r="F1437">
            <v>0</v>
          </cell>
          <cell r="G1437">
            <v>20180</v>
          </cell>
        </row>
        <row r="1438">
          <cell r="B1438" t="str">
            <v>WA-STATE</v>
          </cell>
          <cell r="C1438" t="str">
            <v>7.6% WA STATE SALES TAX</v>
          </cell>
          <cell r="D1438" t="str">
            <v>WA-STATE7.6% WA STATE SALES TAX</v>
          </cell>
          <cell r="E1438">
            <v>43</v>
          </cell>
          <cell r="F1438">
            <v>0</v>
          </cell>
          <cell r="G1438">
            <v>20140</v>
          </cell>
        </row>
        <row r="1439">
          <cell r="B1439" t="str">
            <v>60RW1</v>
          </cell>
          <cell r="C1439" t="str">
            <v>1-60 GAL CART WEEKLY SVC</v>
          </cell>
          <cell r="D1439" t="str">
            <v>60RW11-60 GAL CART WEEKLY SVC</v>
          </cell>
          <cell r="E1439">
            <v>144</v>
          </cell>
          <cell r="F1439">
            <v>0</v>
          </cell>
          <cell r="G1439">
            <v>32000</v>
          </cell>
        </row>
        <row r="1440">
          <cell r="B1440" t="str">
            <v>EXTRAR</v>
          </cell>
          <cell r="C1440" t="str">
            <v>EXTRA CAN/BAGS</v>
          </cell>
          <cell r="D1440" t="str">
            <v>EXTRAREXTRA CAN/BAGS</v>
          </cell>
          <cell r="E1440">
            <v>74</v>
          </cell>
          <cell r="F1440">
            <v>0</v>
          </cell>
          <cell r="G1440">
            <v>32001</v>
          </cell>
        </row>
        <row r="1441">
          <cell r="B1441" t="str">
            <v>OFOWR</v>
          </cell>
          <cell r="C1441" t="str">
            <v>OVERFILL/OVERWEIGHT CHG</v>
          </cell>
          <cell r="D1441" t="str">
            <v>OFOWROVERFILL/OVERWEIGHT CHG</v>
          </cell>
          <cell r="E1441">
            <v>70</v>
          </cell>
          <cell r="F1441">
            <v>0</v>
          </cell>
          <cell r="G1441">
            <v>32001</v>
          </cell>
        </row>
        <row r="1442">
          <cell r="B1442" t="str">
            <v>RESTART</v>
          </cell>
          <cell r="C1442" t="str">
            <v>SERVICE RESTART FEE</v>
          </cell>
          <cell r="D1442" t="str">
            <v>RESTARTSERVICE RESTART FEE</v>
          </cell>
          <cell r="E1442">
            <v>80</v>
          </cell>
          <cell r="F1442">
            <v>0</v>
          </cell>
          <cell r="G1442">
            <v>32000</v>
          </cell>
        </row>
        <row r="1443">
          <cell r="B1443" t="str">
            <v>RXTRA60</v>
          </cell>
          <cell r="C1443" t="str">
            <v>EXTRA 60GAL RESI</v>
          </cell>
          <cell r="D1443" t="str">
            <v>RXTRA60EXTRA 60GAL RESI</v>
          </cell>
          <cell r="E1443">
            <v>49</v>
          </cell>
          <cell r="F1443">
            <v>0</v>
          </cell>
          <cell r="G1443">
            <v>32001</v>
          </cell>
        </row>
        <row r="1444">
          <cell r="B1444" t="str">
            <v>2178-RES</v>
          </cell>
          <cell r="C1444" t="str">
            <v>FUEL AND MATERIAL SURCHARGE</v>
          </cell>
          <cell r="D1444" t="str">
            <v>2178-RESFUEL AND MATERIAL SURCHARGE</v>
          </cell>
          <cell r="E1444">
            <v>133</v>
          </cell>
          <cell r="F1444">
            <v>0</v>
          </cell>
          <cell r="G1444">
            <v>32002</v>
          </cell>
        </row>
        <row r="1445">
          <cell r="B1445" t="str">
            <v>REFUSE</v>
          </cell>
          <cell r="C1445" t="str">
            <v>3.6% WA REFUSE TAX</v>
          </cell>
          <cell r="D1445" t="str">
            <v>REFUSE3.6% WA REFUSE TAX</v>
          </cell>
          <cell r="E1445">
            <v>337</v>
          </cell>
          <cell r="F1445">
            <v>0</v>
          </cell>
          <cell r="G1445">
            <v>20180</v>
          </cell>
        </row>
        <row r="1446">
          <cell r="B1446" t="str">
            <v>RORECYRENT</v>
          </cell>
          <cell r="C1446" t="str">
            <v>ROLL OFF RECYCLE RENT</v>
          </cell>
          <cell r="D1446" t="str">
            <v>RORECYRENTROLL OFF RECYCLE RENT</v>
          </cell>
          <cell r="E1446">
            <v>25</v>
          </cell>
          <cell r="F1446">
            <v>0</v>
          </cell>
          <cell r="G1446">
            <v>31002</v>
          </cell>
        </row>
        <row r="1447">
          <cell r="B1447" t="str">
            <v>DISP</v>
          </cell>
          <cell r="C1447" t="str">
            <v>Disposal Fee Per Ton</v>
          </cell>
          <cell r="D1447" t="str">
            <v>DISPDisposal Fee Per Ton</v>
          </cell>
          <cell r="E1447">
            <v>62</v>
          </cell>
          <cell r="F1447">
            <v>0</v>
          </cell>
          <cell r="G1447">
            <v>31005</v>
          </cell>
        </row>
        <row r="1448">
          <cell r="B1448" t="str">
            <v>RECYHAUL</v>
          </cell>
          <cell r="C1448" t="str">
            <v>ROLL OFF RECYCLE HAUL</v>
          </cell>
          <cell r="D1448" t="str">
            <v>RECYHAULROLL OFF RECYCLE HAUL</v>
          </cell>
          <cell r="E1448">
            <v>42</v>
          </cell>
          <cell r="F1448">
            <v>0</v>
          </cell>
          <cell r="G1448">
            <v>31004</v>
          </cell>
        </row>
        <row r="1449">
          <cell r="B1449" t="str">
            <v>ROHAUL20T</v>
          </cell>
          <cell r="C1449" t="str">
            <v>20YD ROLL OFF TEMP HAUL</v>
          </cell>
          <cell r="D1449" t="str">
            <v>ROHAUL20T20YD ROLL OFF TEMP HAUL</v>
          </cell>
          <cell r="E1449">
            <v>42</v>
          </cell>
          <cell r="F1449">
            <v>0</v>
          </cell>
          <cell r="G1449">
            <v>31000</v>
          </cell>
        </row>
        <row r="1450">
          <cell r="B1450" t="str">
            <v>ROMILE</v>
          </cell>
          <cell r="C1450" t="str">
            <v>ROLL OFF-MILEAGE</v>
          </cell>
          <cell r="D1450" t="str">
            <v>ROMILEROLL OFF-MILEAGE</v>
          </cell>
          <cell r="E1450">
            <v>33</v>
          </cell>
          <cell r="F1450">
            <v>0</v>
          </cell>
          <cell r="G1450">
            <v>31010</v>
          </cell>
        </row>
        <row r="1451">
          <cell r="B1451" t="str">
            <v>2178-RO</v>
          </cell>
          <cell r="C1451" t="str">
            <v>FUEL AND MATERIAL SURCHARGE</v>
          </cell>
          <cell r="D1451" t="str">
            <v>2178-ROFUEL AND MATERIAL SURCHARGE</v>
          </cell>
          <cell r="E1451">
            <v>140</v>
          </cell>
          <cell r="F1451">
            <v>0</v>
          </cell>
          <cell r="G1451">
            <v>31008</v>
          </cell>
        </row>
        <row r="1452">
          <cell r="B1452" t="str">
            <v>REFUSE</v>
          </cell>
          <cell r="C1452" t="str">
            <v>3.6% WA REFUSE TAX</v>
          </cell>
          <cell r="D1452" t="str">
            <v>REFUSE3.6% WA REFUSE TAX</v>
          </cell>
          <cell r="E1452">
            <v>337</v>
          </cell>
          <cell r="F1452">
            <v>0</v>
          </cell>
          <cell r="G1452">
            <v>20180</v>
          </cell>
        </row>
        <row r="1453">
          <cell r="B1453" t="str">
            <v>BD</v>
          </cell>
          <cell r="C1453" t="str">
            <v>W\O BAD DEBT</v>
          </cell>
          <cell r="D1453" t="str">
            <v>BDW\O BAD DEBT</v>
          </cell>
          <cell r="E1453">
            <v>46</v>
          </cell>
          <cell r="F1453">
            <v>0</v>
          </cell>
          <cell r="G1453">
            <v>11902</v>
          </cell>
        </row>
        <row r="1454">
          <cell r="B1454" t="str">
            <v>FINCHG</v>
          </cell>
          <cell r="C1454" t="str">
            <v>LATE FEE</v>
          </cell>
          <cell r="D1454" t="str">
            <v>FINCHGLATE FEE</v>
          </cell>
          <cell r="E1454">
            <v>138</v>
          </cell>
          <cell r="F1454">
            <v>0</v>
          </cell>
          <cell r="G1454">
            <v>38000</v>
          </cell>
        </row>
        <row r="1455">
          <cell r="B1455" t="str">
            <v>NSF FEES</v>
          </cell>
          <cell r="C1455" t="str">
            <v>RETURNED CHECK FEE</v>
          </cell>
          <cell r="D1455" t="str">
            <v>NSF FEESRETURNED CHECK FEE</v>
          </cell>
          <cell r="E1455">
            <v>25</v>
          </cell>
          <cell r="F1455">
            <v>0</v>
          </cell>
          <cell r="G1455">
            <v>91002</v>
          </cell>
        </row>
        <row r="1456">
          <cell r="B1456" t="str">
            <v>REFUND</v>
          </cell>
          <cell r="C1456" t="str">
            <v>REFUND</v>
          </cell>
          <cell r="D1456" t="str">
            <v>REFUNDREFUND</v>
          </cell>
          <cell r="E1456">
            <v>42</v>
          </cell>
          <cell r="F1456">
            <v>0</v>
          </cell>
          <cell r="G1456">
            <v>11599</v>
          </cell>
        </row>
        <row r="1457">
          <cell r="B1457" t="str">
            <v>FINCHG</v>
          </cell>
          <cell r="C1457" t="str">
            <v>LATE FEE</v>
          </cell>
          <cell r="D1457" t="str">
            <v>FINCHGLATE FEE</v>
          </cell>
          <cell r="E1457">
            <v>138</v>
          </cell>
          <cell r="F1457">
            <v>0</v>
          </cell>
          <cell r="G1457">
            <v>38000</v>
          </cell>
        </row>
        <row r="1458">
          <cell r="B1458" t="str">
            <v>MM</v>
          </cell>
          <cell r="C1458" t="str">
            <v>MOVE MONEY</v>
          </cell>
          <cell r="D1458" t="str">
            <v>MMMOVE MONEY</v>
          </cell>
          <cell r="E1458">
            <v>63</v>
          </cell>
          <cell r="F1458">
            <v>0</v>
          </cell>
          <cell r="G1458">
            <v>10095</v>
          </cell>
        </row>
        <row r="1459">
          <cell r="B1459" t="str">
            <v>FINCHG</v>
          </cell>
          <cell r="C1459" t="str">
            <v>LATE FEE</v>
          </cell>
          <cell r="D1459" t="str">
            <v>FINCHGLATE FEE</v>
          </cell>
          <cell r="E1459">
            <v>138</v>
          </cell>
          <cell r="F1459">
            <v>0</v>
          </cell>
          <cell r="G1459">
            <v>38000</v>
          </cell>
        </row>
        <row r="1460">
          <cell r="B1460" t="str">
            <v>BD</v>
          </cell>
          <cell r="C1460" t="str">
            <v>W\O BAD DEBT</v>
          </cell>
          <cell r="D1460" t="str">
            <v>BDW\O BAD DEBT</v>
          </cell>
          <cell r="E1460">
            <v>46</v>
          </cell>
          <cell r="F1460">
            <v>0</v>
          </cell>
          <cell r="G1460">
            <v>11902</v>
          </cell>
        </row>
        <row r="1461">
          <cell r="B1461" t="str">
            <v>FINCHG</v>
          </cell>
          <cell r="C1461" t="str">
            <v>LATE FEE</v>
          </cell>
          <cell r="D1461" t="str">
            <v>FINCHGLATE FEE</v>
          </cell>
          <cell r="E1461">
            <v>138</v>
          </cell>
          <cell r="F1461">
            <v>0</v>
          </cell>
          <cell r="G1461">
            <v>38000</v>
          </cell>
        </row>
        <row r="1462">
          <cell r="B1462" t="str">
            <v>MM</v>
          </cell>
          <cell r="C1462" t="str">
            <v>MOVE MONEY</v>
          </cell>
          <cell r="D1462" t="str">
            <v>MMMOVE MONEY</v>
          </cell>
          <cell r="E1462">
            <v>63</v>
          </cell>
          <cell r="F1462">
            <v>0</v>
          </cell>
          <cell r="G1462">
            <v>10095</v>
          </cell>
        </row>
        <row r="1463">
          <cell r="B1463" t="str">
            <v>300C2W1</v>
          </cell>
          <cell r="C1463" t="str">
            <v>1-300 GL CART 2X WK SVC</v>
          </cell>
          <cell r="D1463" t="str">
            <v>300C2W11-300 GL CART 2X WK SVC</v>
          </cell>
          <cell r="E1463">
            <v>41</v>
          </cell>
          <cell r="F1463">
            <v>0</v>
          </cell>
          <cell r="G1463">
            <v>33000</v>
          </cell>
        </row>
        <row r="1464">
          <cell r="B1464" t="str">
            <v>300C3W1</v>
          </cell>
          <cell r="C1464" t="str">
            <v>1-300 GL CART 3X WK SVC</v>
          </cell>
          <cell r="D1464" t="str">
            <v>300C3W11-300 GL CART 3X WK SVC</v>
          </cell>
          <cell r="E1464">
            <v>38</v>
          </cell>
          <cell r="F1464">
            <v>0</v>
          </cell>
          <cell r="G1464">
            <v>33000</v>
          </cell>
        </row>
        <row r="1465">
          <cell r="B1465" t="str">
            <v>300C5W1</v>
          </cell>
          <cell r="C1465" t="str">
            <v>1-300 GL CART 5X WK SVC</v>
          </cell>
          <cell r="D1465" t="str">
            <v>300C5W11-300 GL CART 5X WK SVC</v>
          </cell>
          <cell r="E1465">
            <v>34</v>
          </cell>
          <cell r="F1465">
            <v>0</v>
          </cell>
          <cell r="G1465">
            <v>33000</v>
          </cell>
        </row>
        <row r="1466">
          <cell r="B1466" t="str">
            <v>300CE1</v>
          </cell>
          <cell r="C1466" t="str">
            <v>1-300 GL CART EOW SVC</v>
          </cell>
          <cell r="D1466" t="str">
            <v>300CE11-300 GL CART EOW SVC</v>
          </cell>
          <cell r="E1466">
            <v>46</v>
          </cell>
          <cell r="F1466">
            <v>0</v>
          </cell>
          <cell r="G1466">
            <v>33000</v>
          </cell>
        </row>
        <row r="1467">
          <cell r="B1467" t="str">
            <v>300CW1</v>
          </cell>
          <cell r="C1467" t="str">
            <v>1-300 GL CART WEEKLY SVC</v>
          </cell>
          <cell r="D1467" t="str">
            <v>300CW11-300 GL CART WEEKLY SVC</v>
          </cell>
          <cell r="E1467">
            <v>51</v>
          </cell>
          <cell r="F1467">
            <v>0</v>
          </cell>
          <cell r="G1467">
            <v>33000</v>
          </cell>
        </row>
        <row r="1468">
          <cell r="B1468" t="str">
            <v>300RENTTM</v>
          </cell>
          <cell r="C1468" t="str">
            <v>300 GL CART TEMP RENT MONTHLY</v>
          </cell>
          <cell r="D1468" t="str">
            <v>300RENTTM300 GL CART TEMP RENT MONTHLY</v>
          </cell>
          <cell r="E1468">
            <v>28</v>
          </cell>
          <cell r="F1468">
            <v>0</v>
          </cell>
          <cell r="G1468">
            <v>33000</v>
          </cell>
        </row>
        <row r="1469">
          <cell r="B1469" t="str">
            <v>60C2W1</v>
          </cell>
          <cell r="C1469" t="str">
            <v>1-60 GAL CART CMML 2X WK</v>
          </cell>
          <cell r="D1469" t="str">
            <v>60C2W11-60 GAL CART CMML 2X WK</v>
          </cell>
          <cell r="E1469">
            <v>25</v>
          </cell>
          <cell r="F1469">
            <v>0</v>
          </cell>
          <cell r="G1469">
            <v>33000</v>
          </cell>
        </row>
        <row r="1470">
          <cell r="B1470" t="str">
            <v>60CE1</v>
          </cell>
          <cell r="C1470" t="str">
            <v>1-60 GAL CART CMML EOW</v>
          </cell>
          <cell r="D1470" t="str">
            <v>60CE11-60 GAL CART CMML EOW</v>
          </cell>
          <cell r="E1470">
            <v>52</v>
          </cell>
          <cell r="F1470">
            <v>0</v>
          </cell>
          <cell r="G1470">
            <v>33000</v>
          </cell>
        </row>
        <row r="1471">
          <cell r="B1471" t="str">
            <v>60CW1</v>
          </cell>
          <cell r="C1471" t="str">
            <v>1-60 GAL CART CMML WKLY</v>
          </cell>
          <cell r="D1471" t="str">
            <v>60CW11-60 GAL CART CMML WKLY</v>
          </cell>
          <cell r="E1471">
            <v>54</v>
          </cell>
          <cell r="F1471">
            <v>0</v>
          </cell>
          <cell r="G1471">
            <v>33000</v>
          </cell>
        </row>
        <row r="1472">
          <cell r="B1472" t="str">
            <v>65CBRENT</v>
          </cell>
          <cell r="C1472" t="str">
            <v>65 CMML BEAR RENT</v>
          </cell>
          <cell r="D1472" t="str">
            <v>65CBRENT65 CMML BEAR RENT</v>
          </cell>
          <cell r="E1472">
            <v>31</v>
          </cell>
          <cell r="F1472">
            <v>0</v>
          </cell>
          <cell r="G1472">
            <v>33000</v>
          </cell>
        </row>
        <row r="1473">
          <cell r="B1473" t="str">
            <v>65CWB1</v>
          </cell>
          <cell r="C1473" t="str">
            <v>1-65 GAL BEAR CART CMML WKLY</v>
          </cell>
          <cell r="D1473" t="str">
            <v>65CWB11-65 GAL BEAR CART CMML WKLY</v>
          </cell>
          <cell r="E1473">
            <v>34</v>
          </cell>
          <cell r="F1473">
            <v>0</v>
          </cell>
          <cell r="G1473">
            <v>33000</v>
          </cell>
        </row>
        <row r="1474">
          <cell r="B1474" t="str">
            <v>90C2W1</v>
          </cell>
          <cell r="C1474" t="str">
            <v>1-90 GAL CART CMML 2X WK</v>
          </cell>
          <cell r="D1474" t="str">
            <v>90C2W11-90 GAL CART CMML 2X WK</v>
          </cell>
          <cell r="E1474">
            <v>36</v>
          </cell>
          <cell r="F1474">
            <v>0</v>
          </cell>
          <cell r="G1474">
            <v>33000</v>
          </cell>
        </row>
        <row r="1475">
          <cell r="B1475" t="str">
            <v>90CW1</v>
          </cell>
          <cell r="C1475" t="str">
            <v>1-90 GAL CART CMML WKLY</v>
          </cell>
          <cell r="D1475" t="str">
            <v>90CW11-90 GAL CART CMML WKLY</v>
          </cell>
          <cell r="E1475">
            <v>63</v>
          </cell>
          <cell r="F1475">
            <v>0</v>
          </cell>
          <cell r="G1475">
            <v>33000</v>
          </cell>
        </row>
        <row r="1476">
          <cell r="B1476" t="str">
            <v>95C5WB1</v>
          </cell>
          <cell r="C1476" t="str">
            <v>1-95 GAL BEAR CART CMML 5X WK</v>
          </cell>
          <cell r="D1476" t="str">
            <v>95C5WB11-95 GAL BEAR CART CMML 5X WK</v>
          </cell>
          <cell r="E1476">
            <v>16</v>
          </cell>
          <cell r="F1476">
            <v>0</v>
          </cell>
          <cell r="G1476">
            <v>33000</v>
          </cell>
        </row>
        <row r="1477">
          <cell r="B1477" t="str">
            <v>95CBRENT</v>
          </cell>
          <cell r="C1477" t="str">
            <v>95 CMML BEAR RENT</v>
          </cell>
          <cell r="D1477" t="str">
            <v>95CBRENT95 CMML BEAR RENT</v>
          </cell>
          <cell r="E1477">
            <v>37</v>
          </cell>
          <cell r="F1477">
            <v>0</v>
          </cell>
          <cell r="G1477">
            <v>33000</v>
          </cell>
        </row>
        <row r="1478">
          <cell r="B1478" t="str">
            <v>95CWB1</v>
          </cell>
          <cell r="C1478" t="str">
            <v>1-95 GAL BEAR CART CMML WKLY</v>
          </cell>
          <cell r="D1478" t="str">
            <v>95CWB11-95 GAL BEAR CART CMML WKLY</v>
          </cell>
          <cell r="E1478">
            <v>37</v>
          </cell>
          <cell r="F1478">
            <v>0</v>
          </cell>
          <cell r="G1478">
            <v>33000</v>
          </cell>
        </row>
        <row r="1479">
          <cell r="B1479" t="str">
            <v>CASTERS-COM</v>
          </cell>
          <cell r="C1479" t="str">
            <v>CASTERS - COM</v>
          </cell>
          <cell r="D1479" t="str">
            <v>CASTERS-COMCASTERS - COM</v>
          </cell>
          <cell r="E1479">
            <v>43</v>
          </cell>
          <cell r="F1479">
            <v>0</v>
          </cell>
          <cell r="G1479">
            <v>33000</v>
          </cell>
        </row>
        <row r="1480">
          <cell r="B1480" t="str">
            <v>CRENT300</v>
          </cell>
          <cell r="C1480" t="str">
            <v>CONTAINER RENT 300 GAL</v>
          </cell>
          <cell r="D1480" t="str">
            <v>CRENT300CONTAINER RENT 300 GAL</v>
          </cell>
          <cell r="E1480">
            <v>46</v>
          </cell>
          <cell r="F1480">
            <v>0</v>
          </cell>
          <cell r="G1480">
            <v>33000</v>
          </cell>
        </row>
        <row r="1481">
          <cell r="B1481" t="str">
            <v>CRENT60</v>
          </cell>
          <cell r="C1481" t="str">
            <v>CONTAINER RENT 60 GAL</v>
          </cell>
          <cell r="D1481" t="str">
            <v>CRENT60CONTAINER RENT 60 GAL</v>
          </cell>
          <cell r="E1481">
            <v>50</v>
          </cell>
          <cell r="F1481">
            <v>0</v>
          </cell>
          <cell r="G1481">
            <v>33000</v>
          </cell>
        </row>
        <row r="1482">
          <cell r="B1482" t="str">
            <v>ROLL2W300</v>
          </cell>
          <cell r="C1482" t="str">
            <v>ROLL OUT 300GAL 2X WK</v>
          </cell>
          <cell r="D1482" t="str">
            <v>ROLL2W300ROLL OUT 300GAL 2X WK</v>
          </cell>
          <cell r="E1482">
            <v>12</v>
          </cell>
          <cell r="F1482">
            <v>0</v>
          </cell>
          <cell r="G1482">
            <v>33001</v>
          </cell>
        </row>
        <row r="1483">
          <cell r="B1483" t="str">
            <v>ROLLOUTOC</v>
          </cell>
          <cell r="C1483" t="str">
            <v>ROLL OUT</v>
          </cell>
          <cell r="D1483" t="str">
            <v>ROLLOUTOCROLL OUT</v>
          </cell>
          <cell r="E1483">
            <v>36</v>
          </cell>
          <cell r="F1483">
            <v>0</v>
          </cell>
          <cell r="G1483">
            <v>33001</v>
          </cell>
        </row>
        <row r="1484">
          <cell r="B1484" t="str">
            <v>UNLOCKREF</v>
          </cell>
          <cell r="C1484" t="str">
            <v>UNLOCK / UNLATCH REFUSE</v>
          </cell>
          <cell r="D1484" t="str">
            <v>UNLOCKREFUNLOCK / UNLATCH REFUSE</v>
          </cell>
          <cell r="E1484">
            <v>39</v>
          </cell>
          <cell r="F1484">
            <v>0</v>
          </cell>
          <cell r="G1484">
            <v>33001</v>
          </cell>
        </row>
        <row r="1485">
          <cell r="B1485" t="str">
            <v>300CTPU</v>
          </cell>
          <cell r="C1485" t="str">
            <v>300 GL CART TEMP PICKUP</v>
          </cell>
          <cell r="D1485" t="str">
            <v>300CTPU300 GL CART TEMP PICKUP</v>
          </cell>
          <cell r="E1485">
            <v>30</v>
          </cell>
          <cell r="F1485">
            <v>0</v>
          </cell>
          <cell r="G1485">
            <v>33000</v>
          </cell>
        </row>
        <row r="1486">
          <cell r="B1486" t="str">
            <v>300RENTTD</v>
          </cell>
          <cell r="C1486" t="str">
            <v>300 GL CART TEMP RENT DAILY</v>
          </cell>
          <cell r="D1486" t="str">
            <v>300RENTTD300 GL CART TEMP RENT DAILY</v>
          </cell>
          <cell r="E1486">
            <v>13</v>
          </cell>
          <cell r="F1486">
            <v>0</v>
          </cell>
          <cell r="G1486">
            <v>33000</v>
          </cell>
        </row>
        <row r="1487">
          <cell r="B1487" t="str">
            <v>OFOWC</v>
          </cell>
          <cell r="C1487" t="str">
            <v>OVERFILL/OVERWEIGHT COMM</v>
          </cell>
          <cell r="D1487" t="str">
            <v>OFOWCOVERFILL/OVERWEIGHT COMM</v>
          </cell>
          <cell r="E1487">
            <v>40</v>
          </cell>
          <cell r="F1487">
            <v>0</v>
          </cell>
          <cell r="G1487">
            <v>33001</v>
          </cell>
        </row>
        <row r="1488">
          <cell r="B1488" t="str">
            <v>SP300</v>
          </cell>
          <cell r="C1488" t="str">
            <v>SPECIAL PICKUP 300GL</v>
          </cell>
          <cell r="D1488" t="str">
            <v>SP300SPECIAL PICKUP 300GL</v>
          </cell>
          <cell r="E1488">
            <v>30</v>
          </cell>
          <cell r="F1488">
            <v>0</v>
          </cell>
          <cell r="G1488">
            <v>33001</v>
          </cell>
        </row>
        <row r="1489">
          <cell r="B1489" t="str">
            <v>2178-COM</v>
          </cell>
          <cell r="C1489" t="str">
            <v>FUEL AND MATERIAL SURCHARGE</v>
          </cell>
          <cell r="D1489" t="str">
            <v>2178-COMFUEL AND MATERIAL SURCHARGE</v>
          </cell>
          <cell r="E1489">
            <v>77</v>
          </cell>
          <cell r="F1489">
            <v>0</v>
          </cell>
          <cell r="G1489">
            <v>33002</v>
          </cell>
        </row>
        <row r="1490">
          <cell r="B1490" t="str">
            <v>2178-RES</v>
          </cell>
          <cell r="C1490" t="str">
            <v>FUEL AND MATERIAL SURCHARGE</v>
          </cell>
          <cell r="D1490" t="str">
            <v>2178-RESFUEL AND MATERIAL SURCHARGE</v>
          </cell>
          <cell r="E1490">
            <v>133</v>
          </cell>
          <cell r="F1490">
            <v>0</v>
          </cell>
          <cell r="G1490">
            <v>33002</v>
          </cell>
        </row>
        <row r="1491">
          <cell r="B1491" t="str">
            <v>ILWACO-UTILITY</v>
          </cell>
          <cell r="C1491" t="str">
            <v>6.0% CITY UTILITY TAX</v>
          </cell>
          <cell r="D1491" t="str">
            <v>ILWACO-UTILITY6.0% CITY UTILITY TAX</v>
          </cell>
          <cell r="E1491">
            <v>79</v>
          </cell>
          <cell r="F1491">
            <v>0</v>
          </cell>
          <cell r="G1491">
            <v>20175</v>
          </cell>
        </row>
        <row r="1492">
          <cell r="B1492" t="str">
            <v>REFUSE</v>
          </cell>
          <cell r="C1492" t="str">
            <v>3.6% WA REFUSE TAX</v>
          </cell>
          <cell r="D1492" t="str">
            <v>REFUSE3.6% WA REFUSE TAX</v>
          </cell>
          <cell r="E1492">
            <v>337</v>
          </cell>
          <cell r="F1492">
            <v>0</v>
          </cell>
          <cell r="G1492">
            <v>20180</v>
          </cell>
        </row>
        <row r="1493">
          <cell r="B1493" t="str">
            <v>WA-STATE</v>
          </cell>
          <cell r="C1493" t="str">
            <v>8.1% WA STATE SALES TAX</v>
          </cell>
          <cell r="D1493" t="str">
            <v>WA-STATE8.1% WA STATE SALES TAX</v>
          </cell>
          <cell r="E1493">
            <v>170</v>
          </cell>
          <cell r="F1493">
            <v>0</v>
          </cell>
          <cell r="G1493">
            <v>20140</v>
          </cell>
        </row>
        <row r="1494">
          <cell r="B1494" t="str">
            <v>CC-KOL</v>
          </cell>
          <cell r="C1494" t="str">
            <v>ONLINE PAYMENT-CC</v>
          </cell>
          <cell r="D1494" t="str">
            <v>CC-KOLONLINE PAYMENT-CC</v>
          </cell>
          <cell r="E1494">
            <v>151</v>
          </cell>
          <cell r="F1494">
            <v>0</v>
          </cell>
          <cell r="G1494">
            <v>10098</v>
          </cell>
        </row>
        <row r="1495">
          <cell r="B1495" t="str">
            <v>CCREF-KOL</v>
          </cell>
          <cell r="C1495" t="str">
            <v>CREDIT CARD REFUND</v>
          </cell>
          <cell r="D1495" t="str">
            <v>CCREF-KOLCREDIT CARD REFUND</v>
          </cell>
          <cell r="E1495">
            <v>25</v>
          </cell>
          <cell r="F1495">
            <v>0</v>
          </cell>
          <cell r="G1495">
            <v>10098</v>
          </cell>
        </row>
        <row r="1496">
          <cell r="B1496" t="str">
            <v>PAY</v>
          </cell>
          <cell r="C1496" t="str">
            <v>PAYMENT-THANK YOU!</v>
          </cell>
          <cell r="D1496" t="str">
            <v>PAYPAYMENT-THANK YOU!</v>
          </cell>
          <cell r="E1496">
            <v>141</v>
          </cell>
          <cell r="F1496">
            <v>0</v>
          </cell>
          <cell r="G1496">
            <v>10060</v>
          </cell>
        </row>
        <row r="1497">
          <cell r="B1497" t="str">
            <v>PAY-CFREE</v>
          </cell>
          <cell r="C1497" t="str">
            <v>PAYMENT-THANK YOU</v>
          </cell>
          <cell r="D1497" t="str">
            <v>PAY-CFREEPAYMENT-THANK YOU</v>
          </cell>
          <cell r="E1497">
            <v>106</v>
          </cell>
          <cell r="F1497">
            <v>0</v>
          </cell>
          <cell r="G1497">
            <v>10092</v>
          </cell>
        </row>
        <row r="1498">
          <cell r="B1498" t="str">
            <v>PAY-KOL</v>
          </cell>
          <cell r="C1498" t="str">
            <v>PAYMENT-THANK YOU - OL</v>
          </cell>
          <cell r="D1498" t="str">
            <v>PAY-KOLPAYMENT-THANK YOU - OL</v>
          </cell>
          <cell r="E1498">
            <v>128</v>
          </cell>
          <cell r="F1498">
            <v>0</v>
          </cell>
          <cell r="G1498">
            <v>10093</v>
          </cell>
        </row>
        <row r="1499">
          <cell r="B1499" t="str">
            <v>PAYMET</v>
          </cell>
          <cell r="C1499" t="str">
            <v>METAVANTE ONLINE PAYMENT</v>
          </cell>
          <cell r="D1499" t="str">
            <v>PAYMETMETAVANTE ONLINE PAYMENT</v>
          </cell>
          <cell r="E1499">
            <v>77</v>
          </cell>
          <cell r="F1499">
            <v>0</v>
          </cell>
          <cell r="G1499">
            <v>10092</v>
          </cell>
        </row>
        <row r="1500">
          <cell r="B1500" t="str">
            <v>PAYNOW</v>
          </cell>
          <cell r="C1500" t="str">
            <v>ONE-TIME PAYMENT</v>
          </cell>
          <cell r="D1500" t="str">
            <v>PAYNOWONE-TIME PAYMENT</v>
          </cell>
          <cell r="E1500">
            <v>157</v>
          </cell>
          <cell r="F1500">
            <v>0</v>
          </cell>
          <cell r="G1500">
            <v>10098</v>
          </cell>
        </row>
        <row r="1501">
          <cell r="B1501" t="str">
            <v>PAYPNCL</v>
          </cell>
          <cell r="C1501" t="str">
            <v>PAYMENT THANK YOU!</v>
          </cell>
          <cell r="D1501" t="str">
            <v>PAYPNCLPAYMENT THANK YOU!</v>
          </cell>
          <cell r="E1501">
            <v>151</v>
          </cell>
          <cell r="F1501">
            <v>0</v>
          </cell>
          <cell r="G1501">
            <v>10099</v>
          </cell>
        </row>
        <row r="1502">
          <cell r="B1502" t="str">
            <v>RET-KOL</v>
          </cell>
          <cell r="C1502" t="str">
            <v>ONLINE PAYMENT RETURN</v>
          </cell>
          <cell r="D1502" t="str">
            <v>RET-KOLONLINE PAYMENT RETURN</v>
          </cell>
          <cell r="E1502">
            <v>35</v>
          </cell>
          <cell r="F1502">
            <v>0</v>
          </cell>
          <cell r="G1502">
            <v>10093</v>
          </cell>
        </row>
        <row r="1503">
          <cell r="B1503" t="str">
            <v>CC-KOL</v>
          </cell>
          <cell r="C1503" t="str">
            <v>ONLINE PAYMENT-CC</v>
          </cell>
          <cell r="D1503" t="str">
            <v>CC-KOLONLINE PAYMENT-CC</v>
          </cell>
          <cell r="E1503">
            <v>151</v>
          </cell>
          <cell r="F1503">
            <v>0</v>
          </cell>
          <cell r="G1503">
            <v>10098</v>
          </cell>
        </row>
        <row r="1504">
          <cell r="B1504" t="str">
            <v>CCREF-KOL</v>
          </cell>
          <cell r="C1504" t="str">
            <v>CREDIT CARD REFUND</v>
          </cell>
          <cell r="D1504" t="str">
            <v>CCREF-KOLCREDIT CARD REFUND</v>
          </cell>
          <cell r="E1504">
            <v>25</v>
          </cell>
          <cell r="F1504">
            <v>0</v>
          </cell>
          <cell r="G1504">
            <v>10098</v>
          </cell>
        </row>
        <row r="1505">
          <cell r="B1505" t="str">
            <v>MAKEPAYMENT</v>
          </cell>
          <cell r="C1505" t="str">
            <v>MAKE A PAYMENT</v>
          </cell>
          <cell r="D1505" t="str">
            <v>MAKEPAYMENTMAKE A PAYMENT</v>
          </cell>
          <cell r="E1505">
            <v>60</v>
          </cell>
          <cell r="F1505">
            <v>0</v>
          </cell>
          <cell r="G1505">
            <v>10098</v>
          </cell>
        </row>
        <row r="1506">
          <cell r="B1506" t="str">
            <v>PAY</v>
          </cell>
          <cell r="C1506" t="str">
            <v>PAYMENT-THANK YOU!</v>
          </cell>
          <cell r="D1506" t="str">
            <v>PAYPAYMENT-THANK YOU!</v>
          </cell>
          <cell r="E1506">
            <v>141</v>
          </cell>
          <cell r="F1506">
            <v>0</v>
          </cell>
          <cell r="G1506">
            <v>10060</v>
          </cell>
        </row>
        <row r="1507">
          <cell r="B1507" t="str">
            <v>PAY-KOL</v>
          </cell>
          <cell r="C1507" t="str">
            <v>PAYMENT-THANK YOU - OL</v>
          </cell>
          <cell r="D1507" t="str">
            <v>PAY-KOLPAYMENT-THANK YOU - OL</v>
          </cell>
          <cell r="E1507">
            <v>128</v>
          </cell>
          <cell r="F1507">
            <v>0</v>
          </cell>
          <cell r="G1507">
            <v>10093</v>
          </cell>
        </row>
        <row r="1508">
          <cell r="B1508" t="str">
            <v>PAYNOW</v>
          </cell>
          <cell r="C1508" t="str">
            <v>ONE-TIME PAYMENT</v>
          </cell>
          <cell r="D1508" t="str">
            <v>PAYNOWONE-TIME PAYMENT</v>
          </cell>
          <cell r="E1508">
            <v>157</v>
          </cell>
          <cell r="F1508">
            <v>0</v>
          </cell>
          <cell r="G1508">
            <v>10098</v>
          </cell>
        </row>
        <row r="1509">
          <cell r="B1509" t="str">
            <v>PAYPNCL</v>
          </cell>
          <cell r="C1509" t="str">
            <v>PAYMENT THANK YOU!</v>
          </cell>
          <cell r="D1509" t="str">
            <v>PAYPNCLPAYMENT THANK YOU!</v>
          </cell>
          <cell r="E1509">
            <v>151</v>
          </cell>
          <cell r="F1509">
            <v>0</v>
          </cell>
          <cell r="G1509">
            <v>10099</v>
          </cell>
        </row>
        <row r="1510">
          <cell r="B1510" t="str">
            <v>REF-PAYNOW</v>
          </cell>
          <cell r="C1510" t="str">
            <v>REFUND OF ONE-TIME PAYMENT</v>
          </cell>
          <cell r="D1510" t="str">
            <v>REF-PAYNOWREFUND OF ONE-TIME PAYMENT</v>
          </cell>
          <cell r="E1510">
            <v>51</v>
          </cell>
          <cell r="F1510">
            <v>0</v>
          </cell>
          <cell r="G1510">
            <v>10098</v>
          </cell>
        </row>
        <row r="1511">
          <cell r="B1511" t="str">
            <v>CC-KOL</v>
          </cell>
          <cell r="C1511" t="str">
            <v>ONLINE PAYMENT-CC</v>
          </cell>
          <cell r="D1511" t="str">
            <v>CC-KOLONLINE PAYMENT-CC</v>
          </cell>
          <cell r="E1511">
            <v>151</v>
          </cell>
          <cell r="F1511">
            <v>0</v>
          </cell>
          <cell r="G1511">
            <v>10098</v>
          </cell>
        </row>
        <row r="1512">
          <cell r="B1512" t="str">
            <v>PAY</v>
          </cell>
          <cell r="C1512" t="str">
            <v>PAYMENT-THANK YOU!</v>
          </cell>
          <cell r="D1512" t="str">
            <v>PAYPAYMENT-THANK YOU!</v>
          </cell>
          <cell r="E1512">
            <v>141</v>
          </cell>
          <cell r="F1512">
            <v>0</v>
          </cell>
          <cell r="G1512">
            <v>10060</v>
          </cell>
        </row>
        <row r="1513">
          <cell r="B1513" t="str">
            <v>PAY ICT</v>
          </cell>
          <cell r="C1513" t="str">
            <v>I/C PAYMENT THANK YOU!</v>
          </cell>
          <cell r="D1513" t="str">
            <v>PAY ICTI/C PAYMENT THANK YOU!</v>
          </cell>
          <cell r="E1513">
            <v>7</v>
          </cell>
          <cell r="F1513">
            <v>0</v>
          </cell>
          <cell r="G1513">
            <v>10095</v>
          </cell>
        </row>
        <row r="1514">
          <cell r="B1514" t="str">
            <v>PAY-CFREE</v>
          </cell>
          <cell r="C1514" t="str">
            <v>PAYMENT-THANK YOU</v>
          </cell>
          <cell r="D1514" t="str">
            <v>PAY-CFREEPAYMENT-THANK YOU</v>
          </cell>
          <cell r="E1514">
            <v>106</v>
          </cell>
          <cell r="F1514">
            <v>0</v>
          </cell>
          <cell r="G1514">
            <v>10092</v>
          </cell>
        </row>
        <row r="1515">
          <cell r="B1515" t="str">
            <v>PAY-KOL</v>
          </cell>
          <cell r="C1515" t="str">
            <v>PAYMENT-THANK YOU - OL</v>
          </cell>
          <cell r="D1515" t="str">
            <v>PAY-KOLPAYMENT-THANK YOU - OL</v>
          </cell>
          <cell r="E1515">
            <v>128</v>
          </cell>
          <cell r="F1515">
            <v>0</v>
          </cell>
          <cell r="G1515">
            <v>10093</v>
          </cell>
        </row>
        <row r="1516">
          <cell r="B1516" t="str">
            <v>PAYNOW</v>
          </cell>
          <cell r="C1516" t="str">
            <v>ONE-TIME PAYMENT</v>
          </cell>
          <cell r="D1516" t="str">
            <v>PAYNOWONE-TIME PAYMENT</v>
          </cell>
          <cell r="E1516">
            <v>157</v>
          </cell>
          <cell r="F1516">
            <v>0</v>
          </cell>
          <cell r="G1516">
            <v>10098</v>
          </cell>
        </row>
        <row r="1517">
          <cell r="B1517" t="str">
            <v>PAYPNCL</v>
          </cell>
          <cell r="C1517" t="str">
            <v>PAYMENT THANK YOU!</v>
          </cell>
          <cell r="D1517" t="str">
            <v>PAYPNCLPAYMENT THANK YOU!</v>
          </cell>
          <cell r="E1517">
            <v>151</v>
          </cell>
          <cell r="F1517">
            <v>0</v>
          </cell>
          <cell r="G1517">
            <v>10099</v>
          </cell>
        </row>
        <row r="1518">
          <cell r="B1518" t="str">
            <v>2178-RO</v>
          </cell>
          <cell r="C1518" t="str">
            <v>FUEL AND MATERIAL SURCHARGE</v>
          </cell>
          <cell r="D1518" t="str">
            <v>2178-ROFUEL AND MATERIAL SURCHARGE</v>
          </cell>
          <cell r="E1518">
            <v>140</v>
          </cell>
          <cell r="F1518">
            <v>0</v>
          </cell>
          <cell r="G1518">
            <v>31008</v>
          </cell>
        </row>
        <row r="1519">
          <cell r="B1519" t="str">
            <v>ILWACO-UTILITY</v>
          </cell>
          <cell r="C1519" t="str">
            <v>6.0% CITY UTILITY TAX</v>
          </cell>
          <cell r="D1519" t="str">
            <v>ILWACO-UTILITY6.0% CITY UTILITY TAX</v>
          </cell>
          <cell r="E1519">
            <v>79</v>
          </cell>
          <cell r="F1519">
            <v>0</v>
          </cell>
          <cell r="G1519">
            <v>20175</v>
          </cell>
        </row>
        <row r="1520">
          <cell r="B1520" t="str">
            <v>REFUSE</v>
          </cell>
          <cell r="C1520" t="str">
            <v>3.6% WA REFUSE TAX</v>
          </cell>
          <cell r="D1520" t="str">
            <v>REFUSE3.6% WA REFUSE TAX</v>
          </cell>
          <cell r="E1520">
            <v>337</v>
          </cell>
          <cell r="F1520">
            <v>0</v>
          </cell>
          <cell r="G1520">
            <v>20180</v>
          </cell>
        </row>
        <row r="1521">
          <cell r="B1521" t="str">
            <v>WA-STATE</v>
          </cell>
          <cell r="C1521" t="str">
            <v>8.1% WA STATE SALES TAX</v>
          </cell>
          <cell r="D1521" t="str">
            <v>WA-STATE8.1% WA STATE SALES TAX</v>
          </cell>
          <cell r="E1521">
            <v>170</v>
          </cell>
          <cell r="F1521">
            <v>0</v>
          </cell>
          <cell r="G1521">
            <v>20140</v>
          </cell>
        </row>
        <row r="1522">
          <cell r="B1522" t="str">
            <v>60RM1</v>
          </cell>
          <cell r="C1522" t="str">
            <v>1-60 GAL CART MONTHLY SVC</v>
          </cell>
          <cell r="D1522" t="str">
            <v>60RM11-60 GAL CART MONTHLY SVC</v>
          </cell>
          <cell r="E1522">
            <v>88</v>
          </cell>
          <cell r="F1522">
            <v>0</v>
          </cell>
          <cell r="G1522">
            <v>32000</v>
          </cell>
        </row>
        <row r="1523">
          <cell r="B1523" t="str">
            <v>60RW1</v>
          </cell>
          <cell r="C1523" t="str">
            <v>1-60 GAL CART WEEKLY SVC</v>
          </cell>
          <cell r="D1523" t="str">
            <v>60RW11-60 GAL CART WEEKLY SVC</v>
          </cell>
          <cell r="E1523">
            <v>144</v>
          </cell>
          <cell r="F1523">
            <v>0</v>
          </cell>
          <cell r="G1523">
            <v>32000</v>
          </cell>
        </row>
        <row r="1524">
          <cell r="B1524" t="str">
            <v>65RBRENT</v>
          </cell>
          <cell r="C1524" t="str">
            <v>65 RESI BEAR RENT</v>
          </cell>
          <cell r="D1524" t="str">
            <v>65RBRENT65 RESI BEAR RENT</v>
          </cell>
          <cell r="E1524">
            <v>80</v>
          </cell>
          <cell r="F1524">
            <v>0</v>
          </cell>
          <cell r="G1524">
            <v>32000</v>
          </cell>
        </row>
        <row r="1525">
          <cell r="B1525" t="str">
            <v>90RW1</v>
          </cell>
          <cell r="C1525" t="str">
            <v>1-90 GAL CART RESI WKLY</v>
          </cell>
          <cell r="D1525" t="str">
            <v>90RW11-90 GAL CART RESI WKLY</v>
          </cell>
          <cell r="E1525">
            <v>104</v>
          </cell>
          <cell r="F1525">
            <v>0</v>
          </cell>
          <cell r="G1525">
            <v>32000</v>
          </cell>
        </row>
        <row r="1526">
          <cell r="B1526" t="str">
            <v>EXTRAR</v>
          </cell>
          <cell r="C1526" t="str">
            <v>EXTRA CAN/BAGS</v>
          </cell>
          <cell r="D1526" t="str">
            <v>EXTRAREXTRA CAN/BAGS</v>
          </cell>
          <cell r="E1526">
            <v>74</v>
          </cell>
          <cell r="F1526">
            <v>0</v>
          </cell>
          <cell r="G1526">
            <v>32001</v>
          </cell>
        </row>
        <row r="1527">
          <cell r="B1527" t="str">
            <v>REDELIVER</v>
          </cell>
          <cell r="C1527" t="str">
            <v>DELIVERY CHARGE</v>
          </cell>
          <cell r="D1527" t="str">
            <v>REDELIVERDELIVERY CHARGE</v>
          </cell>
          <cell r="E1527">
            <v>77</v>
          </cell>
          <cell r="F1527">
            <v>0</v>
          </cell>
          <cell r="G1527">
            <v>32001</v>
          </cell>
        </row>
        <row r="1528">
          <cell r="B1528" t="str">
            <v>RESTART</v>
          </cell>
          <cell r="C1528" t="str">
            <v>SERVICE RESTART FEE</v>
          </cell>
          <cell r="D1528" t="str">
            <v>RESTARTSERVICE RESTART FEE</v>
          </cell>
          <cell r="E1528">
            <v>80</v>
          </cell>
          <cell r="F1528">
            <v>0</v>
          </cell>
          <cell r="G1528">
            <v>32000</v>
          </cell>
        </row>
        <row r="1529">
          <cell r="B1529" t="str">
            <v>RXTRA60</v>
          </cell>
          <cell r="C1529" t="str">
            <v>EXTRA 60GAL RESI</v>
          </cell>
          <cell r="D1529" t="str">
            <v>RXTRA60EXTRA 60GAL RESI</v>
          </cell>
          <cell r="E1529">
            <v>49</v>
          </cell>
          <cell r="F1529">
            <v>0</v>
          </cell>
          <cell r="G1529">
            <v>32001</v>
          </cell>
        </row>
        <row r="1530">
          <cell r="B1530" t="str">
            <v>SP60-RES</v>
          </cell>
          <cell r="C1530" t="str">
            <v>SPECIAL PICKUP 60GL RES</v>
          </cell>
          <cell r="D1530" t="str">
            <v>SP60-RESSPECIAL PICKUP 60GL RES</v>
          </cell>
          <cell r="E1530">
            <v>49</v>
          </cell>
          <cell r="F1530">
            <v>0</v>
          </cell>
          <cell r="G1530">
            <v>32001</v>
          </cell>
        </row>
        <row r="1531">
          <cell r="B1531" t="str">
            <v>2178-RES</v>
          </cell>
          <cell r="C1531" t="str">
            <v>FUEL AND MATERIAL SURCHARGE</v>
          </cell>
          <cell r="D1531" t="str">
            <v>2178-RESFUEL AND MATERIAL SURCHARGE</v>
          </cell>
          <cell r="E1531">
            <v>133</v>
          </cell>
          <cell r="F1531">
            <v>0</v>
          </cell>
          <cell r="G1531">
            <v>32002</v>
          </cell>
        </row>
        <row r="1532">
          <cell r="B1532" t="str">
            <v>ILWACO-UTILITY</v>
          </cell>
          <cell r="C1532" t="str">
            <v>6.0% CITY UTILITY TAX</v>
          </cell>
          <cell r="D1532" t="str">
            <v>ILWACO-UTILITY6.0% CITY UTILITY TAX</v>
          </cell>
          <cell r="E1532">
            <v>79</v>
          </cell>
          <cell r="F1532">
            <v>0</v>
          </cell>
          <cell r="G1532">
            <v>20175</v>
          </cell>
        </row>
        <row r="1533">
          <cell r="B1533" t="str">
            <v>REFUSE</v>
          </cell>
          <cell r="C1533" t="str">
            <v>3.6% WA REFUSE TAX</v>
          </cell>
          <cell r="D1533" t="str">
            <v>REFUSE3.6% WA REFUSE TAX</v>
          </cell>
          <cell r="E1533">
            <v>337</v>
          </cell>
          <cell r="F1533">
            <v>0</v>
          </cell>
          <cell r="G1533">
            <v>20180</v>
          </cell>
        </row>
        <row r="1534">
          <cell r="B1534" t="str">
            <v>WA-STATE</v>
          </cell>
          <cell r="C1534" t="str">
            <v>8.1% WA STATE SALES TAX</v>
          </cell>
          <cell r="D1534" t="str">
            <v>WA-STATE8.1% WA STATE SALES TAX</v>
          </cell>
          <cell r="E1534">
            <v>170</v>
          </cell>
          <cell r="F1534">
            <v>0</v>
          </cell>
          <cell r="G1534">
            <v>20140</v>
          </cell>
        </row>
        <row r="1535">
          <cell r="B1535" t="str">
            <v>60RM1</v>
          </cell>
          <cell r="C1535" t="str">
            <v>1-60 GAL CART MONTHLY SVC</v>
          </cell>
          <cell r="D1535" t="str">
            <v>60RM11-60 GAL CART MONTHLY SVC</v>
          </cell>
          <cell r="E1535">
            <v>88</v>
          </cell>
          <cell r="F1535">
            <v>0</v>
          </cell>
          <cell r="G1535">
            <v>32000</v>
          </cell>
        </row>
        <row r="1536">
          <cell r="B1536" t="str">
            <v>60RW1</v>
          </cell>
          <cell r="C1536" t="str">
            <v>1-60 GAL CART WEEKLY SVC</v>
          </cell>
          <cell r="D1536" t="str">
            <v>60RW11-60 GAL CART WEEKLY SVC</v>
          </cell>
          <cell r="E1536">
            <v>144</v>
          </cell>
          <cell r="F1536">
            <v>0</v>
          </cell>
          <cell r="G1536">
            <v>32000</v>
          </cell>
        </row>
        <row r="1537">
          <cell r="B1537" t="str">
            <v>65RBRENT</v>
          </cell>
          <cell r="C1537" t="str">
            <v>65 RESI BEAR RENT</v>
          </cell>
          <cell r="D1537" t="str">
            <v>65RBRENT65 RESI BEAR RENT</v>
          </cell>
          <cell r="E1537">
            <v>80</v>
          </cell>
          <cell r="F1537">
            <v>0</v>
          </cell>
          <cell r="G1537">
            <v>32000</v>
          </cell>
        </row>
        <row r="1538">
          <cell r="B1538" t="str">
            <v>90RW1</v>
          </cell>
          <cell r="C1538" t="str">
            <v>1-90 GAL CART RESI WKLY</v>
          </cell>
          <cell r="D1538" t="str">
            <v>90RW11-90 GAL CART RESI WKLY</v>
          </cell>
          <cell r="E1538">
            <v>104</v>
          </cell>
          <cell r="F1538">
            <v>0</v>
          </cell>
          <cell r="G1538">
            <v>32000</v>
          </cell>
        </row>
        <row r="1539">
          <cell r="B1539" t="str">
            <v>95RBRENT</v>
          </cell>
          <cell r="C1539" t="str">
            <v>95 RESI BEAR RENT</v>
          </cell>
          <cell r="D1539" t="str">
            <v>95RBRENT95 RESI BEAR RENT</v>
          </cell>
          <cell r="E1539">
            <v>49</v>
          </cell>
          <cell r="F1539">
            <v>0</v>
          </cell>
          <cell r="G1539">
            <v>32000</v>
          </cell>
        </row>
        <row r="1540">
          <cell r="B1540" t="str">
            <v>RDRIVEIN</v>
          </cell>
          <cell r="C1540" t="str">
            <v>DRIVE IN SERVICE</v>
          </cell>
          <cell r="D1540" t="str">
            <v>RDRIVEINDRIVE IN SERVICE</v>
          </cell>
          <cell r="E1540">
            <v>52</v>
          </cell>
          <cell r="F1540">
            <v>0</v>
          </cell>
          <cell r="G1540">
            <v>32001</v>
          </cell>
        </row>
        <row r="1541">
          <cell r="B1541" t="str">
            <v>LOOSE-RES</v>
          </cell>
          <cell r="C1541" t="str">
            <v>LOOSE MATERIAL -RES</v>
          </cell>
          <cell r="D1541" t="str">
            <v>LOOSE-RESLOOSE MATERIAL -RES</v>
          </cell>
          <cell r="E1541">
            <v>14</v>
          </cell>
          <cell r="F1541">
            <v>0</v>
          </cell>
          <cell r="G1541">
            <v>32001</v>
          </cell>
        </row>
        <row r="1542">
          <cell r="B1542" t="str">
            <v>RXTRA60</v>
          </cell>
          <cell r="C1542" t="str">
            <v>EXTRA 60GAL RESI</v>
          </cell>
          <cell r="D1542" t="str">
            <v>RXTRA60EXTRA 60GAL RESI</v>
          </cell>
          <cell r="E1542">
            <v>49</v>
          </cell>
          <cell r="F1542">
            <v>0</v>
          </cell>
          <cell r="G1542">
            <v>32001</v>
          </cell>
        </row>
        <row r="1543">
          <cell r="B1543" t="str">
            <v>SP60-RES</v>
          </cell>
          <cell r="C1543" t="str">
            <v>SPECIAL PICKUP 60GL RES</v>
          </cell>
          <cell r="D1543" t="str">
            <v>SP60-RESSPECIAL PICKUP 60GL RES</v>
          </cell>
          <cell r="E1543">
            <v>49</v>
          </cell>
          <cell r="F1543">
            <v>0</v>
          </cell>
          <cell r="G1543">
            <v>32001</v>
          </cell>
        </row>
        <row r="1544">
          <cell r="B1544" t="str">
            <v>TIME15</v>
          </cell>
          <cell r="C1544" t="str">
            <v>TIME CHRG - 15MIN</v>
          </cell>
          <cell r="D1544" t="str">
            <v>TIME15TIME CHRG - 15MIN</v>
          </cell>
          <cell r="E1544">
            <v>13</v>
          </cell>
          <cell r="F1544">
            <v>0</v>
          </cell>
          <cell r="G1544">
            <v>31010</v>
          </cell>
        </row>
        <row r="1545">
          <cell r="B1545" t="str">
            <v>2178-RES</v>
          </cell>
          <cell r="C1545" t="str">
            <v>FUEL AND MATERIAL SURCHARGE</v>
          </cell>
          <cell r="D1545" t="str">
            <v>2178-RESFUEL AND MATERIAL SURCHARGE</v>
          </cell>
          <cell r="E1545">
            <v>133</v>
          </cell>
          <cell r="F1545">
            <v>0</v>
          </cell>
          <cell r="G1545">
            <v>32002</v>
          </cell>
        </row>
        <row r="1546">
          <cell r="B1546" t="str">
            <v>ILWACO-UTILITY</v>
          </cell>
          <cell r="C1546" t="str">
            <v>6.0% CITY UTILITY TAX</v>
          </cell>
          <cell r="D1546" t="str">
            <v>ILWACO-UTILITY6.0% CITY UTILITY TAX</v>
          </cell>
          <cell r="E1546">
            <v>79</v>
          </cell>
          <cell r="F1546">
            <v>0</v>
          </cell>
          <cell r="G1546">
            <v>20175</v>
          </cell>
        </row>
        <row r="1547">
          <cell r="B1547" t="str">
            <v>REFUSE</v>
          </cell>
          <cell r="C1547" t="str">
            <v>3.6% WA REFUSE TAX</v>
          </cell>
          <cell r="D1547" t="str">
            <v>REFUSE3.6% WA REFUSE TAX</v>
          </cell>
          <cell r="E1547">
            <v>337</v>
          </cell>
          <cell r="F1547">
            <v>0</v>
          </cell>
          <cell r="G1547">
            <v>20180</v>
          </cell>
        </row>
        <row r="1548">
          <cell r="B1548" t="str">
            <v>WA-STATE</v>
          </cell>
          <cell r="C1548" t="str">
            <v>8.1% WA STATE SALES TAX</v>
          </cell>
          <cell r="D1548" t="str">
            <v>WA-STATE8.1% WA STATE SALES TAX</v>
          </cell>
          <cell r="E1548">
            <v>170</v>
          </cell>
          <cell r="F1548">
            <v>0</v>
          </cell>
          <cell r="G1548">
            <v>20140</v>
          </cell>
        </row>
        <row r="1549">
          <cell r="B1549" t="str">
            <v>RESTART</v>
          </cell>
          <cell r="C1549" t="str">
            <v>SERVICE RESTART FEE</v>
          </cell>
          <cell r="D1549" t="str">
            <v>RESTARTSERVICE RESTART FEE</v>
          </cell>
          <cell r="E1549">
            <v>80</v>
          </cell>
          <cell r="F1549">
            <v>0</v>
          </cell>
          <cell r="G1549">
            <v>32000</v>
          </cell>
        </row>
        <row r="1550">
          <cell r="B1550" t="str">
            <v>RORENT</v>
          </cell>
          <cell r="C1550" t="str">
            <v>ROLL OFF RENT</v>
          </cell>
          <cell r="D1550" t="str">
            <v>RORENTROLL OFF RENT</v>
          </cell>
          <cell r="E1550">
            <v>48</v>
          </cell>
          <cell r="F1550">
            <v>0</v>
          </cell>
          <cell r="G1550">
            <v>31002</v>
          </cell>
        </row>
        <row r="1551">
          <cell r="B1551" t="str">
            <v>RORENTTM</v>
          </cell>
          <cell r="C1551" t="str">
            <v>ROLL OFF RENT TEMP MONTHLY</v>
          </cell>
          <cell r="D1551" t="str">
            <v>RORENTTMROLL OFF RENT TEMP MONTHLY</v>
          </cell>
          <cell r="E1551">
            <v>67</v>
          </cell>
          <cell r="F1551">
            <v>0</v>
          </cell>
          <cell r="G1551">
            <v>31002</v>
          </cell>
        </row>
        <row r="1552">
          <cell r="B1552" t="str">
            <v>CPHAUL20CO</v>
          </cell>
          <cell r="C1552" t="str">
            <v>20YD CUST OWNED COMP-HAUL</v>
          </cell>
          <cell r="D1552" t="str">
            <v>CPHAUL20CO20YD CUST OWNED COMP-HAUL</v>
          </cell>
          <cell r="E1552">
            <v>26</v>
          </cell>
          <cell r="F1552">
            <v>0</v>
          </cell>
          <cell r="G1552">
            <v>31000</v>
          </cell>
        </row>
        <row r="1553">
          <cell r="B1553" t="str">
            <v>DISP</v>
          </cell>
          <cell r="C1553" t="str">
            <v>Disposal Fee Per Ton</v>
          </cell>
          <cell r="D1553" t="str">
            <v>DISPDisposal Fee Per Ton</v>
          </cell>
          <cell r="E1553">
            <v>62</v>
          </cell>
          <cell r="F1553">
            <v>0</v>
          </cell>
          <cell r="G1553">
            <v>31005</v>
          </cell>
        </row>
        <row r="1554">
          <cell r="B1554" t="str">
            <v>ROHAUL20</v>
          </cell>
          <cell r="C1554" t="str">
            <v>20YD ROLL OFF-HAUL</v>
          </cell>
          <cell r="D1554" t="str">
            <v>ROHAUL2020YD ROLL OFF-HAUL</v>
          </cell>
          <cell r="E1554">
            <v>48</v>
          </cell>
          <cell r="F1554">
            <v>0</v>
          </cell>
          <cell r="G1554">
            <v>31000</v>
          </cell>
        </row>
        <row r="1555">
          <cell r="B1555" t="str">
            <v>ROHAUL20T</v>
          </cell>
          <cell r="C1555" t="str">
            <v>20YD ROLL OFF TEMP HAUL</v>
          </cell>
          <cell r="D1555" t="str">
            <v>ROHAUL20T20YD ROLL OFF TEMP HAUL</v>
          </cell>
          <cell r="E1555">
            <v>42</v>
          </cell>
          <cell r="F1555">
            <v>0</v>
          </cell>
          <cell r="G1555">
            <v>31000</v>
          </cell>
        </row>
        <row r="1556">
          <cell r="B1556" t="str">
            <v>RORENTTD</v>
          </cell>
          <cell r="C1556" t="str">
            <v>ROLL OFF RENT TEMP DAILY</v>
          </cell>
          <cell r="D1556" t="str">
            <v>RORENTTDROLL OFF RENT TEMP DAILY</v>
          </cell>
          <cell r="E1556">
            <v>47</v>
          </cell>
          <cell r="F1556">
            <v>0</v>
          </cell>
          <cell r="G1556">
            <v>31002</v>
          </cell>
        </row>
        <row r="1557">
          <cell r="B1557" t="str">
            <v>2178-RO</v>
          </cell>
          <cell r="C1557" t="str">
            <v>FUEL AND MATERIAL SURCHARGE</v>
          </cell>
          <cell r="D1557" t="str">
            <v>2178-ROFUEL AND MATERIAL SURCHARGE</v>
          </cell>
          <cell r="E1557">
            <v>140</v>
          </cell>
          <cell r="F1557">
            <v>0</v>
          </cell>
          <cell r="G1557">
            <v>31008</v>
          </cell>
        </row>
        <row r="1558">
          <cell r="B1558" t="str">
            <v>ILWACO-UTILITY</v>
          </cell>
          <cell r="C1558" t="str">
            <v>6.0% CITY UTILITY TAX</v>
          </cell>
          <cell r="D1558" t="str">
            <v>ILWACO-UTILITY6.0% CITY UTILITY TAX</v>
          </cell>
          <cell r="E1558">
            <v>79</v>
          </cell>
          <cell r="F1558">
            <v>0</v>
          </cell>
          <cell r="G1558">
            <v>20175</v>
          </cell>
        </row>
        <row r="1559">
          <cell r="B1559" t="str">
            <v>REFUSE</v>
          </cell>
          <cell r="C1559" t="str">
            <v>3.6% WA REFUSE TAX</v>
          </cell>
          <cell r="D1559" t="str">
            <v>REFUSE3.6% WA REFUSE TAX</v>
          </cell>
          <cell r="E1559">
            <v>337</v>
          </cell>
          <cell r="F1559">
            <v>0</v>
          </cell>
          <cell r="G1559">
            <v>20180</v>
          </cell>
        </row>
        <row r="1560">
          <cell r="B1560" t="str">
            <v>REFUSE</v>
          </cell>
          <cell r="C1560" t="str">
            <v>3.6% WA REFUSE TAX</v>
          </cell>
          <cell r="D1560" t="str">
            <v>REFUSE3.6% WA REFUSE TAX</v>
          </cell>
          <cell r="E1560">
            <v>337</v>
          </cell>
          <cell r="F1560">
            <v>0</v>
          </cell>
          <cell r="G1560">
            <v>20180</v>
          </cell>
        </row>
        <row r="1561">
          <cell r="B1561" t="str">
            <v>WA-STATE</v>
          </cell>
          <cell r="C1561" t="str">
            <v>8.1% WA STATE SALES TAX</v>
          </cell>
          <cell r="D1561" t="str">
            <v>WA-STATE8.1% WA STATE SALES TAX</v>
          </cell>
          <cell r="E1561">
            <v>170</v>
          </cell>
          <cell r="F1561">
            <v>0</v>
          </cell>
          <cell r="G1561">
            <v>20140</v>
          </cell>
        </row>
        <row r="1562">
          <cell r="B1562" t="str">
            <v>WA-STATE</v>
          </cell>
          <cell r="C1562" t="str">
            <v>8.1% WA STATE SALES TAX</v>
          </cell>
          <cell r="D1562" t="str">
            <v>WA-STATE8.1% WA STATE SALES TAX</v>
          </cell>
          <cell r="E1562">
            <v>170</v>
          </cell>
          <cell r="F1562">
            <v>0</v>
          </cell>
          <cell r="G1562">
            <v>20140</v>
          </cell>
        </row>
        <row r="1563">
          <cell r="B1563" t="str">
            <v>BD</v>
          </cell>
          <cell r="C1563" t="str">
            <v>W\O BAD DEBT</v>
          </cell>
          <cell r="D1563" t="str">
            <v>BDW\O BAD DEBT</v>
          </cell>
          <cell r="E1563">
            <v>46</v>
          </cell>
          <cell r="F1563">
            <v>0</v>
          </cell>
          <cell r="G1563">
            <v>11902</v>
          </cell>
        </row>
        <row r="1564">
          <cell r="B1564" t="str">
            <v>BDR</v>
          </cell>
          <cell r="C1564" t="str">
            <v>BAD DEBT RECOVERY</v>
          </cell>
          <cell r="D1564" t="str">
            <v>BDRBAD DEBT RECOVERY</v>
          </cell>
          <cell r="E1564">
            <v>30</v>
          </cell>
          <cell r="F1564">
            <v>0</v>
          </cell>
          <cell r="G1564">
            <v>11903</v>
          </cell>
        </row>
        <row r="1565">
          <cell r="B1565" t="str">
            <v>FINCHG</v>
          </cell>
          <cell r="C1565" t="str">
            <v>LATE FEE</v>
          </cell>
          <cell r="D1565" t="str">
            <v>FINCHGLATE FEE</v>
          </cell>
          <cell r="E1565">
            <v>138</v>
          </cell>
          <cell r="F1565">
            <v>0</v>
          </cell>
          <cell r="G1565">
            <v>38000</v>
          </cell>
        </row>
        <row r="1566">
          <cell r="B1566" t="str">
            <v>MM</v>
          </cell>
          <cell r="C1566" t="str">
            <v>MOVE MONEY</v>
          </cell>
          <cell r="D1566" t="str">
            <v>MMMOVE MONEY</v>
          </cell>
          <cell r="E1566">
            <v>63</v>
          </cell>
          <cell r="F1566">
            <v>0</v>
          </cell>
          <cell r="G1566">
            <v>10095</v>
          </cell>
        </row>
        <row r="1567">
          <cell r="B1567" t="str">
            <v>REFUND</v>
          </cell>
          <cell r="C1567" t="str">
            <v>REFUND</v>
          </cell>
          <cell r="D1567" t="str">
            <v>REFUNDREFUND</v>
          </cell>
          <cell r="E1567">
            <v>42</v>
          </cell>
          <cell r="F1567">
            <v>0</v>
          </cell>
          <cell r="G1567">
            <v>11599</v>
          </cell>
        </row>
        <row r="1568">
          <cell r="B1568" t="str">
            <v>FINCHG</v>
          </cell>
          <cell r="C1568" t="str">
            <v>LATE FEE</v>
          </cell>
          <cell r="D1568" t="str">
            <v>FINCHGLATE FEE</v>
          </cell>
          <cell r="E1568">
            <v>138</v>
          </cell>
          <cell r="F1568">
            <v>0</v>
          </cell>
          <cell r="G1568">
            <v>38000</v>
          </cell>
        </row>
        <row r="1569">
          <cell r="B1569" t="str">
            <v>BD</v>
          </cell>
          <cell r="C1569" t="str">
            <v>W\O BAD DEBT</v>
          </cell>
          <cell r="D1569" t="str">
            <v>BDW\O BAD DEBT</v>
          </cell>
          <cell r="E1569">
            <v>46</v>
          </cell>
          <cell r="F1569">
            <v>0</v>
          </cell>
          <cell r="G1569">
            <v>11902</v>
          </cell>
        </row>
        <row r="1570">
          <cell r="B1570" t="str">
            <v>MM</v>
          </cell>
          <cell r="C1570" t="str">
            <v>MOVE MONEY</v>
          </cell>
          <cell r="D1570" t="str">
            <v>MMMOVE MONEY</v>
          </cell>
          <cell r="E1570">
            <v>63</v>
          </cell>
          <cell r="F1570">
            <v>0</v>
          </cell>
          <cell r="G1570">
            <v>10095</v>
          </cell>
        </row>
        <row r="1571">
          <cell r="B1571" t="str">
            <v>NSF FEES</v>
          </cell>
          <cell r="C1571" t="str">
            <v>RETURNED CHECK FEE</v>
          </cell>
          <cell r="D1571" t="str">
            <v>NSF FEESRETURNED CHECK FEE</v>
          </cell>
          <cell r="E1571">
            <v>25</v>
          </cell>
          <cell r="F1571">
            <v>0</v>
          </cell>
          <cell r="G1571">
            <v>91002</v>
          </cell>
        </row>
        <row r="1572">
          <cell r="B1572" t="str">
            <v>REFUND</v>
          </cell>
          <cell r="C1572" t="str">
            <v>REFUND</v>
          </cell>
          <cell r="D1572" t="str">
            <v>REFUNDREFUND</v>
          </cell>
          <cell r="E1572">
            <v>42</v>
          </cell>
          <cell r="F1572">
            <v>0</v>
          </cell>
          <cell r="G1572">
            <v>11599</v>
          </cell>
        </row>
        <row r="1573">
          <cell r="B1573" t="str">
            <v>FINCHG</v>
          </cell>
          <cell r="C1573" t="str">
            <v>LATE FEE</v>
          </cell>
          <cell r="D1573" t="str">
            <v>FINCHGLATE FEE</v>
          </cell>
          <cell r="E1573">
            <v>138</v>
          </cell>
          <cell r="F1573">
            <v>0</v>
          </cell>
          <cell r="G1573">
            <v>38000</v>
          </cell>
        </row>
        <row r="1574">
          <cell r="B1574" t="str">
            <v>MM</v>
          </cell>
          <cell r="C1574" t="str">
            <v>MOVE MONEY</v>
          </cell>
          <cell r="D1574" t="str">
            <v>MMMOVE MONEY</v>
          </cell>
          <cell r="E1574">
            <v>63</v>
          </cell>
          <cell r="F1574">
            <v>0</v>
          </cell>
          <cell r="G1574">
            <v>10095</v>
          </cell>
        </row>
        <row r="1575">
          <cell r="B1575" t="str">
            <v>REFUND</v>
          </cell>
          <cell r="C1575" t="str">
            <v>REFUND</v>
          </cell>
          <cell r="D1575" t="str">
            <v>REFUNDREFUND</v>
          </cell>
          <cell r="E1575">
            <v>42</v>
          </cell>
          <cell r="F1575">
            <v>0</v>
          </cell>
          <cell r="G1575">
            <v>11599</v>
          </cell>
        </row>
        <row r="1576">
          <cell r="B1576" t="str">
            <v>300C2W1</v>
          </cell>
          <cell r="C1576" t="str">
            <v>1-300 GL CART 2X WK SVC</v>
          </cell>
          <cell r="D1576" t="str">
            <v>300C2W11-300 GL CART 2X WK SVC</v>
          </cell>
          <cell r="E1576">
            <v>41</v>
          </cell>
          <cell r="F1576">
            <v>0</v>
          </cell>
          <cell r="G1576">
            <v>33000</v>
          </cell>
        </row>
        <row r="1577">
          <cell r="B1577" t="str">
            <v>300C3W1</v>
          </cell>
          <cell r="C1577" t="str">
            <v>1-300 GL CART 3X WK SVC</v>
          </cell>
          <cell r="D1577" t="str">
            <v>300C3W11-300 GL CART 3X WK SVC</v>
          </cell>
          <cell r="E1577">
            <v>38</v>
          </cell>
          <cell r="F1577">
            <v>0</v>
          </cell>
          <cell r="G1577">
            <v>33000</v>
          </cell>
        </row>
        <row r="1578">
          <cell r="B1578" t="str">
            <v>300C5W1</v>
          </cell>
          <cell r="C1578" t="str">
            <v>1-300 GL CART 5X WK SVC</v>
          </cell>
          <cell r="D1578" t="str">
            <v>300C5W11-300 GL CART 5X WK SVC</v>
          </cell>
          <cell r="E1578">
            <v>34</v>
          </cell>
          <cell r="F1578">
            <v>0</v>
          </cell>
          <cell r="G1578">
            <v>33000</v>
          </cell>
        </row>
        <row r="1579">
          <cell r="B1579" t="str">
            <v>300CE1</v>
          </cell>
          <cell r="C1579" t="str">
            <v>1-300 GL CART EOW SVC</v>
          </cell>
          <cell r="D1579" t="str">
            <v>300CE11-300 GL CART EOW SVC</v>
          </cell>
          <cell r="E1579">
            <v>46</v>
          </cell>
          <cell r="F1579">
            <v>0</v>
          </cell>
          <cell r="G1579">
            <v>33000</v>
          </cell>
        </row>
        <row r="1580">
          <cell r="B1580" t="str">
            <v>300CW1</v>
          </cell>
          <cell r="C1580" t="str">
            <v>1-300 GL CART WEEKLY SVC</v>
          </cell>
          <cell r="D1580" t="str">
            <v>300CW11-300 GL CART WEEKLY SVC</v>
          </cell>
          <cell r="E1580">
            <v>51</v>
          </cell>
          <cell r="F1580">
            <v>0</v>
          </cell>
          <cell r="G1580">
            <v>33000</v>
          </cell>
        </row>
        <row r="1581">
          <cell r="B1581" t="str">
            <v>60CE1</v>
          </cell>
          <cell r="C1581" t="str">
            <v>1-60 GAL CART CMML EOW</v>
          </cell>
          <cell r="D1581" t="str">
            <v>60CE11-60 GAL CART CMML EOW</v>
          </cell>
          <cell r="E1581">
            <v>52</v>
          </cell>
          <cell r="F1581">
            <v>0</v>
          </cell>
          <cell r="G1581">
            <v>33000</v>
          </cell>
        </row>
        <row r="1582">
          <cell r="B1582" t="str">
            <v>60CW1</v>
          </cell>
          <cell r="C1582" t="str">
            <v>1-60 GAL CART CMML WKLY</v>
          </cell>
          <cell r="D1582" t="str">
            <v>60CW11-60 GAL CART CMML WKLY</v>
          </cell>
          <cell r="E1582">
            <v>54</v>
          </cell>
          <cell r="F1582">
            <v>0</v>
          </cell>
          <cell r="G1582">
            <v>33000</v>
          </cell>
        </row>
        <row r="1583">
          <cell r="B1583" t="str">
            <v>65C2WB1</v>
          </cell>
          <cell r="C1583" t="str">
            <v>1-65 GAL BEAR CART CMML 2X WK</v>
          </cell>
          <cell r="D1583" t="str">
            <v>65C2WB11-65 GAL BEAR CART CMML 2X WK</v>
          </cell>
          <cell r="E1583">
            <v>27</v>
          </cell>
          <cell r="F1583">
            <v>0</v>
          </cell>
          <cell r="G1583">
            <v>33000</v>
          </cell>
        </row>
        <row r="1584">
          <cell r="B1584" t="str">
            <v>65CBRENT</v>
          </cell>
          <cell r="C1584" t="str">
            <v>65 CMML BEAR RENT</v>
          </cell>
          <cell r="D1584" t="str">
            <v>65CBRENT65 CMML BEAR RENT</v>
          </cell>
          <cell r="E1584">
            <v>31</v>
          </cell>
          <cell r="F1584">
            <v>0</v>
          </cell>
          <cell r="G1584">
            <v>33000</v>
          </cell>
        </row>
        <row r="1585">
          <cell r="B1585" t="str">
            <v>65CWB1</v>
          </cell>
          <cell r="C1585" t="str">
            <v>1-65 GAL BEAR CART CMML WKLY</v>
          </cell>
          <cell r="D1585" t="str">
            <v>65CWB11-65 GAL BEAR CART CMML WKLY</v>
          </cell>
          <cell r="E1585">
            <v>34</v>
          </cell>
          <cell r="F1585">
            <v>0</v>
          </cell>
          <cell r="G1585">
            <v>33000</v>
          </cell>
        </row>
        <row r="1586">
          <cell r="B1586" t="str">
            <v>90C2W1</v>
          </cell>
          <cell r="C1586" t="str">
            <v>1-90 GAL CART CMML 2X WK</v>
          </cell>
          <cell r="D1586" t="str">
            <v>90C2W11-90 GAL CART CMML 2X WK</v>
          </cell>
          <cell r="E1586">
            <v>36</v>
          </cell>
          <cell r="F1586">
            <v>0</v>
          </cell>
          <cell r="G1586">
            <v>33000</v>
          </cell>
        </row>
        <row r="1587">
          <cell r="B1587" t="str">
            <v>90C5W1</v>
          </cell>
          <cell r="C1587" t="str">
            <v>1-90 GAL CART CMML 5X WK</v>
          </cell>
          <cell r="D1587" t="str">
            <v>90C5W11-90 GAL CART CMML 5X WK</v>
          </cell>
          <cell r="E1587">
            <v>9</v>
          </cell>
          <cell r="F1587">
            <v>0</v>
          </cell>
          <cell r="G1587">
            <v>33000</v>
          </cell>
        </row>
        <row r="1588">
          <cell r="B1588" t="str">
            <v>90CW1</v>
          </cell>
          <cell r="C1588" t="str">
            <v>1-90 GAL CART CMML WKLY</v>
          </cell>
          <cell r="D1588" t="str">
            <v>90CW11-90 GAL CART CMML WKLY</v>
          </cell>
          <cell r="E1588">
            <v>63</v>
          </cell>
          <cell r="F1588">
            <v>0</v>
          </cell>
          <cell r="G1588">
            <v>33000</v>
          </cell>
        </row>
        <row r="1589">
          <cell r="B1589" t="str">
            <v>95C2WB1</v>
          </cell>
          <cell r="C1589" t="str">
            <v>1-95 GAL BEAR CART CMML 2X WK</v>
          </cell>
          <cell r="D1589" t="str">
            <v>95C2WB11-95 GAL BEAR CART CMML 2X WK</v>
          </cell>
          <cell r="E1589">
            <v>15</v>
          </cell>
          <cell r="F1589">
            <v>0</v>
          </cell>
          <cell r="G1589">
            <v>33000</v>
          </cell>
        </row>
        <row r="1590">
          <cell r="B1590" t="str">
            <v>95CBRENT</v>
          </cell>
          <cell r="C1590" t="str">
            <v>95 CMML BEAR RENT</v>
          </cell>
          <cell r="D1590" t="str">
            <v>95CBRENT95 CMML BEAR RENT</v>
          </cell>
          <cell r="E1590">
            <v>37</v>
          </cell>
          <cell r="F1590">
            <v>0</v>
          </cell>
          <cell r="G1590">
            <v>33000</v>
          </cell>
        </row>
        <row r="1591">
          <cell r="B1591" t="str">
            <v>95CWB1</v>
          </cell>
          <cell r="C1591" t="str">
            <v>1-95 GAL BEAR CART CMML WKLY</v>
          </cell>
          <cell r="D1591" t="str">
            <v>95CWB11-95 GAL BEAR CART CMML WKLY</v>
          </cell>
          <cell r="E1591">
            <v>37</v>
          </cell>
          <cell r="F1591">
            <v>0</v>
          </cell>
          <cell r="G1591">
            <v>33000</v>
          </cell>
        </row>
        <row r="1592">
          <cell r="B1592" t="str">
            <v>CASTERS-COM</v>
          </cell>
          <cell r="C1592" t="str">
            <v>CASTERS - COM</v>
          </cell>
          <cell r="D1592" t="str">
            <v>CASTERS-COMCASTERS - COM</v>
          </cell>
          <cell r="E1592">
            <v>43</v>
          </cell>
          <cell r="F1592">
            <v>0</v>
          </cell>
          <cell r="G1592">
            <v>33000</v>
          </cell>
        </row>
        <row r="1593">
          <cell r="B1593" t="str">
            <v>CRENT300</v>
          </cell>
          <cell r="C1593" t="str">
            <v>CONTAINER RENT 300 GAL</v>
          </cell>
          <cell r="D1593" t="str">
            <v>CRENT300CONTAINER RENT 300 GAL</v>
          </cell>
          <cell r="E1593">
            <v>46</v>
          </cell>
          <cell r="F1593">
            <v>0</v>
          </cell>
          <cell r="G1593">
            <v>33000</v>
          </cell>
        </row>
        <row r="1594">
          <cell r="B1594" t="str">
            <v>CRENT60</v>
          </cell>
          <cell r="C1594" t="str">
            <v>CONTAINER RENT 60 GAL</v>
          </cell>
          <cell r="D1594" t="str">
            <v>CRENT60CONTAINER RENT 60 GAL</v>
          </cell>
          <cell r="E1594">
            <v>50</v>
          </cell>
          <cell r="F1594">
            <v>0</v>
          </cell>
          <cell r="G1594">
            <v>33000</v>
          </cell>
        </row>
        <row r="1595">
          <cell r="B1595" t="str">
            <v>CWALKIN</v>
          </cell>
          <cell r="C1595" t="str">
            <v>WALK IN SERVICE</v>
          </cell>
          <cell r="D1595" t="str">
            <v>CWALKINWALK IN SERVICE</v>
          </cell>
          <cell r="E1595">
            <v>6</v>
          </cell>
          <cell r="F1595">
            <v>0</v>
          </cell>
          <cell r="G1595">
            <v>33001</v>
          </cell>
        </row>
        <row r="1596">
          <cell r="B1596" t="str">
            <v>ROLLOUTOC</v>
          </cell>
          <cell r="C1596" t="str">
            <v>ROLL OUT</v>
          </cell>
          <cell r="D1596" t="str">
            <v>ROLLOUTOCROLL OUT</v>
          </cell>
          <cell r="E1596">
            <v>36</v>
          </cell>
          <cell r="F1596">
            <v>0</v>
          </cell>
          <cell r="G1596">
            <v>33001</v>
          </cell>
        </row>
        <row r="1597">
          <cell r="B1597" t="str">
            <v>ROLLW-COM</v>
          </cell>
          <cell r="C1597" t="str">
            <v>ROLLOUT CMML WEEKLY UP TO 25FT</v>
          </cell>
          <cell r="D1597" t="str">
            <v>ROLLW-COMROLLOUT CMML WEEKLY UP TO 25FT</v>
          </cell>
          <cell r="E1597">
            <v>24</v>
          </cell>
          <cell r="F1597">
            <v>0</v>
          </cell>
          <cell r="G1597">
            <v>33001</v>
          </cell>
        </row>
        <row r="1598">
          <cell r="B1598" t="str">
            <v>UNLOCKREF</v>
          </cell>
          <cell r="C1598" t="str">
            <v>UNLOCK / UNLATCH REFUSE</v>
          </cell>
          <cell r="D1598" t="str">
            <v>UNLOCKREFUNLOCK / UNLATCH REFUSE</v>
          </cell>
          <cell r="E1598">
            <v>39</v>
          </cell>
          <cell r="F1598">
            <v>0</v>
          </cell>
          <cell r="G1598">
            <v>33001</v>
          </cell>
        </row>
        <row r="1599">
          <cell r="B1599" t="str">
            <v>CTRIP-COMM</v>
          </cell>
          <cell r="C1599" t="str">
            <v>RETURN TRIP CHARGE - COMM</v>
          </cell>
          <cell r="D1599" t="str">
            <v>CTRIP-COMMRETURN TRIP CHARGE - COMM</v>
          </cell>
          <cell r="E1599">
            <v>12</v>
          </cell>
          <cell r="F1599">
            <v>0</v>
          </cell>
          <cell r="G1599">
            <v>33001</v>
          </cell>
        </row>
        <row r="1600">
          <cell r="B1600" t="str">
            <v>CXTRA60</v>
          </cell>
          <cell r="C1600" t="str">
            <v>EXTRA 60GAL COMM</v>
          </cell>
          <cell r="D1600" t="str">
            <v>CXTRA60EXTRA 60GAL COMM</v>
          </cell>
          <cell r="E1600">
            <v>6</v>
          </cell>
          <cell r="F1600">
            <v>0</v>
          </cell>
          <cell r="G1600">
            <v>33001</v>
          </cell>
        </row>
        <row r="1601">
          <cell r="B1601" t="str">
            <v>CXTRA90</v>
          </cell>
          <cell r="C1601" t="str">
            <v>EXTRA 90GAL COMM</v>
          </cell>
          <cell r="D1601" t="str">
            <v>CXTRA90EXTRA 90GAL COMM</v>
          </cell>
          <cell r="E1601">
            <v>15</v>
          </cell>
          <cell r="F1601">
            <v>0</v>
          </cell>
          <cell r="G1601">
            <v>33001</v>
          </cell>
        </row>
        <row r="1602">
          <cell r="B1602" t="str">
            <v>LOOSE-COMM</v>
          </cell>
          <cell r="C1602" t="str">
            <v>LOOSE MATERIAL - COMM</v>
          </cell>
          <cell r="D1602" t="str">
            <v>LOOSE-COMMLOOSE MATERIAL - COMM</v>
          </cell>
          <cell r="E1602">
            <v>3</v>
          </cell>
          <cell r="F1602">
            <v>0</v>
          </cell>
          <cell r="G1602">
            <v>33001</v>
          </cell>
        </row>
        <row r="1603">
          <cell r="B1603" t="str">
            <v>OFOWC</v>
          </cell>
          <cell r="C1603" t="str">
            <v>OVERFILL/OVERWEIGHT COMM</v>
          </cell>
          <cell r="D1603" t="str">
            <v>OFOWCOVERFILL/OVERWEIGHT COMM</v>
          </cell>
          <cell r="E1603">
            <v>40</v>
          </cell>
          <cell r="F1603">
            <v>0</v>
          </cell>
          <cell r="G1603">
            <v>33001</v>
          </cell>
        </row>
        <row r="1604">
          <cell r="B1604" t="str">
            <v>SP300</v>
          </cell>
          <cell r="C1604" t="str">
            <v>SPECIAL PICKUP 300GL</v>
          </cell>
          <cell r="D1604" t="str">
            <v>SP300SPECIAL PICKUP 300GL</v>
          </cell>
          <cell r="E1604">
            <v>30</v>
          </cell>
          <cell r="F1604">
            <v>0</v>
          </cell>
          <cell r="G1604">
            <v>33001</v>
          </cell>
        </row>
        <row r="1605">
          <cell r="B1605" t="str">
            <v>SP60-COMM</v>
          </cell>
          <cell r="C1605" t="str">
            <v>SPECIAL PICKUP 60GL COMM</v>
          </cell>
          <cell r="D1605" t="str">
            <v>SP60-COMMSPECIAL PICKUP 60GL COMM</v>
          </cell>
          <cell r="E1605">
            <v>4</v>
          </cell>
          <cell r="F1605">
            <v>0</v>
          </cell>
          <cell r="G1605">
            <v>33001</v>
          </cell>
        </row>
        <row r="1606">
          <cell r="B1606" t="str">
            <v>SP90-COMM</v>
          </cell>
          <cell r="C1606" t="str">
            <v>SPECIAL PICKUP 90GL COMM</v>
          </cell>
          <cell r="D1606" t="str">
            <v>SP90-COMMSPECIAL PICKUP 90GL COMM</v>
          </cell>
          <cell r="E1606">
            <v>14</v>
          </cell>
          <cell r="F1606">
            <v>0</v>
          </cell>
          <cell r="G1606">
            <v>33001</v>
          </cell>
        </row>
        <row r="1607">
          <cell r="B1607" t="str">
            <v>2178-COM</v>
          </cell>
          <cell r="C1607" t="str">
            <v>FUEL AND MATERIAL SURCHARGE</v>
          </cell>
          <cell r="D1607" t="str">
            <v>2178-COMFUEL AND MATERIAL SURCHARGE</v>
          </cell>
          <cell r="E1607">
            <v>77</v>
          </cell>
          <cell r="F1607">
            <v>0</v>
          </cell>
          <cell r="G1607">
            <v>33002</v>
          </cell>
        </row>
        <row r="1608">
          <cell r="B1608" t="str">
            <v>LONGB-UTILITY</v>
          </cell>
          <cell r="C1608" t="str">
            <v>9.0% CITY UTILITY TAX</v>
          </cell>
          <cell r="D1608" t="str">
            <v>LONGB-UTILITY9.0% CITY UTILITY TAX</v>
          </cell>
          <cell r="E1608">
            <v>73</v>
          </cell>
          <cell r="F1608">
            <v>0</v>
          </cell>
          <cell r="G1608">
            <v>20175</v>
          </cell>
        </row>
        <row r="1609">
          <cell r="B1609" t="str">
            <v>LONGB-UTILITY ONLY</v>
          </cell>
          <cell r="C1609" t="str">
            <v>9.0% CITY UTILITY TAX</v>
          </cell>
          <cell r="D1609" t="str">
            <v>LONGB-UTILITY ONLY9.0% CITY UTILITY TAX</v>
          </cell>
          <cell r="E1609">
            <v>13</v>
          </cell>
          <cell r="F1609">
            <v>0</v>
          </cell>
          <cell r="G1609">
            <v>20175</v>
          </cell>
        </row>
        <row r="1610">
          <cell r="B1610" t="str">
            <v>REFUSE</v>
          </cell>
          <cell r="C1610" t="str">
            <v>3.6% WA REFUSE TAX</v>
          </cell>
          <cell r="D1610" t="str">
            <v>REFUSE3.6% WA REFUSE TAX</v>
          </cell>
          <cell r="E1610">
            <v>337</v>
          </cell>
          <cell r="F1610">
            <v>0</v>
          </cell>
          <cell r="G1610">
            <v>20180</v>
          </cell>
        </row>
        <row r="1611">
          <cell r="B1611" t="str">
            <v>REFUSE</v>
          </cell>
          <cell r="C1611" t="str">
            <v>3.6% WA REFUSE TAX</v>
          </cell>
          <cell r="D1611" t="str">
            <v>REFUSE3.6% WA REFUSE TAX</v>
          </cell>
          <cell r="E1611">
            <v>337</v>
          </cell>
          <cell r="F1611">
            <v>0</v>
          </cell>
          <cell r="G1611">
            <v>20180</v>
          </cell>
        </row>
        <row r="1612">
          <cell r="B1612" t="str">
            <v>WA-STATE</v>
          </cell>
          <cell r="C1612" t="str">
            <v>8.1% WA STATE SALES TAX</v>
          </cell>
          <cell r="D1612" t="str">
            <v>WA-STATE8.1% WA STATE SALES TAX</v>
          </cell>
          <cell r="E1612">
            <v>170</v>
          </cell>
          <cell r="F1612">
            <v>0</v>
          </cell>
          <cell r="G1612">
            <v>20140</v>
          </cell>
        </row>
        <row r="1613">
          <cell r="B1613" t="str">
            <v>WA-STATE</v>
          </cell>
          <cell r="C1613" t="str">
            <v>8.3% WA STATE SALES TAX</v>
          </cell>
          <cell r="D1613" t="str">
            <v>WA-STATE8.3% WA STATE SALES TAX</v>
          </cell>
          <cell r="E1613">
            <v>59</v>
          </cell>
          <cell r="F1613">
            <v>0</v>
          </cell>
          <cell r="G1613">
            <v>20140</v>
          </cell>
        </row>
        <row r="1614">
          <cell r="B1614" t="str">
            <v>CC-KOL</v>
          </cell>
          <cell r="C1614" t="str">
            <v>ONLINE PAYMENT-CC</v>
          </cell>
          <cell r="D1614" t="str">
            <v>CC-KOLONLINE PAYMENT-CC</v>
          </cell>
          <cell r="E1614">
            <v>151</v>
          </cell>
          <cell r="F1614">
            <v>0</v>
          </cell>
          <cell r="G1614">
            <v>10098</v>
          </cell>
        </row>
        <row r="1615">
          <cell r="B1615" t="str">
            <v>PAY</v>
          </cell>
          <cell r="C1615" t="str">
            <v>PAYMENT-THANK YOU!</v>
          </cell>
          <cell r="D1615" t="str">
            <v>PAYPAYMENT-THANK YOU!</v>
          </cell>
          <cell r="E1615">
            <v>141</v>
          </cell>
          <cell r="F1615">
            <v>0</v>
          </cell>
          <cell r="G1615">
            <v>10060</v>
          </cell>
        </row>
        <row r="1616">
          <cell r="B1616" t="str">
            <v>PAY-CFREE</v>
          </cell>
          <cell r="C1616" t="str">
            <v>PAYMENT-THANK YOU</v>
          </cell>
          <cell r="D1616" t="str">
            <v>PAY-CFREEPAYMENT-THANK YOU</v>
          </cell>
          <cell r="E1616">
            <v>106</v>
          </cell>
          <cell r="F1616">
            <v>0</v>
          </cell>
          <cell r="G1616">
            <v>10092</v>
          </cell>
        </row>
        <row r="1617">
          <cell r="B1617" t="str">
            <v>PAY-KOL</v>
          </cell>
          <cell r="C1617" t="str">
            <v>PAYMENT-THANK YOU - OL</v>
          </cell>
          <cell r="D1617" t="str">
            <v>PAY-KOLPAYMENT-THANK YOU - OL</v>
          </cell>
          <cell r="E1617">
            <v>128</v>
          </cell>
          <cell r="F1617">
            <v>0</v>
          </cell>
          <cell r="G1617">
            <v>10093</v>
          </cell>
        </row>
        <row r="1618">
          <cell r="B1618" t="str">
            <v>PAYMET</v>
          </cell>
          <cell r="C1618" t="str">
            <v>METAVANTE ONLINE PAYMENT</v>
          </cell>
          <cell r="D1618" t="str">
            <v>PAYMETMETAVANTE ONLINE PAYMENT</v>
          </cell>
          <cell r="E1618">
            <v>77</v>
          </cell>
          <cell r="F1618">
            <v>0</v>
          </cell>
          <cell r="G1618">
            <v>10092</v>
          </cell>
        </row>
        <row r="1619">
          <cell r="B1619" t="str">
            <v>PAYNOW</v>
          </cell>
          <cell r="C1619" t="str">
            <v>ONE-TIME PAYMENT</v>
          </cell>
          <cell r="D1619" t="str">
            <v>PAYNOWONE-TIME PAYMENT</v>
          </cell>
          <cell r="E1619">
            <v>157</v>
          </cell>
          <cell r="F1619">
            <v>0</v>
          </cell>
          <cell r="G1619">
            <v>10098</v>
          </cell>
        </row>
        <row r="1620">
          <cell r="B1620" t="str">
            <v>PAYPNCL</v>
          </cell>
          <cell r="C1620" t="str">
            <v>PAYMENT THANK YOU!</v>
          </cell>
          <cell r="D1620" t="str">
            <v>PAYPNCLPAYMENT THANK YOU!</v>
          </cell>
          <cell r="E1620">
            <v>151</v>
          </cell>
          <cell r="F1620">
            <v>0</v>
          </cell>
          <cell r="G1620">
            <v>10099</v>
          </cell>
        </row>
        <row r="1621">
          <cell r="B1621" t="str">
            <v>RET-KOL</v>
          </cell>
          <cell r="C1621" t="str">
            <v>ONLINE PAYMENT RETURN</v>
          </cell>
          <cell r="D1621" t="str">
            <v>RET-KOLONLINE PAYMENT RETURN</v>
          </cell>
          <cell r="E1621">
            <v>35</v>
          </cell>
          <cell r="F1621">
            <v>0</v>
          </cell>
          <cell r="G1621">
            <v>10093</v>
          </cell>
        </row>
        <row r="1622">
          <cell r="B1622" t="str">
            <v>REF-PAYNOW</v>
          </cell>
          <cell r="C1622" t="str">
            <v>REFUND OF ONE-TIME PAYMENT</v>
          </cell>
          <cell r="D1622" t="str">
            <v>REF-PAYNOWREFUND OF ONE-TIME PAYMENT</v>
          </cell>
          <cell r="E1622">
            <v>51</v>
          </cell>
          <cell r="F1622">
            <v>0</v>
          </cell>
          <cell r="G1622">
            <v>10098</v>
          </cell>
        </row>
        <row r="1623">
          <cell r="B1623" t="str">
            <v>REF-PAYNOWSTRIPE</v>
          </cell>
          <cell r="C1623" t="str">
            <v>REFUND OF ONE-TIME PAYMENT</v>
          </cell>
          <cell r="D1623" t="str">
            <v>REF-PAYNOWSTRIPEREFUND OF ONE-TIME PAYMENT</v>
          </cell>
          <cell r="E1623">
            <v>15</v>
          </cell>
          <cell r="F1623">
            <v>0</v>
          </cell>
          <cell r="G1623">
            <v>10098</v>
          </cell>
        </row>
        <row r="1624">
          <cell r="B1624" t="str">
            <v>RETCK-PNCL</v>
          </cell>
          <cell r="C1624" t="str">
            <v>RETURNED CHECK - PNC LOCKBOX</v>
          </cell>
          <cell r="D1624" t="str">
            <v>RETCK-PNCLRETURNED CHECK - PNC LOCKBOX</v>
          </cell>
          <cell r="E1624">
            <v>8</v>
          </cell>
          <cell r="F1624">
            <v>0</v>
          </cell>
          <cell r="G1624">
            <v>10099</v>
          </cell>
        </row>
        <row r="1625">
          <cell r="B1625" t="str">
            <v>CC-KOL</v>
          </cell>
          <cell r="C1625" t="str">
            <v>ONLINE PAYMENT-CC</v>
          </cell>
          <cell r="D1625" t="str">
            <v>CC-KOLONLINE PAYMENT-CC</v>
          </cell>
          <cell r="E1625">
            <v>151</v>
          </cell>
          <cell r="F1625">
            <v>0</v>
          </cell>
          <cell r="G1625">
            <v>10098</v>
          </cell>
        </row>
        <row r="1626">
          <cell r="B1626" t="str">
            <v>CCREF-KOL</v>
          </cell>
          <cell r="C1626" t="str">
            <v>CREDIT CARD REFUND</v>
          </cell>
          <cell r="D1626" t="str">
            <v>CCREF-KOLCREDIT CARD REFUND</v>
          </cell>
          <cell r="E1626">
            <v>25</v>
          </cell>
          <cell r="F1626">
            <v>0</v>
          </cell>
          <cell r="G1626">
            <v>10098</v>
          </cell>
        </row>
        <row r="1627">
          <cell r="B1627" t="str">
            <v>MAKEPAYMENT</v>
          </cell>
          <cell r="C1627" t="str">
            <v>MAKE A PAYMENT</v>
          </cell>
          <cell r="D1627" t="str">
            <v>MAKEPAYMENTMAKE A PAYMENT</v>
          </cell>
          <cell r="E1627">
            <v>60</v>
          </cell>
          <cell r="F1627">
            <v>0</v>
          </cell>
          <cell r="G1627">
            <v>10098</v>
          </cell>
        </row>
        <row r="1628">
          <cell r="B1628" t="str">
            <v>PAY</v>
          </cell>
          <cell r="C1628" t="str">
            <v>PAYMENT-THANK YOU!</v>
          </cell>
          <cell r="D1628" t="str">
            <v>PAYPAYMENT-THANK YOU!</v>
          </cell>
          <cell r="E1628">
            <v>141</v>
          </cell>
          <cell r="F1628">
            <v>0</v>
          </cell>
          <cell r="G1628">
            <v>10060</v>
          </cell>
        </row>
        <row r="1629">
          <cell r="B1629" t="str">
            <v>PAY-CFREE</v>
          </cell>
          <cell r="C1629" t="str">
            <v>PAYMENT-THANK YOU</v>
          </cell>
          <cell r="D1629" t="str">
            <v>PAY-CFREEPAYMENT-THANK YOU</v>
          </cell>
          <cell r="E1629">
            <v>106</v>
          </cell>
          <cell r="F1629">
            <v>0</v>
          </cell>
          <cell r="G1629">
            <v>10092</v>
          </cell>
        </row>
        <row r="1630">
          <cell r="B1630" t="str">
            <v>PAY-KOL</v>
          </cell>
          <cell r="C1630" t="str">
            <v>PAYMENT-THANK YOU - OL</v>
          </cell>
          <cell r="D1630" t="str">
            <v>PAY-KOLPAYMENT-THANK YOU - OL</v>
          </cell>
          <cell r="E1630">
            <v>128</v>
          </cell>
          <cell r="F1630">
            <v>0</v>
          </cell>
          <cell r="G1630">
            <v>10093</v>
          </cell>
        </row>
        <row r="1631">
          <cell r="B1631" t="str">
            <v>PAYNOW</v>
          </cell>
          <cell r="C1631" t="str">
            <v>ONE-TIME PAYMENT</v>
          </cell>
          <cell r="D1631" t="str">
            <v>PAYNOWONE-TIME PAYMENT</v>
          </cell>
          <cell r="E1631">
            <v>157</v>
          </cell>
          <cell r="F1631">
            <v>0</v>
          </cell>
          <cell r="G1631">
            <v>10098</v>
          </cell>
        </row>
        <row r="1632">
          <cell r="B1632" t="str">
            <v>PAYPNCL</v>
          </cell>
          <cell r="C1632" t="str">
            <v>PAYMENT THANK YOU!</v>
          </cell>
          <cell r="D1632" t="str">
            <v>PAYPNCLPAYMENT THANK YOU!</v>
          </cell>
          <cell r="E1632">
            <v>151</v>
          </cell>
          <cell r="F1632">
            <v>0</v>
          </cell>
          <cell r="G1632">
            <v>10099</v>
          </cell>
        </row>
        <row r="1633">
          <cell r="B1633" t="str">
            <v>REF-PAYNOW</v>
          </cell>
          <cell r="C1633" t="str">
            <v>REFUND OF ONE-TIME PAYMENT</v>
          </cell>
          <cell r="D1633" t="str">
            <v>REF-PAYNOWREFUND OF ONE-TIME PAYMENT</v>
          </cell>
          <cell r="E1633">
            <v>51</v>
          </cell>
          <cell r="F1633">
            <v>0</v>
          </cell>
          <cell r="G1633">
            <v>10098</v>
          </cell>
        </row>
        <row r="1634">
          <cell r="B1634" t="str">
            <v>REF-PAYNOWSTRIPE</v>
          </cell>
          <cell r="C1634" t="str">
            <v>REFUND OF ONE-TIME PAYMENT</v>
          </cell>
          <cell r="D1634" t="str">
            <v>REF-PAYNOWSTRIPEREFUND OF ONE-TIME PAYMENT</v>
          </cell>
          <cell r="E1634">
            <v>15</v>
          </cell>
          <cell r="F1634">
            <v>0</v>
          </cell>
          <cell r="G1634">
            <v>10098</v>
          </cell>
        </row>
        <row r="1635">
          <cell r="B1635" t="str">
            <v>CC-KOL</v>
          </cell>
          <cell r="C1635" t="str">
            <v>ONLINE PAYMENT-CC</v>
          </cell>
          <cell r="D1635" t="str">
            <v>CC-KOLONLINE PAYMENT-CC</v>
          </cell>
          <cell r="E1635">
            <v>151</v>
          </cell>
          <cell r="F1635">
            <v>0</v>
          </cell>
          <cell r="G1635">
            <v>10098</v>
          </cell>
        </row>
        <row r="1636">
          <cell r="B1636" t="str">
            <v>PAY</v>
          </cell>
          <cell r="C1636" t="str">
            <v>PAYMENT-THANK YOU!</v>
          </cell>
          <cell r="D1636" t="str">
            <v>PAYPAYMENT-THANK YOU!</v>
          </cell>
          <cell r="E1636">
            <v>141</v>
          </cell>
          <cell r="F1636">
            <v>0</v>
          </cell>
          <cell r="G1636">
            <v>10060</v>
          </cell>
        </row>
        <row r="1637">
          <cell r="B1637" t="str">
            <v>PAY-CFREE</v>
          </cell>
          <cell r="C1637" t="str">
            <v>PAYMENT-THANK YOU</v>
          </cell>
          <cell r="D1637" t="str">
            <v>PAY-CFREEPAYMENT-THANK YOU</v>
          </cell>
          <cell r="E1637">
            <v>106</v>
          </cell>
          <cell r="F1637">
            <v>0</v>
          </cell>
          <cell r="G1637">
            <v>10092</v>
          </cell>
        </row>
        <row r="1638">
          <cell r="B1638" t="str">
            <v>PAY-KOL</v>
          </cell>
          <cell r="C1638" t="str">
            <v>PAYMENT-THANK YOU - OL</v>
          </cell>
          <cell r="D1638" t="str">
            <v>PAY-KOLPAYMENT-THANK YOU - OL</v>
          </cell>
          <cell r="E1638">
            <v>128</v>
          </cell>
          <cell r="F1638">
            <v>0</v>
          </cell>
          <cell r="G1638">
            <v>10093</v>
          </cell>
        </row>
        <row r="1639">
          <cell r="B1639" t="str">
            <v>PAY-NATL</v>
          </cell>
          <cell r="C1639" t="str">
            <v>PAYMENT THANK YOU</v>
          </cell>
          <cell r="D1639" t="str">
            <v>PAY-NATLPAYMENT THANK YOU</v>
          </cell>
          <cell r="E1639">
            <v>18</v>
          </cell>
          <cell r="F1639">
            <v>0</v>
          </cell>
          <cell r="G1639">
            <v>10092</v>
          </cell>
        </row>
        <row r="1640">
          <cell r="B1640" t="str">
            <v>PAYNOW</v>
          </cell>
          <cell r="C1640" t="str">
            <v>ONE-TIME PAYMENT</v>
          </cell>
          <cell r="D1640" t="str">
            <v>PAYNOWONE-TIME PAYMENT</v>
          </cell>
          <cell r="E1640">
            <v>157</v>
          </cell>
          <cell r="F1640">
            <v>0</v>
          </cell>
          <cell r="G1640">
            <v>10098</v>
          </cell>
        </row>
        <row r="1641">
          <cell r="B1641" t="str">
            <v>PAYPNCL</v>
          </cell>
          <cell r="C1641" t="str">
            <v>PAYMENT THANK YOU!</v>
          </cell>
          <cell r="D1641" t="str">
            <v>PAYPNCLPAYMENT THANK YOU!</v>
          </cell>
          <cell r="E1641">
            <v>151</v>
          </cell>
          <cell r="F1641">
            <v>0</v>
          </cell>
          <cell r="G1641">
            <v>10099</v>
          </cell>
        </row>
        <row r="1642">
          <cell r="B1642" t="str">
            <v>2178-RO</v>
          </cell>
          <cell r="C1642" t="str">
            <v>FUEL AND MATERIAL SURCHARGE</v>
          </cell>
          <cell r="D1642" t="str">
            <v>2178-ROFUEL AND MATERIAL SURCHARGE</v>
          </cell>
          <cell r="E1642">
            <v>140</v>
          </cell>
          <cell r="F1642">
            <v>0</v>
          </cell>
          <cell r="G1642">
            <v>31008</v>
          </cell>
        </row>
        <row r="1643">
          <cell r="B1643" t="str">
            <v>LONGB-UTILITY</v>
          </cell>
          <cell r="C1643" t="str">
            <v>9.0% CITY UTILITY TAX</v>
          </cell>
          <cell r="D1643" t="str">
            <v>LONGB-UTILITY9.0% CITY UTILITY TAX</v>
          </cell>
          <cell r="E1643">
            <v>73</v>
          </cell>
          <cell r="F1643">
            <v>0</v>
          </cell>
          <cell r="G1643">
            <v>20175</v>
          </cell>
        </row>
        <row r="1644">
          <cell r="B1644" t="str">
            <v>REFUSE</v>
          </cell>
          <cell r="C1644" t="str">
            <v>3.6% WA REFUSE TAX</v>
          </cell>
          <cell r="D1644" t="str">
            <v>REFUSE3.6% WA REFUSE TAX</v>
          </cell>
          <cell r="E1644">
            <v>337</v>
          </cell>
          <cell r="F1644">
            <v>0</v>
          </cell>
          <cell r="G1644">
            <v>20180</v>
          </cell>
        </row>
        <row r="1645">
          <cell r="B1645" t="str">
            <v>WA-STATE</v>
          </cell>
          <cell r="C1645" t="str">
            <v>8.3% WA STATE SALES TAX</v>
          </cell>
          <cell r="D1645" t="str">
            <v>WA-STATE8.3% WA STATE SALES TAX</v>
          </cell>
          <cell r="E1645">
            <v>59</v>
          </cell>
          <cell r="F1645">
            <v>0</v>
          </cell>
          <cell r="G1645">
            <v>20140</v>
          </cell>
        </row>
        <row r="1646">
          <cell r="B1646" t="str">
            <v>60RM1</v>
          </cell>
          <cell r="C1646" t="str">
            <v>1-60 GAL CART MONTHLY SVC</v>
          </cell>
          <cell r="D1646" t="str">
            <v>60RM11-60 GAL CART MONTHLY SVC</v>
          </cell>
          <cell r="E1646">
            <v>88</v>
          </cell>
          <cell r="F1646">
            <v>0</v>
          </cell>
          <cell r="G1646">
            <v>32000</v>
          </cell>
        </row>
        <row r="1647">
          <cell r="B1647" t="str">
            <v>60RW1</v>
          </cell>
          <cell r="C1647" t="str">
            <v>1-60 GAL CART WEEKLY SVC</v>
          </cell>
          <cell r="D1647" t="str">
            <v>60RW11-60 GAL CART WEEKLY SVC</v>
          </cell>
          <cell r="E1647">
            <v>144</v>
          </cell>
          <cell r="F1647">
            <v>0</v>
          </cell>
          <cell r="G1647">
            <v>32000</v>
          </cell>
        </row>
        <row r="1648">
          <cell r="B1648" t="str">
            <v>90RW1</v>
          </cell>
          <cell r="C1648" t="str">
            <v>1-90 GAL CART RESI WKLY</v>
          </cell>
          <cell r="D1648" t="str">
            <v>90RW11-90 GAL CART RESI WKLY</v>
          </cell>
          <cell r="E1648">
            <v>104</v>
          </cell>
          <cell r="F1648">
            <v>0</v>
          </cell>
          <cell r="G1648">
            <v>32000</v>
          </cell>
        </row>
        <row r="1649">
          <cell r="B1649" t="str">
            <v>60RW1</v>
          </cell>
          <cell r="C1649" t="str">
            <v>1-60 GAL CART WEEKLY SVC</v>
          </cell>
          <cell r="D1649" t="str">
            <v>60RW11-60 GAL CART WEEKLY SVC</v>
          </cell>
          <cell r="E1649">
            <v>144</v>
          </cell>
          <cell r="F1649">
            <v>0</v>
          </cell>
          <cell r="G1649">
            <v>32000</v>
          </cell>
        </row>
        <row r="1650">
          <cell r="B1650" t="str">
            <v>OFOWR</v>
          </cell>
          <cell r="C1650" t="str">
            <v>OVERFILL/OVERWEIGHT CHG</v>
          </cell>
          <cell r="D1650" t="str">
            <v>OFOWROVERFILL/OVERWEIGHT CHG</v>
          </cell>
          <cell r="E1650">
            <v>70</v>
          </cell>
          <cell r="F1650">
            <v>0</v>
          </cell>
          <cell r="G1650">
            <v>32001</v>
          </cell>
        </row>
        <row r="1651">
          <cell r="B1651" t="str">
            <v>RESTART</v>
          </cell>
          <cell r="C1651" t="str">
            <v>SERVICE RESTART FEE</v>
          </cell>
          <cell r="D1651" t="str">
            <v>RESTARTSERVICE RESTART FEE</v>
          </cell>
          <cell r="E1651">
            <v>80</v>
          </cell>
          <cell r="F1651">
            <v>0</v>
          </cell>
          <cell r="G1651">
            <v>32000</v>
          </cell>
        </row>
        <row r="1652">
          <cell r="B1652" t="str">
            <v>RXTRA60</v>
          </cell>
          <cell r="C1652" t="str">
            <v>EXTRA 60GAL RESI</v>
          </cell>
          <cell r="D1652" t="str">
            <v>RXTRA60EXTRA 60GAL RESI</v>
          </cell>
          <cell r="E1652">
            <v>49</v>
          </cell>
          <cell r="F1652">
            <v>0</v>
          </cell>
          <cell r="G1652">
            <v>32001</v>
          </cell>
        </row>
        <row r="1653">
          <cell r="B1653" t="str">
            <v>RXTRA90</v>
          </cell>
          <cell r="C1653" t="str">
            <v>EXTRA 90GAL RESI</v>
          </cell>
          <cell r="D1653" t="str">
            <v>RXTRA90EXTRA 90GAL RESI</v>
          </cell>
          <cell r="E1653">
            <v>35</v>
          </cell>
          <cell r="F1653">
            <v>0</v>
          </cell>
          <cell r="G1653">
            <v>32001</v>
          </cell>
        </row>
        <row r="1654">
          <cell r="B1654" t="str">
            <v>SP60-RES</v>
          </cell>
          <cell r="C1654" t="str">
            <v>SPECIAL PICKUP 60GL RES</v>
          </cell>
          <cell r="D1654" t="str">
            <v>SP60-RESSPECIAL PICKUP 60GL RES</v>
          </cell>
          <cell r="E1654">
            <v>49</v>
          </cell>
          <cell r="F1654">
            <v>0</v>
          </cell>
          <cell r="G1654">
            <v>32001</v>
          </cell>
        </row>
        <row r="1655">
          <cell r="B1655" t="str">
            <v>2178-RES</v>
          </cell>
          <cell r="C1655" t="str">
            <v>FUEL AND MATERIAL SURCHARGE</v>
          </cell>
          <cell r="D1655" t="str">
            <v>2178-RESFUEL AND MATERIAL SURCHARGE</v>
          </cell>
          <cell r="E1655">
            <v>133</v>
          </cell>
          <cell r="F1655">
            <v>0</v>
          </cell>
          <cell r="G1655">
            <v>32002</v>
          </cell>
        </row>
        <row r="1656">
          <cell r="B1656" t="str">
            <v>LONGB-UTILITY</v>
          </cell>
          <cell r="C1656" t="str">
            <v>9.0% CITY UTILITY TAX</v>
          </cell>
          <cell r="D1656" t="str">
            <v>LONGB-UTILITY9.0% CITY UTILITY TAX</v>
          </cell>
          <cell r="E1656">
            <v>73</v>
          </cell>
          <cell r="F1656">
            <v>0</v>
          </cell>
          <cell r="G1656">
            <v>20175</v>
          </cell>
        </row>
        <row r="1657">
          <cell r="B1657" t="str">
            <v>REFUSE</v>
          </cell>
          <cell r="C1657" t="str">
            <v>3.6% WA REFUSE TAX</v>
          </cell>
          <cell r="D1657" t="str">
            <v>REFUSE3.6% WA REFUSE TAX</v>
          </cell>
          <cell r="E1657">
            <v>337</v>
          </cell>
          <cell r="F1657">
            <v>0</v>
          </cell>
          <cell r="G1657">
            <v>20180</v>
          </cell>
        </row>
        <row r="1658">
          <cell r="B1658" t="str">
            <v>60RM1</v>
          </cell>
          <cell r="C1658" t="str">
            <v>1-60 GAL CART MONTHLY SVC</v>
          </cell>
          <cell r="D1658" t="str">
            <v>60RM11-60 GAL CART MONTHLY SVC</v>
          </cell>
          <cell r="E1658">
            <v>88</v>
          </cell>
          <cell r="F1658">
            <v>0</v>
          </cell>
          <cell r="G1658">
            <v>32000</v>
          </cell>
        </row>
        <row r="1659">
          <cell r="B1659" t="str">
            <v>60RW1</v>
          </cell>
          <cell r="C1659" t="str">
            <v>1-60 GAL CART WEEKLY SVC</v>
          </cell>
          <cell r="D1659" t="str">
            <v>60RW11-60 GAL CART WEEKLY SVC</v>
          </cell>
          <cell r="E1659">
            <v>144</v>
          </cell>
          <cell r="F1659">
            <v>0</v>
          </cell>
          <cell r="G1659">
            <v>32000</v>
          </cell>
        </row>
        <row r="1660">
          <cell r="B1660" t="str">
            <v>65RBRENT</v>
          </cell>
          <cell r="C1660" t="str">
            <v>65 RESI BEAR RENT</v>
          </cell>
          <cell r="D1660" t="str">
            <v>65RBRENT65 RESI BEAR RENT</v>
          </cell>
          <cell r="E1660">
            <v>80</v>
          </cell>
          <cell r="F1660">
            <v>0</v>
          </cell>
          <cell r="G1660">
            <v>32000</v>
          </cell>
        </row>
        <row r="1661">
          <cell r="B1661" t="str">
            <v>90RW1</v>
          </cell>
          <cell r="C1661" t="str">
            <v>1-90 GAL CART RESI WKLY</v>
          </cell>
          <cell r="D1661" t="str">
            <v>90RW11-90 GAL CART RESI WKLY</v>
          </cell>
          <cell r="E1661">
            <v>104</v>
          </cell>
          <cell r="F1661">
            <v>0</v>
          </cell>
          <cell r="G1661">
            <v>32000</v>
          </cell>
        </row>
        <row r="1662">
          <cell r="B1662" t="str">
            <v>95RBRENT</v>
          </cell>
          <cell r="C1662" t="str">
            <v>95 RESI BEAR RENT</v>
          </cell>
          <cell r="D1662" t="str">
            <v>95RBRENT95 RESI BEAR RENT</v>
          </cell>
          <cell r="E1662">
            <v>49</v>
          </cell>
          <cell r="F1662">
            <v>0</v>
          </cell>
          <cell r="G1662">
            <v>32000</v>
          </cell>
        </row>
        <row r="1663">
          <cell r="B1663" t="str">
            <v>EMPLOYEER</v>
          </cell>
          <cell r="C1663" t="str">
            <v>EMPLOYEE SERVICE</v>
          </cell>
          <cell r="D1663" t="str">
            <v>EMPLOYEEREMPLOYEE SERVICE</v>
          </cell>
          <cell r="E1663">
            <v>29</v>
          </cell>
          <cell r="F1663">
            <v>0</v>
          </cell>
          <cell r="G1663">
            <v>32000</v>
          </cell>
        </row>
        <row r="1664">
          <cell r="B1664" t="str">
            <v>RDRIVEIN</v>
          </cell>
          <cell r="C1664" t="str">
            <v>DRIVE IN SERVICE</v>
          </cell>
          <cell r="D1664" t="str">
            <v>RDRIVEINDRIVE IN SERVICE</v>
          </cell>
          <cell r="E1664">
            <v>52</v>
          </cell>
          <cell r="F1664">
            <v>0</v>
          </cell>
          <cell r="G1664">
            <v>32001</v>
          </cell>
        </row>
        <row r="1665">
          <cell r="B1665" t="str">
            <v>ROLLW-RESI</v>
          </cell>
          <cell r="C1665" t="str">
            <v>Rollout 25ft/can per pick up</v>
          </cell>
          <cell r="D1665" t="str">
            <v>ROLLW-RESIRollout 25ft/can per pick up</v>
          </cell>
          <cell r="E1665">
            <v>32</v>
          </cell>
          <cell r="F1665">
            <v>0</v>
          </cell>
          <cell r="G1665">
            <v>32001</v>
          </cell>
        </row>
        <row r="1666">
          <cell r="B1666" t="str">
            <v>RWALKIN</v>
          </cell>
          <cell r="C1666" t="str">
            <v>WALK IN SERVICE</v>
          </cell>
          <cell r="D1666" t="str">
            <v>RWALKINWALK IN SERVICE</v>
          </cell>
          <cell r="E1666">
            <v>26</v>
          </cell>
          <cell r="F1666">
            <v>0</v>
          </cell>
          <cell r="G1666">
            <v>32001</v>
          </cell>
        </row>
        <row r="1667">
          <cell r="B1667" t="str">
            <v>UNLOCKRESW1</v>
          </cell>
          <cell r="C1667" t="str">
            <v>UNLOCK/UNLATCH WEEKLY</v>
          </cell>
          <cell r="D1667" t="str">
            <v>UNLOCKRESW1UNLOCK/UNLATCH WEEKLY</v>
          </cell>
          <cell r="E1667">
            <v>20</v>
          </cell>
          <cell r="F1667">
            <v>0</v>
          </cell>
          <cell r="G1667">
            <v>32001</v>
          </cell>
        </row>
        <row r="1668">
          <cell r="B1668" t="str">
            <v>60RW1</v>
          </cell>
          <cell r="C1668" t="str">
            <v>1-60 GAL CART WEEKLY SVC</v>
          </cell>
          <cell r="D1668" t="str">
            <v>60RW11-60 GAL CART WEEKLY SVC</v>
          </cell>
          <cell r="E1668">
            <v>144</v>
          </cell>
          <cell r="F1668">
            <v>0</v>
          </cell>
          <cell r="G1668">
            <v>32000</v>
          </cell>
        </row>
        <row r="1669">
          <cell r="B1669" t="str">
            <v>EXTRAR</v>
          </cell>
          <cell r="C1669" t="str">
            <v>EXTRA CAN/BAGS</v>
          </cell>
          <cell r="D1669" t="str">
            <v>EXTRAREXTRA CAN/BAGS</v>
          </cell>
          <cell r="E1669">
            <v>74</v>
          </cell>
          <cell r="F1669">
            <v>0</v>
          </cell>
          <cell r="G1669">
            <v>32001</v>
          </cell>
        </row>
        <row r="1670">
          <cell r="B1670" t="str">
            <v>OFOWR</v>
          </cell>
          <cell r="C1670" t="str">
            <v>OVERFILL/OVERWEIGHT CHG</v>
          </cell>
          <cell r="D1670" t="str">
            <v>OFOWROVERFILL/OVERWEIGHT CHG</v>
          </cell>
          <cell r="E1670">
            <v>70</v>
          </cell>
          <cell r="F1670">
            <v>0</v>
          </cell>
          <cell r="G1670">
            <v>32001</v>
          </cell>
        </row>
        <row r="1671">
          <cell r="B1671" t="str">
            <v>REDELIVER</v>
          </cell>
          <cell r="C1671" t="str">
            <v>DELIVERY CHARGE</v>
          </cell>
          <cell r="D1671" t="str">
            <v>REDELIVERDELIVERY CHARGE</v>
          </cell>
          <cell r="E1671">
            <v>77</v>
          </cell>
          <cell r="F1671">
            <v>0</v>
          </cell>
          <cell r="G1671">
            <v>32001</v>
          </cell>
        </row>
        <row r="1672">
          <cell r="B1672" t="str">
            <v>RESTART</v>
          </cell>
          <cell r="C1672" t="str">
            <v>SERVICE RESTART FEE</v>
          </cell>
          <cell r="D1672" t="str">
            <v>RESTARTSERVICE RESTART FEE</v>
          </cell>
          <cell r="E1672">
            <v>80</v>
          </cell>
          <cell r="F1672">
            <v>0</v>
          </cell>
          <cell r="G1672">
            <v>32000</v>
          </cell>
        </row>
        <row r="1673">
          <cell r="B1673" t="str">
            <v>RXTRA60</v>
          </cell>
          <cell r="C1673" t="str">
            <v>EXTRA 60GAL RESI</v>
          </cell>
          <cell r="D1673" t="str">
            <v>RXTRA60EXTRA 60GAL RESI</v>
          </cell>
          <cell r="E1673">
            <v>49</v>
          </cell>
          <cell r="F1673">
            <v>0</v>
          </cell>
          <cell r="G1673">
            <v>32001</v>
          </cell>
        </row>
        <row r="1674">
          <cell r="B1674" t="str">
            <v>RXTRA90</v>
          </cell>
          <cell r="C1674" t="str">
            <v>EXTRA 90GAL RESI</v>
          </cell>
          <cell r="D1674" t="str">
            <v>RXTRA90EXTRA 90GAL RESI</v>
          </cell>
          <cell r="E1674">
            <v>35</v>
          </cell>
          <cell r="F1674">
            <v>0</v>
          </cell>
          <cell r="G1674">
            <v>32001</v>
          </cell>
        </row>
        <row r="1675">
          <cell r="B1675" t="str">
            <v>SP60-RES</v>
          </cell>
          <cell r="C1675" t="str">
            <v>SPECIAL PICKUP 60GL RES</v>
          </cell>
          <cell r="D1675" t="str">
            <v>SP60-RESSPECIAL PICKUP 60GL RES</v>
          </cell>
          <cell r="E1675">
            <v>49</v>
          </cell>
          <cell r="F1675">
            <v>0</v>
          </cell>
          <cell r="G1675">
            <v>32001</v>
          </cell>
        </row>
        <row r="1676">
          <cell r="B1676" t="str">
            <v>2178-RES</v>
          </cell>
          <cell r="C1676" t="str">
            <v>FUEL AND MATERIAL SURCHARGE</v>
          </cell>
          <cell r="D1676" t="str">
            <v>2178-RESFUEL AND MATERIAL SURCHARGE</v>
          </cell>
          <cell r="E1676">
            <v>133</v>
          </cell>
          <cell r="F1676">
            <v>0</v>
          </cell>
          <cell r="G1676">
            <v>32002</v>
          </cell>
        </row>
        <row r="1677">
          <cell r="B1677" t="str">
            <v>LONGB-UTILITY</v>
          </cell>
          <cell r="C1677" t="str">
            <v>9.0% CITY UTILITY TAX</v>
          </cell>
          <cell r="D1677" t="str">
            <v>LONGB-UTILITY9.0% CITY UTILITY TAX</v>
          </cell>
          <cell r="E1677">
            <v>73</v>
          </cell>
          <cell r="F1677">
            <v>0</v>
          </cell>
          <cell r="G1677">
            <v>20175</v>
          </cell>
        </row>
        <row r="1678">
          <cell r="B1678" t="str">
            <v>REFUSE</v>
          </cell>
          <cell r="C1678" t="str">
            <v>3.6% WA REFUSE TAX</v>
          </cell>
          <cell r="D1678" t="str">
            <v>REFUSE3.6% WA REFUSE TAX</v>
          </cell>
          <cell r="E1678">
            <v>337</v>
          </cell>
          <cell r="F1678">
            <v>0</v>
          </cell>
          <cell r="G1678">
            <v>20180</v>
          </cell>
        </row>
        <row r="1679">
          <cell r="B1679" t="str">
            <v>WA-STATE</v>
          </cell>
          <cell r="C1679" t="str">
            <v>8.3% WA STATE SALES TAX</v>
          </cell>
          <cell r="D1679" t="str">
            <v>WA-STATE8.3% WA STATE SALES TAX</v>
          </cell>
          <cell r="E1679">
            <v>59</v>
          </cell>
          <cell r="F1679">
            <v>0</v>
          </cell>
          <cell r="G1679">
            <v>20140</v>
          </cell>
        </row>
        <row r="1680">
          <cell r="B1680" t="str">
            <v>EXTRAR</v>
          </cell>
          <cell r="C1680" t="str">
            <v>EXTRA CAN/BAGS</v>
          </cell>
          <cell r="D1680" t="str">
            <v>EXTRAREXTRA CAN/BAGS</v>
          </cell>
          <cell r="E1680">
            <v>74</v>
          </cell>
          <cell r="F1680">
            <v>0</v>
          </cell>
          <cell r="G1680">
            <v>32001</v>
          </cell>
        </row>
        <row r="1681">
          <cell r="B1681" t="str">
            <v>CPRENT20M</v>
          </cell>
          <cell r="C1681" t="str">
            <v>20YD COMP MONTHLY RENT</v>
          </cell>
          <cell r="D1681" t="str">
            <v>CPRENT20M20YD COMP MONTHLY RENT</v>
          </cell>
          <cell r="E1681">
            <v>12</v>
          </cell>
          <cell r="F1681">
            <v>0</v>
          </cell>
          <cell r="G1681">
            <v>31002</v>
          </cell>
        </row>
        <row r="1682">
          <cell r="B1682" t="str">
            <v>RORENT</v>
          </cell>
          <cell r="C1682" t="str">
            <v>ROLL OFF RENT</v>
          </cell>
          <cell r="D1682" t="str">
            <v>RORENTROLL OFF RENT</v>
          </cell>
          <cell r="E1682">
            <v>48</v>
          </cell>
          <cell r="F1682">
            <v>0</v>
          </cell>
          <cell r="G1682">
            <v>31002</v>
          </cell>
        </row>
        <row r="1683">
          <cell r="B1683" t="str">
            <v>RORENTTM</v>
          </cell>
          <cell r="C1683" t="str">
            <v>ROLL OFF RENT TEMP MONTHLY</v>
          </cell>
          <cell r="D1683" t="str">
            <v>RORENTTMROLL OFF RENT TEMP MONTHLY</v>
          </cell>
          <cell r="E1683">
            <v>67</v>
          </cell>
          <cell r="F1683">
            <v>0</v>
          </cell>
          <cell r="G1683">
            <v>31002</v>
          </cell>
        </row>
        <row r="1684">
          <cell r="B1684" t="str">
            <v>SPRECY</v>
          </cell>
          <cell r="C1684" t="str">
            <v>SPECIAL RECY HAUL</v>
          </cell>
          <cell r="D1684" t="str">
            <v>SPRECYSPECIAL RECY HAUL</v>
          </cell>
          <cell r="E1684">
            <v>24</v>
          </cell>
          <cell r="F1684">
            <v>0</v>
          </cell>
          <cell r="G1684">
            <v>31004</v>
          </cell>
        </row>
        <row r="1685">
          <cell r="B1685" t="str">
            <v>CPHAUL20</v>
          </cell>
          <cell r="C1685" t="str">
            <v>20YD COMPACTOR-HAUL</v>
          </cell>
          <cell r="D1685" t="str">
            <v>CPHAUL2020YD COMPACTOR-HAUL</v>
          </cell>
          <cell r="E1685">
            <v>9</v>
          </cell>
          <cell r="F1685">
            <v>0</v>
          </cell>
          <cell r="G1685">
            <v>31000</v>
          </cell>
        </row>
        <row r="1686">
          <cell r="B1686" t="str">
            <v>DISP</v>
          </cell>
          <cell r="C1686" t="str">
            <v>Disposal Fee Per Ton</v>
          </cell>
          <cell r="D1686" t="str">
            <v>DISPDisposal Fee Per Ton</v>
          </cell>
          <cell r="E1686">
            <v>62</v>
          </cell>
          <cell r="F1686">
            <v>0</v>
          </cell>
          <cell r="G1686">
            <v>31005</v>
          </cell>
        </row>
        <row r="1687">
          <cell r="B1687" t="str">
            <v>DISPAPPL</v>
          </cell>
          <cell r="C1687" t="str">
            <v>DUMP FEE - APPLIANCE</v>
          </cell>
          <cell r="D1687" t="str">
            <v>DISPAPPLDUMP FEE - APPLIANCE</v>
          </cell>
          <cell r="E1687">
            <v>18</v>
          </cell>
          <cell r="F1687">
            <v>0</v>
          </cell>
          <cell r="G1687">
            <v>31005</v>
          </cell>
        </row>
        <row r="1688">
          <cell r="B1688" t="str">
            <v>ROHAUL20</v>
          </cell>
          <cell r="C1688" t="str">
            <v>20YD ROLL OFF-HAUL</v>
          </cell>
          <cell r="D1688" t="str">
            <v>ROHAUL2020YD ROLL OFF-HAUL</v>
          </cell>
          <cell r="E1688">
            <v>48</v>
          </cell>
          <cell r="F1688">
            <v>0</v>
          </cell>
          <cell r="G1688">
            <v>31000</v>
          </cell>
        </row>
        <row r="1689">
          <cell r="B1689" t="str">
            <v>ROHAUL20T</v>
          </cell>
          <cell r="C1689" t="str">
            <v>20YD ROLL OFF TEMP HAUL</v>
          </cell>
          <cell r="D1689" t="str">
            <v>ROHAUL20T20YD ROLL OFF TEMP HAUL</v>
          </cell>
          <cell r="E1689">
            <v>42</v>
          </cell>
          <cell r="F1689">
            <v>0</v>
          </cell>
          <cell r="G1689">
            <v>31000</v>
          </cell>
        </row>
        <row r="1690">
          <cell r="B1690" t="str">
            <v>ROHAUL30T</v>
          </cell>
          <cell r="C1690" t="str">
            <v>30YD ROLL OFF TEMP HAUL</v>
          </cell>
          <cell r="D1690" t="str">
            <v>ROHAUL30T30YD ROLL OFF TEMP HAUL</v>
          </cell>
          <cell r="E1690">
            <v>51</v>
          </cell>
          <cell r="F1690">
            <v>0</v>
          </cell>
          <cell r="G1690">
            <v>31001</v>
          </cell>
        </row>
        <row r="1691">
          <cell r="B1691" t="str">
            <v>RORENTTD</v>
          </cell>
          <cell r="C1691" t="str">
            <v>ROLL OFF RENT TEMP DAILY</v>
          </cell>
          <cell r="D1691" t="str">
            <v>RORENTTDROLL OFF RENT TEMP DAILY</v>
          </cell>
          <cell r="E1691">
            <v>47</v>
          </cell>
          <cell r="F1691">
            <v>0</v>
          </cell>
          <cell r="G1691">
            <v>31002</v>
          </cell>
        </row>
        <row r="1692">
          <cell r="B1692" t="str">
            <v>2178-RO</v>
          </cell>
          <cell r="C1692" t="str">
            <v>FUEL AND MATERIAL SURCHARGE</v>
          </cell>
          <cell r="D1692" t="str">
            <v>2178-ROFUEL AND MATERIAL SURCHARGE</v>
          </cell>
          <cell r="E1692">
            <v>140</v>
          </cell>
          <cell r="F1692">
            <v>0</v>
          </cell>
          <cell r="G1692">
            <v>31008</v>
          </cell>
        </row>
        <row r="1693">
          <cell r="B1693" t="str">
            <v>LONGB-UTILITY</v>
          </cell>
          <cell r="C1693" t="str">
            <v>9.0% CITY UTILITY TAX</v>
          </cell>
          <cell r="D1693" t="str">
            <v>LONGB-UTILITY9.0% CITY UTILITY TAX</v>
          </cell>
          <cell r="E1693">
            <v>73</v>
          </cell>
          <cell r="F1693">
            <v>0</v>
          </cell>
          <cell r="G1693">
            <v>20175</v>
          </cell>
        </row>
        <row r="1694">
          <cell r="B1694" t="str">
            <v>REFUSE</v>
          </cell>
          <cell r="C1694" t="str">
            <v>3.6% WA REFUSE TAX</v>
          </cell>
          <cell r="D1694" t="str">
            <v>REFUSE3.6% WA REFUSE TAX</v>
          </cell>
          <cell r="E1694">
            <v>337</v>
          </cell>
          <cell r="F1694">
            <v>0</v>
          </cell>
          <cell r="G1694">
            <v>20180</v>
          </cell>
        </row>
        <row r="1695">
          <cell r="B1695" t="str">
            <v>WA-STATE</v>
          </cell>
          <cell r="C1695" t="str">
            <v>8.3% WA STATE SALES TAX</v>
          </cell>
          <cell r="D1695" t="str">
            <v>WA-STATE8.3% WA STATE SALES TAX</v>
          </cell>
          <cell r="E1695">
            <v>59</v>
          </cell>
          <cell r="F1695">
            <v>0</v>
          </cell>
          <cell r="G1695">
            <v>20140</v>
          </cell>
        </row>
        <row r="1696">
          <cell r="B1696" t="str">
            <v>BD</v>
          </cell>
          <cell r="C1696" t="str">
            <v>W\O BAD DEBT</v>
          </cell>
          <cell r="D1696" t="str">
            <v>BDW\O BAD DEBT</v>
          </cell>
          <cell r="E1696">
            <v>46</v>
          </cell>
          <cell r="F1696">
            <v>0</v>
          </cell>
          <cell r="G1696">
            <v>11902</v>
          </cell>
        </row>
        <row r="1697">
          <cell r="B1697" t="str">
            <v>BDR</v>
          </cell>
          <cell r="C1697" t="str">
            <v>BAD DEBT RECOVERY</v>
          </cell>
          <cell r="D1697" t="str">
            <v>BDRBAD DEBT RECOVERY</v>
          </cell>
          <cell r="E1697">
            <v>30</v>
          </cell>
          <cell r="F1697">
            <v>0</v>
          </cell>
          <cell r="G1697">
            <v>11903</v>
          </cell>
        </row>
        <row r="1698">
          <cell r="B1698" t="str">
            <v>FINCHG</v>
          </cell>
          <cell r="C1698" t="str">
            <v>LATE FEE</v>
          </cell>
          <cell r="D1698" t="str">
            <v>FINCHGLATE FEE</v>
          </cell>
          <cell r="E1698">
            <v>138</v>
          </cell>
          <cell r="F1698">
            <v>0</v>
          </cell>
          <cell r="G1698">
            <v>38000</v>
          </cell>
        </row>
        <row r="1699">
          <cell r="B1699" t="str">
            <v>MM</v>
          </cell>
          <cell r="C1699" t="str">
            <v>MOVE MONEY</v>
          </cell>
          <cell r="D1699" t="str">
            <v>MMMOVE MONEY</v>
          </cell>
          <cell r="E1699">
            <v>63</v>
          </cell>
          <cell r="F1699">
            <v>0</v>
          </cell>
          <cell r="G1699">
            <v>10095</v>
          </cell>
        </row>
        <row r="1700">
          <cell r="B1700" t="str">
            <v>NSF FEES</v>
          </cell>
          <cell r="C1700" t="str">
            <v>RETURNED CHECK FEE</v>
          </cell>
          <cell r="D1700" t="str">
            <v>NSF FEESRETURNED CHECK FEE</v>
          </cell>
          <cell r="E1700">
            <v>25</v>
          </cell>
          <cell r="F1700">
            <v>0</v>
          </cell>
          <cell r="G1700">
            <v>91002</v>
          </cell>
        </row>
        <row r="1701">
          <cell r="B1701" t="str">
            <v>REFUND</v>
          </cell>
          <cell r="C1701" t="str">
            <v>REFUND</v>
          </cell>
          <cell r="D1701" t="str">
            <v>REFUNDREFUND</v>
          </cell>
          <cell r="E1701">
            <v>42</v>
          </cell>
          <cell r="F1701">
            <v>0</v>
          </cell>
          <cell r="G1701">
            <v>11599</v>
          </cell>
        </row>
        <row r="1702">
          <cell r="B1702" t="str">
            <v>FINCHG</v>
          </cell>
          <cell r="C1702" t="str">
            <v>LATE FEE</v>
          </cell>
          <cell r="D1702" t="str">
            <v>FINCHGLATE FEE</v>
          </cell>
          <cell r="E1702">
            <v>138</v>
          </cell>
          <cell r="F1702">
            <v>0</v>
          </cell>
          <cell r="G1702">
            <v>38000</v>
          </cell>
        </row>
        <row r="1703">
          <cell r="B1703" t="str">
            <v>BD</v>
          </cell>
          <cell r="C1703" t="str">
            <v>W\O BAD DEBT</v>
          </cell>
          <cell r="D1703" t="str">
            <v>BDW\O BAD DEBT</v>
          </cell>
          <cell r="E1703">
            <v>46</v>
          </cell>
          <cell r="F1703">
            <v>0</v>
          </cell>
          <cell r="G1703">
            <v>11902</v>
          </cell>
        </row>
        <row r="1704">
          <cell r="B1704" t="str">
            <v>BDR</v>
          </cell>
          <cell r="C1704" t="str">
            <v>BAD DEBT RECOVERY</v>
          </cell>
          <cell r="D1704" t="str">
            <v>BDRBAD DEBT RECOVERY</v>
          </cell>
          <cell r="E1704">
            <v>30</v>
          </cell>
          <cell r="F1704">
            <v>0</v>
          </cell>
          <cell r="G1704">
            <v>11903</v>
          </cell>
        </row>
        <row r="1705">
          <cell r="B1705" t="str">
            <v>FINCHG</v>
          </cell>
          <cell r="C1705" t="str">
            <v>LATE FEE</v>
          </cell>
          <cell r="D1705" t="str">
            <v>FINCHGLATE FEE</v>
          </cell>
          <cell r="E1705">
            <v>138</v>
          </cell>
          <cell r="F1705">
            <v>0</v>
          </cell>
          <cell r="G1705">
            <v>38000</v>
          </cell>
        </row>
        <row r="1706">
          <cell r="B1706" t="str">
            <v>MM</v>
          </cell>
          <cell r="C1706" t="str">
            <v>MOVE MONEY</v>
          </cell>
          <cell r="D1706" t="str">
            <v>MMMOVE MONEY</v>
          </cell>
          <cell r="E1706">
            <v>63</v>
          </cell>
          <cell r="F1706">
            <v>0</v>
          </cell>
          <cell r="G1706">
            <v>10095</v>
          </cell>
        </row>
        <row r="1707">
          <cell r="B1707" t="str">
            <v>NSF CC FEE</v>
          </cell>
          <cell r="C1707" t="str">
            <v>RETURNED CREDIT CARD FEE</v>
          </cell>
          <cell r="D1707" t="str">
            <v>NSF CC FEERETURNED CREDIT CARD FEE</v>
          </cell>
          <cell r="E1707">
            <v>16</v>
          </cell>
          <cell r="F1707">
            <v>0</v>
          </cell>
          <cell r="G1707">
            <v>91002</v>
          </cell>
        </row>
        <row r="1708">
          <cell r="B1708" t="str">
            <v>NSF FEES</v>
          </cell>
          <cell r="C1708" t="str">
            <v>RETURNED CHECK FEE</v>
          </cell>
          <cell r="D1708" t="str">
            <v>NSF FEESRETURNED CHECK FEE</v>
          </cell>
          <cell r="E1708">
            <v>25</v>
          </cell>
          <cell r="F1708">
            <v>0</v>
          </cell>
          <cell r="G1708">
            <v>91002</v>
          </cell>
        </row>
        <row r="1709">
          <cell r="B1709" t="str">
            <v>REFUND</v>
          </cell>
          <cell r="C1709" t="str">
            <v>REFUND</v>
          </cell>
          <cell r="D1709" t="str">
            <v>REFUNDREFUND</v>
          </cell>
          <cell r="E1709">
            <v>42</v>
          </cell>
          <cell r="F1709">
            <v>0</v>
          </cell>
          <cell r="G1709">
            <v>11599</v>
          </cell>
        </row>
        <row r="1710">
          <cell r="B1710" t="str">
            <v>FINCHG</v>
          </cell>
          <cell r="C1710" t="str">
            <v>LATE FEE</v>
          </cell>
          <cell r="D1710" t="str">
            <v>FINCHGLATE FEE</v>
          </cell>
          <cell r="E1710">
            <v>138</v>
          </cell>
          <cell r="F1710">
            <v>0</v>
          </cell>
          <cell r="G1710">
            <v>38000</v>
          </cell>
        </row>
        <row r="1711">
          <cell r="B1711" t="str">
            <v>BD</v>
          </cell>
          <cell r="C1711" t="str">
            <v>W\O BAD DEBT</v>
          </cell>
          <cell r="D1711" t="str">
            <v>BDW\O BAD DEBT</v>
          </cell>
          <cell r="E1711">
            <v>46</v>
          </cell>
          <cell r="F1711">
            <v>0</v>
          </cell>
          <cell r="G1711">
            <v>11902</v>
          </cell>
        </row>
        <row r="1712">
          <cell r="B1712" t="str">
            <v>BDR</v>
          </cell>
          <cell r="C1712" t="str">
            <v>BAD DEBT RECOVERY</v>
          </cell>
          <cell r="D1712" t="str">
            <v>BDRBAD DEBT RECOVERY</v>
          </cell>
          <cell r="E1712">
            <v>30</v>
          </cell>
          <cell r="F1712">
            <v>0</v>
          </cell>
          <cell r="G1712">
            <v>11903</v>
          </cell>
        </row>
        <row r="1713">
          <cell r="B1713" t="str">
            <v>FINCHG</v>
          </cell>
          <cell r="C1713" t="str">
            <v>LATE FEE</v>
          </cell>
          <cell r="D1713" t="str">
            <v>FINCHGLATE FEE</v>
          </cell>
          <cell r="E1713">
            <v>138</v>
          </cell>
          <cell r="F1713">
            <v>0</v>
          </cell>
          <cell r="G1713">
            <v>38000</v>
          </cell>
        </row>
        <row r="1714">
          <cell r="B1714" t="str">
            <v>MM</v>
          </cell>
          <cell r="C1714" t="str">
            <v>MOVE MONEY</v>
          </cell>
          <cell r="D1714" t="str">
            <v>MMMOVE MONEY</v>
          </cell>
          <cell r="E1714">
            <v>63</v>
          </cell>
          <cell r="F1714">
            <v>0</v>
          </cell>
          <cell r="G1714">
            <v>10095</v>
          </cell>
        </row>
        <row r="1715">
          <cell r="B1715" t="str">
            <v>REFUND</v>
          </cell>
          <cell r="C1715" t="str">
            <v>REFUND</v>
          </cell>
          <cell r="D1715" t="str">
            <v>REFUNDREFUND</v>
          </cell>
          <cell r="E1715">
            <v>42</v>
          </cell>
          <cell r="F1715">
            <v>0</v>
          </cell>
          <cell r="G1715">
            <v>11599</v>
          </cell>
        </row>
        <row r="1716">
          <cell r="B1716" t="str">
            <v>300RENTTM</v>
          </cell>
          <cell r="C1716" t="str">
            <v>300 GL CART TEMP RENT MONTHLY</v>
          </cell>
          <cell r="D1716" t="str">
            <v>300RENTTM300 GL CART TEMP RENT MONTHLY</v>
          </cell>
          <cell r="E1716">
            <v>28</v>
          </cell>
          <cell r="F1716">
            <v>0</v>
          </cell>
          <cell r="G1716">
            <v>33000</v>
          </cell>
        </row>
        <row r="1717">
          <cell r="B1717" t="str">
            <v>300CTPU</v>
          </cell>
          <cell r="C1717" t="str">
            <v>300 GL CART TEMP PICKUP</v>
          </cell>
          <cell r="D1717" t="str">
            <v>300CTPU300 GL CART TEMP PICKUP</v>
          </cell>
          <cell r="E1717">
            <v>30</v>
          </cell>
          <cell r="F1717">
            <v>0</v>
          </cell>
          <cell r="G1717">
            <v>33000</v>
          </cell>
        </row>
        <row r="1718">
          <cell r="B1718" t="str">
            <v>300RENTTD</v>
          </cell>
          <cell r="C1718" t="str">
            <v>300 GL CART TEMP RENT DAILY</v>
          </cell>
          <cell r="D1718" t="str">
            <v>300RENTTD300 GL CART TEMP RENT DAILY</v>
          </cell>
          <cell r="E1718">
            <v>13</v>
          </cell>
          <cell r="F1718">
            <v>0</v>
          </cell>
          <cell r="G1718">
            <v>33000</v>
          </cell>
        </row>
        <row r="1719">
          <cell r="B1719" t="str">
            <v>60CW1</v>
          </cell>
          <cell r="C1719" t="str">
            <v>1-60 GAL CART CMML WKLY</v>
          </cell>
          <cell r="D1719" t="str">
            <v>60CW11-60 GAL CART CMML WKLY</v>
          </cell>
          <cell r="E1719">
            <v>54</v>
          </cell>
          <cell r="F1719">
            <v>0</v>
          </cell>
          <cell r="G1719">
            <v>33000</v>
          </cell>
        </row>
        <row r="1720">
          <cell r="B1720" t="str">
            <v>60CW1</v>
          </cell>
          <cell r="C1720" t="str">
            <v>1-60 GAL CART CMML WKLY</v>
          </cell>
          <cell r="D1720" t="str">
            <v>60CW11-60 GAL CART CMML WKLY</v>
          </cell>
          <cell r="E1720">
            <v>54</v>
          </cell>
          <cell r="F1720">
            <v>0</v>
          </cell>
          <cell r="G1720">
            <v>33000</v>
          </cell>
        </row>
        <row r="1721">
          <cell r="B1721" t="str">
            <v>90CW1</v>
          </cell>
          <cell r="C1721" t="str">
            <v>1-90 GAL CART CMML WKLY</v>
          </cell>
          <cell r="D1721" t="str">
            <v>90CW11-90 GAL CART CMML WKLY</v>
          </cell>
          <cell r="E1721">
            <v>63</v>
          </cell>
          <cell r="F1721">
            <v>0</v>
          </cell>
          <cell r="G1721">
            <v>33000</v>
          </cell>
        </row>
        <row r="1722">
          <cell r="B1722" t="str">
            <v>CTRIP</v>
          </cell>
          <cell r="C1722" t="str">
            <v>RETURN TRIP CHARGE - CONT</v>
          </cell>
          <cell r="D1722" t="str">
            <v>CTRIPRETURN TRIP CHARGE - CONT</v>
          </cell>
          <cell r="E1722">
            <v>8</v>
          </cell>
          <cell r="F1722">
            <v>0</v>
          </cell>
          <cell r="G1722">
            <v>33001</v>
          </cell>
        </row>
        <row r="1723">
          <cell r="B1723" t="str">
            <v>SP60-COMM</v>
          </cell>
          <cell r="C1723" t="str">
            <v>SPECIAL PICKUP 60GL COMM</v>
          </cell>
          <cell r="D1723" t="str">
            <v>SP60-COMMSPECIAL PICKUP 60GL COMM</v>
          </cell>
          <cell r="E1723">
            <v>4</v>
          </cell>
          <cell r="F1723">
            <v>0</v>
          </cell>
          <cell r="G1723">
            <v>33001</v>
          </cell>
        </row>
        <row r="1724">
          <cell r="B1724" t="str">
            <v>2178-COM</v>
          </cell>
          <cell r="C1724" t="str">
            <v>FUEL AND MATERIAL SURCHARGE</v>
          </cell>
          <cell r="D1724" t="str">
            <v>2178-COMFUEL AND MATERIAL SURCHARGE</v>
          </cell>
          <cell r="E1724">
            <v>77</v>
          </cell>
          <cell r="F1724">
            <v>0</v>
          </cell>
          <cell r="G1724">
            <v>33002</v>
          </cell>
        </row>
        <row r="1725">
          <cell r="B1725" t="str">
            <v>REFUSE</v>
          </cell>
          <cell r="C1725" t="str">
            <v>3.6% WA REFUSE TAX</v>
          </cell>
          <cell r="D1725" t="str">
            <v>REFUSE3.6% WA REFUSE TAX</v>
          </cell>
          <cell r="E1725">
            <v>337</v>
          </cell>
          <cell r="F1725">
            <v>0</v>
          </cell>
          <cell r="G1725">
            <v>20180</v>
          </cell>
        </row>
        <row r="1726">
          <cell r="B1726" t="str">
            <v>300C2W1</v>
          </cell>
          <cell r="C1726" t="str">
            <v>1-300 GL CART 2X WK SVC</v>
          </cell>
          <cell r="D1726" t="str">
            <v>300C2W11-300 GL CART 2X WK SVC</v>
          </cell>
          <cell r="E1726">
            <v>41</v>
          </cell>
          <cell r="F1726">
            <v>0</v>
          </cell>
          <cell r="G1726">
            <v>33000</v>
          </cell>
        </row>
        <row r="1727">
          <cell r="B1727" t="str">
            <v>300C3W1</v>
          </cell>
          <cell r="C1727" t="str">
            <v>1-300 GL CART 3X WK SVC</v>
          </cell>
          <cell r="D1727" t="str">
            <v>300C3W11-300 GL CART 3X WK SVC</v>
          </cell>
          <cell r="E1727">
            <v>38</v>
          </cell>
          <cell r="F1727">
            <v>0</v>
          </cell>
          <cell r="G1727">
            <v>33000</v>
          </cell>
        </row>
        <row r="1728">
          <cell r="B1728" t="str">
            <v>300C4W1</v>
          </cell>
          <cell r="C1728" t="str">
            <v>1-300 GL CART 4X WK SVC</v>
          </cell>
          <cell r="D1728" t="str">
            <v>300C4W11-300 GL CART 4X WK SVC</v>
          </cell>
          <cell r="E1728">
            <v>11</v>
          </cell>
          <cell r="F1728">
            <v>0</v>
          </cell>
          <cell r="G1728">
            <v>33000</v>
          </cell>
        </row>
        <row r="1729">
          <cell r="B1729" t="str">
            <v>300C5W1</v>
          </cell>
          <cell r="C1729" t="str">
            <v>1-300 GL CART 5X WK SVC</v>
          </cell>
          <cell r="D1729" t="str">
            <v>300C5W11-300 GL CART 5X WK SVC</v>
          </cell>
          <cell r="E1729">
            <v>34</v>
          </cell>
          <cell r="F1729">
            <v>0</v>
          </cell>
          <cell r="G1729">
            <v>33000</v>
          </cell>
        </row>
        <row r="1730">
          <cell r="B1730" t="str">
            <v>300CE1</v>
          </cell>
          <cell r="C1730" t="str">
            <v>1-300 GL CART EOW SVC</v>
          </cell>
          <cell r="D1730" t="str">
            <v>300CE11-300 GL CART EOW SVC</v>
          </cell>
          <cell r="E1730">
            <v>46</v>
          </cell>
          <cell r="F1730">
            <v>0</v>
          </cell>
          <cell r="G1730">
            <v>33000</v>
          </cell>
        </row>
        <row r="1731">
          <cell r="B1731" t="str">
            <v>300CW1</v>
          </cell>
          <cell r="C1731" t="str">
            <v>1-300 GL CART WEEKLY SVC</v>
          </cell>
          <cell r="D1731" t="str">
            <v>300CW11-300 GL CART WEEKLY SVC</v>
          </cell>
          <cell r="E1731">
            <v>51</v>
          </cell>
          <cell r="F1731">
            <v>0</v>
          </cell>
          <cell r="G1731">
            <v>33000</v>
          </cell>
        </row>
        <row r="1732">
          <cell r="B1732" t="str">
            <v>300RENTTM</v>
          </cell>
          <cell r="C1732" t="str">
            <v>300 GL CART TEMP RENT MONTHLY</v>
          </cell>
          <cell r="D1732" t="str">
            <v>300RENTTM300 GL CART TEMP RENT MONTHLY</v>
          </cell>
          <cell r="E1732">
            <v>28</v>
          </cell>
          <cell r="F1732">
            <v>0</v>
          </cell>
          <cell r="G1732">
            <v>33000</v>
          </cell>
        </row>
        <row r="1733">
          <cell r="B1733" t="str">
            <v>60C2W1</v>
          </cell>
          <cell r="C1733" t="str">
            <v>1-60 GAL CART CMML 2X WK</v>
          </cell>
          <cell r="D1733" t="str">
            <v>60C2W11-60 GAL CART CMML 2X WK</v>
          </cell>
          <cell r="E1733">
            <v>25</v>
          </cell>
          <cell r="F1733">
            <v>0</v>
          </cell>
          <cell r="G1733">
            <v>33000</v>
          </cell>
        </row>
        <row r="1734">
          <cell r="B1734" t="str">
            <v>60CE1</v>
          </cell>
          <cell r="C1734" t="str">
            <v>1-60 GAL CART CMML EOW</v>
          </cell>
          <cell r="D1734" t="str">
            <v>60CE11-60 GAL CART CMML EOW</v>
          </cell>
          <cell r="E1734">
            <v>52</v>
          </cell>
          <cell r="F1734">
            <v>0</v>
          </cell>
          <cell r="G1734">
            <v>33000</v>
          </cell>
        </row>
        <row r="1735">
          <cell r="B1735" t="str">
            <v>60CM1</v>
          </cell>
          <cell r="C1735" t="str">
            <v>1-60 GAL CART CMML MNTHLY</v>
          </cell>
          <cell r="D1735" t="str">
            <v>60CM11-60 GAL CART CMML MNTHLY</v>
          </cell>
          <cell r="E1735">
            <v>12</v>
          </cell>
          <cell r="F1735">
            <v>0</v>
          </cell>
          <cell r="G1735">
            <v>33000</v>
          </cell>
        </row>
        <row r="1736">
          <cell r="B1736" t="str">
            <v>60CW1</v>
          </cell>
          <cell r="C1736" t="str">
            <v>1-60 GAL CART CMML WKLY</v>
          </cell>
          <cell r="D1736" t="str">
            <v>60CW11-60 GAL CART CMML WKLY</v>
          </cell>
          <cell r="E1736">
            <v>54</v>
          </cell>
          <cell r="F1736">
            <v>0</v>
          </cell>
          <cell r="G1736">
            <v>33000</v>
          </cell>
        </row>
        <row r="1737">
          <cell r="B1737" t="str">
            <v>65C2WB1</v>
          </cell>
          <cell r="C1737" t="str">
            <v>1-65 GAL BEAR CART CMML 2X WK</v>
          </cell>
          <cell r="D1737" t="str">
            <v>65C2WB11-65 GAL BEAR CART CMML 2X WK</v>
          </cell>
          <cell r="E1737">
            <v>27</v>
          </cell>
          <cell r="F1737">
            <v>0</v>
          </cell>
          <cell r="G1737">
            <v>33000</v>
          </cell>
        </row>
        <row r="1738">
          <cell r="B1738" t="str">
            <v>65CBRENT</v>
          </cell>
          <cell r="C1738" t="str">
            <v>65 CMML BEAR RENT</v>
          </cell>
          <cell r="D1738" t="str">
            <v>65CBRENT65 CMML BEAR RENT</v>
          </cell>
          <cell r="E1738">
            <v>31</v>
          </cell>
          <cell r="F1738">
            <v>0</v>
          </cell>
          <cell r="G1738">
            <v>33000</v>
          </cell>
        </row>
        <row r="1739">
          <cell r="B1739" t="str">
            <v>65CWB1</v>
          </cell>
          <cell r="C1739" t="str">
            <v>1-65 GAL BEAR CART CMML WKLY</v>
          </cell>
          <cell r="D1739" t="str">
            <v>65CWB11-65 GAL BEAR CART CMML WKLY</v>
          </cell>
          <cell r="E1739">
            <v>34</v>
          </cell>
          <cell r="F1739">
            <v>0</v>
          </cell>
          <cell r="G1739">
            <v>33000</v>
          </cell>
        </row>
        <row r="1740">
          <cell r="B1740" t="str">
            <v>90C2W1</v>
          </cell>
          <cell r="C1740" t="str">
            <v>1-90 GAL CART CMML 2X WK</v>
          </cell>
          <cell r="D1740" t="str">
            <v>90C2W11-90 GAL CART CMML 2X WK</v>
          </cell>
          <cell r="E1740">
            <v>36</v>
          </cell>
          <cell r="F1740">
            <v>0</v>
          </cell>
          <cell r="G1740">
            <v>33000</v>
          </cell>
        </row>
        <row r="1741">
          <cell r="B1741" t="str">
            <v>90CE1</v>
          </cell>
          <cell r="C1741" t="str">
            <v>1-90 GAL CART CMML EOW</v>
          </cell>
          <cell r="D1741" t="str">
            <v>90CE11-90 GAL CART CMML EOW</v>
          </cell>
          <cell r="E1741">
            <v>19</v>
          </cell>
          <cell r="F1741">
            <v>0</v>
          </cell>
          <cell r="G1741">
            <v>33000</v>
          </cell>
        </row>
        <row r="1742">
          <cell r="B1742" t="str">
            <v>90CM1</v>
          </cell>
          <cell r="C1742" t="str">
            <v>1-90 GAL CART CMML MONTHLY</v>
          </cell>
          <cell r="D1742" t="str">
            <v>90CM11-90 GAL CART CMML MONTHLY</v>
          </cell>
          <cell r="E1742">
            <v>5</v>
          </cell>
          <cell r="F1742">
            <v>0</v>
          </cell>
          <cell r="G1742">
            <v>33000</v>
          </cell>
        </row>
        <row r="1743">
          <cell r="B1743" t="str">
            <v>90CW1</v>
          </cell>
          <cell r="C1743" t="str">
            <v>1-90 GAL CART CMML WKLY</v>
          </cell>
          <cell r="D1743" t="str">
            <v>90CW11-90 GAL CART CMML WKLY</v>
          </cell>
          <cell r="E1743">
            <v>63</v>
          </cell>
          <cell r="F1743">
            <v>0</v>
          </cell>
          <cell r="G1743">
            <v>33000</v>
          </cell>
        </row>
        <row r="1744">
          <cell r="B1744" t="str">
            <v>95C2WB1</v>
          </cell>
          <cell r="C1744" t="str">
            <v>1-95 GAL BEAR CART CMML 2X WK</v>
          </cell>
          <cell r="D1744" t="str">
            <v>95C2WB11-95 GAL BEAR CART CMML 2X WK</v>
          </cell>
          <cell r="E1744">
            <v>15</v>
          </cell>
          <cell r="F1744">
            <v>0</v>
          </cell>
          <cell r="G1744">
            <v>33000</v>
          </cell>
        </row>
        <row r="1745">
          <cell r="B1745" t="str">
            <v>95C3WB1</v>
          </cell>
          <cell r="C1745" t="str">
            <v>1-95 GAL BEAR CART CMML 3X WK</v>
          </cell>
          <cell r="D1745" t="str">
            <v>95C3WB11-95 GAL BEAR CART CMML 3X WK</v>
          </cell>
          <cell r="E1745">
            <v>17</v>
          </cell>
          <cell r="F1745">
            <v>0</v>
          </cell>
          <cell r="G1745">
            <v>33000</v>
          </cell>
        </row>
        <row r="1746">
          <cell r="B1746" t="str">
            <v>95C5WB1</v>
          </cell>
          <cell r="C1746" t="str">
            <v>1-95 GAL BEAR CART CMML 5X WK</v>
          </cell>
          <cell r="D1746" t="str">
            <v>95C5WB11-95 GAL BEAR CART CMML 5X WK</v>
          </cell>
          <cell r="E1746">
            <v>16</v>
          </cell>
          <cell r="F1746">
            <v>0</v>
          </cell>
          <cell r="G1746">
            <v>33000</v>
          </cell>
        </row>
        <row r="1747">
          <cell r="B1747" t="str">
            <v>95CBRENT</v>
          </cell>
          <cell r="C1747" t="str">
            <v>95 CMML BEAR RENT</v>
          </cell>
          <cell r="D1747" t="str">
            <v>95CBRENT95 CMML BEAR RENT</v>
          </cell>
          <cell r="E1747">
            <v>37</v>
          </cell>
          <cell r="F1747">
            <v>0</v>
          </cell>
          <cell r="G1747">
            <v>33000</v>
          </cell>
        </row>
        <row r="1748">
          <cell r="B1748" t="str">
            <v>95CWB1</v>
          </cell>
          <cell r="C1748" t="str">
            <v>1-95 GAL BEAR CART CMML WKLY</v>
          </cell>
          <cell r="D1748" t="str">
            <v>95CWB11-95 GAL BEAR CART CMML WKLY</v>
          </cell>
          <cell r="E1748">
            <v>37</v>
          </cell>
          <cell r="F1748">
            <v>0</v>
          </cell>
          <cell r="G1748">
            <v>33000</v>
          </cell>
        </row>
        <row r="1749">
          <cell r="B1749" t="str">
            <v>CASTERS-COM</v>
          </cell>
          <cell r="C1749" t="str">
            <v>CASTERS - COM</v>
          </cell>
          <cell r="D1749" t="str">
            <v>CASTERS-COMCASTERS - COM</v>
          </cell>
          <cell r="E1749">
            <v>43</v>
          </cell>
          <cell r="F1749">
            <v>0</v>
          </cell>
          <cell r="G1749">
            <v>33000</v>
          </cell>
        </row>
        <row r="1750">
          <cell r="B1750" t="str">
            <v>CRENT300</v>
          </cell>
          <cell r="C1750" t="str">
            <v>CONTAINER RENT 300 GAL</v>
          </cell>
          <cell r="D1750" t="str">
            <v>CRENT300CONTAINER RENT 300 GAL</v>
          </cell>
          <cell r="E1750">
            <v>46</v>
          </cell>
          <cell r="F1750">
            <v>0</v>
          </cell>
          <cell r="G1750">
            <v>33000</v>
          </cell>
        </row>
        <row r="1751">
          <cell r="B1751" t="str">
            <v>CRENT60</v>
          </cell>
          <cell r="C1751" t="str">
            <v>CONTAINER RENT 60 GAL</v>
          </cell>
          <cell r="D1751" t="str">
            <v>CRENT60CONTAINER RENT 60 GAL</v>
          </cell>
          <cell r="E1751">
            <v>50</v>
          </cell>
          <cell r="F1751">
            <v>0</v>
          </cell>
          <cell r="G1751">
            <v>33000</v>
          </cell>
        </row>
        <row r="1752">
          <cell r="B1752" t="str">
            <v>CRENT90</v>
          </cell>
          <cell r="C1752" t="str">
            <v>CONTAINER RENT 90 GAL</v>
          </cell>
          <cell r="D1752" t="str">
            <v>CRENT90CONTAINER RENT 90 GAL</v>
          </cell>
          <cell r="E1752">
            <v>12</v>
          </cell>
          <cell r="F1752">
            <v>0</v>
          </cell>
          <cell r="G1752">
            <v>33000</v>
          </cell>
        </row>
        <row r="1753">
          <cell r="B1753" t="str">
            <v>ROLLE-COM</v>
          </cell>
          <cell r="C1753" t="str">
            <v>ROLLOUT CMML EOW UP TO 25FT</v>
          </cell>
          <cell r="D1753" t="str">
            <v>ROLLE-COMROLLOUT CMML EOW UP TO 25FT</v>
          </cell>
          <cell r="E1753">
            <v>9</v>
          </cell>
          <cell r="F1753">
            <v>0</v>
          </cell>
          <cell r="G1753">
            <v>33001</v>
          </cell>
        </row>
        <row r="1754">
          <cell r="B1754" t="str">
            <v>ROLLOUTOC</v>
          </cell>
          <cell r="C1754" t="str">
            <v>ROLL OUT</v>
          </cell>
          <cell r="D1754" t="str">
            <v>ROLLOUTOCROLL OUT</v>
          </cell>
          <cell r="E1754">
            <v>36</v>
          </cell>
          <cell r="F1754">
            <v>0</v>
          </cell>
          <cell r="G1754">
            <v>33001</v>
          </cell>
        </row>
        <row r="1755">
          <cell r="B1755" t="str">
            <v>ROLLW300</v>
          </cell>
          <cell r="C1755" t="str">
            <v>ROLL OUT 300GAL WKLY</v>
          </cell>
          <cell r="D1755" t="str">
            <v>ROLLW300ROLL OUT 300GAL WKLY</v>
          </cell>
          <cell r="E1755">
            <v>13</v>
          </cell>
          <cell r="F1755">
            <v>0</v>
          </cell>
          <cell r="G1755">
            <v>33001</v>
          </cell>
        </row>
        <row r="1756">
          <cell r="B1756" t="str">
            <v>ROLLW-COM</v>
          </cell>
          <cell r="C1756" t="str">
            <v>ROLLOUT CMML WEEKLY UP TO 25FT</v>
          </cell>
          <cell r="D1756" t="str">
            <v>ROLLW-COMROLLOUT CMML WEEKLY UP TO 25FT</v>
          </cell>
          <cell r="E1756">
            <v>24</v>
          </cell>
          <cell r="F1756">
            <v>0</v>
          </cell>
          <cell r="G1756">
            <v>33001</v>
          </cell>
        </row>
        <row r="1757">
          <cell r="B1757" t="str">
            <v>UNLOCKREF</v>
          </cell>
          <cell r="C1757" t="str">
            <v>UNLOCK / UNLATCH REFUSE</v>
          </cell>
          <cell r="D1757" t="str">
            <v>UNLOCKREFUNLOCK / UNLATCH REFUSE</v>
          </cell>
          <cell r="E1757">
            <v>39</v>
          </cell>
          <cell r="F1757">
            <v>0</v>
          </cell>
          <cell r="G1757">
            <v>33001</v>
          </cell>
        </row>
        <row r="1758">
          <cell r="B1758" t="str">
            <v>300CTPU</v>
          </cell>
          <cell r="C1758" t="str">
            <v>300 GL CART TEMP PICKUP</v>
          </cell>
          <cell r="D1758" t="str">
            <v>300CTPU300 GL CART TEMP PICKUP</v>
          </cell>
          <cell r="E1758">
            <v>30</v>
          </cell>
          <cell r="F1758">
            <v>0</v>
          </cell>
          <cell r="G1758">
            <v>33000</v>
          </cell>
        </row>
        <row r="1759">
          <cell r="B1759" t="str">
            <v>300RENTTD</v>
          </cell>
          <cell r="C1759" t="str">
            <v>300 GL CART TEMP RENT DAILY</v>
          </cell>
          <cell r="D1759" t="str">
            <v>300RENTTD300 GL CART TEMP RENT DAILY</v>
          </cell>
          <cell r="E1759">
            <v>13</v>
          </cell>
          <cell r="F1759">
            <v>0</v>
          </cell>
          <cell r="G1759">
            <v>33000</v>
          </cell>
        </row>
        <row r="1760">
          <cell r="B1760" t="str">
            <v>60CE1</v>
          </cell>
          <cell r="C1760" t="str">
            <v>1-60 GAL CART CMML EOW</v>
          </cell>
          <cell r="D1760" t="str">
            <v>60CE11-60 GAL CART CMML EOW</v>
          </cell>
          <cell r="E1760">
            <v>52</v>
          </cell>
          <cell r="F1760">
            <v>0</v>
          </cell>
          <cell r="G1760">
            <v>33000</v>
          </cell>
        </row>
        <row r="1761">
          <cell r="B1761" t="str">
            <v>90CW1</v>
          </cell>
          <cell r="C1761" t="str">
            <v>1-90 GAL CART CMML WKLY</v>
          </cell>
          <cell r="D1761" t="str">
            <v>90CW11-90 GAL CART CMML WKLY</v>
          </cell>
          <cell r="E1761">
            <v>63</v>
          </cell>
          <cell r="F1761">
            <v>0</v>
          </cell>
          <cell r="G1761">
            <v>33000</v>
          </cell>
        </row>
        <row r="1762">
          <cell r="B1762" t="str">
            <v>ADJCOM</v>
          </cell>
          <cell r="C1762" t="str">
            <v>SERVICE ADJ-COMMERCIAL</v>
          </cell>
          <cell r="D1762" t="str">
            <v>ADJCOMSERVICE ADJ-COMMERCIAL</v>
          </cell>
          <cell r="E1762">
            <v>2</v>
          </cell>
          <cell r="F1762">
            <v>0</v>
          </cell>
          <cell r="G1762">
            <v>33002</v>
          </cell>
        </row>
        <row r="1763">
          <cell r="B1763" t="str">
            <v>CRENT60</v>
          </cell>
          <cell r="C1763" t="str">
            <v>CONTAINER RENT 60 GAL</v>
          </cell>
          <cell r="D1763" t="str">
            <v>CRENT60CONTAINER RENT 60 GAL</v>
          </cell>
          <cell r="E1763">
            <v>50</v>
          </cell>
          <cell r="F1763">
            <v>0</v>
          </cell>
          <cell r="G1763">
            <v>33000</v>
          </cell>
        </row>
        <row r="1764">
          <cell r="B1764" t="str">
            <v>CTDEL</v>
          </cell>
          <cell r="C1764" t="str">
            <v>TEMP CONTAINER DELIV</v>
          </cell>
          <cell r="D1764" t="str">
            <v>CTDELTEMP CONTAINER DELIV</v>
          </cell>
          <cell r="E1764">
            <v>21</v>
          </cell>
          <cell r="F1764">
            <v>0</v>
          </cell>
          <cell r="G1764">
            <v>33000</v>
          </cell>
        </row>
        <row r="1765">
          <cell r="B1765" t="str">
            <v>CXTRA60</v>
          </cell>
          <cell r="C1765" t="str">
            <v>EXTRA 60GAL COMM</v>
          </cell>
          <cell r="D1765" t="str">
            <v>CXTRA60EXTRA 60GAL COMM</v>
          </cell>
          <cell r="E1765">
            <v>6</v>
          </cell>
          <cell r="F1765">
            <v>0</v>
          </cell>
          <cell r="G1765">
            <v>33001</v>
          </cell>
        </row>
        <row r="1766">
          <cell r="B1766" t="str">
            <v>CXTRA95B</v>
          </cell>
          <cell r="C1766" t="str">
            <v>EXTRA 95GAL BEAR COMM</v>
          </cell>
          <cell r="D1766" t="str">
            <v>CXTRA95BEXTRA 95GAL BEAR COMM</v>
          </cell>
          <cell r="E1766">
            <v>1</v>
          </cell>
          <cell r="F1766">
            <v>0</v>
          </cell>
          <cell r="G1766">
            <v>33001</v>
          </cell>
        </row>
        <row r="1767">
          <cell r="B1767" t="str">
            <v>OFOWC</v>
          </cell>
          <cell r="C1767" t="str">
            <v>OVERFILL/OVERWEIGHT COMM</v>
          </cell>
          <cell r="D1767" t="str">
            <v>OFOWCOVERFILL/OVERWEIGHT COMM</v>
          </cell>
          <cell r="E1767">
            <v>40</v>
          </cell>
          <cell r="F1767">
            <v>0</v>
          </cell>
          <cell r="G1767">
            <v>33001</v>
          </cell>
        </row>
        <row r="1768">
          <cell r="B1768" t="str">
            <v>SP300</v>
          </cell>
          <cell r="C1768" t="str">
            <v>SPECIAL PICKUP 300GL</v>
          </cell>
          <cell r="D1768" t="str">
            <v>SP300SPECIAL PICKUP 300GL</v>
          </cell>
          <cell r="E1768">
            <v>30</v>
          </cell>
          <cell r="F1768">
            <v>0</v>
          </cell>
          <cell r="G1768">
            <v>33001</v>
          </cell>
        </row>
        <row r="1769">
          <cell r="B1769" t="str">
            <v>SP90-COMM</v>
          </cell>
          <cell r="C1769" t="str">
            <v>SPECIAL PICKUP 90GL COMM</v>
          </cell>
          <cell r="D1769" t="str">
            <v>SP90-COMMSPECIAL PICKUP 90GL COMM</v>
          </cell>
          <cell r="E1769">
            <v>14</v>
          </cell>
          <cell r="F1769">
            <v>0</v>
          </cell>
          <cell r="G1769">
            <v>33001</v>
          </cell>
        </row>
        <row r="1770">
          <cell r="B1770" t="str">
            <v>SP95B</v>
          </cell>
          <cell r="C1770" t="str">
            <v>SPECIAL PICKUP 95GL BEAR</v>
          </cell>
          <cell r="D1770" t="str">
            <v>SP95BSPECIAL PICKUP 95GL BEAR</v>
          </cell>
          <cell r="E1770">
            <v>4</v>
          </cell>
          <cell r="F1770">
            <v>0</v>
          </cell>
          <cell r="G1770">
            <v>33001</v>
          </cell>
        </row>
        <row r="1771">
          <cell r="B1771" t="str">
            <v>2178-COM</v>
          </cell>
          <cell r="C1771" t="str">
            <v>FUEL AND MATERIAL SURCHARGE</v>
          </cell>
          <cell r="D1771" t="str">
            <v>2178-COMFUEL AND MATERIAL SURCHARGE</v>
          </cell>
          <cell r="E1771">
            <v>77</v>
          </cell>
          <cell r="F1771">
            <v>0</v>
          </cell>
          <cell r="G1771">
            <v>33002</v>
          </cell>
        </row>
        <row r="1772">
          <cell r="B1772" t="str">
            <v>2178-RES</v>
          </cell>
          <cell r="C1772" t="str">
            <v>FUEL AND MATERIAL SURCHARGE</v>
          </cell>
          <cell r="D1772" t="str">
            <v>2178-RESFUEL AND MATERIAL SURCHARGE</v>
          </cell>
          <cell r="E1772">
            <v>133</v>
          </cell>
          <cell r="F1772">
            <v>0</v>
          </cell>
          <cell r="G1772">
            <v>33002</v>
          </cell>
        </row>
        <row r="1773">
          <cell r="B1773" t="str">
            <v>2178-RO</v>
          </cell>
          <cell r="C1773" t="str">
            <v>FUEL AND MATERIAL SURCHARGE</v>
          </cell>
          <cell r="D1773" t="str">
            <v>2178-ROFUEL AND MATERIAL SURCHARGE</v>
          </cell>
          <cell r="E1773">
            <v>140</v>
          </cell>
          <cell r="F1773">
            <v>0</v>
          </cell>
          <cell r="G1773">
            <v>33002</v>
          </cell>
        </row>
        <row r="1774">
          <cell r="B1774" t="str">
            <v>REFUSE</v>
          </cell>
          <cell r="C1774" t="str">
            <v>3.6% WA REFUSE TAX</v>
          </cell>
          <cell r="D1774" t="str">
            <v>REFUSE3.6% WA REFUSE TAX</v>
          </cell>
          <cell r="E1774">
            <v>337</v>
          </cell>
          <cell r="F1774">
            <v>0</v>
          </cell>
          <cell r="G1774">
            <v>20180</v>
          </cell>
        </row>
        <row r="1775">
          <cell r="B1775" t="str">
            <v>WA-STATE</v>
          </cell>
          <cell r="C1775" t="str">
            <v>8.1% WA STATE SALES TAX</v>
          </cell>
          <cell r="D1775" t="str">
            <v>WA-STATE8.1% WA STATE SALES TAX</v>
          </cell>
          <cell r="E1775">
            <v>170</v>
          </cell>
          <cell r="F1775">
            <v>0</v>
          </cell>
          <cell r="G1775">
            <v>20140</v>
          </cell>
        </row>
        <row r="1776">
          <cell r="B1776" t="str">
            <v>REF-PAYNOW</v>
          </cell>
          <cell r="C1776" t="str">
            <v>REFUND OF ONE-TIME PAYMENT</v>
          </cell>
          <cell r="D1776" t="str">
            <v>REF-PAYNOWREFUND OF ONE-TIME PAYMENT</v>
          </cell>
          <cell r="E1776">
            <v>51</v>
          </cell>
          <cell r="F1776">
            <v>0</v>
          </cell>
          <cell r="G1776">
            <v>10098</v>
          </cell>
        </row>
        <row r="1777">
          <cell r="B1777" t="str">
            <v>REF-PAYNOWSTRIPE</v>
          </cell>
          <cell r="C1777" t="str">
            <v>REFUND OF ONE-TIME PAYMENT</v>
          </cell>
          <cell r="D1777" t="str">
            <v>REF-PAYNOWSTRIPEREFUND OF ONE-TIME PAYMENT</v>
          </cell>
          <cell r="E1777">
            <v>15</v>
          </cell>
          <cell r="F1777">
            <v>0</v>
          </cell>
          <cell r="G1777">
            <v>10098</v>
          </cell>
        </row>
        <row r="1778">
          <cell r="B1778" t="str">
            <v>CC-KOL</v>
          </cell>
          <cell r="C1778" t="str">
            <v>ONLINE PAYMENT-CC</v>
          </cell>
          <cell r="D1778" t="str">
            <v>CC-KOLONLINE PAYMENT-CC</v>
          </cell>
          <cell r="E1778">
            <v>151</v>
          </cell>
          <cell r="F1778">
            <v>0</v>
          </cell>
          <cell r="G1778">
            <v>10098</v>
          </cell>
        </row>
        <row r="1779">
          <cell r="B1779" t="str">
            <v>CCREF-KOL</v>
          </cell>
          <cell r="C1779" t="str">
            <v>CREDIT CARD REFUND</v>
          </cell>
          <cell r="D1779" t="str">
            <v>CCREF-KOLCREDIT CARD REFUND</v>
          </cell>
          <cell r="E1779">
            <v>25</v>
          </cell>
          <cell r="F1779">
            <v>0</v>
          </cell>
          <cell r="G1779">
            <v>10098</v>
          </cell>
        </row>
        <row r="1780">
          <cell r="B1780" t="str">
            <v>MAKEPAYMENT</v>
          </cell>
          <cell r="C1780" t="str">
            <v>MAKE A PAYMENT</v>
          </cell>
          <cell r="D1780" t="str">
            <v>MAKEPAYMENTMAKE A PAYMENT</v>
          </cell>
          <cell r="E1780">
            <v>60</v>
          </cell>
          <cell r="F1780">
            <v>0</v>
          </cell>
          <cell r="G1780">
            <v>10098</v>
          </cell>
        </row>
        <row r="1781">
          <cell r="B1781" t="str">
            <v>PAY</v>
          </cell>
          <cell r="C1781" t="str">
            <v>PAYMENT-THANK YOU!</v>
          </cell>
          <cell r="D1781" t="str">
            <v>PAYPAYMENT-THANK YOU!</v>
          </cell>
          <cell r="E1781">
            <v>141</v>
          </cell>
          <cell r="F1781">
            <v>0</v>
          </cell>
          <cell r="G1781">
            <v>10060</v>
          </cell>
        </row>
        <row r="1782">
          <cell r="B1782" t="str">
            <v>PAY-CFREE</v>
          </cell>
          <cell r="C1782" t="str">
            <v>PAYMENT-THANK YOU</v>
          </cell>
          <cell r="D1782" t="str">
            <v>PAY-CFREEPAYMENT-THANK YOU</v>
          </cell>
          <cell r="E1782">
            <v>106</v>
          </cell>
          <cell r="F1782">
            <v>0</v>
          </cell>
          <cell r="G1782">
            <v>10092</v>
          </cell>
        </row>
        <row r="1783">
          <cell r="B1783" t="str">
            <v>PAY-KOL</v>
          </cell>
          <cell r="C1783" t="str">
            <v>PAYMENT-THANK YOU - OL</v>
          </cell>
          <cell r="D1783" t="str">
            <v>PAY-KOLPAYMENT-THANK YOU - OL</v>
          </cell>
          <cell r="E1783">
            <v>128</v>
          </cell>
          <cell r="F1783">
            <v>0</v>
          </cell>
          <cell r="G1783">
            <v>10093</v>
          </cell>
        </row>
        <row r="1784">
          <cell r="B1784" t="str">
            <v>PAYMET</v>
          </cell>
          <cell r="C1784" t="str">
            <v>METAVANTE ONLINE PAYMENT</v>
          </cell>
          <cell r="D1784" t="str">
            <v>PAYMETMETAVANTE ONLINE PAYMENT</v>
          </cell>
          <cell r="E1784">
            <v>77</v>
          </cell>
          <cell r="F1784">
            <v>0</v>
          </cell>
          <cell r="G1784">
            <v>10092</v>
          </cell>
        </row>
        <row r="1785">
          <cell r="B1785" t="str">
            <v>PAYNOW</v>
          </cell>
          <cell r="C1785" t="str">
            <v>ONE-TIME PAYMENT</v>
          </cell>
          <cell r="D1785" t="str">
            <v>PAYNOWONE-TIME PAYMENT</v>
          </cell>
          <cell r="E1785">
            <v>157</v>
          </cell>
          <cell r="F1785">
            <v>0</v>
          </cell>
          <cell r="G1785">
            <v>10098</v>
          </cell>
        </row>
        <row r="1786">
          <cell r="B1786" t="str">
            <v>PAYPNCL</v>
          </cell>
          <cell r="C1786" t="str">
            <v>PAYMENT THANK YOU!</v>
          </cell>
          <cell r="D1786" t="str">
            <v>PAYPNCLPAYMENT THANK YOU!</v>
          </cell>
          <cell r="E1786">
            <v>151</v>
          </cell>
          <cell r="F1786">
            <v>0</v>
          </cell>
          <cell r="G1786">
            <v>10099</v>
          </cell>
        </row>
        <row r="1787">
          <cell r="B1787" t="str">
            <v>PAY-RPPS</v>
          </cell>
          <cell r="C1787" t="str">
            <v>RPSS PAYMENT</v>
          </cell>
          <cell r="D1787" t="str">
            <v>PAY-RPPSRPSS PAYMENT</v>
          </cell>
          <cell r="E1787">
            <v>16</v>
          </cell>
          <cell r="F1787">
            <v>0</v>
          </cell>
          <cell r="G1787">
            <v>10092</v>
          </cell>
        </row>
        <row r="1788">
          <cell r="B1788" t="str">
            <v>RET-KOL</v>
          </cell>
          <cell r="C1788" t="str">
            <v>ONLINE PAYMENT RETURN</v>
          </cell>
          <cell r="D1788" t="str">
            <v>RET-KOLONLINE PAYMENT RETURN</v>
          </cell>
          <cell r="E1788">
            <v>35</v>
          </cell>
          <cell r="F1788">
            <v>0</v>
          </cell>
          <cell r="G1788">
            <v>10093</v>
          </cell>
        </row>
        <row r="1789">
          <cell r="B1789" t="str">
            <v>REF-PAYNOW</v>
          </cell>
          <cell r="C1789" t="str">
            <v>REFUND OF ONE-TIME PAYMENT</v>
          </cell>
          <cell r="D1789" t="str">
            <v>REF-PAYNOWREFUND OF ONE-TIME PAYMENT</v>
          </cell>
          <cell r="E1789">
            <v>51</v>
          </cell>
          <cell r="F1789">
            <v>0</v>
          </cell>
          <cell r="G1789">
            <v>10098</v>
          </cell>
        </row>
        <row r="1790">
          <cell r="B1790" t="str">
            <v>REF-PAYNOWSTRIPE</v>
          </cell>
          <cell r="C1790" t="str">
            <v>REFUND OF ONE-TIME PAYMENT</v>
          </cell>
          <cell r="D1790" t="str">
            <v>REF-PAYNOWSTRIPEREFUND OF ONE-TIME PAYMENT</v>
          </cell>
          <cell r="E1790">
            <v>15</v>
          </cell>
          <cell r="F1790">
            <v>0</v>
          </cell>
          <cell r="G1790">
            <v>10098</v>
          </cell>
        </row>
        <row r="1791">
          <cell r="B1791" t="str">
            <v>CC-KOL</v>
          </cell>
          <cell r="C1791" t="str">
            <v>ONLINE PAYMENT-CC</v>
          </cell>
          <cell r="D1791" t="str">
            <v>CC-KOLONLINE PAYMENT-CC</v>
          </cell>
          <cell r="E1791">
            <v>151</v>
          </cell>
          <cell r="F1791">
            <v>0</v>
          </cell>
          <cell r="G1791">
            <v>10098</v>
          </cell>
        </row>
        <row r="1792">
          <cell r="B1792" t="str">
            <v>CCREF-KOL</v>
          </cell>
          <cell r="C1792" t="str">
            <v>CREDIT CARD REFUND</v>
          </cell>
          <cell r="D1792" t="str">
            <v>CCREF-KOLCREDIT CARD REFUND</v>
          </cell>
          <cell r="E1792">
            <v>25</v>
          </cell>
          <cell r="F1792">
            <v>0</v>
          </cell>
          <cell r="G1792">
            <v>10098</v>
          </cell>
        </row>
        <row r="1793">
          <cell r="B1793" t="str">
            <v>MAKEPAYMENT</v>
          </cell>
          <cell r="C1793" t="str">
            <v>MAKE A PAYMENT</v>
          </cell>
          <cell r="D1793" t="str">
            <v>MAKEPAYMENTMAKE A PAYMENT</v>
          </cell>
          <cell r="E1793">
            <v>60</v>
          </cell>
          <cell r="F1793">
            <v>0</v>
          </cell>
          <cell r="G1793">
            <v>10098</v>
          </cell>
        </row>
        <row r="1794">
          <cell r="B1794" t="str">
            <v>PAY</v>
          </cell>
          <cell r="C1794" t="str">
            <v>PAYMENT-THANK YOU!</v>
          </cell>
          <cell r="D1794" t="str">
            <v>PAYPAYMENT-THANK YOU!</v>
          </cell>
          <cell r="E1794">
            <v>141</v>
          </cell>
          <cell r="F1794">
            <v>0</v>
          </cell>
          <cell r="G1794">
            <v>10060</v>
          </cell>
        </row>
        <row r="1795">
          <cell r="B1795" t="str">
            <v>PAY-CFREE</v>
          </cell>
          <cell r="C1795" t="str">
            <v>PAYMENT-THANK YOU</v>
          </cell>
          <cell r="D1795" t="str">
            <v>PAY-CFREEPAYMENT-THANK YOU</v>
          </cell>
          <cell r="E1795">
            <v>106</v>
          </cell>
          <cell r="F1795">
            <v>0</v>
          </cell>
          <cell r="G1795">
            <v>10092</v>
          </cell>
        </row>
        <row r="1796">
          <cell r="B1796" t="str">
            <v>PAY-KOL</v>
          </cell>
          <cell r="C1796" t="str">
            <v>PAYMENT-THANK YOU - OL</v>
          </cell>
          <cell r="D1796" t="str">
            <v>PAY-KOLPAYMENT-THANK YOU - OL</v>
          </cell>
          <cell r="E1796">
            <v>128</v>
          </cell>
          <cell r="F1796">
            <v>0</v>
          </cell>
          <cell r="G1796">
            <v>10093</v>
          </cell>
        </row>
        <row r="1797">
          <cell r="B1797" t="str">
            <v>PAYMET</v>
          </cell>
          <cell r="C1797" t="str">
            <v>METAVANTE ONLINE PAYMENT</v>
          </cell>
          <cell r="D1797" t="str">
            <v>PAYMETMETAVANTE ONLINE PAYMENT</v>
          </cell>
          <cell r="E1797">
            <v>77</v>
          </cell>
          <cell r="F1797">
            <v>0</v>
          </cell>
          <cell r="G1797">
            <v>10092</v>
          </cell>
        </row>
        <row r="1798">
          <cell r="B1798" t="str">
            <v>PAYNOW</v>
          </cell>
          <cell r="C1798" t="str">
            <v>ONE-TIME PAYMENT</v>
          </cell>
          <cell r="D1798" t="str">
            <v>PAYNOWONE-TIME PAYMENT</v>
          </cell>
          <cell r="E1798">
            <v>157</v>
          </cell>
          <cell r="F1798">
            <v>0</v>
          </cell>
          <cell r="G1798">
            <v>10098</v>
          </cell>
        </row>
        <row r="1799">
          <cell r="B1799" t="str">
            <v>PAYPNCL</v>
          </cell>
          <cell r="C1799" t="str">
            <v>PAYMENT THANK YOU!</v>
          </cell>
          <cell r="D1799" t="str">
            <v>PAYPNCLPAYMENT THANK YOU!</v>
          </cell>
          <cell r="E1799">
            <v>151</v>
          </cell>
          <cell r="F1799">
            <v>0</v>
          </cell>
          <cell r="G1799">
            <v>10099</v>
          </cell>
        </row>
        <row r="1800">
          <cell r="B1800" t="str">
            <v>RET-KOL</v>
          </cell>
          <cell r="C1800" t="str">
            <v>ONLINE PAYMENT RETURN</v>
          </cell>
          <cell r="D1800" t="str">
            <v>RET-KOLONLINE PAYMENT RETURN</v>
          </cell>
          <cell r="E1800">
            <v>35</v>
          </cell>
          <cell r="F1800">
            <v>0</v>
          </cell>
          <cell r="G1800">
            <v>10093</v>
          </cell>
        </row>
        <row r="1801">
          <cell r="B1801" t="str">
            <v>REF-PAYNOW</v>
          </cell>
          <cell r="C1801" t="str">
            <v>REFUND OF ONE-TIME PAYMENT</v>
          </cell>
          <cell r="D1801" t="str">
            <v>REF-PAYNOWREFUND OF ONE-TIME PAYMENT</v>
          </cell>
          <cell r="E1801">
            <v>51</v>
          </cell>
          <cell r="F1801">
            <v>0</v>
          </cell>
          <cell r="G1801">
            <v>10098</v>
          </cell>
        </row>
        <row r="1802">
          <cell r="B1802" t="str">
            <v>REF-PAYNOWSTRIPE</v>
          </cell>
          <cell r="C1802" t="str">
            <v>REFUND OF ONE-TIME PAYMENT</v>
          </cell>
          <cell r="D1802" t="str">
            <v>REF-PAYNOWSTRIPEREFUND OF ONE-TIME PAYMENT</v>
          </cell>
          <cell r="E1802">
            <v>15</v>
          </cell>
          <cell r="F1802">
            <v>0</v>
          </cell>
          <cell r="G1802">
            <v>10098</v>
          </cell>
        </row>
        <row r="1803">
          <cell r="B1803" t="str">
            <v>CC-KOL</v>
          </cell>
          <cell r="C1803" t="str">
            <v>ONLINE PAYMENT-CC</v>
          </cell>
          <cell r="D1803" t="str">
            <v>CC-KOLONLINE PAYMENT-CC</v>
          </cell>
          <cell r="E1803">
            <v>151</v>
          </cell>
          <cell r="F1803">
            <v>0</v>
          </cell>
          <cell r="G1803">
            <v>10098</v>
          </cell>
        </row>
        <row r="1804">
          <cell r="B1804" t="str">
            <v>CCREF-KOL</v>
          </cell>
          <cell r="C1804" t="str">
            <v>CREDIT CARD REFUND</v>
          </cell>
          <cell r="D1804" t="str">
            <v>CCREF-KOLCREDIT CARD REFUND</v>
          </cell>
          <cell r="E1804">
            <v>25</v>
          </cell>
          <cell r="F1804">
            <v>0</v>
          </cell>
          <cell r="G1804">
            <v>10098</v>
          </cell>
        </row>
        <row r="1805">
          <cell r="B1805" t="str">
            <v>PAY</v>
          </cell>
          <cell r="C1805" t="str">
            <v>PAYMENT-THANK YOU!</v>
          </cell>
          <cell r="D1805" t="str">
            <v>PAYPAYMENT-THANK YOU!</v>
          </cell>
          <cell r="E1805">
            <v>141</v>
          </cell>
          <cell r="F1805">
            <v>0</v>
          </cell>
          <cell r="G1805">
            <v>10060</v>
          </cell>
        </row>
        <row r="1806">
          <cell r="B1806" t="str">
            <v>PAY EFT</v>
          </cell>
          <cell r="C1806" t="str">
            <v>ELECTRONIC PAYMENT</v>
          </cell>
          <cell r="D1806" t="str">
            <v>PAY EFTELECTRONIC PAYMENT</v>
          </cell>
          <cell r="E1806">
            <v>1</v>
          </cell>
          <cell r="F1806">
            <v>0</v>
          </cell>
          <cell r="G1806">
            <v>10097</v>
          </cell>
        </row>
        <row r="1807">
          <cell r="B1807" t="str">
            <v>PAY-CFREE</v>
          </cell>
          <cell r="C1807" t="str">
            <v>PAYMENT-THANK YOU</v>
          </cell>
          <cell r="D1807" t="str">
            <v>PAY-CFREEPAYMENT-THANK YOU</v>
          </cell>
          <cell r="E1807">
            <v>106</v>
          </cell>
          <cell r="F1807">
            <v>0</v>
          </cell>
          <cell r="G1807">
            <v>10092</v>
          </cell>
        </row>
        <row r="1808">
          <cell r="B1808" t="str">
            <v>PAY-KOL</v>
          </cell>
          <cell r="C1808" t="str">
            <v>PAYMENT-THANK YOU - OL</v>
          </cell>
          <cell r="D1808" t="str">
            <v>PAY-KOLPAYMENT-THANK YOU - OL</v>
          </cell>
          <cell r="E1808">
            <v>128</v>
          </cell>
          <cell r="F1808">
            <v>0</v>
          </cell>
          <cell r="G1808">
            <v>10093</v>
          </cell>
        </row>
        <row r="1809">
          <cell r="B1809" t="str">
            <v>PAYMANC</v>
          </cell>
          <cell r="C1809" t="str">
            <v>PAYMENT THANK YOU!</v>
          </cell>
          <cell r="D1809" t="str">
            <v>PAYMANCPAYMENT THANK YOU!</v>
          </cell>
          <cell r="E1809">
            <v>3</v>
          </cell>
          <cell r="F1809">
            <v>0</v>
          </cell>
          <cell r="G1809">
            <v>10091</v>
          </cell>
        </row>
        <row r="1810">
          <cell r="B1810" t="str">
            <v>PAYMET</v>
          </cell>
          <cell r="C1810" t="str">
            <v>METAVANTE ONLINE PAYMENT</v>
          </cell>
          <cell r="D1810" t="str">
            <v>PAYMETMETAVANTE ONLINE PAYMENT</v>
          </cell>
          <cell r="E1810">
            <v>77</v>
          </cell>
          <cell r="F1810">
            <v>0</v>
          </cell>
          <cell r="G1810">
            <v>10092</v>
          </cell>
        </row>
        <row r="1811">
          <cell r="B1811" t="str">
            <v>PAY-NATL</v>
          </cell>
          <cell r="C1811" t="str">
            <v>PAYMENT THANK YOU</v>
          </cell>
          <cell r="D1811" t="str">
            <v>PAY-NATLPAYMENT THANK YOU</v>
          </cell>
          <cell r="E1811">
            <v>18</v>
          </cell>
          <cell r="F1811">
            <v>0</v>
          </cell>
          <cell r="G1811">
            <v>10092</v>
          </cell>
        </row>
        <row r="1812">
          <cell r="B1812" t="str">
            <v>PAYNOW</v>
          </cell>
          <cell r="C1812" t="str">
            <v>ONE-TIME PAYMENT</v>
          </cell>
          <cell r="D1812" t="str">
            <v>PAYNOWONE-TIME PAYMENT</v>
          </cell>
          <cell r="E1812">
            <v>157</v>
          </cell>
          <cell r="F1812">
            <v>0</v>
          </cell>
          <cell r="G1812">
            <v>10098</v>
          </cell>
        </row>
        <row r="1813">
          <cell r="B1813" t="str">
            <v>PAYPNCL</v>
          </cell>
          <cell r="C1813" t="str">
            <v>PAYMENT THANK YOU!</v>
          </cell>
          <cell r="D1813" t="str">
            <v>PAYPNCLPAYMENT THANK YOU!</v>
          </cell>
          <cell r="E1813">
            <v>151</v>
          </cell>
          <cell r="F1813">
            <v>0</v>
          </cell>
          <cell r="G1813">
            <v>10099</v>
          </cell>
        </row>
        <row r="1814">
          <cell r="B1814" t="str">
            <v>PAY-RPPS</v>
          </cell>
          <cell r="C1814" t="str">
            <v>RPSS PAYMENT</v>
          </cell>
          <cell r="D1814" t="str">
            <v>PAY-RPPSRPSS PAYMENT</v>
          </cell>
          <cell r="E1814">
            <v>16</v>
          </cell>
          <cell r="F1814">
            <v>0</v>
          </cell>
          <cell r="G1814">
            <v>10092</v>
          </cell>
        </row>
        <row r="1815">
          <cell r="B1815" t="str">
            <v>2178-RO</v>
          </cell>
          <cell r="C1815" t="str">
            <v>FUEL AND MATERIAL SURCHARGE</v>
          </cell>
          <cell r="D1815" t="str">
            <v>2178-ROFUEL AND MATERIAL SURCHARGE</v>
          </cell>
          <cell r="E1815">
            <v>140</v>
          </cell>
          <cell r="F1815">
            <v>0</v>
          </cell>
          <cell r="G1815">
            <v>31008</v>
          </cell>
        </row>
        <row r="1816">
          <cell r="B1816" t="str">
            <v>REFUSE</v>
          </cell>
          <cell r="C1816" t="str">
            <v>3.6% WA REFUSE TAX</v>
          </cell>
          <cell r="D1816" t="str">
            <v>REFUSE3.6% WA REFUSE TAX</v>
          </cell>
          <cell r="E1816">
            <v>337</v>
          </cell>
          <cell r="F1816">
            <v>0</v>
          </cell>
          <cell r="G1816">
            <v>20180</v>
          </cell>
        </row>
        <row r="1817">
          <cell r="B1817" t="str">
            <v>WA-STATE</v>
          </cell>
          <cell r="C1817" t="str">
            <v>8.1% WA STATE SALES TAX</v>
          </cell>
          <cell r="D1817" t="str">
            <v>WA-STATE8.1% WA STATE SALES TAX</v>
          </cell>
          <cell r="E1817">
            <v>170</v>
          </cell>
          <cell r="F1817">
            <v>0</v>
          </cell>
          <cell r="G1817">
            <v>20140</v>
          </cell>
        </row>
        <row r="1818">
          <cell r="B1818" t="str">
            <v>60RM1</v>
          </cell>
          <cell r="C1818" t="str">
            <v>1-60 GAL CART MONTHLY SVC</v>
          </cell>
          <cell r="D1818" t="str">
            <v>60RM11-60 GAL CART MONTHLY SVC</v>
          </cell>
          <cell r="E1818">
            <v>88</v>
          </cell>
          <cell r="F1818">
            <v>0</v>
          </cell>
          <cell r="G1818">
            <v>32000</v>
          </cell>
        </row>
        <row r="1819">
          <cell r="B1819" t="str">
            <v>60RW1</v>
          </cell>
          <cell r="C1819" t="str">
            <v>1-60 GAL CART WEEKLY SVC</v>
          </cell>
          <cell r="D1819" t="str">
            <v>60RW11-60 GAL CART WEEKLY SVC</v>
          </cell>
          <cell r="E1819">
            <v>144</v>
          </cell>
          <cell r="F1819">
            <v>0</v>
          </cell>
          <cell r="G1819">
            <v>32000</v>
          </cell>
        </row>
        <row r="1820">
          <cell r="B1820" t="str">
            <v>90RW1</v>
          </cell>
          <cell r="C1820" t="str">
            <v>1-90 GAL CART RESI WKLY</v>
          </cell>
          <cell r="D1820" t="str">
            <v>90RW11-90 GAL CART RESI WKLY</v>
          </cell>
          <cell r="E1820">
            <v>104</v>
          </cell>
          <cell r="F1820">
            <v>0</v>
          </cell>
          <cell r="G1820">
            <v>32000</v>
          </cell>
        </row>
        <row r="1821">
          <cell r="B1821" t="str">
            <v>95RBRENT</v>
          </cell>
          <cell r="C1821" t="str">
            <v>95 RESI BEAR RENT</v>
          </cell>
          <cell r="D1821" t="str">
            <v>95RBRENT95 RESI BEAR RENT</v>
          </cell>
          <cell r="E1821">
            <v>49</v>
          </cell>
          <cell r="F1821">
            <v>0</v>
          </cell>
          <cell r="G1821">
            <v>32000</v>
          </cell>
        </row>
        <row r="1822">
          <cell r="B1822" t="str">
            <v>ROLLM-RESI</v>
          </cell>
          <cell r="C1822" t="str">
            <v>ROLLOUT RESI MTHLY UP TO</v>
          </cell>
          <cell r="D1822" t="str">
            <v>ROLLM-RESIROLLOUT RESI MTHLY UP TO</v>
          </cell>
          <cell r="E1822">
            <v>26</v>
          </cell>
          <cell r="F1822">
            <v>0</v>
          </cell>
          <cell r="G1822">
            <v>32001</v>
          </cell>
        </row>
        <row r="1823">
          <cell r="B1823" t="str">
            <v>20RW1</v>
          </cell>
          <cell r="C1823" t="str">
            <v>1-20 GAL CART WEEKLY SVC</v>
          </cell>
          <cell r="D1823" t="str">
            <v>20RW11-20 GAL CART WEEKLY SVC</v>
          </cell>
          <cell r="E1823">
            <v>7</v>
          </cell>
          <cell r="F1823">
            <v>0</v>
          </cell>
          <cell r="G1823">
            <v>32000</v>
          </cell>
        </row>
        <row r="1824">
          <cell r="B1824" t="str">
            <v>60RW1</v>
          </cell>
          <cell r="C1824" t="str">
            <v>1-60 GAL CART WEEKLY SVC</v>
          </cell>
          <cell r="D1824" t="str">
            <v>60RW11-60 GAL CART WEEKLY SVC</v>
          </cell>
          <cell r="E1824">
            <v>144</v>
          </cell>
          <cell r="F1824">
            <v>0</v>
          </cell>
          <cell r="G1824">
            <v>32000</v>
          </cell>
        </row>
        <row r="1825">
          <cell r="B1825" t="str">
            <v>EXTRAR</v>
          </cell>
          <cell r="C1825" t="str">
            <v>EXTRA CAN/BAGS</v>
          </cell>
          <cell r="D1825" t="str">
            <v>EXTRAREXTRA CAN/BAGS</v>
          </cell>
          <cell r="E1825">
            <v>74</v>
          </cell>
          <cell r="F1825">
            <v>0</v>
          </cell>
          <cell r="G1825">
            <v>32001</v>
          </cell>
        </row>
        <row r="1826">
          <cell r="B1826" t="str">
            <v>LOOSE-RES</v>
          </cell>
          <cell r="C1826" t="str">
            <v>LOOSE MATERIAL -RES</v>
          </cell>
          <cell r="D1826" t="str">
            <v>LOOSE-RESLOOSE MATERIAL -RES</v>
          </cell>
          <cell r="E1826">
            <v>14</v>
          </cell>
          <cell r="F1826">
            <v>0</v>
          </cell>
          <cell r="G1826">
            <v>32001</v>
          </cell>
        </row>
        <row r="1827">
          <cell r="B1827" t="str">
            <v>OFOWR</v>
          </cell>
          <cell r="C1827" t="str">
            <v>OVERFILL/OVERWEIGHT CHG</v>
          </cell>
          <cell r="D1827" t="str">
            <v>OFOWROVERFILL/OVERWEIGHT CHG</v>
          </cell>
          <cell r="E1827">
            <v>70</v>
          </cell>
          <cell r="F1827">
            <v>0</v>
          </cell>
          <cell r="G1827">
            <v>32001</v>
          </cell>
        </row>
        <row r="1828">
          <cell r="B1828" t="str">
            <v>REDELIVER</v>
          </cell>
          <cell r="C1828" t="str">
            <v>DELIVERY CHARGE</v>
          </cell>
          <cell r="D1828" t="str">
            <v>REDELIVERDELIVERY CHARGE</v>
          </cell>
          <cell r="E1828">
            <v>77</v>
          </cell>
          <cell r="F1828">
            <v>0</v>
          </cell>
          <cell r="G1828">
            <v>32001</v>
          </cell>
        </row>
        <row r="1829">
          <cell r="B1829" t="str">
            <v>RESTART</v>
          </cell>
          <cell r="C1829" t="str">
            <v>SERVICE RESTART FEE</v>
          </cell>
          <cell r="D1829" t="str">
            <v>RESTARTSERVICE RESTART FEE</v>
          </cell>
          <cell r="E1829">
            <v>80</v>
          </cell>
          <cell r="F1829">
            <v>0</v>
          </cell>
          <cell r="G1829">
            <v>32000</v>
          </cell>
        </row>
        <row r="1830">
          <cell r="B1830" t="str">
            <v>RXTRA60</v>
          </cell>
          <cell r="C1830" t="str">
            <v>EXTRA 60GAL RESI</v>
          </cell>
          <cell r="D1830" t="str">
            <v>RXTRA60EXTRA 60GAL RESI</v>
          </cell>
          <cell r="E1830">
            <v>49</v>
          </cell>
          <cell r="F1830">
            <v>0</v>
          </cell>
          <cell r="G1830">
            <v>32001</v>
          </cell>
        </row>
        <row r="1831">
          <cell r="B1831" t="str">
            <v>RXTRA90</v>
          </cell>
          <cell r="C1831" t="str">
            <v>EXTRA 90GAL RESI</v>
          </cell>
          <cell r="D1831" t="str">
            <v>RXTRA90EXTRA 90GAL RESI</v>
          </cell>
          <cell r="E1831">
            <v>35</v>
          </cell>
          <cell r="F1831">
            <v>0</v>
          </cell>
          <cell r="G1831">
            <v>32001</v>
          </cell>
        </row>
        <row r="1832">
          <cell r="B1832" t="str">
            <v>SP60-RES</v>
          </cell>
          <cell r="C1832" t="str">
            <v>SPECIAL PICKUP 60GL RES</v>
          </cell>
          <cell r="D1832" t="str">
            <v>SP60-RESSPECIAL PICKUP 60GL RES</v>
          </cell>
          <cell r="E1832">
            <v>49</v>
          </cell>
          <cell r="F1832">
            <v>0</v>
          </cell>
          <cell r="G1832">
            <v>32001</v>
          </cell>
        </row>
        <row r="1833">
          <cell r="B1833" t="str">
            <v>TIME15</v>
          </cell>
          <cell r="C1833" t="str">
            <v>TIME CHRG - 15MIN</v>
          </cell>
          <cell r="D1833" t="str">
            <v>TIME15TIME CHRG - 15MIN</v>
          </cell>
          <cell r="E1833">
            <v>13</v>
          </cell>
          <cell r="F1833">
            <v>0</v>
          </cell>
          <cell r="G1833">
            <v>31010</v>
          </cell>
        </row>
        <row r="1834">
          <cell r="B1834" t="str">
            <v>2178-COM</v>
          </cell>
          <cell r="C1834" t="str">
            <v>FUEL AND MATERIAL SURCHARGE</v>
          </cell>
          <cell r="D1834" t="str">
            <v>2178-COMFUEL AND MATERIAL SURCHARGE</v>
          </cell>
          <cell r="E1834">
            <v>77</v>
          </cell>
          <cell r="F1834">
            <v>0</v>
          </cell>
          <cell r="G1834">
            <v>32002</v>
          </cell>
        </row>
        <row r="1835">
          <cell r="B1835" t="str">
            <v>2178-RES</v>
          </cell>
          <cell r="C1835" t="str">
            <v>FUEL AND MATERIAL SURCHARGE</v>
          </cell>
          <cell r="D1835" t="str">
            <v>2178-RESFUEL AND MATERIAL SURCHARGE</v>
          </cell>
          <cell r="E1835">
            <v>133</v>
          </cell>
          <cell r="F1835">
            <v>0</v>
          </cell>
          <cell r="G1835">
            <v>32002</v>
          </cell>
        </row>
        <row r="1836">
          <cell r="B1836" t="str">
            <v>2178-RO</v>
          </cell>
          <cell r="C1836" t="str">
            <v>FUEL AND MATERIAL SURCHARGE</v>
          </cell>
          <cell r="D1836" t="str">
            <v>2178-ROFUEL AND MATERIAL SURCHARGE</v>
          </cell>
          <cell r="E1836">
            <v>140</v>
          </cell>
          <cell r="F1836">
            <v>0</v>
          </cell>
          <cell r="G1836">
            <v>32002</v>
          </cell>
        </row>
        <row r="1837">
          <cell r="B1837" t="str">
            <v>REFUSE</v>
          </cell>
          <cell r="C1837" t="str">
            <v>3.6% WA REFUSE TAX</v>
          </cell>
          <cell r="D1837" t="str">
            <v>REFUSE3.6% WA REFUSE TAX</v>
          </cell>
          <cell r="E1837">
            <v>337</v>
          </cell>
          <cell r="F1837">
            <v>0</v>
          </cell>
          <cell r="G1837">
            <v>20180</v>
          </cell>
        </row>
        <row r="1838">
          <cell r="B1838" t="str">
            <v>REFUSE</v>
          </cell>
          <cell r="C1838" t="str">
            <v>3.6% WA REFUSE TAX</v>
          </cell>
          <cell r="D1838" t="str">
            <v>REFUSE3.6% WA REFUSE TAX</v>
          </cell>
          <cell r="E1838">
            <v>337</v>
          </cell>
          <cell r="F1838">
            <v>0</v>
          </cell>
          <cell r="G1838">
            <v>20180</v>
          </cell>
        </row>
        <row r="1839">
          <cell r="B1839" t="str">
            <v>WA-STATE</v>
          </cell>
          <cell r="C1839" t="str">
            <v>8.1% WA STATE SALES TAX</v>
          </cell>
          <cell r="D1839" t="str">
            <v>WA-STATE8.1% WA STATE SALES TAX</v>
          </cell>
          <cell r="E1839">
            <v>170</v>
          </cell>
          <cell r="F1839">
            <v>0</v>
          </cell>
          <cell r="G1839">
            <v>20140</v>
          </cell>
        </row>
        <row r="1840">
          <cell r="B1840" t="str">
            <v>60RM1</v>
          </cell>
          <cell r="C1840" t="str">
            <v>1-60 GAL CART MONTHLY SVC</v>
          </cell>
          <cell r="D1840" t="str">
            <v>60RM11-60 GAL CART MONTHLY SVC</v>
          </cell>
          <cell r="E1840">
            <v>88</v>
          </cell>
          <cell r="F1840">
            <v>0</v>
          </cell>
          <cell r="G1840">
            <v>32000</v>
          </cell>
        </row>
        <row r="1841">
          <cell r="B1841" t="str">
            <v>60RW1</v>
          </cell>
          <cell r="C1841" t="str">
            <v>1-60 GAL CART WEEKLY SVC</v>
          </cell>
          <cell r="D1841" t="str">
            <v>60RW11-60 GAL CART WEEKLY SVC</v>
          </cell>
          <cell r="E1841">
            <v>144</v>
          </cell>
          <cell r="F1841">
            <v>0</v>
          </cell>
          <cell r="G1841">
            <v>32000</v>
          </cell>
        </row>
        <row r="1842">
          <cell r="B1842" t="str">
            <v>65RBRENT</v>
          </cell>
          <cell r="C1842" t="str">
            <v>65 RESI BEAR RENT</v>
          </cell>
          <cell r="D1842" t="str">
            <v>65RBRENT65 RESI BEAR RENT</v>
          </cell>
          <cell r="E1842">
            <v>80</v>
          </cell>
          <cell r="F1842">
            <v>0</v>
          </cell>
          <cell r="G1842">
            <v>32000</v>
          </cell>
        </row>
        <row r="1843">
          <cell r="B1843" t="str">
            <v>90RW1</v>
          </cell>
          <cell r="C1843" t="str">
            <v>1-90 GAL CART RESI WKLY</v>
          </cell>
          <cell r="D1843" t="str">
            <v>90RW11-90 GAL CART RESI WKLY</v>
          </cell>
          <cell r="E1843">
            <v>104</v>
          </cell>
          <cell r="F1843">
            <v>0</v>
          </cell>
          <cell r="G1843">
            <v>32000</v>
          </cell>
        </row>
        <row r="1844">
          <cell r="B1844" t="str">
            <v>95RBRENT</v>
          </cell>
          <cell r="C1844" t="str">
            <v>95 RESI BEAR RENT</v>
          </cell>
          <cell r="D1844" t="str">
            <v>95RBRENT95 RESI BEAR RENT</v>
          </cell>
          <cell r="E1844">
            <v>49</v>
          </cell>
          <cell r="F1844">
            <v>0</v>
          </cell>
          <cell r="G1844">
            <v>32000</v>
          </cell>
        </row>
        <row r="1845">
          <cell r="B1845" t="str">
            <v>EMPLOYEER</v>
          </cell>
          <cell r="C1845" t="str">
            <v>EMPLOYEE SERVICE</v>
          </cell>
          <cell r="D1845" t="str">
            <v>EMPLOYEEREMPLOYEE SERVICE</v>
          </cell>
          <cell r="E1845">
            <v>29</v>
          </cell>
          <cell r="F1845">
            <v>0</v>
          </cell>
          <cell r="G1845">
            <v>32000</v>
          </cell>
        </row>
        <row r="1846">
          <cell r="B1846" t="str">
            <v>RDRIVEIN</v>
          </cell>
          <cell r="C1846" t="str">
            <v>DRIVE IN SERVICE</v>
          </cell>
          <cell r="D1846" t="str">
            <v>RDRIVEINDRIVE IN SERVICE</v>
          </cell>
          <cell r="E1846">
            <v>52</v>
          </cell>
          <cell r="F1846">
            <v>0</v>
          </cell>
          <cell r="G1846">
            <v>32001</v>
          </cell>
        </row>
        <row r="1847">
          <cell r="B1847" t="str">
            <v>RDRIVEINM</v>
          </cell>
          <cell r="C1847" t="str">
            <v>DRIVE IN SVC RESI MNTHLY</v>
          </cell>
          <cell r="D1847" t="str">
            <v>RDRIVEINMDRIVE IN SVC RESI MNTHLY</v>
          </cell>
          <cell r="E1847">
            <v>12</v>
          </cell>
          <cell r="F1847">
            <v>0</v>
          </cell>
          <cell r="G1847">
            <v>32001</v>
          </cell>
        </row>
        <row r="1848">
          <cell r="B1848" t="str">
            <v>ROLLW-RESI</v>
          </cell>
          <cell r="C1848" t="str">
            <v>Rollout 25ft/can per pick up</v>
          </cell>
          <cell r="D1848" t="str">
            <v>ROLLW-RESIRollout 25ft/can per pick up</v>
          </cell>
          <cell r="E1848">
            <v>32</v>
          </cell>
          <cell r="F1848">
            <v>0</v>
          </cell>
          <cell r="G1848">
            <v>32001</v>
          </cell>
        </row>
        <row r="1849">
          <cell r="B1849" t="str">
            <v>RWALKIN</v>
          </cell>
          <cell r="C1849" t="str">
            <v>WALK IN SERVICE</v>
          </cell>
          <cell r="D1849" t="str">
            <v>RWALKINWALK IN SERVICE</v>
          </cell>
          <cell r="E1849">
            <v>26</v>
          </cell>
          <cell r="F1849">
            <v>0</v>
          </cell>
          <cell r="G1849">
            <v>32001</v>
          </cell>
        </row>
        <row r="1850">
          <cell r="B1850" t="str">
            <v>WLKNRW1</v>
          </cell>
          <cell r="C1850" t="str">
            <v>WALK IN 5-25</v>
          </cell>
          <cell r="D1850" t="str">
            <v>WLKNRW1WALK IN 5-25</v>
          </cell>
          <cell r="E1850">
            <v>2</v>
          </cell>
          <cell r="F1850">
            <v>0</v>
          </cell>
          <cell r="G1850">
            <v>32001</v>
          </cell>
        </row>
        <row r="1851">
          <cell r="B1851" t="str">
            <v>60RW1</v>
          </cell>
          <cell r="C1851" t="str">
            <v>1-60 GAL CART WEEKLY SVC</v>
          </cell>
          <cell r="D1851" t="str">
            <v>60RW11-60 GAL CART WEEKLY SVC</v>
          </cell>
          <cell r="E1851">
            <v>144</v>
          </cell>
          <cell r="F1851">
            <v>0</v>
          </cell>
          <cell r="G1851">
            <v>32000</v>
          </cell>
        </row>
        <row r="1852">
          <cell r="B1852" t="str">
            <v>EXTRAR</v>
          </cell>
          <cell r="C1852" t="str">
            <v>EXTRA CAN/BAGS</v>
          </cell>
          <cell r="D1852" t="str">
            <v>EXTRAREXTRA CAN/BAGS</v>
          </cell>
          <cell r="E1852">
            <v>74</v>
          </cell>
          <cell r="F1852">
            <v>0</v>
          </cell>
          <cell r="G1852">
            <v>32001</v>
          </cell>
        </row>
        <row r="1853">
          <cell r="B1853" t="str">
            <v>OFOWR</v>
          </cell>
          <cell r="C1853" t="str">
            <v>OVERFILL/OVERWEIGHT CHG</v>
          </cell>
          <cell r="D1853" t="str">
            <v>OFOWROVERFILL/OVERWEIGHT CHG</v>
          </cell>
          <cell r="E1853">
            <v>70</v>
          </cell>
          <cell r="F1853">
            <v>0</v>
          </cell>
          <cell r="G1853">
            <v>32001</v>
          </cell>
        </row>
        <row r="1854">
          <cell r="B1854" t="str">
            <v>REDELIVER</v>
          </cell>
          <cell r="C1854" t="str">
            <v>DELIVERY CHARGE</v>
          </cell>
          <cell r="D1854" t="str">
            <v>REDELIVERDELIVERY CHARGE</v>
          </cell>
          <cell r="E1854">
            <v>77</v>
          </cell>
          <cell r="F1854">
            <v>0</v>
          </cell>
          <cell r="G1854">
            <v>32001</v>
          </cell>
        </row>
        <row r="1855">
          <cell r="B1855" t="str">
            <v>RESTART</v>
          </cell>
          <cell r="C1855" t="str">
            <v>SERVICE RESTART FEE</v>
          </cell>
          <cell r="D1855" t="str">
            <v>RESTARTSERVICE RESTART FEE</v>
          </cell>
          <cell r="E1855">
            <v>80</v>
          </cell>
          <cell r="F1855">
            <v>0</v>
          </cell>
          <cell r="G1855">
            <v>32000</v>
          </cell>
        </row>
        <row r="1856">
          <cell r="B1856" t="str">
            <v>RXTRA60</v>
          </cell>
          <cell r="C1856" t="str">
            <v>EXTRA 60GAL RESI</v>
          </cell>
          <cell r="D1856" t="str">
            <v>RXTRA60EXTRA 60GAL RESI</v>
          </cell>
          <cell r="E1856">
            <v>49</v>
          </cell>
          <cell r="F1856">
            <v>0</v>
          </cell>
          <cell r="G1856">
            <v>32001</v>
          </cell>
        </row>
        <row r="1857">
          <cell r="B1857" t="str">
            <v>SP60-RES</v>
          </cell>
          <cell r="C1857" t="str">
            <v>SPECIAL PICKUP 60GL RES</v>
          </cell>
          <cell r="D1857" t="str">
            <v>SP60-RESSPECIAL PICKUP 60GL RES</v>
          </cell>
          <cell r="E1857">
            <v>49</v>
          </cell>
          <cell r="F1857">
            <v>0</v>
          </cell>
          <cell r="G1857">
            <v>32001</v>
          </cell>
        </row>
        <row r="1858">
          <cell r="B1858" t="str">
            <v>2178-COM</v>
          </cell>
          <cell r="C1858" t="str">
            <v>FUEL AND MATERIAL SURCHARGE</v>
          </cell>
          <cell r="D1858" t="str">
            <v>2178-COMFUEL AND MATERIAL SURCHARGE</v>
          </cell>
          <cell r="E1858">
            <v>77</v>
          </cell>
          <cell r="F1858">
            <v>0</v>
          </cell>
          <cell r="G1858">
            <v>32002</v>
          </cell>
        </row>
        <row r="1859">
          <cell r="B1859" t="str">
            <v>2178-RES</v>
          </cell>
          <cell r="C1859" t="str">
            <v>FUEL AND MATERIAL SURCHARGE</v>
          </cell>
          <cell r="D1859" t="str">
            <v>2178-RESFUEL AND MATERIAL SURCHARGE</v>
          </cell>
          <cell r="E1859">
            <v>133</v>
          </cell>
          <cell r="F1859">
            <v>0</v>
          </cell>
          <cell r="G1859">
            <v>32002</v>
          </cell>
        </row>
        <row r="1860">
          <cell r="B1860" t="str">
            <v>2178-RO</v>
          </cell>
          <cell r="C1860" t="str">
            <v>FUEL AND MATERIAL SURCHARGE</v>
          </cell>
          <cell r="D1860" t="str">
            <v>2178-ROFUEL AND MATERIAL SURCHARGE</v>
          </cell>
          <cell r="E1860">
            <v>140</v>
          </cell>
          <cell r="F1860">
            <v>0</v>
          </cell>
          <cell r="G1860">
            <v>32002</v>
          </cell>
        </row>
        <row r="1861">
          <cell r="B1861" t="str">
            <v>REFUSE</v>
          </cell>
          <cell r="C1861" t="str">
            <v>3.6% WA REFUSE TAX</v>
          </cell>
          <cell r="D1861" t="str">
            <v>REFUSE3.6% WA REFUSE TAX</v>
          </cell>
          <cell r="E1861">
            <v>337</v>
          </cell>
          <cell r="F1861">
            <v>0</v>
          </cell>
          <cell r="G1861">
            <v>20180</v>
          </cell>
        </row>
        <row r="1862">
          <cell r="B1862" t="str">
            <v>WA-STATE</v>
          </cell>
          <cell r="C1862" t="str">
            <v>8.1% WA STATE SALES TAX</v>
          </cell>
          <cell r="D1862" t="str">
            <v>WA-STATE8.1% WA STATE SALES TAX</v>
          </cell>
          <cell r="E1862">
            <v>170</v>
          </cell>
          <cell r="F1862">
            <v>0</v>
          </cell>
          <cell r="G1862">
            <v>20140</v>
          </cell>
        </row>
        <row r="1863">
          <cell r="B1863" t="str">
            <v>60RW1</v>
          </cell>
          <cell r="C1863" t="str">
            <v>1-60 GAL CART WEEKLY SVC</v>
          </cell>
          <cell r="D1863" t="str">
            <v>60RW11-60 GAL CART WEEKLY SVC</v>
          </cell>
          <cell r="E1863">
            <v>144</v>
          </cell>
          <cell r="F1863">
            <v>0</v>
          </cell>
          <cell r="G1863">
            <v>32000</v>
          </cell>
        </row>
        <row r="1864">
          <cell r="B1864" t="str">
            <v>EXTRAR</v>
          </cell>
          <cell r="C1864" t="str">
            <v>EXTRA CAN/BAGS</v>
          </cell>
          <cell r="D1864" t="str">
            <v>EXTRAREXTRA CAN/BAGS</v>
          </cell>
          <cell r="E1864">
            <v>74</v>
          </cell>
          <cell r="F1864">
            <v>0</v>
          </cell>
          <cell r="G1864">
            <v>32001</v>
          </cell>
        </row>
        <row r="1865">
          <cell r="B1865" t="str">
            <v>REDELIVER</v>
          </cell>
          <cell r="C1865" t="str">
            <v>DELIVERY CHARGE</v>
          </cell>
          <cell r="D1865" t="str">
            <v>REDELIVERDELIVERY CHARGE</v>
          </cell>
          <cell r="E1865">
            <v>77</v>
          </cell>
          <cell r="F1865">
            <v>0</v>
          </cell>
          <cell r="G1865">
            <v>32001</v>
          </cell>
        </row>
        <row r="1866">
          <cell r="B1866" t="str">
            <v>RESTART</v>
          </cell>
          <cell r="C1866" t="str">
            <v>SERVICE RESTART FEE</v>
          </cell>
          <cell r="D1866" t="str">
            <v>RESTARTSERVICE RESTART FEE</v>
          </cell>
          <cell r="E1866">
            <v>80</v>
          </cell>
          <cell r="F1866">
            <v>0</v>
          </cell>
          <cell r="G1866">
            <v>32000</v>
          </cell>
        </row>
        <row r="1867">
          <cell r="B1867" t="str">
            <v>RORENTTM</v>
          </cell>
          <cell r="C1867" t="str">
            <v>ROLL OFF RENT TEMP MONTHLY</v>
          </cell>
          <cell r="D1867" t="str">
            <v>RORENTTMROLL OFF RENT TEMP MONTHLY</v>
          </cell>
          <cell r="E1867">
            <v>67</v>
          </cell>
          <cell r="F1867">
            <v>0</v>
          </cell>
          <cell r="G1867">
            <v>31002</v>
          </cell>
        </row>
        <row r="1868">
          <cell r="B1868" t="str">
            <v>DISP</v>
          </cell>
          <cell r="C1868" t="str">
            <v>Disposal Fee Per Ton</v>
          </cell>
          <cell r="D1868" t="str">
            <v>DISPDisposal Fee Per Ton</v>
          </cell>
          <cell r="E1868">
            <v>62</v>
          </cell>
          <cell r="F1868">
            <v>0</v>
          </cell>
          <cell r="G1868">
            <v>31005</v>
          </cell>
        </row>
        <row r="1869">
          <cell r="B1869" t="str">
            <v>ROHAUL30T</v>
          </cell>
          <cell r="C1869" t="str">
            <v>30YD ROLL OFF TEMP HAUL</v>
          </cell>
          <cell r="D1869" t="str">
            <v>ROHAUL30T30YD ROLL OFF TEMP HAUL</v>
          </cell>
          <cell r="E1869">
            <v>51</v>
          </cell>
          <cell r="F1869">
            <v>0</v>
          </cell>
          <cell r="G1869">
            <v>31001</v>
          </cell>
        </row>
        <row r="1870">
          <cell r="B1870" t="str">
            <v>ROMILE</v>
          </cell>
          <cell r="C1870" t="str">
            <v>ROLL OFF-MILEAGE</v>
          </cell>
          <cell r="D1870" t="str">
            <v>ROMILEROLL OFF-MILEAGE</v>
          </cell>
          <cell r="E1870">
            <v>33</v>
          </cell>
          <cell r="F1870">
            <v>0</v>
          </cell>
          <cell r="G1870">
            <v>31010</v>
          </cell>
        </row>
        <row r="1871">
          <cell r="B1871" t="str">
            <v>RORENTTD</v>
          </cell>
          <cell r="C1871" t="str">
            <v>ROLL OFF RENT TEMP DAILY</v>
          </cell>
          <cell r="D1871" t="str">
            <v>RORENTTDROLL OFF RENT TEMP DAILY</v>
          </cell>
          <cell r="E1871">
            <v>47</v>
          </cell>
          <cell r="F1871">
            <v>0</v>
          </cell>
          <cell r="G1871">
            <v>31002</v>
          </cell>
        </row>
        <row r="1872">
          <cell r="B1872" t="str">
            <v>RORENTTM</v>
          </cell>
          <cell r="C1872" t="str">
            <v>ROLL OFF RENT TEMP MONTHLY</v>
          </cell>
          <cell r="D1872" t="str">
            <v>RORENTTMROLL OFF RENT TEMP MONTHLY</v>
          </cell>
          <cell r="E1872">
            <v>67</v>
          </cell>
          <cell r="F1872">
            <v>0</v>
          </cell>
          <cell r="G1872">
            <v>31002</v>
          </cell>
        </row>
        <row r="1873">
          <cell r="B1873" t="str">
            <v>DISPWD-RO</v>
          </cell>
          <cell r="C1873" t="str">
            <v>DISPOSAL FEE WOOD - RO</v>
          </cell>
          <cell r="D1873" t="str">
            <v>DISPWD-RODISPOSAL FEE WOOD - RO</v>
          </cell>
          <cell r="E1873">
            <v>16</v>
          </cell>
          <cell r="F1873">
            <v>0</v>
          </cell>
          <cell r="G1873">
            <v>31005</v>
          </cell>
        </row>
        <row r="1874">
          <cell r="B1874" t="str">
            <v>ROHAUL20T</v>
          </cell>
          <cell r="C1874" t="str">
            <v>20YD ROLL OFF TEMP HAUL</v>
          </cell>
          <cell r="D1874" t="str">
            <v>ROHAUL20T20YD ROLL OFF TEMP HAUL</v>
          </cell>
          <cell r="E1874">
            <v>42</v>
          </cell>
          <cell r="F1874">
            <v>0</v>
          </cell>
          <cell r="G1874">
            <v>31000</v>
          </cell>
        </row>
        <row r="1875">
          <cell r="B1875" t="str">
            <v>RORENTTD</v>
          </cell>
          <cell r="C1875" t="str">
            <v>ROLL OFF RENT TEMP DAILY</v>
          </cell>
          <cell r="D1875" t="str">
            <v>RORENTTDROLL OFF RENT TEMP DAILY</v>
          </cell>
          <cell r="E1875">
            <v>47</v>
          </cell>
          <cell r="F1875">
            <v>0</v>
          </cell>
          <cell r="G1875">
            <v>31002</v>
          </cell>
        </row>
        <row r="1876">
          <cell r="B1876" t="str">
            <v>RORECYRENT</v>
          </cell>
          <cell r="C1876" t="str">
            <v>ROLL OFF RECYCLE RENT</v>
          </cell>
          <cell r="D1876" t="str">
            <v>RORECYRENTROLL OFF RECYCLE RENT</v>
          </cell>
          <cell r="E1876">
            <v>25</v>
          </cell>
          <cell r="F1876">
            <v>0</v>
          </cell>
          <cell r="G1876">
            <v>31002</v>
          </cell>
        </row>
        <row r="1877">
          <cell r="B1877" t="str">
            <v>RORENT</v>
          </cell>
          <cell r="C1877" t="str">
            <v>ROLL OFF RENT</v>
          </cell>
          <cell r="D1877" t="str">
            <v>RORENTROLL OFF RENT</v>
          </cell>
          <cell r="E1877">
            <v>48</v>
          </cell>
          <cell r="F1877">
            <v>0</v>
          </cell>
          <cell r="G1877">
            <v>31002</v>
          </cell>
        </row>
        <row r="1878">
          <cell r="B1878" t="str">
            <v>RORENTTM</v>
          </cell>
          <cell r="C1878" t="str">
            <v>ROLL OFF RENT TEMP MONTHLY</v>
          </cell>
          <cell r="D1878" t="str">
            <v>RORENTTMROLL OFF RENT TEMP MONTHLY</v>
          </cell>
          <cell r="E1878">
            <v>67</v>
          </cell>
          <cell r="F1878">
            <v>0</v>
          </cell>
          <cell r="G1878">
            <v>31002</v>
          </cell>
        </row>
        <row r="1879">
          <cell r="B1879" t="str">
            <v>CPHAUL20CO</v>
          </cell>
          <cell r="C1879" t="str">
            <v>20YD CUST OWNED COMP-HAUL</v>
          </cell>
          <cell r="D1879" t="str">
            <v>CPHAUL20CO20YD CUST OWNED COMP-HAUL</v>
          </cell>
          <cell r="E1879">
            <v>26</v>
          </cell>
          <cell r="F1879">
            <v>0</v>
          </cell>
          <cell r="G1879">
            <v>31000</v>
          </cell>
        </row>
        <row r="1880">
          <cell r="B1880" t="str">
            <v>DISP</v>
          </cell>
          <cell r="C1880" t="str">
            <v>Disposal Fee Per Ton</v>
          </cell>
          <cell r="D1880" t="str">
            <v>DISPDisposal Fee Per Ton</v>
          </cell>
          <cell r="E1880">
            <v>62</v>
          </cell>
          <cell r="F1880">
            <v>0</v>
          </cell>
          <cell r="G1880">
            <v>31005</v>
          </cell>
        </row>
        <row r="1881">
          <cell r="B1881" t="str">
            <v>DISPAPPL</v>
          </cell>
          <cell r="C1881" t="str">
            <v>DUMP FEE - APPLIANCE</v>
          </cell>
          <cell r="D1881" t="str">
            <v>DISPAPPLDUMP FEE - APPLIANCE</v>
          </cell>
          <cell r="E1881">
            <v>18</v>
          </cell>
          <cell r="F1881">
            <v>0</v>
          </cell>
          <cell r="G1881">
            <v>31005</v>
          </cell>
        </row>
        <row r="1882">
          <cell r="B1882" t="str">
            <v>RECYHAUL20</v>
          </cell>
          <cell r="C1882" t="str">
            <v>20YD RECYCLE BOX HAUL</v>
          </cell>
          <cell r="D1882" t="str">
            <v>RECYHAUL2020YD RECYCLE BOX HAUL</v>
          </cell>
          <cell r="E1882">
            <v>1</v>
          </cell>
          <cell r="F1882">
            <v>0</v>
          </cell>
          <cell r="G1882">
            <v>31004</v>
          </cell>
        </row>
        <row r="1883">
          <cell r="B1883" t="str">
            <v>ROHAUL20</v>
          </cell>
          <cell r="C1883" t="str">
            <v>20YD ROLL OFF-HAUL</v>
          </cell>
          <cell r="D1883" t="str">
            <v>ROHAUL2020YD ROLL OFF-HAUL</v>
          </cell>
          <cell r="E1883">
            <v>48</v>
          </cell>
          <cell r="F1883">
            <v>0</v>
          </cell>
          <cell r="G1883">
            <v>31000</v>
          </cell>
        </row>
        <row r="1884">
          <cell r="B1884" t="str">
            <v>ROHAUL20T</v>
          </cell>
          <cell r="C1884" t="str">
            <v>20YD ROLL OFF TEMP HAUL</v>
          </cell>
          <cell r="D1884" t="str">
            <v>ROHAUL20T20YD ROLL OFF TEMP HAUL</v>
          </cell>
          <cell r="E1884">
            <v>42</v>
          </cell>
          <cell r="F1884">
            <v>0</v>
          </cell>
          <cell r="G1884">
            <v>31000</v>
          </cell>
        </row>
        <row r="1885">
          <cell r="B1885" t="str">
            <v>ROHAUL30</v>
          </cell>
          <cell r="C1885" t="str">
            <v>30YD ROLL OFF-HAUL</v>
          </cell>
          <cell r="D1885" t="str">
            <v>ROHAUL3030YD ROLL OFF-HAUL</v>
          </cell>
          <cell r="E1885">
            <v>36</v>
          </cell>
          <cell r="F1885">
            <v>0</v>
          </cell>
          <cell r="G1885">
            <v>31000</v>
          </cell>
        </row>
        <row r="1886">
          <cell r="B1886" t="str">
            <v>ROHAUL30T</v>
          </cell>
          <cell r="C1886" t="str">
            <v>30YD ROLL OFF TEMP HAUL</v>
          </cell>
          <cell r="D1886" t="str">
            <v>ROHAUL30T30YD ROLL OFF TEMP HAUL</v>
          </cell>
          <cell r="E1886">
            <v>51</v>
          </cell>
          <cell r="F1886">
            <v>0</v>
          </cell>
          <cell r="G1886">
            <v>31001</v>
          </cell>
        </row>
        <row r="1887">
          <cell r="B1887" t="str">
            <v>ROMILE</v>
          </cell>
          <cell r="C1887" t="str">
            <v>ROLL OFF-MILEAGE</v>
          </cell>
          <cell r="D1887" t="str">
            <v>ROMILEROLL OFF-MILEAGE</v>
          </cell>
          <cell r="E1887">
            <v>33</v>
          </cell>
          <cell r="F1887">
            <v>0</v>
          </cell>
          <cell r="G1887">
            <v>31010</v>
          </cell>
        </row>
        <row r="1888">
          <cell r="B1888" t="str">
            <v>ROMILERECY</v>
          </cell>
          <cell r="C1888" t="str">
            <v>ROLL OFF MILEAGE RECYCLE</v>
          </cell>
          <cell r="D1888" t="str">
            <v>ROMILERECYROLL OFF MILEAGE RECYCLE</v>
          </cell>
          <cell r="E1888">
            <v>2</v>
          </cell>
          <cell r="F1888">
            <v>0</v>
          </cell>
          <cell r="G1888">
            <v>31010</v>
          </cell>
        </row>
        <row r="1889">
          <cell r="B1889" t="str">
            <v>RORENTTD</v>
          </cell>
          <cell r="C1889" t="str">
            <v>ROLL OFF RENT TEMP DAILY</v>
          </cell>
          <cell r="D1889" t="str">
            <v>RORENTTDROLL OFF RENT TEMP DAILY</v>
          </cell>
          <cell r="E1889">
            <v>47</v>
          </cell>
          <cell r="F1889">
            <v>0</v>
          </cell>
          <cell r="G1889">
            <v>31002</v>
          </cell>
        </row>
        <row r="1890">
          <cell r="B1890" t="str">
            <v>RORENTTM</v>
          </cell>
          <cell r="C1890" t="str">
            <v>ROLL OFF RENT TEMP MONTHLY</v>
          </cell>
          <cell r="D1890" t="str">
            <v>RORENTTMROLL OFF RENT TEMP MONTHLY</v>
          </cell>
          <cell r="E1890">
            <v>67</v>
          </cell>
          <cell r="F1890">
            <v>0</v>
          </cell>
          <cell r="G1890">
            <v>31002</v>
          </cell>
        </row>
        <row r="1891">
          <cell r="B1891" t="str">
            <v>TIRE-RO</v>
          </cell>
          <cell r="C1891" t="str">
            <v>TIRE FEE - RO</v>
          </cell>
          <cell r="D1891" t="str">
            <v>TIRE-ROTIRE FEE - RO</v>
          </cell>
          <cell r="E1891">
            <v>22</v>
          </cell>
          <cell r="F1891">
            <v>0</v>
          </cell>
          <cell r="G1891">
            <v>31005</v>
          </cell>
        </row>
        <row r="1892">
          <cell r="B1892" t="str">
            <v>COMMODITY</v>
          </cell>
          <cell r="C1892" t="str">
            <v>COMMODITY</v>
          </cell>
          <cell r="D1892" t="str">
            <v>COMMODITYCOMMODITY</v>
          </cell>
          <cell r="E1892">
            <v>33</v>
          </cell>
          <cell r="F1892">
            <v>0</v>
          </cell>
          <cell r="G1892">
            <v>44161</v>
          </cell>
        </row>
        <row r="1893">
          <cell r="B1893" t="str">
            <v>2178-RO</v>
          </cell>
          <cell r="C1893" t="str">
            <v>FUEL AND MATERIAL SURCHARGE</v>
          </cell>
          <cell r="D1893" t="str">
            <v>2178-ROFUEL AND MATERIAL SURCHARGE</v>
          </cell>
          <cell r="E1893">
            <v>140</v>
          </cell>
          <cell r="F1893">
            <v>0</v>
          </cell>
          <cell r="G1893">
            <v>31008</v>
          </cell>
        </row>
        <row r="1894">
          <cell r="B1894" t="str">
            <v>REFUSE</v>
          </cell>
          <cell r="C1894" t="str">
            <v>3.6% WA REFUSE TAX</v>
          </cell>
          <cell r="D1894" t="str">
            <v>REFUSE3.6% WA REFUSE TAX</v>
          </cell>
          <cell r="E1894">
            <v>337</v>
          </cell>
          <cell r="F1894">
            <v>0</v>
          </cell>
          <cell r="G1894">
            <v>20180</v>
          </cell>
        </row>
        <row r="1895">
          <cell r="B1895" t="str">
            <v>WA-STATE</v>
          </cell>
          <cell r="C1895" t="str">
            <v>8.1% WA STATE SALES TAX</v>
          </cell>
          <cell r="D1895" t="str">
            <v>WA-STATE8.1% WA STATE SALES TAX</v>
          </cell>
          <cell r="E1895">
            <v>170</v>
          </cell>
          <cell r="F1895">
            <v>0</v>
          </cell>
          <cell r="G1895">
            <v>20140</v>
          </cell>
        </row>
        <row r="1896">
          <cell r="B1896" t="str">
            <v>FINCHG</v>
          </cell>
          <cell r="C1896" t="str">
            <v>LATE FEE</v>
          </cell>
          <cell r="D1896" t="str">
            <v>FINCHGLATE FEE</v>
          </cell>
          <cell r="E1896">
            <v>138</v>
          </cell>
          <cell r="F1896">
            <v>0</v>
          </cell>
          <cell r="G1896">
            <v>38000</v>
          </cell>
        </row>
        <row r="1897">
          <cell r="B1897" t="str">
            <v>FINCHG</v>
          </cell>
          <cell r="C1897" t="str">
            <v>LATE FEE</v>
          </cell>
          <cell r="D1897" t="str">
            <v>FINCHGLATE FEE</v>
          </cell>
          <cell r="E1897">
            <v>138</v>
          </cell>
          <cell r="F1897">
            <v>0</v>
          </cell>
          <cell r="G1897">
            <v>38000</v>
          </cell>
        </row>
        <row r="1898">
          <cell r="B1898" t="str">
            <v>REFUND</v>
          </cell>
          <cell r="C1898" t="str">
            <v>REFUND</v>
          </cell>
          <cell r="D1898" t="str">
            <v>REFUNDREFUND</v>
          </cell>
          <cell r="E1898">
            <v>42</v>
          </cell>
          <cell r="F1898">
            <v>0</v>
          </cell>
          <cell r="G1898">
            <v>11599</v>
          </cell>
        </row>
        <row r="1899">
          <cell r="B1899" t="str">
            <v>90CW1</v>
          </cell>
          <cell r="C1899" t="str">
            <v>1-90 GAL CART CMML WKLY</v>
          </cell>
          <cell r="D1899" t="str">
            <v>90CW11-90 GAL CART CMML WKLY</v>
          </cell>
          <cell r="E1899">
            <v>63</v>
          </cell>
          <cell r="F1899">
            <v>0</v>
          </cell>
          <cell r="G1899">
            <v>33000</v>
          </cell>
        </row>
        <row r="1900">
          <cell r="B1900" t="str">
            <v>60CE1</v>
          </cell>
          <cell r="C1900" t="str">
            <v>1-60 GAL CART CMML EOW</v>
          </cell>
          <cell r="D1900" t="str">
            <v>60CE11-60 GAL CART CMML EOW</v>
          </cell>
          <cell r="E1900">
            <v>52</v>
          </cell>
          <cell r="F1900">
            <v>0</v>
          </cell>
          <cell r="G1900">
            <v>33000</v>
          </cell>
        </row>
        <row r="1901">
          <cell r="B1901" t="str">
            <v>90CE1</v>
          </cell>
          <cell r="C1901" t="str">
            <v>1-90 GAL CART CMML EOW</v>
          </cell>
          <cell r="D1901" t="str">
            <v>90CE11-90 GAL CART CMML EOW</v>
          </cell>
          <cell r="E1901">
            <v>19</v>
          </cell>
          <cell r="F1901">
            <v>0</v>
          </cell>
          <cell r="G1901">
            <v>33000</v>
          </cell>
        </row>
        <row r="1902">
          <cell r="B1902" t="str">
            <v>90CW1</v>
          </cell>
          <cell r="C1902" t="str">
            <v>1-90 GAL CART CMML WKLY</v>
          </cell>
          <cell r="D1902" t="str">
            <v>90CW11-90 GAL CART CMML WKLY</v>
          </cell>
          <cell r="E1902">
            <v>63</v>
          </cell>
          <cell r="F1902">
            <v>0</v>
          </cell>
          <cell r="G1902">
            <v>33000</v>
          </cell>
        </row>
        <row r="1903">
          <cell r="B1903" t="str">
            <v>95C3WB1</v>
          </cell>
          <cell r="C1903" t="str">
            <v>1-95 GAL BEAR CART CMML 3X WK</v>
          </cell>
          <cell r="D1903" t="str">
            <v>95C3WB11-95 GAL BEAR CART CMML 3X WK</v>
          </cell>
          <cell r="E1903">
            <v>17</v>
          </cell>
          <cell r="F1903">
            <v>0</v>
          </cell>
          <cell r="G1903">
            <v>33000</v>
          </cell>
        </row>
        <row r="1904">
          <cell r="B1904" t="str">
            <v>ADJCOM</v>
          </cell>
          <cell r="C1904" t="str">
            <v>SERVICE ADJ-COMMERCIAL</v>
          </cell>
          <cell r="D1904" t="str">
            <v>ADJCOMSERVICE ADJ-COMMERCIAL</v>
          </cell>
          <cell r="E1904">
            <v>2</v>
          </cell>
          <cell r="F1904">
            <v>0</v>
          </cell>
          <cell r="G1904">
            <v>33002</v>
          </cell>
        </row>
        <row r="1905">
          <cell r="B1905" t="str">
            <v>2178-COM</v>
          </cell>
          <cell r="C1905" t="str">
            <v>FUEL AND MATERIAL SURCHARGE</v>
          </cell>
          <cell r="D1905" t="str">
            <v>2178-COMFUEL AND MATERIAL SURCHARGE</v>
          </cell>
          <cell r="E1905">
            <v>77</v>
          </cell>
          <cell r="F1905">
            <v>0</v>
          </cell>
          <cell r="G1905">
            <v>33002</v>
          </cell>
        </row>
        <row r="1906">
          <cell r="B1906" t="str">
            <v>REFUSE</v>
          </cell>
          <cell r="C1906" t="str">
            <v>3.6% WA REFUSE TAX</v>
          </cell>
          <cell r="D1906" t="str">
            <v>REFUSE3.6% WA REFUSE TAX</v>
          </cell>
          <cell r="E1906">
            <v>337</v>
          </cell>
          <cell r="F1906">
            <v>0</v>
          </cell>
          <cell r="G1906">
            <v>20180</v>
          </cell>
        </row>
        <row r="1907">
          <cell r="B1907" t="str">
            <v>REF-PAYNOW</v>
          </cell>
          <cell r="C1907" t="str">
            <v>REFUND OF ONE-TIME PAYMENT</v>
          </cell>
          <cell r="D1907" t="str">
            <v>REF-PAYNOWREFUND OF ONE-TIME PAYMENT</v>
          </cell>
          <cell r="E1907">
            <v>51</v>
          </cell>
          <cell r="F1907">
            <v>0</v>
          </cell>
          <cell r="G1907">
            <v>10098</v>
          </cell>
        </row>
        <row r="1908">
          <cell r="B1908" t="str">
            <v>PAY</v>
          </cell>
          <cell r="C1908" t="str">
            <v>PAYMENT-THANK YOU!</v>
          </cell>
          <cell r="D1908" t="str">
            <v>PAYPAYMENT-THANK YOU!</v>
          </cell>
          <cell r="E1908">
            <v>141</v>
          </cell>
          <cell r="F1908">
            <v>0</v>
          </cell>
          <cell r="G1908">
            <v>10060</v>
          </cell>
        </row>
        <row r="1909">
          <cell r="B1909" t="str">
            <v>PAYNOW</v>
          </cell>
          <cell r="C1909" t="str">
            <v>ONE-TIME PAYMENT</v>
          </cell>
          <cell r="D1909" t="str">
            <v>PAYNOWONE-TIME PAYMENT</v>
          </cell>
          <cell r="E1909">
            <v>157</v>
          </cell>
          <cell r="F1909">
            <v>0</v>
          </cell>
          <cell r="G1909">
            <v>10098</v>
          </cell>
        </row>
        <row r="1910">
          <cell r="B1910" t="str">
            <v>PAYPNCL</v>
          </cell>
          <cell r="C1910" t="str">
            <v>PAYMENT THANK YOU!</v>
          </cell>
          <cell r="D1910" t="str">
            <v>PAYPNCLPAYMENT THANK YOU!</v>
          </cell>
          <cell r="E1910">
            <v>151</v>
          </cell>
          <cell r="F1910">
            <v>0</v>
          </cell>
          <cell r="G1910">
            <v>10099</v>
          </cell>
        </row>
        <row r="1911">
          <cell r="B1911" t="str">
            <v>2178-RO</v>
          </cell>
          <cell r="C1911" t="str">
            <v>FUEL AND MATERIAL SURCHARGE</v>
          </cell>
          <cell r="D1911" t="str">
            <v>2178-ROFUEL AND MATERIAL SURCHARGE</v>
          </cell>
          <cell r="E1911">
            <v>140</v>
          </cell>
          <cell r="F1911">
            <v>0</v>
          </cell>
          <cell r="G1911">
            <v>31008</v>
          </cell>
        </row>
        <row r="1912">
          <cell r="B1912" t="str">
            <v>REFUSE</v>
          </cell>
          <cell r="C1912" t="str">
            <v>3.6% WA REFUSE TAX</v>
          </cell>
          <cell r="D1912" t="str">
            <v>REFUSE3.6% WA REFUSE TAX</v>
          </cell>
          <cell r="E1912">
            <v>337</v>
          </cell>
          <cell r="F1912">
            <v>0</v>
          </cell>
          <cell r="G1912">
            <v>20180</v>
          </cell>
        </row>
        <row r="1913">
          <cell r="B1913" t="str">
            <v>WA-STATE</v>
          </cell>
          <cell r="C1913" t="str">
            <v>8.1% WA STATE SALES TAX</v>
          </cell>
          <cell r="D1913" t="str">
            <v>WA-STATE8.1% WA STATE SALES TAX</v>
          </cell>
          <cell r="E1913">
            <v>170</v>
          </cell>
          <cell r="F1913">
            <v>0</v>
          </cell>
          <cell r="G1913">
            <v>20140</v>
          </cell>
        </row>
        <row r="1914">
          <cell r="B1914" t="str">
            <v>RORENT</v>
          </cell>
          <cell r="C1914" t="str">
            <v>ROLL OFF RENT</v>
          </cell>
          <cell r="D1914" t="str">
            <v>RORENTROLL OFF RENT</v>
          </cell>
          <cell r="E1914">
            <v>48</v>
          </cell>
          <cell r="F1914">
            <v>0</v>
          </cell>
          <cell r="G1914">
            <v>31002</v>
          </cell>
        </row>
        <row r="1915">
          <cell r="B1915" t="str">
            <v>RORENTTM</v>
          </cell>
          <cell r="C1915" t="str">
            <v>ROLL OFF RENT TEMP MONTHLY</v>
          </cell>
          <cell r="D1915" t="str">
            <v>RORENTTMROLL OFF RENT TEMP MONTHLY</v>
          </cell>
          <cell r="E1915">
            <v>67</v>
          </cell>
          <cell r="F1915">
            <v>0</v>
          </cell>
          <cell r="G1915">
            <v>31002</v>
          </cell>
        </row>
        <row r="1916">
          <cell r="B1916" t="str">
            <v>CPHAUL20CO</v>
          </cell>
          <cell r="C1916" t="str">
            <v>20YD CUST OWNED COMP-HAUL</v>
          </cell>
          <cell r="D1916" t="str">
            <v>CPHAUL20CO20YD CUST OWNED COMP-HAUL</v>
          </cell>
          <cell r="E1916">
            <v>26</v>
          </cell>
          <cell r="F1916">
            <v>0</v>
          </cell>
          <cell r="G1916">
            <v>31000</v>
          </cell>
        </row>
        <row r="1917">
          <cell r="B1917" t="str">
            <v>DISP</v>
          </cell>
          <cell r="C1917" t="str">
            <v>Disposal Fee Per Ton</v>
          </cell>
          <cell r="D1917" t="str">
            <v>DISPDisposal Fee Per Ton</v>
          </cell>
          <cell r="E1917">
            <v>62</v>
          </cell>
          <cell r="F1917">
            <v>0</v>
          </cell>
          <cell r="G1917">
            <v>31005</v>
          </cell>
        </row>
        <row r="1918">
          <cell r="B1918" t="str">
            <v>DISPRH</v>
          </cell>
          <cell r="C1918" t="str">
            <v>DISPOSAL TONNAGE-RH</v>
          </cell>
          <cell r="D1918" t="str">
            <v>DISPRHDISPOSAL TONNAGE-RH</v>
          </cell>
          <cell r="E1918">
            <v>8</v>
          </cell>
          <cell r="F1918">
            <v>0</v>
          </cell>
          <cell r="G1918">
            <v>31005</v>
          </cell>
        </row>
        <row r="1919">
          <cell r="B1919" t="str">
            <v>DISPWD-RO</v>
          </cell>
          <cell r="C1919" t="str">
            <v>DISPOSAL FEE WOOD - RO</v>
          </cell>
          <cell r="D1919" t="str">
            <v>DISPWD-RODISPOSAL FEE WOOD - RO</v>
          </cell>
          <cell r="E1919">
            <v>16</v>
          </cell>
          <cell r="F1919">
            <v>0</v>
          </cell>
          <cell r="G1919">
            <v>31005</v>
          </cell>
        </row>
        <row r="1920">
          <cell r="B1920" t="str">
            <v>RECYHAUL</v>
          </cell>
          <cell r="C1920" t="str">
            <v>ROLL OFF RECYCLE HAUL</v>
          </cell>
          <cell r="D1920" t="str">
            <v>RECYHAULROLL OFF RECYCLE HAUL</v>
          </cell>
          <cell r="E1920">
            <v>42</v>
          </cell>
          <cell r="F1920">
            <v>0</v>
          </cell>
          <cell r="G1920">
            <v>31004</v>
          </cell>
        </row>
        <row r="1921">
          <cell r="B1921" t="str">
            <v>RECYRELOCATE</v>
          </cell>
          <cell r="C1921" t="str">
            <v>RELOCATE RECY BOX</v>
          </cell>
          <cell r="D1921" t="str">
            <v>RECYRELOCATERELOCATE RECY BOX</v>
          </cell>
          <cell r="E1921">
            <v>11</v>
          </cell>
          <cell r="F1921">
            <v>0</v>
          </cell>
          <cell r="G1921">
            <v>31004</v>
          </cell>
        </row>
        <row r="1922">
          <cell r="B1922" t="str">
            <v>ROHAUL20</v>
          </cell>
          <cell r="C1922" t="str">
            <v>20YD ROLL OFF-HAUL</v>
          </cell>
          <cell r="D1922" t="str">
            <v>ROHAUL2020YD ROLL OFF-HAUL</v>
          </cell>
          <cell r="E1922">
            <v>48</v>
          </cell>
          <cell r="F1922">
            <v>0</v>
          </cell>
          <cell r="G1922">
            <v>31000</v>
          </cell>
        </row>
        <row r="1923">
          <cell r="B1923" t="str">
            <v>ROHAUL30</v>
          </cell>
          <cell r="C1923" t="str">
            <v>30YD ROLL OFF-HAUL</v>
          </cell>
          <cell r="D1923" t="str">
            <v>ROHAUL3030YD ROLL OFF-HAUL</v>
          </cell>
          <cell r="E1923">
            <v>36</v>
          </cell>
          <cell r="F1923">
            <v>0</v>
          </cell>
          <cell r="G1923">
            <v>31000</v>
          </cell>
        </row>
        <row r="1924">
          <cell r="B1924" t="str">
            <v>ROMILE</v>
          </cell>
          <cell r="C1924" t="str">
            <v>ROLL OFF-MILEAGE</v>
          </cell>
          <cell r="D1924" t="str">
            <v>ROMILEROLL OFF-MILEAGE</v>
          </cell>
          <cell r="E1924">
            <v>33</v>
          </cell>
          <cell r="F1924">
            <v>0</v>
          </cell>
          <cell r="G1924">
            <v>31010</v>
          </cell>
        </row>
        <row r="1925">
          <cell r="B1925" t="str">
            <v>ROMILERECY</v>
          </cell>
          <cell r="C1925" t="str">
            <v>ROLL OFF MILEAGE RECYCLE</v>
          </cell>
          <cell r="D1925" t="str">
            <v>ROMILERECYROLL OFF MILEAGE RECYCLE</v>
          </cell>
          <cell r="E1925">
            <v>2</v>
          </cell>
          <cell r="F1925">
            <v>0</v>
          </cell>
          <cell r="G1925">
            <v>31010</v>
          </cell>
        </row>
        <row r="1926">
          <cell r="B1926" t="str">
            <v>COMMODITY</v>
          </cell>
          <cell r="C1926" t="str">
            <v>COMMODITY</v>
          </cell>
          <cell r="D1926" t="str">
            <v>COMMODITYCOMMODITY</v>
          </cell>
          <cell r="E1926">
            <v>33</v>
          </cell>
          <cell r="F1926">
            <v>0</v>
          </cell>
          <cell r="G1926">
            <v>44161</v>
          </cell>
        </row>
        <row r="1927">
          <cell r="B1927" t="str">
            <v>ROHAUL30WOOD</v>
          </cell>
          <cell r="C1927" t="str">
            <v>30YD WOOD ROLL OFF-HAUL</v>
          </cell>
          <cell r="D1927" t="str">
            <v>ROHAUL30WOOD30YD WOOD ROLL OFF-HAUL</v>
          </cell>
          <cell r="E1927">
            <v>10</v>
          </cell>
          <cell r="F1927">
            <v>0</v>
          </cell>
          <cell r="G1927">
            <v>31004</v>
          </cell>
        </row>
        <row r="1928">
          <cell r="B1928" t="str">
            <v>RORECYMILE</v>
          </cell>
          <cell r="C1928" t="str">
            <v>ROLL OFF RECYCLE-MILEAGE</v>
          </cell>
          <cell r="D1928" t="str">
            <v>RORECYMILEROLL OFF RECYCLE-MILEAGE</v>
          </cell>
          <cell r="E1928">
            <v>9</v>
          </cell>
          <cell r="F1928">
            <v>0</v>
          </cell>
          <cell r="G1928">
            <v>31004</v>
          </cell>
        </row>
        <row r="1929">
          <cell r="B1929" t="str">
            <v>2178-RO</v>
          </cell>
          <cell r="C1929" t="str">
            <v>FUEL AND MATERIAL SURCHARGE</v>
          </cell>
          <cell r="D1929" t="str">
            <v>2178-ROFUEL AND MATERIAL SURCHARGE</v>
          </cell>
          <cell r="E1929">
            <v>140</v>
          </cell>
          <cell r="F1929">
            <v>0</v>
          </cell>
          <cell r="G1929">
            <v>31008</v>
          </cell>
        </row>
        <row r="1930">
          <cell r="B1930" t="str">
            <v>WA-STATE</v>
          </cell>
          <cell r="C1930" t="str">
            <v>8.1% WA STATE SALES TAX</v>
          </cell>
          <cell r="D1930" t="str">
            <v>WA-STATE8.1% WA STATE SALES TAX</v>
          </cell>
          <cell r="E1930">
            <v>170</v>
          </cell>
          <cell r="F1930">
            <v>0</v>
          </cell>
          <cell r="G1930">
            <v>20140</v>
          </cell>
        </row>
        <row r="1931">
          <cell r="B1931" t="str">
            <v>BD</v>
          </cell>
          <cell r="C1931" t="str">
            <v>W\O BAD DEBT</v>
          </cell>
          <cell r="D1931" t="str">
            <v>BDW\O BAD DEBT</v>
          </cell>
          <cell r="E1931">
            <v>46</v>
          </cell>
          <cell r="F1931">
            <v>0</v>
          </cell>
          <cell r="G1931">
            <v>11902</v>
          </cell>
        </row>
        <row r="1932">
          <cell r="B1932" t="str">
            <v>FINCHG</v>
          </cell>
          <cell r="C1932" t="str">
            <v>LATE FEE</v>
          </cell>
          <cell r="D1932" t="str">
            <v>FINCHGLATE FEE</v>
          </cell>
          <cell r="E1932">
            <v>138</v>
          </cell>
          <cell r="F1932">
            <v>0</v>
          </cell>
          <cell r="G1932">
            <v>38000</v>
          </cell>
        </row>
        <row r="1933">
          <cell r="B1933" t="str">
            <v>MM</v>
          </cell>
          <cell r="C1933" t="str">
            <v>MOVE MONEY</v>
          </cell>
          <cell r="D1933" t="str">
            <v>MMMOVE MONEY</v>
          </cell>
          <cell r="E1933">
            <v>63</v>
          </cell>
          <cell r="F1933">
            <v>0</v>
          </cell>
          <cell r="G1933">
            <v>10095</v>
          </cell>
        </row>
        <row r="1934">
          <cell r="B1934" t="str">
            <v>FINCHG</v>
          </cell>
          <cell r="C1934" t="str">
            <v>LATE FEE</v>
          </cell>
          <cell r="D1934" t="str">
            <v>FINCHGLATE FEE</v>
          </cell>
          <cell r="E1934">
            <v>138</v>
          </cell>
          <cell r="F1934">
            <v>0</v>
          </cell>
          <cell r="G1934">
            <v>38000</v>
          </cell>
        </row>
        <row r="1935">
          <cell r="B1935" t="str">
            <v>BD</v>
          </cell>
          <cell r="C1935" t="str">
            <v>W\O BAD DEBT</v>
          </cell>
          <cell r="D1935" t="str">
            <v>BDW\O BAD DEBT</v>
          </cell>
          <cell r="E1935">
            <v>46</v>
          </cell>
          <cell r="F1935">
            <v>0</v>
          </cell>
          <cell r="G1935">
            <v>11902</v>
          </cell>
        </row>
        <row r="1936">
          <cell r="B1936" t="str">
            <v>FINCHG</v>
          </cell>
          <cell r="C1936" t="str">
            <v>LATE FEE</v>
          </cell>
          <cell r="D1936" t="str">
            <v>FINCHGLATE FEE</v>
          </cell>
          <cell r="E1936">
            <v>138</v>
          </cell>
          <cell r="F1936">
            <v>0</v>
          </cell>
          <cell r="G1936">
            <v>38000</v>
          </cell>
        </row>
        <row r="1937">
          <cell r="B1937" t="str">
            <v>300CTPU</v>
          </cell>
          <cell r="C1937" t="str">
            <v>300 GL CART TEMP PICKUP</v>
          </cell>
          <cell r="D1937" t="str">
            <v>300CTPU300 GL CART TEMP PICKUP</v>
          </cell>
          <cell r="E1937">
            <v>30</v>
          </cell>
          <cell r="F1937">
            <v>0</v>
          </cell>
          <cell r="G1937">
            <v>33000</v>
          </cell>
        </row>
        <row r="1938">
          <cell r="B1938" t="str">
            <v>CTDEL</v>
          </cell>
          <cell r="C1938" t="str">
            <v>TEMP CONTAINER DELIV</v>
          </cell>
          <cell r="D1938" t="str">
            <v>CTDELTEMP CONTAINER DELIV</v>
          </cell>
          <cell r="E1938">
            <v>21</v>
          </cell>
          <cell r="F1938">
            <v>0</v>
          </cell>
          <cell r="G1938">
            <v>33000</v>
          </cell>
        </row>
        <row r="1939">
          <cell r="B1939" t="str">
            <v>300CE1</v>
          </cell>
          <cell r="C1939" t="str">
            <v>1-300 GL CART EOW SVC</v>
          </cell>
          <cell r="D1939" t="str">
            <v>300CE11-300 GL CART EOW SVC</v>
          </cell>
          <cell r="E1939">
            <v>46</v>
          </cell>
          <cell r="F1939">
            <v>0</v>
          </cell>
          <cell r="G1939">
            <v>33000</v>
          </cell>
        </row>
        <row r="1940">
          <cell r="B1940" t="str">
            <v>300CW1</v>
          </cell>
          <cell r="C1940" t="str">
            <v>1-300 GL CART WEEKLY SVC</v>
          </cell>
          <cell r="D1940" t="str">
            <v>300CW11-300 GL CART WEEKLY SVC</v>
          </cell>
          <cell r="E1940">
            <v>51</v>
          </cell>
          <cell r="F1940">
            <v>0</v>
          </cell>
          <cell r="G1940">
            <v>33000</v>
          </cell>
        </row>
        <row r="1941">
          <cell r="B1941" t="str">
            <v>60CE1</v>
          </cell>
          <cell r="C1941" t="str">
            <v>1-60 GAL CART CMML EOW</v>
          </cell>
          <cell r="D1941" t="str">
            <v>60CE11-60 GAL CART CMML EOW</v>
          </cell>
          <cell r="E1941">
            <v>52</v>
          </cell>
          <cell r="F1941">
            <v>0</v>
          </cell>
          <cell r="G1941">
            <v>33000</v>
          </cell>
        </row>
        <row r="1942">
          <cell r="B1942" t="str">
            <v>60CW1</v>
          </cell>
          <cell r="C1942" t="str">
            <v>1-60 GAL CART CMML WKLY</v>
          </cell>
          <cell r="D1942" t="str">
            <v>60CW11-60 GAL CART CMML WKLY</v>
          </cell>
          <cell r="E1942">
            <v>54</v>
          </cell>
          <cell r="F1942">
            <v>0</v>
          </cell>
          <cell r="G1942">
            <v>33000</v>
          </cell>
        </row>
        <row r="1943">
          <cell r="B1943" t="str">
            <v>90CW1</v>
          </cell>
          <cell r="C1943" t="str">
            <v>1-90 GAL CART CMML WKLY</v>
          </cell>
          <cell r="D1943" t="str">
            <v>90CW11-90 GAL CART CMML WKLY</v>
          </cell>
          <cell r="E1943">
            <v>63</v>
          </cell>
          <cell r="F1943">
            <v>0</v>
          </cell>
          <cell r="G1943">
            <v>33000</v>
          </cell>
        </row>
        <row r="1944">
          <cell r="B1944" t="str">
            <v>CASTERS-COM</v>
          </cell>
          <cell r="C1944" t="str">
            <v>CASTERS - COM</v>
          </cell>
          <cell r="D1944" t="str">
            <v>CASTERS-COMCASTERS - COM</v>
          </cell>
          <cell r="E1944">
            <v>43</v>
          </cell>
          <cell r="F1944">
            <v>0</v>
          </cell>
          <cell r="G1944">
            <v>33000</v>
          </cell>
        </row>
        <row r="1945">
          <cell r="B1945" t="str">
            <v>CRENT300</v>
          </cell>
          <cell r="C1945" t="str">
            <v>CONTAINER RENT 300 GAL</v>
          </cell>
          <cell r="D1945" t="str">
            <v>CRENT300CONTAINER RENT 300 GAL</v>
          </cell>
          <cell r="E1945">
            <v>46</v>
          </cell>
          <cell r="F1945">
            <v>0</v>
          </cell>
          <cell r="G1945">
            <v>33000</v>
          </cell>
        </row>
        <row r="1946">
          <cell r="B1946" t="str">
            <v>CRENT60</v>
          </cell>
          <cell r="C1946" t="str">
            <v>CONTAINER RENT 60 GAL</v>
          </cell>
          <cell r="D1946" t="str">
            <v>CRENT60CONTAINER RENT 60 GAL</v>
          </cell>
          <cell r="E1946">
            <v>50</v>
          </cell>
          <cell r="F1946">
            <v>0</v>
          </cell>
          <cell r="G1946">
            <v>33000</v>
          </cell>
        </row>
        <row r="1947">
          <cell r="B1947" t="str">
            <v>2178-COM</v>
          </cell>
          <cell r="C1947" t="str">
            <v>FUEL AND MATERIAL SURCHARGE</v>
          </cell>
          <cell r="D1947" t="str">
            <v>2178-COMFUEL AND MATERIAL SURCHARGE</v>
          </cell>
          <cell r="E1947">
            <v>77</v>
          </cell>
          <cell r="F1947">
            <v>0</v>
          </cell>
          <cell r="G1947">
            <v>33002</v>
          </cell>
        </row>
        <row r="1948">
          <cell r="B1948" t="str">
            <v>REFUSE</v>
          </cell>
          <cell r="C1948" t="str">
            <v>3.6% WA REFUSE TAX</v>
          </cell>
          <cell r="D1948" t="str">
            <v>REFUSE3.6% WA REFUSE TAX</v>
          </cell>
          <cell r="E1948">
            <v>337</v>
          </cell>
          <cell r="F1948">
            <v>0</v>
          </cell>
          <cell r="G1948">
            <v>20180</v>
          </cell>
        </row>
        <row r="1949">
          <cell r="B1949" t="str">
            <v>WA-STATE</v>
          </cell>
          <cell r="C1949" t="str">
            <v>7.6% WA STATE SALES TAX</v>
          </cell>
          <cell r="D1949" t="str">
            <v>WA-STATE7.6% WA STATE SALES TAX</v>
          </cell>
          <cell r="E1949">
            <v>43</v>
          </cell>
          <cell r="F1949">
            <v>0</v>
          </cell>
          <cell r="G1949">
            <v>20140</v>
          </cell>
        </row>
        <row r="1950">
          <cell r="B1950" t="str">
            <v>CC-KOL</v>
          </cell>
          <cell r="C1950" t="str">
            <v>ONLINE PAYMENT-CC</v>
          </cell>
          <cell r="D1950" t="str">
            <v>CC-KOLONLINE PAYMENT-CC</v>
          </cell>
          <cell r="E1950">
            <v>151</v>
          </cell>
          <cell r="F1950">
            <v>0</v>
          </cell>
          <cell r="G1950">
            <v>10098</v>
          </cell>
        </row>
        <row r="1951">
          <cell r="B1951" t="str">
            <v>PAY</v>
          </cell>
          <cell r="C1951" t="str">
            <v>PAYMENT-THANK YOU!</v>
          </cell>
          <cell r="D1951" t="str">
            <v>PAYPAYMENT-THANK YOU!</v>
          </cell>
          <cell r="E1951">
            <v>141</v>
          </cell>
          <cell r="F1951">
            <v>0</v>
          </cell>
          <cell r="G1951">
            <v>10060</v>
          </cell>
        </row>
        <row r="1952">
          <cell r="B1952" t="str">
            <v>PAY-CFREE</v>
          </cell>
          <cell r="C1952" t="str">
            <v>PAYMENT-THANK YOU</v>
          </cell>
          <cell r="D1952" t="str">
            <v>PAY-CFREEPAYMENT-THANK YOU</v>
          </cell>
          <cell r="E1952">
            <v>106</v>
          </cell>
          <cell r="F1952">
            <v>0</v>
          </cell>
          <cell r="G1952">
            <v>10092</v>
          </cell>
        </row>
        <row r="1953">
          <cell r="B1953" t="str">
            <v>PAY-KOL</v>
          </cell>
          <cell r="C1953" t="str">
            <v>PAYMENT-THANK YOU - OL</v>
          </cell>
          <cell r="D1953" t="str">
            <v>PAY-KOLPAYMENT-THANK YOU - OL</v>
          </cell>
          <cell r="E1953">
            <v>128</v>
          </cell>
          <cell r="F1953">
            <v>0</v>
          </cell>
          <cell r="G1953">
            <v>10093</v>
          </cell>
        </row>
        <row r="1954">
          <cell r="B1954" t="str">
            <v>PAYNOW</v>
          </cell>
          <cell r="C1954" t="str">
            <v>ONE-TIME PAYMENT</v>
          </cell>
          <cell r="D1954" t="str">
            <v>PAYNOWONE-TIME PAYMENT</v>
          </cell>
          <cell r="E1954">
            <v>157</v>
          </cell>
          <cell r="F1954">
            <v>0</v>
          </cell>
          <cell r="G1954">
            <v>10098</v>
          </cell>
        </row>
        <row r="1955">
          <cell r="B1955" t="str">
            <v>PAYPNCL</v>
          </cell>
          <cell r="C1955" t="str">
            <v>PAYMENT THANK YOU!</v>
          </cell>
          <cell r="D1955" t="str">
            <v>PAYPNCLPAYMENT THANK YOU!</v>
          </cell>
          <cell r="E1955">
            <v>151</v>
          </cell>
          <cell r="F1955">
            <v>0</v>
          </cell>
          <cell r="G1955">
            <v>10099</v>
          </cell>
        </row>
        <row r="1956">
          <cell r="B1956" t="str">
            <v>CC-KOL</v>
          </cell>
          <cell r="C1956" t="str">
            <v>ONLINE PAYMENT-CC</v>
          </cell>
          <cell r="D1956" t="str">
            <v>CC-KOLONLINE PAYMENT-CC</v>
          </cell>
          <cell r="E1956">
            <v>151</v>
          </cell>
          <cell r="F1956">
            <v>0</v>
          </cell>
          <cell r="G1956">
            <v>10098</v>
          </cell>
        </row>
        <row r="1957">
          <cell r="B1957" t="str">
            <v>PAYMET</v>
          </cell>
          <cell r="C1957" t="str">
            <v>METAVANTE ONLINE PAYMENT</v>
          </cell>
          <cell r="D1957" t="str">
            <v>PAYMETMETAVANTE ONLINE PAYMENT</v>
          </cell>
          <cell r="E1957">
            <v>77</v>
          </cell>
          <cell r="F1957">
            <v>0</v>
          </cell>
          <cell r="G1957">
            <v>10092</v>
          </cell>
        </row>
        <row r="1958">
          <cell r="B1958" t="str">
            <v>PAYNOW</v>
          </cell>
          <cell r="C1958" t="str">
            <v>ONE-TIME PAYMENT</v>
          </cell>
          <cell r="D1958" t="str">
            <v>PAYNOWONE-TIME PAYMENT</v>
          </cell>
          <cell r="E1958">
            <v>157</v>
          </cell>
          <cell r="F1958">
            <v>0</v>
          </cell>
          <cell r="G1958">
            <v>10098</v>
          </cell>
        </row>
        <row r="1959">
          <cell r="B1959" t="str">
            <v>PAYPNCL</v>
          </cell>
          <cell r="C1959" t="str">
            <v>PAYMENT THANK YOU!</v>
          </cell>
          <cell r="D1959" t="str">
            <v>PAYPNCLPAYMENT THANK YOU!</v>
          </cell>
          <cell r="E1959">
            <v>151</v>
          </cell>
          <cell r="F1959">
            <v>0</v>
          </cell>
          <cell r="G1959">
            <v>10099</v>
          </cell>
        </row>
        <row r="1960">
          <cell r="B1960" t="str">
            <v>CC-KOL</v>
          </cell>
          <cell r="C1960" t="str">
            <v>ONLINE PAYMENT-CC</v>
          </cell>
          <cell r="D1960" t="str">
            <v>CC-KOLONLINE PAYMENT-CC</v>
          </cell>
          <cell r="E1960">
            <v>151</v>
          </cell>
          <cell r="F1960">
            <v>0</v>
          </cell>
          <cell r="G1960">
            <v>10098</v>
          </cell>
        </row>
        <row r="1961">
          <cell r="B1961" t="str">
            <v>PAY</v>
          </cell>
          <cell r="C1961" t="str">
            <v>PAYMENT-THANK YOU!</v>
          </cell>
          <cell r="D1961" t="str">
            <v>PAYPAYMENT-THANK YOU!</v>
          </cell>
          <cell r="E1961">
            <v>141</v>
          </cell>
          <cell r="F1961">
            <v>0</v>
          </cell>
          <cell r="G1961">
            <v>10060</v>
          </cell>
        </row>
        <row r="1962">
          <cell r="B1962" t="str">
            <v>PAYNOW</v>
          </cell>
          <cell r="C1962" t="str">
            <v>ONE-TIME PAYMENT</v>
          </cell>
          <cell r="D1962" t="str">
            <v>PAYNOWONE-TIME PAYMENT</v>
          </cell>
          <cell r="E1962">
            <v>157</v>
          </cell>
          <cell r="F1962">
            <v>0</v>
          </cell>
          <cell r="G1962">
            <v>10098</v>
          </cell>
        </row>
        <row r="1963">
          <cell r="B1963" t="str">
            <v>PAYPNCL</v>
          </cell>
          <cell r="C1963" t="str">
            <v>PAYMENT THANK YOU!</v>
          </cell>
          <cell r="D1963" t="str">
            <v>PAYPNCLPAYMENT THANK YOU!</v>
          </cell>
          <cell r="E1963">
            <v>151</v>
          </cell>
          <cell r="F1963">
            <v>0</v>
          </cell>
          <cell r="G1963">
            <v>10099</v>
          </cell>
        </row>
        <row r="1964">
          <cell r="B1964" t="str">
            <v>WA-STATE</v>
          </cell>
          <cell r="C1964" t="str">
            <v>7.6% WA STATE SALES TAX</v>
          </cell>
          <cell r="D1964" t="str">
            <v>WA-STATE7.6% WA STATE SALES TAX</v>
          </cell>
          <cell r="E1964">
            <v>43</v>
          </cell>
          <cell r="F1964">
            <v>0</v>
          </cell>
          <cell r="G1964">
            <v>20140</v>
          </cell>
        </row>
        <row r="1965">
          <cell r="B1965" t="str">
            <v>60RW1</v>
          </cell>
          <cell r="C1965" t="str">
            <v>1-60 GAL CART WEEKLY SVC</v>
          </cell>
          <cell r="D1965" t="str">
            <v>60RW11-60 GAL CART WEEKLY SVC</v>
          </cell>
          <cell r="E1965">
            <v>144</v>
          </cell>
          <cell r="F1965">
            <v>0</v>
          </cell>
          <cell r="G1965">
            <v>32000</v>
          </cell>
        </row>
        <row r="1966">
          <cell r="B1966" t="str">
            <v>OFOWR</v>
          </cell>
          <cell r="C1966" t="str">
            <v>OVERFILL/OVERWEIGHT CHG</v>
          </cell>
          <cell r="D1966" t="str">
            <v>OFOWROVERFILL/OVERWEIGHT CHG</v>
          </cell>
          <cell r="E1966">
            <v>70</v>
          </cell>
          <cell r="F1966">
            <v>0</v>
          </cell>
          <cell r="G1966">
            <v>32001</v>
          </cell>
        </row>
        <row r="1967">
          <cell r="B1967" t="str">
            <v>RESTART</v>
          </cell>
          <cell r="C1967" t="str">
            <v>SERVICE RESTART FEE</v>
          </cell>
          <cell r="D1967" t="str">
            <v>RESTARTSERVICE RESTART FEE</v>
          </cell>
          <cell r="E1967">
            <v>80</v>
          </cell>
          <cell r="F1967">
            <v>0</v>
          </cell>
          <cell r="G1967">
            <v>32000</v>
          </cell>
        </row>
        <row r="1968">
          <cell r="B1968" t="str">
            <v>RXTRA60</v>
          </cell>
          <cell r="C1968" t="str">
            <v>EXTRA 60GAL RESI</v>
          </cell>
          <cell r="D1968" t="str">
            <v>RXTRA60EXTRA 60GAL RESI</v>
          </cell>
          <cell r="E1968">
            <v>49</v>
          </cell>
          <cell r="F1968">
            <v>0</v>
          </cell>
          <cell r="G1968">
            <v>32001</v>
          </cell>
        </row>
        <row r="1969">
          <cell r="B1969" t="str">
            <v>2178-COM</v>
          </cell>
          <cell r="C1969" t="str">
            <v>FUEL AND MATERIAL SURCHARGE</v>
          </cell>
          <cell r="D1969" t="str">
            <v>2178-COMFUEL AND MATERIAL SURCHARGE</v>
          </cell>
          <cell r="E1969">
            <v>77</v>
          </cell>
          <cell r="F1969">
            <v>0</v>
          </cell>
          <cell r="G1969">
            <v>33002</v>
          </cell>
        </row>
        <row r="1970">
          <cell r="B1970" t="str">
            <v>2178-RES</v>
          </cell>
          <cell r="C1970" t="str">
            <v>FUEL AND MATERIAL SURCHARGE</v>
          </cell>
          <cell r="D1970" t="str">
            <v>2178-RESFUEL AND MATERIAL SURCHARGE</v>
          </cell>
          <cell r="E1970">
            <v>133</v>
          </cell>
          <cell r="F1970">
            <v>0</v>
          </cell>
          <cell r="G1970">
            <v>32002</v>
          </cell>
        </row>
        <row r="1971">
          <cell r="B1971" t="str">
            <v>REFUSE</v>
          </cell>
          <cell r="C1971" t="str">
            <v>3.6% WA REFUSE TAX</v>
          </cell>
          <cell r="D1971" t="str">
            <v>REFUSE3.6% WA REFUSE TAX</v>
          </cell>
          <cell r="E1971">
            <v>337</v>
          </cell>
          <cell r="F1971">
            <v>0</v>
          </cell>
          <cell r="G1971">
            <v>20180</v>
          </cell>
        </row>
        <row r="1972">
          <cell r="B1972" t="str">
            <v>REFUSE</v>
          </cell>
          <cell r="C1972" t="str">
            <v>3.6% WA REFUSE TAX</v>
          </cell>
          <cell r="D1972" t="str">
            <v>REFUSE3.6% WA REFUSE TAX</v>
          </cell>
          <cell r="E1972">
            <v>337</v>
          </cell>
          <cell r="F1972">
            <v>0</v>
          </cell>
          <cell r="G1972">
            <v>20180</v>
          </cell>
        </row>
        <row r="1973">
          <cell r="B1973" t="str">
            <v>60RM1</v>
          </cell>
          <cell r="C1973" t="str">
            <v>1-60 GAL CART MONTHLY SVC</v>
          </cell>
          <cell r="D1973" t="str">
            <v>60RM11-60 GAL CART MONTHLY SVC</v>
          </cell>
          <cell r="E1973">
            <v>88</v>
          </cell>
          <cell r="F1973">
            <v>0</v>
          </cell>
          <cell r="G1973">
            <v>32000</v>
          </cell>
        </row>
        <row r="1974">
          <cell r="B1974" t="str">
            <v>60RW1</v>
          </cell>
          <cell r="C1974" t="str">
            <v>1-60 GAL CART WEEKLY SVC</v>
          </cell>
          <cell r="D1974" t="str">
            <v>60RW11-60 GAL CART WEEKLY SVC</v>
          </cell>
          <cell r="E1974">
            <v>144</v>
          </cell>
          <cell r="F1974">
            <v>0</v>
          </cell>
          <cell r="G1974">
            <v>32000</v>
          </cell>
        </row>
        <row r="1975">
          <cell r="B1975" t="str">
            <v>65RBRENT</v>
          </cell>
          <cell r="C1975" t="str">
            <v>65 RESI BEAR RENT</v>
          </cell>
          <cell r="D1975" t="str">
            <v>65RBRENT65 RESI BEAR RENT</v>
          </cell>
          <cell r="E1975">
            <v>80</v>
          </cell>
          <cell r="F1975">
            <v>0</v>
          </cell>
          <cell r="G1975">
            <v>32000</v>
          </cell>
        </row>
        <row r="1976">
          <cell r="B1976" t="str">
            <v>90RW1</v>
          </cell>
          <cell r="C1976" t="str">
            <v>1-90 GAL CART RESI WKLY</v>
          </cell>
          <cell r="D1976" t="str">
            <v>90RW11-90 GAL CART RESI WKLY</v>
          </cell>
          <cell r="E1976">
            <v>104</v>
          </cell>
          <cell r="F1976">
            <v>0</v>
          </cell>
          <cell r="G1976">
            <v>32000</v>
          </cell>
        </row>
        <row r="1977">
          <cell r="B1977" t="str">
            <v>EMPLOYEER</v>
          </cell>
          <cell r="C1977" t="str">
            <v>EMPLOYEE SERVICE</v>
          </cell>
          <cell r="D1977" t="str">
            <v>EMPLOYEEREMPLOYEE SERVICE</v>
          </cell>
          <cell r="E1977">
            <v>29</v>
          </cell>
          <cell r="F1977">
            <v>0</v>
          </cell>
          <cell r="G1977">
            <v>32000</v>
          </cell>
        </row>
        <row r="1978">
          <cell r="B1978" t="str">
            <v>RDRIVEIN</v>
          </cell>
          <cell r="C1978" t="str">
            <v>DRIVE IN SERVICE</v>
          </cell>
          <cell r="D1978" t="str">
            <v>RDRIVEINDRIVE IN SERVICE</v>
          </cell>
          <cell r="E1978">
            <v>52</v>
          </cell>
          <cell r="F1978">
            <v>0</v>
          </cell>
          <cell r="G1978">
            <v>32001</v>
          </cell>
        </row>
        <row r="1979">
          <cell r="B1979" t="str">
            <v>OFOWR</v>
          </cell>
          <cell r="C1979" t="str">
            <v>OVERFILL/OVERWEIGHT CHG</v>
          </cell>
          <cell r="D1979" t="str">
            <v>OFOWROVERFILL/OVERWEIGHT CHG</v>
          </cell>
          <cell r="E1979">
            <v>70</v>
          </cell>
          <cell r="F1979">
            <v>0</v>
          </cell>
          <cell r="G1979">
            <v>32001</v>
          </cell>
        </row>
        <row r="1980">
          <cell r="B1980" t="str">
            <v>RXTRA60</v>
          </cell>
          <cell r="C1980" t="str">
            <v>EXTRA 60GAL RESI</v>
          </cell>
          <cell r="D1980" t="str">
            <v>RXTRA60EXTRA 60GAL RESI</v>
          </cell>
          <cell r="E1980">
            <v>49</v>
          </cell>
          <cell r="F1980">
            <v>0</v>
          </cell>
          <cell r="G1980">
            <v>32001</v>
          </cell>
        </row>
        <row r="1981">
          <cell r="B1981" t="str">
            <v>RXTRA90</v>
          </cell>
          <cell r="C1981" t="str">
            <v>EXTRA 90GAL RESI</v>
          </cell>
          <cell r="D1981" t="str">
            <v>RXTRA90EXTRA 90GAL RESI</v>
          </cell>
          <cell r="E1981">
            <v>35</v>
          </cell>
          <cell r="F1981">
            <v>0</v>
          </cell>
          <cell r="G1981">
            <v>32001</v>
          </cell>
        </row>
        <row r="1982">
          <cell r="B1982" t="str">
            <v>2178-RES</v>
          </cell>
          <cell r="C1982" t="str">
            <v>FUEL AND MATERIAL SURCHARGE</v>
          </cell>
          <cell r="D1982" t="str">
            <v>2178-RESFUEL AND MATERIAL SURCHARGE</v>
          </cell>
          <cell r="E1982">
            <v>133</v>
          </cell>
          <cell r="F1982">
            <v>0</v>
          </cell>
          <cell r="G1982">
            <v>32002</v>
          </cell>
        </row>
        <row r="1983">
          <cell r="B1983" t="str">
            <v>REFUSE</v>
          </cell>
          <cell r="C1983" t="str">
            <v>3.6% WA REFUSE TAX</v>
          </cell>
          <cell r="D1983" t="str">
            <v>REFUSE3.6% WA REFUSE TAX</v>
          </cell>
          <cell r="E1983">
            <v>337</v>
          </cell>
          <cell r="F1983">
            <v>0</v>
          </cell>
          <cell r="G1983">
            <v>20180</v>
          </cell>
        </row>
        <row r="1984">
          <cell r="B1984" t="str">
            <v>WA-STATE</v>
          </cell>
          <cell r="C1984" t="str">
            <v>7.6% WA STATE SALES TAX</v>
          </cell>
          <cell r="D1984" t="str">
            <v>WA-STATE7.6% WA STATE SALES TAX</v>
          </cell>
          <cell r="E1984">
            <v>43</v>
          </cell>
          <cell r="F1984">
            <v>0</v>
          </cell>
          <cell r="G1984">
            <v>20140</v>
          </cell>
        </row>
        <row r="1985">
          <cell r="B1985" t="str">
            <v>RORECYRENT</v>
          </cell>
          <cell r="C1985" t="str">
            <v>ROLL OFF RECYCLE RENT</v>
          </cell>
          <cell r="D1985" t="str">
            <v>RORECYRENTROLL OFF RECYCLE RENT</v>
          </cell>
          <cell r="E1985">
            <v>25</v>
          </cell>
          <cell r="F1985">
            <v>0</v>
          </cell>
          <cell r="G1985">
            <v>31002</v>
          </cell>
        </row>
        <row r="1986">
          <cell r="B1986" t="str">
            <v>RORENTTM</v>
          </cell>
          <cell r="C1986" t="str">
            <v>ROLL OFF RENT TEMP MONTHLY</v>
          </cell>
          <cell r="D1986" t="str">
            <v>RORENTTMROLL OFF RENT TEMP MONTHLY</v>
          </cell>
          <cell r="E1986">
            <v>67</v>
          </cell>
          <cell r="F1986">
            <v>0</v>
          </cell>
          <cell r="G1986">
            <v>31002</v>
          </cell>
        </row>
        <row r="1987">
          <cell r="B1987" t="str">
            <v>DISP</v>
          </cell>
          <cell r="C1987" t="str">
            <v>Disposal Fee Per Ton</v>
          </cell>
          <cell r="D1987" t="str">
            <v>DISPDisposal Fee Per Ton</v>
          </cell>
          <cell r="E1987">
            <v>62</v>
          </cell>
          <cell r="F1987">
            <v>0</v>
          </cell>
          <cell r="G1987">
            <v>31005</v>
          </cell>
        </row>
        <row r="1988">
          <cell r="B1988" t="str">
            <v>DISPMETAL-RO</v>
          </cell>
          <cell r="C1988" t="str">
            <v>DISPOSAL FEE METAL - RO</v>
          </cell>
          <cell r="D1988" t="str">
            <v>DISPMETAL-RODISPOSAL FEE METAL - RO</v>
          </cell>
          <cell r="E1988">
            <v>7</v>
          </cell>
          <cell r="F1988">
            <v>0</v>
          </cell>
          <cell r="G1988">
            <v>31005</v>
          </cell>
        </row>
        <row r="1989">
          <cell r="B1989" t="str">
            <v>RECYHAUL</v>
          </cell>
          <cell r="C1989" t="str">
            <v>ROLL OFF RECYCLE HAUL</v>
          </cell>
          <cell r="D1989" t="str">
            <v>RECYHAULROLL OFF RECYCLE HAUL</v>
          </cell>
          <cell r="E1989">
            <v>42</v>
          </cell>
          <cell r="F1989">
            <v>0</v>
          </cell>
          <cell r="G1989">
            <v>31004</v>
          </cell>
        </row>
        <row r="1990">
          <cell r="B1990" t="str">
            <v>ROHAUL30T</v>
          </cell>
          <cell r="C1990" t="str">
            <v>30YD ROLL OFF TEMP HAUL</v>
          </cell>
          <cell r="D1990" t="str">
            <v>ROHAUL30T30YD ROLL OFF TEMP HAUL</v>
          </cell>
          <cell r="E1990">
            <v>51</v>
          </cell>
          <cell r="F1990">
            <v>0</v>
          </cell>
          <cell r="G1990">
            <v>31001</v>
          </cell>
        </row>
        <row r="1991">
          <cell r="B1991" t="str">
            <v>ROMILE</v>
          </cell>
          <cell r="C1991" t="str">
            <v>ROLL OFF-MILEAGE</v>
          </cell>
          <cell r="D1991" t="str">
            <v>ROMILEROLL OFF-MILEAGE</v>
          </cell>
          <cell r="E1991">
            <v>33</v>
          </cell>
          <cell r="F1991">
            <v>0</v>
          </cell>
          <cell r="G1991">
            <v>31010</v>
          </cell>
        </row>
        <row r="1992">
          <cell r="B1992" t="str">
            <v>RORENTTD</v>
          </cell>
          <cell r="C1992" t="str">
            <v>ROLL OFF RENT TEMP DAILY</v>
          </cell>
          <cell r="D1992" t="str">
            <v>RORENTTDROLL OFF RENT TEMP DAILY</v>
          </cell>
          <cell r="E1992">
            <v>47</v>
          </cell>
          <cell r="F1992">
            <v>0</v>
          </cell>
          <cell r="G1992">
            <v>31002</v>
          </cell>
        </row>
        <row r="1993">
          <cell r="B1993" t="str">
            <v>TIRE-RO</v>
          </cell>
          <cell r="C1993" t="str">
            <v>TIRE FEE - RO</v>
          </cell>
          <cell r="D1993" t="str">
            <v>TIRE-ROTIRE FEE - RO</v>
          </cell>
          <cell r="E1993">
            <v>22</v>
          </cell>
          <cell r="F1993">
            <v>0</v>
          </cell>
          <cell r="G1993">
            <v>31005</v>
          </cell>
        </row>
        <row r="1994">
          <cell r="B1994" t="str">
            <v>2178-RO</v>
          </cell>
          <cell r="C1994" t="str">
            <v>FUEL AND MATERIAL SURCHARGE</v>
          </cell>
          <cell r="D1994" t="str">
            <v>2178-ROFUEL AND MATERIAL SURCHARGE</v>
          </cell>
          <cell r="E1994">
            <v>140</v>
          </cell>
          <cell r="F1994">
            <v>0</v>
          </cell>
          <cell r="G1994">
            <v>31008</v>
          </cell>
        </row>
        <row r="1995">
          <cell r="B1995" t="str">
            <v>REFUSE</v>
          </cell>
          <cell r="C1995" t="str">
            <v>3.6% WA REFUSE TAX</v>
          </cell>
          <cell r="D1995" t="str">
            <v>REFUSE3.6% WA REFUSE TAX</v>
          </cell>
          <cell r="E1995">
            <v>337</v>
          </cell>
          <cell r="F1995">
            <v>0</v>
          </cell>
          <cell r="G1995">
            <v>20180</v>
          </cell>
        </row>
        <row r="1996">
          <cell r="B1996" t="str">
            <v>WA-STATE</v>
          </cell>
          <cell r="C1996" t="str">
            <v>7.6% WA STATE SALES TAX</v>
          </cell>
          <cell r="D1996" t="str">
            <v>WA-STATE7.6% WA STATE SALES TAX</v>
          </cell>
          <cell r="E1996">
            <v>43</v>
          </cell>
          <cell r="F1996">
            <v>0</v>
          </cell>
          <cell r="G1996">
            <v>20140</v>
          </cell>
        </row>
        <row r="1997">
          <cell r="B1997" t="str">
            <v>FINCHG</v>
          </cell>
          <cell r="C1997" t="str">
            <v>LATE FEE</v>
          </cell>
          <cell r="D1997" t="str">
            <v>FINCHGLATE FEE</v>
          </cell>
          <cell r="E1997">
            <v>138</v>
          </cell>
          <cell r="F1997">
            <v>0</v>
          </cell>
          <cell r="G1997">
            <v>38000</v>
          </cell>
        </row>
        <row r="1998">
          <cell r="B1998" t="str">
            <v>FINCHG</v>
          </cell>
          <cell r="C1998" t="str">
            <v>LATE FEE</v>
          </cell>
          <cell r="D1998" t="str">
            <v>FINCHGLATE FEE</v>
          </cell>
          <cell r="E1998">
            <v>138</v>
          </cell>
          <cell r="F1998">
            <v>0</v>
          </cell>
          <cell r="G1998">
            <v>38000</v>
          </cell>
        </row>
        <row r="1999">
          <cell r="B1999" t="str">
            <v>FINCHG</v>
          </cell>
          <cell r="C1999" t="str">
            <v>LATE FEE</v>
          </cell>
          <cell r="D1999" t="str">
            <v>FINCHGLATE FEE</v>
          </cell>
          <cell r="E1999">
            <v>138</v>
          </cell>
          <cell r="F1999">
            <v>0</v>
          </cell>
          <cell r="G1999">
            <v>38000</v>
          </cell>
        </row>
        <row r="2000">
          <cell r="B2000" t="str">
            <v>FINCHG</v>
          </cell>
          <cell r="C2000" t="str">
            <v>LATE FEE</v>
          </cell>
          <cell r="D2000" t="str">
            <v>FINCHGLATE FEE</v>
          </cell>
          <cell r="E2000">
            <v>138</v>
          </cell>
          <cell r="F2000">
            <v>0</v>
          </cell>
          <cell r="G2000">
            <v>38000</v>
          </cell>
        </row>
        <row r="2001">
          <cell r="B2001" t="str">
            <v>300C2W1</v>
          </cell>
          <cell r="C2001" t="str">
            <v>1-300 GL CART 2X WK SVC</v>
          </cell>
          <cell r="D2001" t="str">
            <v>300C2W11-300 GL CART 2X WK SVC</v>
          </cell>
          <cell r="E2001">
            <v>41</v>
          </cell>
          <cell r="F2001">
            <v>0</v>
          </cell>
          <cell r="G2001">
            <v>33000</v>
          </cell>
        </row>
        <row r="2002">
          <cell r="B2002" t="str">
            <v>300C3W1</v>
          </cell>
          <cell r="C2002" t="str">
            <v>1-300 GL CART 3X WK SVC</v>
          </cell>
          <cell r="D2002" t="str">
            <v>300C3W11-300 GL CART 3X WK SVC</v>
          </cell>
          <cell r="E2002">
            <v>38</v>
          </cell>
          <cell r="F2002">
            <v>0</v>
          </cell>
          <cell r="G2002">
            <v>33000</v>
          </cell>
        </row>
        <row r="2003">
          <cell r="B2003" t="str">
            <v>300C5W1</v>
          </cell>
          <cell r="C2003" t="str">
            <v>1-300 GL CART 5X WK SVC</v>
          </cell>
          <cell r="D2003" t="str">
            <v>300C5W11-300 GL CART 5X WK SVC</v>
          </cell>
          <cell r="E2003">
            <v>34</v>
          </cell>
          <cell r="F2003">
            <v>0</v>
          </cell>
          <cell r="G2003">
            <v>33000</v>
          </cell>
        </row>
        <row r="2004">
          <cell r="B2004" t="str">
            <v>300CE1</v>
          </cell>
          <cell r="C2004" t="str">
            <v>1-300 GL CART EOW SVC</v>
          </cell>
          <cell r="D2004" t="str">
            <v>300CE11-300 GL CART EOW SVC</v>
          </cell>
          <cell r="E2004">
            <v>46</v>
          </cell>
          <cell r="F2004">
            <v>0</v>
          </cell>
          <cell r="G2004">
            <v>33000</v>
          </cell>
        </row>
        <row r="2005">
          <cell r="B2005" t="str">
            <v>300CW1</v>
          </cell>
          <cell r="C2005" t="str">
            <v>1-300 GL CART WEEKLY SVC</v>
          </cell>
          <cell r="D2005" t="str">
            <v>300CW11-300 GL CART WEEKLY SVC</v>
          </cell>
          <cell r="E2005">
            <v>51</v>
          </cell>
          <cell r="F2005">
            <v>0</v>
          </cell>
          <cell r="G2005">
            <v>33000</v>
          </cell>
        </row>
        <row r="2006">
          <cell r="B2006" t="str">
            <v>300RENTTM</v>
          </cell>
          <cell r="C2006" t="str">
            <v>300 GL CART TEMP RENT MONTHLY</v>
          </cell>
          <cell r="D2006" t="str">
            <v>300RENTTM300 GL CART TEMP RENT MONTHLY</v>
          </cell>
          <cell r="E2006">
            <v>28</v>
          </cell>
          <cell r="F2006">
            <v>0</v>
          </cell>
          <cell r="G2006">
            <v>33000</v>
          </cell>
        </row>
        <row r="2007">
          <cell r="B2007" t="str">
            <v>60C2W1</v>
          </cell>
          <cell r="C2007" t="str">
            <v>1-60 GAL CART CMML 2X WK</v>
          </cell>
          <cell r="D2007" t="str">
            <v>60C2W11-60 GAL CART CMML 2X WK</v>
          </cell>
          <cell r="E2007">
            <v>25</v>
          </cell>
          <cell r="F2007">
            <v>0</v>
          </cell>
          <cell r="G2007">
            <v>33000</v>
          </cell>
        </row>
        <row r="2008">
          <cell r="B2008" t="str">
            <v>60CE1</v>
          </cell>
          <cell r="C2008" t="str">
            <v>1-60 GAL CART CMML EOW</v>
          </cell>
          <cell r="D2008" t="str">
            <v>60CE11-60 GAL CART CMML EOW</v>
          </cell>
          <cell r="E2008">
            <v>52</v>
          </cell>
          <cell r="F2008">
            <v>0</v>
          </cell>
          <cell r="G2008">
            <v>33000</v>
          </cell>
        </row>
        <row r="2009">
          <cell r="B2009" t="str">
            <v>60CW1</v>
          </cell>
          <cell r="C2009" t="str">
            <v>1-60 GAL CART CMML WKLY</v>
          </cell>
          <cell r="D2009" t="str">
            <v>60CW11-60 GAL CART CMML WKLY</v>
          </cell>
          <cell r="E2009">
            <v>54</v>
          </cell>
          <cell r="F2009">
            <v>0</v>
          </cell>
          <cell r="G2009">
            <v>33000</v>
          </cell>
        </row>
        <row r="2010">
          <cell r="B2010" t="str">
            <v>65CBRENT</v>
          </cell>
          <cell r="C2010" t="str">
            <v>65 CMML BEAR RENT</v>
          </cell>
          <cell r="D2010" t="str">
            <v>65CBRENT65 CMML BEAR RENT</v>
          </cell>
          <cell r="E2010">
            <v>31</v>
          </cell>
          <cell r="F2010">
            <v>0</v>
          </cell>
          <cell r="G2010">
            <v>33000</v>
          </cell>
        </row>
        <row r="2011">
          <cell r="B2011" t="str">
            <v>65CWB1</v>
          </cell>
          <cell r="C2011" t="str">
            <v>1-65 GAL BEAR CART CMML WKLY</v>
          </cell>
          <cell r="D2011" t="str">
            <v>65CWB11-65 GAL BEAR CART CMML WKLY</v>
          </cell>
          <cell r="E2011">
            <v>34</v>
          </cell>
          <cell r="F2011">
            <v>0</v>
          </cell>
          <cell r="G2011">
            <v>33000</v>
          </cell>
        </row>
        <row r="2012">
          <cell r="B2012" t="str">
            <v>90C2W1</v>
          </cell>
          <cell r="C2012" t="str">
            <v>1-90 GAL CART CMML 2X WK</v>
          </cell>
          <cell r="D2012" t="str">
            <v>90C2W11-90 GAL CART CMML 2X WK</v>
          </cell>
          <cell r="E2012">
            <v>36</v>
          </cell>
          <cell r="F2012">
            <v>0</v>
          </cell>
          <cell r="G2012">
            <v>33000</v>
          </cell>
        </row>
        <row r="2013">
          <cell r="B2013" t="str">
            <v>90CW1</v>
          </cell>
          <cell r="C2013" t="str">
            <v>1-90 GAL CART CMML WKLY</v>
          </cell>
          <cell r="D2013" t="str">
            <v>90CW11-90 GAL CART CMML WKLY</v>
          </cell>
          <cell r="E2013">
            <v>63</v>
          </cell>
          <cell r="F2013">
            <v>0</v>
          </cell>
          <cell r="G2013">
            <v>33000</v>
          </cell>
        </row>
        <row r="2014">
          <cell r="B2014" t="str">
            <v>95C5WB1</v>
          </cell>
          <cell r="C2014" t="str">
            <v>1-95 GAL BEAR CART CMML 5X WK</v>
          </cell>
          <cell r="D2014" t="str">
            <v>95C5WB11-95 GAL BEAR CART CMML 5X WK</v>
          </cell>
          <cell r="E2014">
            <v>16</v>
          </cell>
          <cell r="F2014">
            <v>0</v>
          </cell>
          <cell r="G2014">
            <v>33000</v>
          </cell>
        </row>
        <row r="2015">
          <cell r="B2015" t="str">
            <v>95CBRENT</v>
          </cell>
          <cell r="C2015" t="str">
            <v>95 CMML BEAR RENT</v>
          </cell>
          <cell r="D2015" t="str">
            <v>95CBRENT95 CMML BEAR RENT</v>
          </cell>
          <cell r="E2015">
            <v>37</v>
          </cell>
          <cell r="F2015">
            <v>0</v>
          </cell>
          <cell r="G2015">
            <v>33000</v>
          </cell>
        </row>
        <row r="2016">
          <cell r="B2016" t="str">
            <v>95CWB1</v>
          </cell>
          <cell r="C2016" t="str">
            <v>1-95 GAL BEAR CART CMML WKLY</v>
          </cell>
          <cell r="D2016" t="str">
            <v>95CWB11-95 GAL BEAR CART CMML WKLY</v>
          </cell>
          <cell r="E2016">
            <v>37</v>
          </cell>
          <cell r="F2016">
            <v>0</v>
          </cell>
          <cell r="G2016">
            <v>33000</v>
          </cell>
        </row>
        <row r="2017">
          <cell r="B2017" t="str">
            <v>CASTERS-COM</v>
          </cell>
          <cell r="C2017" t="str">
            <v>CASTERS - COM</v>
          </cell>
          <cell r="D2017" t="str">
            <v>CASTERS-COMCASTERS - COM</v>
          </cell>
          <cell r="E2017">
            <v>43</v>
          </cell>
          <cell r="F2017">
            <v>0</v>
          </cell>
          <cell r="G2017">
            <v>33000</v>
          </cell>
        </row>
        <row r="2018">
          <cell r="B2018" t="str">
            <v>CRENT300</v>
          </cell>
          <cell r="C2018" t="str">
            <v>CONTAINER RENT 300 GAL</v>
          </cell>
          <cell r="D2018" t="str">
            <v>CRENT300CONTAINER RENT 300 GAL</v>
          </cell>
          <cell r="E2018">
            <v>46</v>
          </cell>
          <cell r="F2018">
            <v>0</v>
          </cell>
          <cell r="G2018">
            <v>33000</v>
          </cell>
        </row>
        <row r="2019">
          <cell r="B2019" t="str">
            <v>CRENT60</v>
          </cell>
          <cell r="C2019" t="str">
            <v>CONTAINER RENT 60 GAL</v>
          </cell>
          <cell r="D2019" t="str">
            <v>CRENT60CONTAINER RENT 60 GAL</v>
          </cell>
          <cell r="E2019">
            <v>50</v>
          </cell>
          <cell r="F2019">
            <v>0</v>
          </cell>
          <cell r="G2019">
            <v>33000</v>
          </cell>
        </row>
        <row r="2020">
          <cell r="B2020" t="str">
            <v>ROLL2W300</v>
          </cell>
          <cell r="C2020" t="str">
            <v>ROLL OUT 300GAL 2X WK</v>
          </cell>
          <cell r="D2020" t="str">
            <v>ROLL2W300ROLL OUT 300GAL 2X WK</v>
          </cell>
          <cell r="E2020">
            <v>12</v>
          </cell>
          <cell r="F2020">
            <v>0</v>
          </cell>
          <cell r="G2020">
            <v>33001</v>
          </cell>
        </row>
        <row r="2021">
          <cell r="B2021" t="str">
            <v>ROLLOUTOC</v>
          </cell>
          <cell r="C2021" t="str">
            <v>ROLL OUT</v>
          </cell>
          <cell r="D2021" t="str">
            <v>ROLLOUTOCROLL OUT</v>
          </cell>
          <cell r="E2021">
            <v>36</v>
          </cell>
          <cell r="F2021">
            <v>0</v>
          </cell>
          <cell r="G2021">
            <v>33001</v>
          </cell>
        </row>
        <row r="2022">
          <cell r="B2022" t="str">
            <v>UNLOCKREF</v>
          </cell>
          <cell r="C2022" t="str">
            <v>UNLOCK / UNLATCH REFUSE</v>
          </cell>
          <cell r="D2022" t="str">
            <v>UNLOCKREFUNLOCK / UNLATCH REFUSE</v>
          </cell>
          <cell r="E2022">
            <v>39</v>
          </cell>
          <cell r="F2022">
            <v>0</v>
          </cell>
          <cell r="G2022">
            <v>33001</v>
          </cell>
        </row>
        <row r="2023">
          <cell r="B2023" t="str">
            <v>300CTPU</v>
          </cell>
          <cell r="C2023" t="str">
            <v>300 GL CART TEMP PICKUP</v>
          </cell>
          <cell r="D2023" t="str">
            <v>300CTPU300 GL CART TEMP PICKUP</v>
          </cell>
          <cell r="E2023">
            <v>30</v>
          </cell>
          <cell r="F2023">
            <v>0</v>
          </cell>
          <cell r="G2023">
            <v>33000</v>
          </cell>
        </row>
        <row r="2024">
          <cell r="B2024" t="str">
            <v>300RENTTD</v>
          </cell>
          <cell r="C2024" t="str">
            <v>300 GL CART TEMP RENT DAILY</v>
          </cell>
          <cell r="D2024" t="str">
            <v>300RENTTD300 GL CART TEMP RENT DAILY</v>
          </cell>
          <cell r="E2024">
            <v>13</v>
          </cell>
          <cell r="F2024">
            <v>0</v>
          </cell>
          <cell r="G2024">
            <v>33000</v>
          </cell>
        </row>
        <row r="2025">
          <cell r="B2025" t="str">
            <v>CTDEL</v>
          </cell>
          <cell r="C2025" t="str">
            <v>TEMP CONTAINER DELIV</v>
          </cell>
          <cell r="D2025" t="str">
            <v>CTDELTEMP CONTAINER DELIV</v>
          </cell>
          <cell r="E2025">
            <v>21</v>
          </cell>
          <cell r="F2025">
            <v>0</v>
          </cell>
          <cell r="G2025">
            <v>33000</v>
          </cell>
        </row>
        <row r="2026">
          <cell r="B2026" t="str">
            <v>CXTRA90</v>
          </cell>
          <cell r="C2026" t="str">
            <v>EXTRA 90GAL COMM</v>
          </cell>
          <cell r="D2026" t="str">
            <v>CXTRA90EXTRA 90GAL COMM</v>
          </cell>
          <cell r="E2026">
            <v>15</v>
          </cell>
          <cell r="F2026">
            <v>0</v>
          </cell>
          <cell r="G2026">
            <v>33001</v>
          </cell>
        </row>
        <row r="2027">
          <cell r="B2027" t="str">
            <v>OFOWC</v>
          </cell>
          <cell r="C2027" t="str">
            <v>OVERFILL/OVERWEIGHT COMM</v>
          </cell>
          <cell r="D2027" t="str">
            <v>OFOWCOVERFILL/OVERWEIGHT COMM</v>
          </cell>
          <cell r="E2027">
            <v>40</v>
          </cell>
          <cell r="F2027">
            <v>0</v>
          </cell>
          <cell r="G2027">
            <v>33001</v>
          </cell>
        </row>
        <row r="2028">
          <cell r="B2028" t="str">
            <v>SP90-COMM</v>
          </cell>
          <cell r="C2028" t="str">
            <v>SPECIAL PICKUP 90GL COMM</v>
          </cell>
          <cell r="D2028" t="str">
            <v>SP90-COMMSPECIAL PICKUP 90GL COMM</v>
          </cell>
          <cell r="E2028">
            <v>14</v>
          </cell>
          <cell r="F2028">
            <v>0</v>
          </cell>
          <cell r="G2028">
            <v>33001</v>
          </cell>
        </row>
        <row r="2029">
          <cell r="B2029" t="str">
            <v>2178-COM</v>
          </cell>
          <cell r="C2029" t="str">
            <v>FUEL AND MATERIAL SURCHARGE</v>
          </cell>
          <cell r="D2029" t="str">
            <v>2178-COMFUEL AND MATERIAL SURCHARGE</v>
          </cell>
          <cell r="E2029">
            <v>77</v>
          </cell>
          <cell r="F2029">
            <v>0</v>
          </cell>
          <cell r="G2029">
            <v>33002</v>
          </cell>
        </row>
        <row r="2030">
          <cell r="B2030" t="str">
            <v>2178-RES</v>
          </cell>
          <cell r="C2030" t="str">
            <v>FUEL AND MATERIAL SURCHARGE</v>
          </cell>
          <cell r="D2030" t="str">
            <v>2178-RESFUEL AND MATERIAL SURCHARGE</v>
          </cell>
          <cell r="E2030">
            <v>133</v>
          </cell>
          <cell r="F2030">
            <v>0</v>
          </cell>
          <cell r="G2030">
            <v>33002</v>
          </cell>
        </row>
        <row r="2031">
          <cell r="B2031" t="str">
            <v>ILWACO-UTILITY</v>
          </cell>
          <cell r="C2031" t="str">
            <v>6.0% CITY UTILITY TAX</v>
          </cell>
          <cell r="D2031" t="str">
            <v>ILWACO-UTILITY6.0% CITY UTILITY TAX</v>
          </cell>
          <cell r="E2031">
            <v>79</v>
          </cell>
          <cell r="F2031">
            <v>0</v>
          </cell>
          <cell r="G2031">
            <v>20175</v>
          </cell>
        </row>
        <row r="2032">
          <cell r="B2032" t="str">
            <v>REFUSE</v>
          </cell>
          <cell r="C2032" t="str">
            <v>3.6% WA REFUSE TAX</v>
          </cell>
          <cell r="D2032" t="str">
            <v>REFUSE3.6% WA REFUSE TAX</v>
          </cell>
          <cell r="E2032">
            <v>337</v>
          </cell>
          <cell r="F2032">
            <v>0</v>
          </cell>
          <cell r="G2032">
            <v>20180</v>
          </cell>
        </row>
        <row r="2033">
          <cell r="B2033" t="str">
            <v>WA-STATE</v>
          </cell>
          <cell r="C2033" t="str">
            <v>8.1% WA STATE SALES TAX</v>
          </cell>
          <cell r="D2033" t="str">
            <v>WA-STATE8.1% WA STATE SALES TAX</v>
          </cell>
          <cell r="E2033">
            <v>170</v>
          </cell>
          <cell r="F2033">
            <v>0</v>
          </cell>
          <cell r="G2033">
            <v>20140</v>
          </cell>
        </row>
        <row r="2034">
          <cell r="B2034" t="str">
            <v>CC-KOL</v>
          </cell>
          <cell r="C2034" t="str">
            <v>ONLINE PAYMENT-CC</v>
          </cell>
          <cell r="D2034" t="str">
            <v>CC-KOLONLINE PAYMENT-CC</v>
          </cell>
          <cell r="E2034">
            <v>151</v>
          </cell>
          <cell r="F2034">
            <v>0</v>
          </cell>
          <cell r="G2034">
            <v>10098</v>
          </cell>
        </row>
        <row r="2035">
          <cell r="B2035" t="str">
            <v>PAY</v>
          </cell>
          <cell r="C2035" t="str">
            <v>PAYMENT-THANK YOU!</v>
          </cell>
          <cell r="D2035" t="str">
            <v>PAYPAYMENT-THANK YOU!</v>
          </cell>
          <cell r="E2035">
            <v>141</v>
          </cell>
          <cell r="F2035">
            <v>0</v>
          </cell>
          <cell r="G2035">
            <v>10060</v>
          </cell>
        </row>
        <row r="2036">
          <cell r="B2036" t="str">
            <v>PAY-KOL</v>
          </cell>
          <cell r="C2036" t="str">
            <v>PAYMENT-THANK YOU - OL</v>
          </cell>
          <cell r="D2036" t="str">
            <v>PAY-KOLPAYMENT-THANK YOU - OL</v>
          </cell>
          <cell r="E2036">
            <v>128</v>
          </cell>
          <cell r="F2036">
            <v>0</v>
          </cell>
          <cell r="G2036">
            <v>10093</v>
          </cell>
        </row>
        <row r="2037">
          <cell r="B2037" t="str">
            <v>PAYNOW</v>
          </cell>
          <cell r="C2037" t="str">
            <v>ONE-TIME PAYMENT</v>
          </cell>
          <cell r="D2037" t="str">
            <v>PAYNOWONE-TIME PAYMENT</v>
          </cell>
          <cell r="E2037">
            <v>157</v>
          </cell>
          <cell r="F2037">
            <v>0</v>
          </cell>
          <cell r="G2037">
            <v>10098</v>
          </cell>
        </row>
        <row r="2038">
          <cell r="B2038" t="str">
            <v>CC-KOL</v>
          </cell>
          <cell r="C2038" t="str">
            <v>ONLINE PAYMENT-CC</v>
          </cell>
          <cell r="D2038" t="str">
            <v>CC-KOLONLINE PAYMENT-CC</v>
          </cell>
          <cell r="E2038">
            <v>151</v>
          </cell>
          <cell r="F2038">
            <v>0</v>
          </cell>
          <cell r="G2038">
            <v>10098</v>
          </cell>
        </row>
        <row r="2039">
          <cell r="B2039" t="str">
            <v>PAY</v>
          </cell>
          <cell r="C2039" t="str">
            <v>PAYMENT-THANK YOU!</v>
          </cell>
          <cell r="D2039" t="str">
            <v>PAYPAYMENT-THANK YOU!</v>
          </cell>
          <cell r="E2039">
            <v>141</v>
          </cell>
          <cell r="F2039">
            <v>0</v>
          </cell>
          <cell r="G2039">
            <v>10060</v>
          </cell>
        </row>
        <row r="2040">
          <cell r="B2040" t="str">
            <v>PAY-CFREE</v>
          </cell>
          <cell r="C2040" t="str">
            <v>PAYMENT-THANK YOU</v>
          </cell>
          <cell r="D2040" t="str">
            <v>PAY-CFREEPAYMENT-THANK YOU</v>
          </cell>
          <cell r="E2040">
            <v>106</v>
          </cell>
          <cell r="F2040">
            <v>0</v>
          </cell>
          <cell r="G2040">
            <v>10092</v>
          </cell>
        </row>
        <row r="2041">
          <cell r="B2041" t="str">
            <v>PAY-KOL</v>
          </cell>
          <cell r="C2041" t="str">
            <v>PAYMENT-THANK YOU - OL</v>
          </cell>
          <cell r="D2041" t="str">
            <v>PAY-KOLPAYMENT-THANK YOU - OL</v>
          </cell>
          <cell r="E2041">
            <v>128</v>
          </cell>
          <cell r="F2041">
            <v>0</v>
          </cell>
          <cell r="G2041">
            <v>10093</v>
          </cell>
        </row>
        <row r="2042">
          <cell r="B2042" t="str">
            <v>PAYMET</v>
          </cell>
          <cell r="C2042" t="str">
            <v>METAVANTE ONLINE PAYMENT</v>
          </cell>
          <cell r="D2042" t="str">
            <v>PAYMETMETAVANTE ONLINE PAYMENT</v>
          </cell>
          <cell r="E2042">
            <v>77</v>
          </cell>
          <cell r="F2042">
            <v>0</v>
          </cell>
          <cell r="G2042">
            <v>10092</v>
          </cell>
        </row>
        <row r="2043">
          <cell r="B2043" t="str">
            <v>PAYNOW</v>
          </cell>
          <cell r="C2043" t="str">
            <v>ONE-TIME PAYMENT</v>
          </cell>
          <cell r="D2043" t="str">
            <v>PAYNOWONE-TIME PAYMENT</v>
          </cell>
          <cell r="E2043">
            <v>157</v>
          </cell>
          <cell r="F2043">
            <v>0</v>
          </cell>
          <cell r="G2043">
            <v>10098</v>
          </cell>
        </row>
        <row r="2044">
          <cell r="B2044" t="str">
            <v>PAYPNCL</v>
          </cell>
          <cell r="C2044" t="str">
            <v>PAYMENT THANK YOU!</v>
          </cell>
          <cell r="D2044" t="str">
            <v>PAYPNCLPAYMENT THANK YOU!</v>
          </cell>
          <cell r="E2044">
            <v>151</v>
          </cell>
          <cell r="F2044">
            <v>0</v>
          </cell>
          <cell r="G2044">
            <v>10099</v>
          </cell>
        </row>
        <row r="2045">
          <cell r="B2045" t="str">
            <v>REF-PAYNOW</v>
          </cell>
          <cell r="C2045" t="str">
            <v>REFUND OF ONE-TIME PAYMENT</v>
          </cell>
          <cell r="D2045" t="str">
            <v>REF-PAYNOWREFUND OF ONE-TIME PAYMENT</v>
          </cell>
          <cell r="E2045">
            <v>51</v>
          </cell>
          <cell r="F2045">
            <v>0</v>
          </cell>
          <cell r="G2045">
            <v>10098</v>
          </cell>
        </row>
        <row r="2046">
          <cell r="B2046" t="str">
            <v>REF-PAYNOWSTRIPE</v>
          </cell>
          <cell r="C2046" t="str">
            <v>REFUND OF ONE-TIME PAYMENT</v>
          </cell>
          <cell r="D2046" t="str">
            <v>REF-PAYNOWSTRIPEREFUND OF ONE-TIME PAYMENT</v>
          </cell>
          <cell r="E2046">
            <v>15</v>
          </cell>
          <cell r="F2046">
            <v>0</v>
          </cell>
          <cell r="G2046">
            <v>10098</v>
          </cell>
        </row>
        <row r="2047">
          <cell r="B2047" t="str">
            <v>CC-KOL</v>
          </cell>
          <cell r="C2047" t="str">
            <v>ONLINE PAYMENT-CC</v>
          </cell>
          <cell r="D2047" t="str">
            <v>CC-KOLONLINE PAYMENT-CC</v>
          </cell>
          <cell r="E2047">
            <v>151</v>
          </cell>
          <cell r="F2047">
            <v>0</v>
          </cell>
          <cell r="G2047">
            <v>10098</v>
          </cell>
        </row>
        <row r="2048">
          <cell r="B2048" t="str">
            <v>PAY</v>
          </cell>
          <cell r="C2048" t="str">
            <v>PAYMENT-THANK YOU!</v>
          </cell>
          <cell r="D2048" t="str">
            <v>PAYPAYMENT-THANK YOU!</v>
          </cell>
          <cell r="E2048">
            <v>141</v>
          </cell>
          <cell r="F2048">
            <v>0</v>
          </cell>
          <cell r="G2048">
            <v>10060</v>
          </cell>
        </row>
        <row r="2049">
          <cell r="B2049" t="str">
            <v>PAY ICT</v>
          </cell>
          <cell r="C2049" t="str">
            <v>I/C PAYMENT THANK YOU!</v>
          </cell>
          <cell r="D2049" t="str">
            <v>PAY ICTI/C PAYMENT THANK YOU!</v>
          </cell>
          <cell r="E2049">
            <v>7</v>
          </cell>
          <cell r="F2049">
            <v>0</v>
          </cell>
          <cell r="G2049">
            <v>10095</v>
          </cell>
        </row>
        <row r="2050">
          <cell r="B2050" t="str">
            <v>PAY-CFREE</v>
          </cell>
          <cell r="C2050" t="str">
            <v>PAYMENT-THANK YOU</v>
          </cell>
          <cell r="D2050" t="str">
            <v>PAY-CFREEPAYMENT-THANK YOU</v>
          </cell>
          <cell r="E2050">
            <v>106</v>
          </cell>
          <cell r="F2050">
            <v>0</v>
          </cell>
          <cell r="G2050">
            <v>10092</v>
          </cell>
        </row>
        <row r="2051">
          <cell r="B2051" t="str">
            <v>PAY-KOL</v>
          </cell>
          <cell r="C2051" t="str">
            <v>PAYMENT-THANK YOU - OL</v>
          </cell>
          <cell r="D2051" t="str">
            <v>PAY-KOLPAYMENT-THANK YOU - OL</v>
          </cell>
          <cell r="E2051">
            <v>128</v>
          </cell>
          <cell r="F2051">
            <v>0</v>
          </cell>
          <cell r="G2051">
            <v>10093</v>
          </cell>
        </row>
        <row r="2052">
          <cell r="B2052" t="str">
            <v>PAYNOW</v>
          </cell>
          <cell r="C2052" t="str">
            <v>ONE-TIME PAYMENT</v>
          </cell>
          <cell r="D2052" t="str">
            <v>PAYNOWONE-TIME PAYMENT</v>
          </cell>
          <cell r="E2052">
            <v>157</v>
          </cell>
          <cell r="F2052">
            <v>0</v>
          </cell>
          <cell r="G2052">
            <v>10098</v>
          </cell>
        </row>
        <row r="2053">
          <cell r="B2053" t="str">
            <v>PAYPNCL</v>
          </cell>
          <cell r="C2053" t="str">
            <v>PAYMENT THANK YOU!</v>
          </cell>
          <cell r="D2053" t="str">
            <v>PAYPNCLPAYMENT THANK YOU!</v>
          </cell>
          <cell r="E2053">
            <v>151</v>
          </cell>
          <cell r="F2053">
            <v>0</v>
          </cell>
          <cell r="G2053">
            <v>10099</v>
          </cell>
        </row>
        <row r="2054">
          <cell r="B2054" t="str">
            <v>2178-RO</v>
          </cell>
          <cell r="C2054" t="str">
            <v>FUEL AND MATERIAL SURCHARGE</v>
          </cell>
          <cell r="D2054" t="str">
            <v>2178-ROFUEL AND MATERIAL SURCHARGE</v>
          </cell>
          <cell r="E2054">
            <v>140</v>
          </cell>
          <cell r="F2054">
            <v>0</v>
          </cell>
          <cell r="G2054">
            <v>31008</v>
          </cell>
        </row>
        <row r="2055">
          <cell r="B2055" t="str">
            <v>ILWACO-UTILITY</v>
          </cell>
          <cell r="C2055" t="str">
            <v>6.0% CITY UTILITY TAX</v>
          </cell>
          <cell r="D2055" t="str">
            <v>ILWACO-UTILITY6.0% CITY UTILITY TAX</v>
          </cell>
          <cell r="E2055">
            <v>79</v>
          </cell>
          <cell r="F2055">
            <v>0</v>
          </cell>
          <cell r="G2055">
            <v>20175</v>
          </cell>
        </row>
        <row r="2056">
          <cell r="B2056" t="str">
            <v>REFUSE</v>
          </cell>
          <cell r="C2056" t="str">
            <v>3.6% WA REFUSE TAX</v>
          </cell>
          <cell r="D2056" t="str">
            <v>REFUSE3.6% WA REFUSE TAX</v>
          </cell>
          <cell r="E2056">
            <v>337</v>
          </cell>
          <cell r="F2056">
            <v>0</v>
          </cell>
          <cell r="G2056">
            <v>20180</v>
          </cell>
        </row>
        <row r="2057">
          <cell r="B2057" t="str">
            <v>WA-STATE</v>
          </cell>
          <cell r="C2057" t="str">
            <v>8.1% WA STATE SALES TAX</v>
          </cell>
          <cell r="D2057" t="str">
            <v>WA-STATE8.1% WA STATE SALES TAX</v>
          </cell>
          <cell r="E2057">
            <v>170</v>
          </cell>
          <cell r="F2057">
            <v>0</v>
          </cell>
          <cell r="G2057">
            <v>20140</v>
          </cell>
        </row>
        <row r="2058">
          <cell r="B2058" t="str">
            <v>60RM1</v>
          </cell>
          <cell r="C2058" t="str">
            <v>1-60 GAL CART MONTHLY SVC</v>
          </cell>
          <cell r="D2058" t="str">
            <v>60RM11-60 GAL CART MONTHLY SVC</v>
          </cell>
          <cell r="E2058">
            <v>88</v>
          </cell>
          <cell r="F2058">
            <v>0</v>
          </cell>
          <cell r="G2058">
            <v>32000</v>
          </cell>
        </row>
        <row r="2059">
          <cell r="B2059" t="str">
            <v>60RW1</v>
          </cell>
          <cell r="C2059" t="str">
            <v>1-60 GAL CART WEEKLY SVC</v>
          </cell>
          <cell r="D2059" t="str">
            <v>60RW11-60 GAL CART WEEKLY SVC</v>
          </cell>
          <cell r="E2059">
            <v>144</v>
          </cell>
          <cell r="F2059">
            <v>0</v>
          </cell>
          <cell r="G2059">
            <v>32000</v>
          </cell>
        </row>
        <row r="2060">
          <cell r="B2060" t="str">
            <v>65RBRENT</v>
          </cell>
          <cell r="C2060" t="str">
            <v>65 RESI BEAR RENT</v>
          </cell>
          <cell r="D2060" t="str">
            <v>65RBRENT65 RESI BEAR RENT</v>
          </cell>
          <cell r="E2060">
            <v>80</v>
          </cell>
          <cell r="F2060">
            <v>0</v>
          </cell>
          <cell r="G2060">
            <v>32000</v>
          </cell>
        </row>
        <row r="2061">
          <cell r="B2061" t="str">
            <v>90RW1</v>
          </cell>
          <cell r="C2061" t="str">
            <v>1-90 GAL CART RESI WKLY</v>
          </cell>
          <cell r="D2061" t="str">
            <v>90RW11-90 GAL CART RESI WKLY</v>
          </cell>
          <cell r="E2061">
            <v>104</v>
          </cell>
          <cell r="F2061">
            <v>0</v>
          </cell>
          <cell r="G2061">
            <v>32000</v>
          </cell>
        </row>
        <row r="2062">
          <cell r="B2062" t="str">
            <v>EMPLOYEER</v>
          </cell>
          <cell r="C2062" t="str">
            <v>EMPLOYEE SERVICE</v>
          </cell>
          <cell r="D2062" t="str">
            <v>EMPLOYEEREMPLOYEE SERVICE</v>
          </cell>
          <cell r="E2062">
            <v>29</v>
          </cell>
          <cell r="F2062">
            <v>0</v>
          </cell>
          <cell r="G2062">
            <v>32000</v>
          </cell>
        </row>
        <row r="2063">
          <cell r="B2063" t="str">
            <v>RDRIVEIN</v>
          </cell>
          <cell r="C2063" t="str">
            <v>DRIVE IN SERVICE</v>
          </cell>
          <cell r="D2063" t="str">
            <v>RDRIVEINDRIVE IN SERVICE</v>
          </cell>
          <cell r="E2063">
            <v>52</v>
          </cell>
          <cell r="F2063">
            <v>0</v>
          </cell>
          <cell r="G2063">
            <v>32001</v>
          </cell>
        </row>
        <row r="2064">
          <cell r="B2064" t="str">
            <v>RWALKIN</v>
          </cell>
          <cell r="C2064" t="str">
            <v>WALK IN SERVICE</v>
          </cell>
          <cell r="D2064" t="str">
            <v>RWALKINWALK IN SERVICE</v>
          </cell>
          <cell r="E2064">
            <v>26</v>
          </cell>
          <cell r="F2064">
            <v>0</v>
          </cell>
          <cell r="G2064">
            <v>32001</v>
          </cell>
        </row>
        <row r="2065">
          <cell r="B2065" t="str">
            <v>EXTRAR</v>
          </cell>
          <cell r="C2065" t="str">
            <v>EXTRA CAN/BAGS</v>
          </cell>
          <cell r="D2065" t="str">
            <v>EXTRAREXTRA CAN/BAGS</v>
          </cell>
          <cell r="E2065">
            <v>74</v>
          </cell>
          <cell r="F2065">
            <v>0</v>
          </cell>
          <cell r="G2065">
            <v>32001</v>
          </cell>
        </row>
        <row r="2066">
          <cell r="B2066" t="str">
            <v>OFOWR</v>
          </cell>
          <cell r="C2066" t="str">
            <v>OVERFILL/OVERWEIGHT CHG</v>
          </cell>
          <cell r="D2066" t="str">
            <v>OFOWROVERFILL/OVERWEIGHT CHG</v>
          </cell>
          <cell r="E2066">
            <v>70</v>
          </cell>
          <cell r="F2066">
            <v>0</v>
          </cell>
          <cell r="G2066">
            <v>32001</v>
          </cell>
        </row>
        <row r="2067">
          <cell r="B2067" t="str">
            <v>2178-RES</v>
          </cell>
          <cell r="C2067" t="str">
            <v>FUEL AND MATERIAL SURCHARGE</v>
          </cell>
          <cell r="D2067" t="str">
            <v>2178-RESFUEL AND MATERIAL SURCHARGE</v>
          </cell>
          <cell r="E2067">
            <v>133</v>
          </cell>
          <cell r="F2067">
            <v>0</v>
          </cell>
          <cell r="G2067">
            <v>32002</v>
          </cell>
        </row>
        <row r="2068">
          <cell r="B2068" t="str">
            <v>ILWACO-UTILITY</v>
          </cell>
          <cell r="C2068" t="str">
            <v>6.0% CITY UTILITY TAX</v>
          </cell>
          <cell r="D2068" t="str">
            <v>ILWACO-UTILITY6.0% CITY UTILITY TAX</v>
          </cell>
          <cell r="E2068">
            <v>79</v>
          </cell>
          <cell r="F2068">
            <v>0</v>
          </cell>
          <cell r="G2068">
            <v>20175</v>
          </cell>
        </row>
        <row r="2069">
          <cell r="B2069" t="str">
            <v>REFUSE</v>
          </cell>
          <cell r="C2069" t="str">
            <v>3.6% WA REFUSE TAX</v>
          </cell>
          <cell r="D2069" t="str">
            <v>REFUSE3.6% WA REFUSE TAX</v>
          </cell>
          <cell r="E2069">
            <v>337</v>
          </cell>
          <cell r="F2069">
            <v>0</v>
          </cell>
          <cell r="G2069">
            <v>20180</v>
          </cell>
        </row>
        <row r="2070">
          <cell r="B2070" t="str">
            <v>WA-STATE</v>
          </cell>
          <cell r="C2070" t="str">
            <v>8.1% WA STATE SALES TAX</v>
          </cell>
          <cell r="D2070" t="str">
            <v>WA-STATE8.1% WA STATE SALES TAX</v>
          </cell>
          <cell r="E2070">
            <v>170</v>
          </cell>
          <cell r="F2070">
            <v>0</v>
          </cell>
          <cell r="G2070">
            <v>20140</v>
          </cell>
        </row>
        <row r="2071">
          <cell r="B2071" t="str">
            <v>60RM1</v>
          </cell>
          <cell r="C2071" t="str">
            <v>1-60 GAL CART MONTHLY SVC</v>
          </cell>
          <cell r="D2071" t="str">
            <v>60RM11-60 GAL CART MONTHLY SVC</v>
          </cell>
          <cell r="E2071">
            <v>88</v>
          </cell>
          <cell r="F2071">
            <v>0</v>
          </cell>
          <cell r="G2071">
            <v>32000</v>
          </cell>
        </row>
        <row r="2072">
          <cell r="B2072" t="str">
            <v>60RW1</v>
          </cell>
          <cell r="C2072" t="str">
            <v>1-60 GAL CART WEEKLY SVC</v>
          </cell>
          <cell r="D2072" t="str">
            <v>60RW11-60 GAL CART WEEKLY SVC</v>
          </cell>
          <cell r="E2072">
            <v>144</v>
          </cell>
          <cell r="F2072">
            <v>0</v>
          </cell>
          <cell r="G2072">
            <v>32000</v>
          </cell>
        </row>
        <row r="2073">
          <cell r="B2073" t="str">
            <v>65RBRENT</v>
          </cell>
          <cell r="C2073" t="str">
            <v>65 RESI BEAR RENT</v>
          </cell>
          <cell r="D2073" t="str">
            <v>65RBRENT65 RESI BEAR RENT</v>
          </cell>
          <cell r="E2073">
            <v>80</v>
          </cell>
          <cell r="F2073">
            <v>0</v>
          </cell>
          <cell r="G2073">
            <v>32000</v>
          </cell>
        </row>
        <row r="2074">
          <cell r="B2074" t="str">
            <v>EXTRAR</v>
          </cell>
          <cell r="C2074" t="str">
            <v>EXTRA CAN/BAGS</v>
          </cell>
          <cell r="D2074" t="str">
            <v>EXTRAREXTRA CAN/BAGS</v>
          </cell>
          <cell r="E2074">
            <v>74</v>
          </cell>
          <cell r="F2074">
            <v>0</v>
          </cell>
          <cell r="G2074">
            <v>32001</v>
          </cell>
        </row>
        <row r="2075">
          <cell r="B2075" t="str">
            <v>OFOWR</v>
          </cell>
          <cell r="C2075" t="str">
            <v>OVERFILL/OVERWEIGHT CHG</v>
          </cell>
          <cell r="D2075" t="str">
            <v>OFOWROVERFILL/OVERWEIGHT CHG</v>
          </cell>
          <cell r="E2075">
            <v>70</v>
          </cell>
          <cell r="F2075">
            <v>0</v>
          </cell>
          <cell r="G2075">
            <v>32001</v>
          </cell>
        </row>
        <row r="2076">
          <cell r="B2076" t="str">
            <v>SP60-RES</v>
          </cell>
          <cell r="C2076" t="str">
            <v>SPECIAL PICKUP 60GL RES</v>
          </cell>
          <cell r="D2076" t="str">
            <v>SP60-RESSPECIAL PICKUP 60GL RES</v>
          </cell>
          <cell r="E2076">
            <v>49</v>
          </cell>
          <cell r="F2076">
            <v>0</v>
          </cell>
          <cell r="G2076">
            <v>32001</v>
          </cell>
        </row>
        <row r="2077">
          <cell r="B2077" t="str">
            <v>2178-RES</v>
          </cell>
          <cell r="C2077" t="str">
            <v>FUEL AND MATERIAL SURCHARGE</v>
          </cell>
          <cell r="D2077" t="str">
            <v>2178-RESFUEL AND MATERIAL SURCHARGE</v>
          </cell>
          <cell r="E2077">
            <v>133</v>
          </cell>
          <cell r="F2077">
            <v>0</v>
          </cell>
          <cell r="G2077">
            <v>32002</v>
          </cell>
        </row>
        <row r="2078">
          <cell r="B2078" t="str">
            <v>ILWACO-UTILITY</v>
          </cell>
          <cell r="C2078" t="str">
            <v>6.0% CITY UTILITY TAX</v>
          </cell>
          <cell r="D2078" t="str">
            <v>ILWACO-UTILITY6.0% CITY UTILITY TAX</v>
          </cell>
          <cell r="E2078">
            <v>79</v>
          </cell>
          <cell r="F2078">
            <v>0</v>
          </cell>
          <cell r="G2078">
            <v>20175</v>
          </cell>
        </row>
        <row r="2079">
          <cell r="B2079" t="str">
            <v>REFUSE</v>
          </cell>
          <cell r="C2079" t="str">
            <v>3.6% WA REFUSE TAX</v>
          </cell>
          <cell r="D2079" t="str">
            <v>REFUSE3.6% WA REFUSE TAX</v>
          </cell>
          <cell r="E2079">
            <v>337</v>
          </cell>
          <cell r="F2079">
            <v>0</v>
          </cell>
          <cell r="G2079">
            <v>20180</v>
          </cell>
        </row>
        <row r="2080">
          <cell r="B2080" t="str">
            <v>WA-STATE</v>
          </cell>
          <cell r="C2080" t="str">
            <v>8.1% WA STATE SALES TAX</v>
          </cell>
          <cell r="D2080" t="str">
            <v>WA-STATE8.1% WA STATE SALES TAX</v>
          </cell>
          <cell r="E2080">
            <v>170</v>
          </cell>
          <cell r="F2080">
            <v>0</v>
          </cell>
          <cell r="G2080">
            <v>20140</v>
          </cell>
        </row>
        <row r="2081">
          <cell r="B2081" t="str">
            <v>60RW1</v>
          </cell>
          <cell r="C2081" t="str">
            <v>1-60 GAL CART WEEKLY SVC</v>
          </cell>
          <cell r="D2081" t="str">
            <v>60RW11-60 GAL CART WEEKLY SVC</v>
          </cell>
          <cell r="E2081">
            <v>144</v>
          </cell>
          <cell r="F2081">
            <v>0</v>
          </cell>
          <cell r="G2081">
            <v>32000</v>
          </cell>
        </row>
        <row r="2082">
          <cell r="B2082" t="str">
            <v>RORENT</v>
          </cell>
          <cell r="C2082" t="str">
            <v>ROLL OFF RENT</v>
          </cell>
          <cell r="D2082" t="str">
            <v>RORENTROLL OFF RENT</v>
          </cell>
          <cell r="E2082">
            <v>48</v>
          </cell>
          <cell r="F2082">
            <v>0</v>
          </cell>
          <cell r="G2082">
            <v>31002</v>
          </cell>
        </row>
        <row r="2083">
          <cell r="B2083" t="str">
            <v>RORENTTM</v>
          </cell>
          <cell r="C2083" t="str">
            <v>ROLL OFF RENT TEMP MONTHLY</v>
          </cell>
          <cell r="D2083" t="str">
            <v>RORENTTMROLL OFF RENT TEMP MONTHLY</v>
          </cell>
          <cell r="E2083">
            <v>67</v>
          </cell>
          <cell r="F2083">
            <v>0</v>
          </cell>
          <cell r="G2083">
            <v>31002</v>
          </cell>
        </row>
        <row r="2084">
          <cell r="B2084" t="str">
            <v>DISP</v>
          </cell>
          <cell r="C2084" t="str">
            <v>Disposal Fee Per Ton</v>
          </cell>
          <cell r="D2084" t="str">
            <v>DISPDisposal Fee Per Ton</v>
          </cell>
          <cell r="E2084">
            <v>62</v>
          </cell>
          <cell r="F2084">
            <v>0</v>
          </cell>
          <cell r="G2084">
            <v>31005</v>
          </cell>
        </row>
        <row r="2085">
          <cell r="B2085" t="str">
            <v>ROHAUL20</v>
          </cell>
          <cell r="C2085" t="str">
            <v>20YD ROLL OFF-HAUL</v>
          </cell>
          <cell r="D2085" t="str">
            <v>ROHAUL2020YD ROLL OFF-HAUL</v>
          </cell>
          <cell r="E2085">
            <v>48</v>
          </cell>
          <cell r="F2085">
            <v>0</v>
          </cell>
          <cell r="G2085">
            <v>31000</v>
          </cell>
        </row>
        <row r="2086">
          <cell r="B2086" t="str">
            <v>ROHAUL30T</v>
          </cell>
          <cell r="C2086" t="str">
            <v>30YD ROLL OFF TEMP HAUL</v>
          </cell>
          <cell r="D2086" t="str">
            <v>ROHAUL30T30YD ROLL OFF TEMP HAUL</v>
          </cell>
          <cell r="E2086">
            <v>51</v>
          </cell>
          <cell r="F2086">
            <v>0</v>
          </cell>
          <cell r="G2086">
            <v>31001</v>
          </cell>
        </row>
        <row r="2087">
          <cell r="B2087" t="str">
            <v>2178-RO</v>
          </cell>
          <cell r="C2087" t="str">
            <v>FUEL AND MATERIAL SURCHARGE</v>
          </cell>
          <cell r="D2087" t="str">
            <v>2178-ROFUEL AND MATERIAL SURCHARGE</v>
          </cell>
          <cell r="E2087">
            <v>140</v>
          </cell>
          <cell r="F2087">
            <v>0</v>
          </cell>
          <cell r="G2087">
            <v>31008</v>
          </cell>
        </row>
        <row r="2088">
          <cell r="B2088" t="str">
            <v>ILWACO-UTILITY</v>
          </cell>
          <cell r="C2088" t="str">
            <v>6.0% CITY UTILITY TAX</v>
          </cell>
          <cell r="D2088" t="str">
            <v>ILWACO-UTILITY6.0% CITY UTILITY TAX</v>
          </cell>
          <cell r="E2088">
            <v>79</v>
          </cell>
          <cell r="F2088">
            <v>0</v>
          </cell>
          <cell r="G2088">
            <v>20175</v>
          </cell>
        </row>
        <row r="2089">
          <cell r="B2089" t="str">
            <v>REFUSE</v>
          </cell>
          <cell r="C2089" t="str">
            <v>3.6% WA REFUSE TAX</v>
          </cell>
          <cell r="D2089" t="str">
            <v>REFUSE3.6% WA REFUSE TAX</v>
          </cell>
          <cell r="E2089">
            <v>337</v>
          </cell>
          <cell r="F2089">
            <v>0</v>
          </cell>
          <cell r="G2089">
            <v>20180</v>
          </cell>
        </row>
        <row r="2090">
          <cell r="B2090" t="str">
            <v>WA-STATE</v>
          </cell>
          <cell r="C2090" t="str">
            <v>8.1% WA STATE SALES TAX</v>
          </cell>
          <cell r="D2090" t="str">
            <v>WA-STATE8.1% WA STATE SALES TAX</v>
          </cell>
          <cell r="E2090">
            <v>170</v>
          </cell>
          <cell r="F2090">
            <v>0</v>
          </cell>
          <cell r="G2090">
            <v>20140</v>
          </cell>
        </row>
        <row r="2091">
          <cell r="B2091" t="str">
            <v>WA-STATE</v>
          </cell>
          <cell r="C2091" t="str">
            <v>8.1% WA STATE SALES TAX</v>
          </cell>
          <cell r="D2091" t="str">
            <v>WA-STATE8.1% WA STATE SALES TAX</v>
          </cell>
          <cell r="E2091">
            <v>170</v>
          </cell>
          <cell r="F2091">
            <v>0</v>
          </cell>
          <cell r="G2091">
            <v>20140</v>
          </cell>
        </row>
        <row r="2092">
          <cell r="B2092" t="str">
            <v>FINCHG</v>
          </cell>
          <cell r="C2092" t="str">
            <v>LATE FEE</v>
          </cell>
          <cell r="D2092" t="str">
            <v>FINCHGLATE FEE</v>
          </cell>
          <cell r="E2092">
            <v>138</v>
          </cell>
          <cell r="F2092">
            <v>0</v>
          </cell>
          <cell r="G2092">
            <v>38000</v>
          </cell>
        </row>
        <row r="2093">
          <cell r="B2093" t="str">
            <v>BD</v>
          </cell>
          <cell r="C2093" t="str">
            <v>W\O BAD DEBT</v>
          </cell>
          <cell r="D2093" t="str">
            <v>BDW\O BAD DEBT</v>
          </cell>
          <cell r="E2093">
            <v>46</v>
          </cell>
          <cell r="F2093">
            <v>0</v>
          </cell>
          <cell r="G2093">
            <v>11902</v>
          </cell>
        </row>
        <row r="2094">
          <cell r="B2094" t="str">
            <v>NSF FEES</v>
          </cell>
          <cell r="C2094" t="str">
            <v>RETURNED CHECK FEE</v>
          </cell>
          <cell r="D2094" t="str">
            <v>NSF FEESRETURNED CHECK FEE</v>
          </cell>
          <cell r="E2094">
            <v>25</v>
          </cell>
          <cell r="F2094">
            <v>0</v>
          </cell>
          <cell r="G2094">
            <v>91002</v>
          </cell>
        </row>
        <row r="2095">
          <cell r="B2095" t="str">
            <v>BDR</v>
          </cell>
          <cell r="C2095" t="str">
            <v>BAD DEBT RECOVERY</v>
          </cell>
          <cell r="D2095" t="str">
            <v>BDRBAD DEBT RECOVERY</v>
          </cell>
          <cell r="E2095">
            <v>30</v>
          </cell>
          <cell r="F2095">
            <v>0</v>
          </cell>
          <cell r="G2095">
            <v>11903</v>
          </cell>
        </row>
        <row r="2096">
          <cell r="B2096" t="str">
            <v>NSF FEES</v>
          </cell>
          <cell r="C2096" t="str">
            <v>RETURNED CHECK FEE</v>
          </cell>
          <cell r="D2096" t="str">
            <v>NSF FEESRETURNED CHECK FEE</v>
          </cell>
          <cell r="E2096">
            <v>25</v>
          </cell>
          <cell r="F2096">
            <v>0</v>
          </cell>
          <cell r="G2096">
            <v>91002</v>
          </cell>
        </row>
        <row r="2097">
          <cell r="B2097" t="str">
            <v>REFUND</v>
          </cell>
          <cell r="C2097" t="str">
            <v>REFUND</v>
          </cell>
          <cell r="D2097" t="str">
            <v>REFUNDREFUND</v>
          </cell>
          <cell r="E2097">
            <v>42</v>
          </cell>
          <cell r="F2097">
            <v>0</v>
          </cell>
          <cell r="G2097">
            <v>11599</v>
          </cell>
        </row>
        <row r="2098">
          <cell r="B2098" t="str">
            <v>FINCHG</v>
          </cell>
          <cell r="C2098" t="str">
            <v>LATE FEE</v>
          </cell>
          <cell r="D2098" t="str">
            <v>FINCHGLATE FEE</v>
          </cell>
          <cell r="E2098">
            <v>138</v>
          </cell>
          <cell r="F2098">
            <v>0</v>
          </cell>
          <cell r="G2098">
            <v>38000</v>
          </cell>
        </row>
        <row r="2099">
          <cell r="B2099" t="str">
            <v>MM</v>
          </cell>
          <cell r="C2099" t="str">
            <v>MOVE MONEY</v>
          </cell>
          <cell r="D2099" t="str">
            <v>MMMOVE MONEY</v>
          </cell>
          <cell r="E2099">
            <v>63</v>
          </cell>
          <cell r="F2099">
            <v>0</v>
          </cell>
          <cell r="G2099">
            <v>10095</v>
          </cell>
        </row>
        <row r="2100">
          <cell r="B2100" t="str">
            <v>300C2W1</v>
          </cell>
          <cell r="C2100" t="str">
            <v>1-300 GL CART 2X WK SVC</v>
          </cell>
          <cell r="D2100" t="str">
            <v>300C2W11-300 GL CART 2X WK SVC</v>
          </cell>
          <cell r="E2100">
            <v>41</v>
          </cell>
          <cell r="F2100">
            <v>0</v>
          </cell>
          <cell r="G2100">
            <v>33000</v>
          </cell>
        </row>
        <row r="2101">
          <cell r="B2101" t="str">
            <v>300C3W1</v>
          </cell>
          <cell r="C2101" t="str">
            <v>1-300 GL CART 3X WK SVC</v>
          </cell>
          <cell r="D2101" t="str">
            <v>300C3W11-300 GL CART 3X WK SVC</v>
          </cell>
          <cell r="E2101">
            <v>38</v>
          </cell>
          <cell r="F2101">
            <v>0</v>
          </cell>
          <cell r="G2101">
            <v>33000</v>
          </cell>
        </row>
        <row r="2102">
          <cell r="B2102" t="str">
            <v>300C5W1</v>
          </cell>
          <cell r="C2102" t="str">
            <v>1-300 GL CART 5X WK SVC</v>
          </cell>
          <cell r="D2102" t="str">
            <v>300C5W11-300 GL CART 5X WK SVC</v>
          </cell>
          <cell r="E2102">
            <v>34</v>
          </cell>
          <cell r="F2102">
            <v>0</v>
          </cell>
          <cell r="G2102">
            <v>33000</v>
          </cell>
        </row>
        <row r="2103">
          <cell r="B2103" t="str">
            <v>300CE1</v>
          </cell>
          <cell r="C2103" t="str">
            <v>1-300 GL CART EOW SVC</v>
          </cell>
          <cell r="D2103" t="str">
            <v>300CE11-300 GL CART EOW SVC</v>
          </cell>
          <cell r="E2103">
            <v>46</v>
          </cell>
          <cell r="F2103">
            <v>0</v>
          </cell>
          <cell r="G2103">
            <v>33000</v>
          </cell>
        </row>
        <row r="2104">
          <cell r="B2104" t="str">
            <v>300CW1</v>
          </cell>
          <cell r="C2104" t="str">
            <v>1-300 GL CART WEEKLY SVC</v>
          </cell>
          <cell r="D2104" t="str">
            <v>300CW11-300 GL CART WEEKLY SVC</v>
          </cell>
          <cell r="E2104">
            <v>51</v>
          </cell>
          <cell r="F2104">
            <v>0</v>
          </cell>
          <cell r="G2104">
            <v>33000</v>
          </cell>
        </row>
        <row r="2105">
          <cell r="B2105" t="str">
            <v>60CE1</v>
          </cell>
          <cell r="C2105" t="str">
            <v>1-60 GAL CART CMML EOW</v>
          </cell>
          <cell r="D2105" t="str">
            <v>60CE11-60 GAL CART CMML EOW</v>
          </cell>
          <cell r="E2105">
            <v>52</v>
          </cell>
          <cell r="F2105">
            <v>0</v>
          </cell>
          <cell r="G2105">
            <v>33000</v>
          </cell>
        </row>
        <row r="2106">
          <cell r="B2106" t="str">
            <v>60CW1</v>
          </cell>
          <cell r="C2106" t="str">
            <v>1-60 GAL CART CMML WKLY</v>
          </cell>
          <cell r="D2106" t="str">
            <v>60CW11-60 GAL CART CMML WKLY</v>
          </cell>
          <cell r="E2106">
            <v>54</v>
          </cell>
          <cell r="F2106">
            <v>0</v>
          </cell>
          <cell r="G2106">
            <v>33000</v>
          </cell>
        </row>
        <row r="2107">
          <cell r="B2107" t="str">
            <v>65C2WB1</v>
          </cell>
          <cell r="C2107" t="str">
            <v>1-65 GAL BEAR CART CMML 2X WK</v>
          </cell>
          <cell r="D2107" t="str">
            <v>65C2WB11-65 GAL BEAR CART CMML 2X WK</v>
          </cell>
          <cell r="E2107">
            <v>27</v>
          </cell>
          <cell r="F2107">
            <v>0</v>
          </cell>
          <cell r="G2107">
            <v>33000</v>
          </cell>
        </row>
        <row r="2108">
          <cell r="B2108" t="str">
            <v>65CBRENT</v>
          </cell>
          <cell r="C2108" t="str">
            <v>65 CMML BEAR RENT</v>
          </cell>
          <cell r="D2108" t="str">
            <v>65CBRENT65 CMML BEAR RENT</v>
          </cell>
          <cell r="E2108">
            <v>31</v>
          </cell>
          <cell r="F2108">
            <v>0</v>
          </cell>
          <cell r="G2108">
            <v>33000</v>
          </cell>
        </row>
        <row r="2109">
          <cell r="B2109" t="str">
            <v>65CWB1</v>
          </cell>
          <cell r="C2109" t="str">
            <v>1-65 GAL BEAR CART CMML WKLY</v>
          </cell>
          <cell r="D2109" t="str">
            <v>65CWB11-65 GAL BEAR CART CMML WKLY</v>
          </cell>
          <cell r="E2109">
            <v>34</v>
          </cell>
          <cell r="F2109">
            <v>0</v>
          </cell>
          <cell r="G2109">
            <v>33000</v>
          </cell>
        </row>
        <row r="2110">
          <cell r="B2110" t="str">
            <v>90C2W1</v>
          </cell>
          <cell r="C2110" t="str">
            <v>1-90 GAL CART CMML 2X WK</v>
          </cell>
          <cell r="D2110" t="str">
            <v>90C2W11-90 GAL CART CMML 2X WK</v>
          </cell>
          <cell r="E2110">
            <v>36</v>
          </cell>
          <cell r="F2110">
            <v>0</v>
          </cell>
          <cell r="G2110">
            <v>33000</v>
          </cell>
        </row>
        <row r="2111">
          <cell r="B2111" t="str">
            <v>90C5W1</v>
          </cell>
          <cell r="C2111" t="str">
            <v>1-90 GAL CART CMML 5X WK</v>
          </cell>
          <cell r="D2111" t="str">
            <v>90C5W11-90 GAL CART CMML 5X WK</v>
          </cell>
          <cell r="E2111">
            <v>9</v>
          </cell>
          <cell r="F2111">
            <v>0</v>
          </cell>
          <cell r="G2111">
            <v>33000</v>
          </cell>
        </row>
        <row r="2112">
          <cell r="B2112" t="str">
            <v>90CW1</v>
          </cell>
          <cell r="C2112" t="str">
            <v>1-90 GAL CART CMML WKLY</v>
          </cell>
          <cell r="D2112" t="str">
            <v>90CW11-90 GAL CART CMML WKLY</v>
          </cell>
          <cell r="E2112">
            <v>63</v>
          </cell>
          <cell r="F2112">
            <v>0</v>
          </cell>
          <cell r="G2112">
            <v>33000</v>
          </cell>
        </row>
        <row r="2113">
          <cell r="B2113" t="str">
            <v>95C2WB1</v>
          </cell>
          <cell r="C2113" t="str">
            <v>1-95 GAL BEAR CART CMML 2X WK</v>
          </cell>
          <cell r="D2113" t="str">
            <v>95C2WB11-95 GAL BEAR CART CMML 2X WK</v>
          </cell>
          <cell r="E2113">
            <v>15</v>
          </cell>
          <cell r="F2113">
            <v>0</v>
          </cell>
          <cell r="G2113">
            <v>33000</v>
          </cell>
        </row>
        <row r="2114">
          <cell r="B2114" t="str">
            <v>95CBRENT</v>
          </cell>
          <cell r="C2114" t="str">
            <v>95 CMML BEAR RENT</v>
          </cell>
          <cell r="D2114" t="str">
            <v>95CBRENT95 CMML BEAR RENT</v>
          </cell>
          <cell r="E2114">
            <v>37</v>
          </cell>
          <cell r="F2114">
            <v>0</v>
          </cell>
          <cell r="G2114">
            <v>33000</v>
          </cell>
        </row>
        <row r="2115">
          <cell r="B2115" t="str">
            <v>95CWB1</v>
          </cell>
          <cell r="C2115" t="str">
            <v>1-95 GAL BEAR CART CMML WKLY</v>
          </cell>
          <cell r="D2115" t="str">
            <v>95CWB11-95 GAL BEAR CART CMML WKLY</v>
          </cell>
          <cell r="E2115">
            <v>37</v>
          </cell>
          <cell r="F2115">
            <v>0</v>
          </cell>
          <cell r="G2115">
            <v>33000</v>
          </cell>
        </row>
        <row r="2116">
          <cell r="B2116" t="str">
            <v>CASTERS-COM</v>
          </cell>
          <cell r="C2116" t="str">
            <v>CASTERS - COM</v>
          </cell>
          <cell r="D2116" t="str">
            <v>CASTERS-COMCASTERS - COM</v>
          </cell>
          <cell r="E2116">
            <v>43</v>
          </cell>
          <cell r="F2116">
            <v>0</v>
          </cell>
          <cell r="G2116">
            <v>33000</v>
          </cell>
        </row>
        <row r="2117">
          <cell r="B2117" t="str">
            <v>CRENT300</v>
          </cell>
          <cell r="C2117" t="str">
            <v>CONTAINER RENT 300 GAL</v>
          </cell>
          <cell r="D2117" t="str">
            <v>CRENT300CONTAINER RENT 300 GAL</v>
          </cell>
          <cell r="E2117">
            <v>46</v>
          </cell>
          <cell r="F2117">
            <v>0</v>
          </cell>
          <cell r="G2117">
            <v>33000</v>
          </cell>
        </row>
        <row r="2118">
          <cell r="B2118" t="str">
            <v>CRENT60</v>
          </cell>
          <cell r="C2118" t="str">
            <v>CONTAINER RENT 60 GAL</v>
          </cell>
          <cell r="D2118" t="str">
            <v>CRENT60CONTAINER RENT 60 GAL</v>
          </cell>
          <cell r="E2118">
            <v>50</v>
          </cell>
          <cell r="F2118">
            <v>0</v>
          </cell>
          <cell r="G2118">
            <v>33000</v>
          </cell>
        </row>
        <row r="2119">
          <cell r="B2119" t="str">
            <v>CWALKIN</v>
          </cell>
          <cell r="C2119" t="str">
            <v>WALK IN SERVICE</v>
          </cell>
          <cell r="D2119" t="str">
            <v>CWALKINWALK IN SERVICE</v>
          </cell>
          <cell r="E2119">
            <v>6</v>
          </cell>
          <cell r="F2119">
            <v>0</v>
          </cell>
          <cell r="G2119">
            <v>33001</v>
          </cell>
        </row>
        <row r="2120">
          <cell r="B2120" t="str">
            <v>ROLLOUTOC</v>
          </cell>
          <cell r="C2120" t="str">
            <v>ROLL OUT</v>
          </cell>
          <cell r="D2120" t="str">
            <v>ROLLOUTOCROLL OUT</v>
          </cell>
          <cell r="E2120">
            <v>36</v>
          </cell>
          <cell r="F2120">
            <v>0</v>
          </cell>
          <cell r="G2120">
            <v>33001</v>
          </cell>
        </row>
        <row r="2121">
          <cell r="B2121" t="str">
            <v>ROLLW-COM</v>
          </cell>
          <cell r="C2121" t="str">
            <v>ROLLOUT CMML WEEKLY UP TO 25FT</v>
          </cell>
          <cell r="D2121" t="str">
            <v>ROLLW-COMROLLOUT CMML WEEKLY UP TO 25FT</v>
          </cell>
          <cell r="E2121">
            <v>24</v>
          </cell>
          <cell r="F2121">
            <v>0</v>
          </cell>
          <cell r="G2121">
            <v>33001</v>
          </cell>
        </row>
        <row r="2122">
          <cell r="B2122" t="str">
            <v>UNLOCKREF</v>
          </cell>
          <cell r="C2122" t="str">
            <v>UNLOCK / UNLATCH REFUSE</v>
          </cell>
          <cell r="D2122" t="str">
            <v>UNLOCKREFUNLOCK / UNLATCH REFUSE</v>
          </cell>
          <cell r="E2122">
            <v>39</v>
          </cell>
          <cell r="F2122">
            <v>0</v>
          </cell>
          <cell r="G2122">
            <v>33001</v>
          </cell>
        </row>
        <row r="2123">
          <cell r="B2123" t="str">
            <v>90CW1</v>
          </cell>
          <cell r="C2123" t="str">
            <v>1-90 GAL CART CMML WKLY</v>
          </cell>
          <cell r="D2123" t="str">
            <v>90CW11-90 GAL CART CMML WKLY</v>
          </cell>
          <cell r="E2123">
            <v>63</v>
          </cell>
          <cell r="F2123">
            <v>0</v>
          </cell>
          <cell r="G2123">
            <v>33000</v>
          </cell>
        </row>
        <row r="2124">
          <cell r="B2124" t="str">
            <v>OFOWC</v>
          </cell>
          <cell r="C2124" t="str">
            <v>OVERFILL/OVERWEIGHT COMM</v>
          </cell>
          <cell r="D2124" t="str">
            <v>OFOWCOVERFILL/OVERWEIGHT COMM</v>
          </cell>
          <cell r="E2124">
            <v>40</v>
          </cell>
          <cell r="F2124">
            <v>0</v>
          </cell>
          <cell r="G2124">
            <v>33001</v>
          </cell>
        </row>
        <row r="2125">
          <cell r="B2125" t="str">
            <v>SP300</v>
          </cell>
          <cell r="C2125" t="str">
            <v>SPECIAL PICKUP 300GL</v>
          </cell>
          <cell r="D2125" t="str">
            <v>SP300SPECIAL PICKUP 300GL</v>
          </cell>
          <cell r="E2125">
            <v>30</v>
          </cell>
          <cell r="F2125">
            <v>0</v>
          </cell>
          <cell r="G2125">
            <v>33001</v>
          </cell>
        </row>
        <row r="2126">
          <cell r="B2126" t="str">
            <v>2178-COM</v>
          </cell>
          <cell r="C2126" t="str">
            <v>FUEL AND MATERIAL SURCHARGE</v>
          </cell>
          <cell r="D2126" t="str">
            <v>2178-COMFUEL AND MATERIAL SURCHARGE</v>
          </cell>
          <cell r="E2126">
            <v>77</v>
          </cell>
          <cell r="F2126">
            <v>0</v>
          </cell>
          <cell r="G2126">
            <v>33002</v>
          </cell>
        </row>
        <row r="2127">
          <cell r="B2127" t="str">
            <v>2178-RES</v>
          </cell>
          <cell r="C2127" t="str">
            <v>FUEL AND MATERIAL SURCHARGE</v>
          </cell>
          <cell r="D2127" t="str">
            <v>2178-RESFUEL AND MATERIAL SURCHARGE</v>
          </cell>
          <cell r="E2127">
            <v>133</v>
          </cell>
          <cell r="F2127">
            <v>0</v>
          </cell>
          <cell r="G2127">
            <v>33002</v>
          </cell>
        </row>
        <row r="2128">
          <cell r="B2128" t="str">
            <v>ILWACO-UTILITY</v>
          </cell>
          <cell r="C2128" t="str">
            <v>6.0% CITY UTILITY TAX</v>
          </cell>
          <cell r="D2128" t="str">
            <v>ILWACO-UTILITY6.0% CITY UTILITY TAX</v>
          </cell>
          <cell r="E2128">
            <v>79</v>
          </cell>
          <cell r="F2128">
            <v>0</v>
          </cell>
          <cell r="G2128">
            <v>20175</v>
          </cell>
        </row>
        <row r="2129">
          <cell r="B2129" t="str">
            <v>LONGB-UTILITY</v>
          </cell>
          <cell r="C2129" t="str">
            <v>9.0% CITY UTILITY TAX</v>
          </cell>
          <cell r="D2129" t="str">
            <v>LONGB-UTILITY9.0% CITY UTILITY TAX</v>
          </cell>
          <cell r="E2129">
            <v>73</v>
          </cell>
          <cell r="F2129">
            <v>0</v>
          </cell>
          <cell r="G2129">
            <v>20175</v>
          </cell>
        </row>
        <row r="2130">
          <cell r="B2130" t="str">
            <v>LONGB-UTILITY ONLY</v>
          </cell>
          <cell r="C2130" t="str">
            <v>9.0% CITY UTILITY TAX</v>
          </cell>
          <cell r="D2130" t="str">
            <v>LONGB-UTILITY ONLY9.0% CITY UTILITY TAX</v>
          </cell>
          <cell r="E2130">
            <v>13</v>
          </cell>
          <cell r="F2130">
            <v>0</v>
          </cell>
          <cell r="G2130">
            <v>20175</v>
          </cell>
        </row>
        <row r="2131">
          <cell r="B2131" t="str">
            <v>REFUSE</v>
          </cell>
          <cell r="C2131" t="str">
            <v>3.6% WA REFUSE TAX</v>
          </cell>
          <cell r="D2131" t="str">
            <v>REFUSE3.6% WA REFUSE TAX</v>
          </cell>
          <cell r="E2131">
            <v>337</v>
          </cell>
          <cell r="F2131">
            <v>0</v>
          </cell>
          <cell r="G2131">
            <v>20180</v>
          </cell>
        </row>
        <row r="2132">
          <cell r="B2132" t="str">
            <v>REFUSE</v>
          </cell>
          <cell r="C2132" t="str">
            <v>3.6% WA REFUSE TAX</v>
          </cell>
          <cell r="D2132" t="str">
            <v>REFUSE3.6% WA REFUSE TAX</v>
          </cell>
          <cell r="E2132">
            <v>337</v>
          </cell>
          <cell r="F2132">
            <v>0</v>
          </cell>
          <cell r="G2132">
            <v>20180</v>
          </cell>
        </row>
        <row r="2133">
          <cell r="B2133" t="str">
            <v>REFUSE</v>
          </cell>
          <cell r="C2133" t="str">
            <v>3.6% WA REFUSE TAX</v>
          </cell>
          <cell r="D2133" t="str">
            <v>REFUSE3.6% WA REFUSE TAX</v>
          </cell>
          <cell r="E2133">
            <v>337</v>
          </cell>
          <cell r="F2133">
            <v>0</v>
          </cell>
          <cell r="G2133">
            <v>20180</v>
          </cell>
        </row>
        <row r="2134">
          <cell r="B2134" t="str">
            <v>WA-STATE</v>
          </cell>
          <cell r="C2134" t="str">
            <v>8.1% WA STATE SALES TAX</v>
          </cell>
          <cell r="D2134" t="str">
            <v>WA-STATE8.1% WA STATE SALES TAX</v>
          </cell>
          <cell r="E2134">
            <v>170</v>
          </cell>
          <cell r="F2134">
            <v>0</v>
          </cell>
          <cell r="G2134">
            <v>20140</v>
          </cell>
        </row>
        <row r="2135">
          <cell r="B2135" t="str">
            <v>WA-STATE</v>
          </cell>
          <cell r="C2135" t="str">
            <v>8.3% WA STATE SALES TAX</v>
          </cell>
          <cell r="D2135" t="str">
            <v>WA-STATE8.3% WA STATE SALES TAX</v>
          </cell>
          <cell r="E2135">
            <v>59</v>
          </cell>
          <cell r="F2135">
            <v>0</v>
          </cell>
          <cell r="G2135">
            <v>20140</v>
          </cell>
        </row>
        <row r="2136">
          <cell r="B2136" t="str">
            <v>CC-KOL</v>
          </cell>
          <cell r="C2136" t="str">
            <v>ONLINE PAYMENT-CC</v>
          </cell>
          <cell r="D2136" t="str">
            <v>CC-KOLONLINE PAYMENT-CC</v>
          </cell>
          <cell r="E2136">
            <v>151</v>
          </cell>
          <cell r="F2136">
            <v>0</v>
          </cell>
          <cell r="G2136">
            <v>10098</v>
          </cell>
        </row>
        <row r="2137">
          <cell r="B2137" t="str">
            <v>MAKEPAYMENT</v>
          </cell>
          <cell r="C2137" t="str">
            <v>MAKE A PAYMENT</v>
          </cell>
          <cell r="D2137" t="str">
            <v>MAKEPAYMENTMAKE A PAYMENT</v>
          </cell>
          <cell r="E2137">
            <v>60</v>
          </cell>
          <cell r="F2137">
            <v>0</v>
          </cell>
          <cell r="G2137">
            <v>10098</v>
          </cell>
        </row>
        <row r="2138">
          <cell r="B2138" t="str">
            <v>PAY</v>
          </cell>
          <cell r="C2138" t="str">
            <v>PAYMENT-THANK YOU!</v>
          </cell>
          <cell r="D2138" t="str">
            <v>PAYPAYMENT-THANK YOU!</v>
          </cell>
          <cell r="E2138">
            <v>141</v>
          </cell>
          <cell r="F2138">
            <v>0</v>
          </cell>
          <cell r="G2138">
            <v>10060</v>
          </cell>
        </row>
        <row r="2139">
          <cell r="B2139" t="str">
            <v>PAY-CFREE</v>
          </cell>
          <cell r="C2139" t="str">
            <v>PAYMENT-THANK YOU</v>
          </cell>
          <cell r="D2139" t="str">
            <v>PAY-CFREEPAYMENT-THANK YOU</v>
          </cell>
          <cell r="E2139">
            <v>106</v>
          </cell>
          <cell r="F2139">
            <v>0</v>
          </cell>
          <cell r="G2139">
            <v>10092</v>
          </cell>
        </row>
        <row r="2140">
          <cell r="B2140" t="str">
            <v>PAY-KOL</v>
          </cell>
          <cell r="C2140" t="str">
            <v>PAYMENT-THANK YOU - OL</v>
          </cell>
          <cell r="D2140" t="str">
            <v>PAY-KOLPAYMENT-THANK YOU - OL</v>
          </cell>
          <cell r="E2140">
            <v>128</v>
          </cell>
          <cell r="F2140">
            <v>0</v>
          </cell>
          <cell r="G2140">
            <v>10093</v>
          </cell>
        </row>
        <row r="2141">
          <cell r="B2141" t="str">
            <v>PAYNOW</v>
          </cell>
          <cell r="C2141" t="str">
            <v>ONE-TIME PAYMENT</v>
          </cell>
          <cell r="D2141" t="str">
            <v>PAYNOWONE-TIME PAYMENT</v>
          </cell>
          <cell r="E2141">
            <v>157</v>
          </cell>
          <cell r="F2141">
            <v>0</v>
          </cell>
          <cell r="G2141">
            <v>10098</v>
          </cell>
        </row>
        <row r="2142">
          <cell r="B2142" t="str">
            <v>PAYPNCL</v>
          </cell>
          <cell r="C2142" t="str">
            <v>PAYMENT THANK YOU!</v>
          </cell>
          <cell r="D2142" t="str">
            <v>PAYPNCLPAYMENT THANK YOU!</v>
          </cell>
          <cell r="E2142">
            <v>151</v>
          </cell>
          <cell r="F2142">
            <v>0</v>
          </cell>
          <cell r="G2142">
            <v>10099</v>
          </cell>
        </row>
        <row r="2143">
          <cell r="B2143" t="str">
            <v>RET-KOL</v>
          </cell>
          <cell r="C2143" t="str">
            <v>ONLINE PAYMENT RETURN</v>
          </cell>
          <cell r="D2143" t="str">
            <v>RET-KOLONLINE PAYMENT RETURN</v>
          </cell>
          <cell r="E2143">
            <v>35</v>
          </cell>
          <cell r="F2143">
            <v>0</v>
          </cell>
          <cell r="G2143">
            <v>10093</v>
          </cell>
        </row>
        <row r="2144">
          <cell r="B2144" t="str">
            <v>CC-KOL</v>
          </cell>
          <cell r="C2144" t="str">
            <v>ONLINE PAYMENT-CC</v>
          </cell>
          <cell r="D2144" t="str">
            <v>CC-KOLONLINE PAYMENT-CC</v>
          </cell>
          <cell r="E2144">
            <v>151</v>
          </cell>
          <cell r="F2144">
            <v>0</v>
          </cell>
          <cell r="G2144">
            <v>10098</v>
          </cell>
        </row>
        <row r="2145">
          <cell r="B2145" t="str">
            <v>MAKEPAYMENT</v>
          </cell>
          <cell r="C2145" t="str">
            <v>MAKE A PAYMENT</v>
          </cell>
          <cell r="D2145" t="str">
            <v>MAKEPAYMENTMAKE A PAYMENT</v>
          </cell>
          <cell r="E2145">
            <v>60</v>
          </cell>
          <cell r="F2145">
            <v>0</v>
          </cell>
          <cell r="G2145">
            <v>10098</v>
          </cell>
        </row>
        <row r="2146">
          <cell r="B2146" t="str">
            <v>PAY</v>
          </cell>
          <cell r="C2146" t="str">
            <v>PAYMENT-THANK YOU!</v>
          </cell>
          <cell r="D2146" t="str">
            <v>PAYPAYMENT-THANK YOU!</v>
          </cell>
          <cell r="E2146">
            <v>141</v>
          </cell>
          <cell r="F2146">
            <v>0</v>
          </cell>
          <cell r="G2146">
            <v>10060</v>
          </cell>
        </row>
        <row r="2147">
          <cell r="B2147" t="str">
            <v>PAY-CFREE</v>
          </cell>
          <cell r="C2147" t="str">
            <v>PAYMENT-THANK YOU</v>
          </cell>
          <cell r="D2147" t="str">
            <v>PAY-CFREEPAYMENT-THANK YOU</v>
          </cell>
          <cell r="E2147">
            <v>106</v>
          </cell>
          <cell r="F2147">
            <v>0</v>
          </cell>
          <cell r="G2147">
            <v>10092</v>
          </cell>
        </row>
        <row r="2148">
          <cell r="B2148" t="str">
            <v>PAY-KOL</v>
          </cell>
          <cell r="C2148" t="str">
            <v>PAYMENT-THANK YOU - OL</v>
          </cell>
          <cell r="D2148" t="str">
            <v>PAY-KOLPAYMENT-THANK YOU - OL</v>
          </cell>
          <cell r="E2148">
            <v>128</v>
          </cell>
          <cell r="F2148">
            <v>0</v>
          </cell>
          <cell r="G2148">
            <v>10093</v>
          </cell>
        </row>
        <row r="2149">
          <cell r="B2149" t="str">
            <v>PAYMET</v>
          </cell>
          <cell r="C2149" t="str">
            <v>METAVANTE ONLINE PAYMENT</v>
          </cell>
          <cell r="D2149" t="str">
            <v>PAYMETMETAVANTE ONLINE PAYMENT</v>
          </cell>
          <cell r="E2149">
            <v>77</v>
          </cell>
          <cell r="F2149">
            <v>0</v>
          </cell>
          <cell r="G2149">
            <v>10092</v>
          </cell>
        </row>
        <row r="2150">
          <cell r="B2150" t="str">
            <v>PAYNOW</v>
          </cell>
          <cell r="C2150" t="str">
            <v>ONE-TIME PAYMENT</v>
          </cell>
          <cell r="D2150" t="str">
            <v>PAYNOWONE-TIME PAYMENT</v>
          </cell>
          <cell r="E2150">
            <v>157</v>
          </cell>
          <cell r="F2150">
            <v>0</v>
          </cell>
          <cell r="G2150">
            <v>10098</v>
          </cell>
        </row>
        <row r="2151">
          <cell r="B2151" t="str">
            <v>PAYPNCL</v>
          </cell>
          <cell r="C2151" t="str">
            <v>PAYMENT THANK YOU!</v>
          </cell>
          <cell r="D2151" t="str">
            <v>PAYPNCLPAYMENT THANK YOU!</v>
          </cell>
          <cell r="E2151">
            <v>151</v>
          </cell>
          <cell r="F2151">
            <v>0</v>
          </cell>
          <cell r="G2151">
            <v>10099</v>
          </cell>
        </row>
        <row r="2152">
          <cell r="B2152" t="str">
            <v>RET-KOL</v>
          </cell>
          <cell r="C2152" t="str">
            <v>ONLINE PAYMENT RETURN</v>
          </cell>
          <cell r="D2152" t="str">
            <v>RET-KOLONLINE PAYMENT RETURN</v>
          </cell>
          <cell r="E2152">
            <v>35</v>
          </cell>
          <cell r="F2152">
            <v>0</v>
          </cell>
          <cell r="G2152">
            <v>10093</v>
          </cell>
        </row>
        <row r="2153">
          <cell r="B2153" t="str">
            <v>REF-PAYNOW</v>
          </cell>
          <cell r="C2153" t="str">
            <v>REFUND OF ONE-TIME PAYMENT</v>
          </cell>
          <cell r="D2153" t="str">
            <v>REF-PAYNOWREFUND OF ONE-TIME PAYMENT</v>
          </cell>
          <cell r="E2153">
            <v>51</v>
          </cell>
          <cell r="F2153">
            <v>0</v>
          </cell>
          <cell r="G2153">
            <v>10098</v>
          </cell>
        </row>
        <row r="2154">
          <cell r="B2154" t="str">
            <v>CC-KOL</v>
          </cell>
          <cell r="C2154" t="str">
            <v>ONLINE PAYMENT-CC</v>
          </cell>
          <cell r="D2154" t="str">
            <v>CC-KOLONLINE PAYMENT-CC</v>
          </cell>
          <cell r="E2154">
            <v>151</v>
          </cell>
          <cell r="F2154">
            <v>0</v>
          </cell>
          <cell r="G2154">
            <v>10098</v>
          </cell>
        </row>
        <row r="2155">
          <cell r="B2155" t="str">
            <v>PAY</v>
          </cell>
          <cell r="C2155" t="str">
            <v>PAYMENT-THANK YOU!</v>
          </cell>
          <cell r="D2155" t="str">
            <v>PAYPAYMENT-THANK YOU!</v>
          </cell>
          <cell r="E2155">
            <v>141</v>
          </cell>
          <cell r="F2155">
            <v>0</v>
          </cell>
          <cell r="G2155">
            <v>10060</v>
          </cell>
        </row>
        <row r="2156">
          <cell r="B2156" t="str">
            <v>PAY-CFREE</v>
          </cell>
          <cell r="C2156" t="str">
            <v>PAYMENT-THANK YOU</v>
          </cell>
          <cell r="D2156" t="str">
            <v>PAY-CFREEPAYMENT-THANK YOU</v>
          </cell>
          <cell r="E2156">
            <v>106</v>
          </cell>
          <cell r="F2156">
            <v>0</v>
          </cell>
          <cell r="G2156">
            <v>10092</v>
          </cell>
        </row>
        <row r="2157">
          <cell r="B2157" t="str">
            <v>PAY-KOL</v>
          </cell>
          <cell r="C2157" t="str">
            <v>PAYMENT-THANK YOU - OL</v>
          </cell>
          <cell r="D2157" t="str">
            <v>PAY-KOLPAYMENT-THANK YOU - OL</v>
          </cell>
          <cell r="E2157">
            <v>128</v>
          </cell>
          <cell r="F2157">
            <v>0</v>
          </cell>
          <cell r="G2157">
            <v>10093</v>
          </cell>
        </row>
        <row r="2158">
          <cell r="B2158" t="str">
            <v>PAYMET</v>
          </cell>
          <cell r="C2158" t="str">
            <v>METAVANTE ONLINE PAYMENT</v>
          </cell>
          <cell r="D2158" t="str">
            <v>PAYMETMETAVANTE ONLINE PAYMENT</v>
          </cell>
          <cell r="E2158">
            <v>77</v>
          </cell>
          <cell r="F2158">
            <v>0</v>
          </cell>
          <cell r="G2158">
            <v>10092</v>
          </cell>
        </row>
        <row r="2159">
          <cell r="B2159" t="str">
            <v>PAY-NATL</v>
          </cell>
          <cell r="C2159" t="str">
            <v>PAYMENT THANK YOU</v>
          </cell>
          <cell r="D2159" t="str">
            <v>PAY-NATLPAYMENT THANK YOU</v>
          </cell>
          <cell r="E2159">
            <v>18</v>
          </cell>
          <cell r="F2159">
            <v>0</v>
          </cell>
          <cell r="G2159">
            <v>10092</v>
          </cell>
        </row>
        <row r="2160">
          <cell r="B2160" t="str">
            <v>PAYNOW</v>
          </cell>
          <cell r="C2160" t="str">
            <v>ONE-TIME PAYMENT</v>
          </cell>
          <cell r="D2160" t="str">
            <v>PAYNOWONE-TIME PAYMENT</v>
          </cell>
          <cell r="E2160">
            <v>157</v>
          </cell>
          <cell r="F2160">
            <v>0</v>
          </cell>
          <cell r="G2160">
            <v>10098</v>
          </cell>
        </row>
        <row r="2161">
          <cell r="B2161" t="str">
            <v>PAYPNCL</v>
          </cell>
          <cell r="C2161" t="str">
            <v>PAYMENT THANK YOU!</v>
          </cell>
          <cell r="D2161" t="str">
            <v>PAYPNCLPAYMENT THANK YOU!</v>
          </cell>
          <cell r="E2161">
            <v>151</v>
          </cell>
          <cell r="F2161">
            <v>0</v>
          </cell>
          <cell r="G2161">
            <v>10099</v>
          </cell>
        </row>
        <row r="2162">
          <cell r="B2162" t="str">
            <v>2178-RO</v>
          </cell>
          <cell r="C2162" t="str">
            <v>FUEL AND MATERIAL SURCHARGE</v>
          </cell>
          <cell r="D2162" t="str">
            <v>2178-ROFUEL AND MATERIAL SURCHARGE</v>
          </cell>
          <cell r="E2162">
            <v>140</v>
          </cell>
          <cell r="F2162">
            <v>0</v>
          </cell>
          <cell r="G2162">
            <v>31008</v>
          </cell>
        </row>
        <row r="2163">
          <cell r="B2163" t="str">
            <v>LONGB-UTILITY</v>
          </cell>
          <cell r="C2163" t="str">
            <v>9.0% CITY UTILITY TAX</v>
          </cell>
          <cell r="D2163" t="str">
            <v>LONGB-UTILITY9.0% CITY UTILITY TAX</v>
          </cell>
          <cell r="E2163">
            <v>73</v>
          </cell>
          <cell r="F2163">
            <v>0</v>
          </cell>
          <cell r="G2163">
            <v>20175</v>
          </cell>
        </row>
        <row r="2164">
          <cell r="B2164" t="str">
            <v>REFUSE</v>
          </cell>
          <cell r="C2164" t="str">
            <v>3.6% WA REFUSE TAX</v>
          </cell>
          <cell r="D2164" t="str">
            <v>REFUSE3.6% WA REFUSE TAX</v>
          </cell>
          <cell r="E2164">
            <v>337</v>
          </cell>
          <cell r="F2164">
            <v>0</v>
          </cell>
          <cell r="G2164">
            <v>20180</v>
          </cell>
        </row>
        <row r="2165">
          <cell r="B2165" t="str">
            <v>WA-STATE</v>
          </cell>
          <cell r="C2165" t="str">
            <v>8.3% WA STATE SALES TAX</v>
          </cell>
          <cell r="D2165" t="str">
            <v>WA-STATE8.3% WA STATE SALES TAX</v>
          </cell>
          <cell r="E2165">
            <v>59</v>
          </cell>
          <cell r="F2165">
            <v>0</v>
          </cell>
          <cell r="G2165">
            <v>20140</v>
          </cell>
        </row>
        <row r="2166">
          <cell r="B2166" t="str">
            <v>60RM1</v>
          </cell>
          <cell r="C2166" t="str">
            <v>1-60 GAL CART MONTHLY SVC</v>
          </cell>
          <cell r="D2166" t="str">
            <v>60RM11-60 GAL CART MONTHLY SVC</v>
          </cell>
          <cell r="E2166">
            <v>88</v>
          </cell>
          <cell r="F2166">
            <v>0</v>
          </cell>
          <cell r="G2166">
            <v>32000</v>
          </cell>
        </row>
        <row r="2167">
          <cell r="B2167" t="str">
            <v>60RW1</v>
          </cell>
          <cell r="C2167" t="str">
            <v>1-60 GAL CART WEEKLY SVC</v>
          </cell>
          <cell r="D2167" t="str">
            <v>60RW11-60 GAL CART WEEKLY SVC</v>
          </cell>
          <cell r="E2167">
            <v>144</v>
          </cell>
          <cell r="F2167">
            <v>0</v>
          </cell>
          <cell r="G2167">
            <v>32000</v>
          </cell>
        </row>
        <row r="2168">
          <cell r="B2168" t="str">
            <v>65RBRENT</v>
          </cell>
          <cell r="C2168" t="str">
            <v>65 RESI BEAR RENT</v>
          </cell>
          <cell r="D2168" t="str">
            <v>65RBRENT65 RESI BEAR RENT</v>
          </cell>
          <cell r="E2168">
            <v>80</v>
          </cell>
          <cell r="F2168">
            <v>0</v>
          </cell>
          <cell r="G2168">
            <v>32000</v>
          </cell>
        </row>
        <row r="2169">
          <cell r="B2169" t="str">
            <v>90RW1</v>
          </cell>
          <cell r="C2169" t="str">
            <v>1-90 GAL CART RESI WKLY</v>
          </cell>
          <cell r="D2169" t="str">
            <v>90RW11-90 GAL CART RESI WKLY</v>
          </cell>
          <cell r="E2169">
            <v>104</v>
          </cell>
          <cell r="F2169">
            <v>0</v>
          </cell>
          <cell r="G2169">
            <v>32000</v>
          </cell>
        </row>
        <row r="2170">
          <cell r="B2170" t="str">
            <v>95RBRENT</v>
          </cell>
          <cell r="C2170" t="str">
            <v>95 RESI BEAR RENT</v>
          </cell>
          <cell r="D2170" t="str">
            <v>95RBRENT95 RESI BEAR RENT</v>
          </cell>
          <cell r="E2170">
            <v>49</v>
          </cell>
          <cell r="F2170">
            <v>0</v>
          </cell>
          <cell r="G2170">
            <v>32000</v>
          </cell>
        </row>
        <row r="2171">
          <cell r="B2171" t="str">
            <v>RDRIVEIN</v>
          </cell>
          <cell r="C2171" t="str">
            <v>DRIVE IN SERVICE</v>
          </cell>
          <cell r="D2171" t="str">
            <v>RDRIVEINDRIVE IN SERVICE</v>
          </cell>
          <cell r="E2171">
            <v>52</v>
          </cell>
          <cell r="F2171">
            <v>0</v>
          </cell>
          <cell r="G2171">
            <v>32001</v>
          </cell>
        </row>
        <row r="2172">
          <cell r="B2172" t="str">
            <v>ROLLM-RESI</v>
          </cell>
          <cell r="C2172" t="str">
            <v>ROLLOUT RESI MTHLY UP TO</v>
          </cell>
          <cell r="D2172" t="str">
            <v>ROLLM-RESIROLLOUT RESI MTHLY UP TO</v>
          </cell>
          <cell r="E2172">
            <v>26</v>
          </cell>
          <cell r="F2172">
            <v>0</v>
          </cell>
          <cell r="G2172">
            <v>32001</v>
          </cell>
        </row>
        <row r="2173">
          <cell r="B2173" t="str">
            <v>ROLLW-RESI</v>
          </cell>
          <cell r="C2173" t="str">
            <v>Rollout 25ft/can per pick up</v>
          </cell>
          <cell r="D2173" t="str">
            <v>ROLLW-RESIRollout 25ft/can per pick up</v>
          </cell>
          <cell r="E2173">
            <v>32</v>
          </cell>
          <cell r="F2173">
            <v>0</v>
          </cell>
          <cell r="G2173">
            <v>32001</v>
          </cell>
        </row>
        <row r="2174">
          <cell r="B2174" t="str">
            <v>RWALKIN</v>
          </cell>
          <cell r="C2174" t="str">
            <v>WALK IN SERVICE</v>
          </cell>
          <cell r="D2174" t="str">
            <v>RWALKINWALK IN SERVICE</v>
          </cell>
          <cell r="E2174">
            <v>26</v>
          </cell>
          <cell r="F2174">
            <v>0</v>
          </cell>
          <cell r="G2174">
            <v>32001</v>
          </cell>
        </row>
        <row r="2175">
          <cell r="B2175" t="str">
            <v>OFOWR</v>
          </cell>
          <cell r="C2175" t="str">
            <v>OVERFILL/OVERWEIGHT CHG</v>
          </cell>
          <cell r="D2175" t="str">
            <v>OFOWROVERFILL/OVERWEIGHT CHG</v>
          </cell>
          <cell r="E2175">
            <v>70</v>
          </cell>
          <cell r="F2175">
            <v>0</v>
          </cell>
          <cell r="G2175">
            <v>32001</v>
          </cell>
        </row>
        <row r="2176">
          <cell r="B2176" t="str">
            <v>RXTRA60</v>
          </cell>
          <cell r="C2176" t="str">
            <v>EXTRA 60GAL RESI</v>
          </cell>
          <cell r="D2176" t="str">
            <v>RXTRA60EXTRA 60GAL RESI</v>
          </cell>
          <cell r="E2176">
            <v>49</v>
          </cell>
          <cell r="F2176">
            <v>0</v>
          </cell>
          <cell r="G2176">
            <v>32001</v>
          </cell>
        </row>
        <row r="2177">
          <cell r="B2177" t="str">
            <v>2178-RES</v>
          </cell>
          <cell r="C2177" t="str">
            <v>FUEL AND MATERIAL SURCHARGE</v>
          </cell>
          <cell r="D2177" t="str">
            <v>2178-RESFUEL AND MATERIAL SURCHARGE</v>
          </cell>
          <cell r="E2177">
            <v>133</v>
          </cell>
          <cell r="F2177">
            <v>0</v>
          </cell>
          <cell r="G2177">
            <v>32002</v>
          </cell>
        </row>
        <row r="2178">
          <cell r="B2178" t="str">
            <v>LONGB-UTILITY</v>
          </cell>
          <cell r="C2178" t="str">
            <v>9.0% CITY UTILITY TAX</v>
          </cell>
          <cell r="D2178" t="str">
            <v>LONGB-UTILITY9.0% CITY UTILITY TAX</v>
          </cell>
          <cell r="E2178">
            <v>73</v>
          </cell>
          <cell r="F2178">
            <v>0</v>
          </cell>
          <cell r="G2178">
            <v>20175</v>
          </cell>
        </row>
        <row r="2179">
          <cell r="B2179" t="str">
            <v>REFUSE</v>
          </cell>
          <cell r="C2179" t="str">
            <v>3.6% WA REFUSE TAX</v>
          </cell>
          <cell r="D2179" t="str">
            <v>REFUSE3.6% WA REFUSE TAX</v>
          </cell>
          <cell r="E2179">
            <v>337</v>
          </cell>
          <cell r="F2179">
            <v>0</v>
          </cell>
          <cell r="G2179">
            <v>20180</v>
          </cell>
        </row>
        <row r="2180">
          <cell r="B2180" t="str">
            <v>WA-STATE</v>
          </cell>
          <cell r="C2180" t="str">
            <v>8.3% WA STATE SALES TAX</v>
          </cell>
          <cell r="D2180" t="str">
            <v>WA-STATE8.3% WA STATE SALES TAX</v>
          </cell>
          <cell r="E2180">
            <v>59</v>
          </cell>
          <cell r="F2180">
            <v>0</v>
          </cell>
          <cell r="G2180">
            <v>20140</v>
          </cell>
        </row>
        <row r="2181">
          <cell r="B2181" t="str">
            <v>60RM1</v>
          </cell>
          <cell r="C2181" t="str">
            <v>1-60 GAL CART MONTHLY SVC</v>
          </cell>
          <cell r="D2181" t="str">
            <v>60RM11-60 GAL CART MONTHLY SVC</v>
          </cell>
          <cell r="E2181">
            <v>88</v>
          </cell>
          <cell r="F2181">
            <v>0</v>
          </cell>
          <cell r="G2181">
            <v>32000</v>
          </cell>
        </row>
        <row r="2182">
          <cell r="B2182" t="str">
            <v>60RW1</v>
          </cell>
          <cell r="C2182" t="str">
            <v>1-60 GAL CART WEEKLY SVC</v>
          </cell>
          <cell r="D2182" t="str">
            <v>60RW11-60 GAL CART WEEKLY SVC</v>
          </cell>
          <cell r="E2182">
            <v>144</v>
          </cell>
          <cell r="F2182">
            <v>0</v>
          </cell>
          <cell r="G2182">
            <v>32000</v>
          </cell>
        </row>
        <row r="2183">
          <cell r="B2183" t="str">
            <v>90RW1</v>
          </cell>
          <cell r="C2183" t="str">
            <v>1-90 GAL CART RESI WKLY</v>
          </cell>
          <cell r="D2183" t="str">
            <v>90RW11-90 GAL CART RESI WKLY</v>
          </cell>
          <cell r="E2183">
            <v>104</v>
          </cell>
          <cell r="F2183">
            <v>0</v>
          </cell>
          <cell r="G2183">
            <v>32000</v>
          </cell>
        </row>
        <row r="2184">
          <cell r="B2184" t="str">
            <v>95RBRENT</v>
          </cell>
          <cell r="C2184" t="str">
            <v>95 RESI BEAR RENT</v>
          </cell>
          <cell r="D2184" t="str">
            <v>95RBRENT95 RESI BEAR RENT</v>
          </cell>
          <cell r="E2184">
            <v>49</v>
          </cell>
          <cell r="F2184">
            <v>0</v>
          </cell>
          <cell r="G2184">
            <v>32000</v>
          </cell>
        </row>
        <row r="2185">
          <cell r="B2185" t="str">
            <v>EXTRAR</v>
          </cell>
          <cell r="C2185" t="str">
            <v>EXTRA CAN/BAGS</v>
          </cell>
          <cell r="D2185" t="str">
            <v>EXTRAREXTRA CAN/BAGS</v>
          </cell>
          <cell r="E2185">
            <v>74</v>
          </cell>
          <cell r="F2185">
            <v>0</v>
          </cell>
          <cell r="G2185">
            <v>32001</v>
          </cell>
        </row>
        <row r="2186">
          <cell r="B2186" t="str">
            <v>OFOWR</v>
          </cell>
          <cell r="C2186" t="str">
            <v>OVERFILL/OVERWEIGHT CHG</v>
          </cell>
          <cell r="D2186" t="str">
            <v>OFOWROVERFILL/OVERWEIGHT CHG</v>
          </cell>
          <cell r="E2186">
            <v>70</v>
          </cell>
          <cell r="F2186">
            <v>0</v>
          </cell>
          <cell r="G2186">
            <v>32001</v>
          </cell>
        </row>
        <row r="2187">
          <cell r="B2187" t="str">
            <v>REDELIVER</v>
          </cell>
          <cell r="C2187" t="str">
            <v>DELIVERY CHARGE</v>
          </cell>
          <cell r="D2187" t="str">
            <v>REDELIVERDELIVERY CHARGE</v>
          </cell>
          <cell r="E2187">
            <v>77</v>
          </cell>
          <cell r="F2187">
            <v>0</v>
          </cell>
          <cell r="G2187">
            <v>32001</v>
          </cell>
        </row>
        <row r="2188">
          <cell r="B2188" t="str">
            <v>RESTART</v>
          </cell>
          <cell r="C2188" t="str">
            <v>SERVICE RESTART FEE</v>
          </cell>
          <cell r="D2188" t="str">
            <v>RESTARTSERVICE RESTART FEE</v>
          </cell>
          <cell r="E2188">
            <v>80</v>
          </cell>
          <cell r="F2188">
            <v>0</v>
          </cell>
          <cell r="G2188">
            <v>32000</v>
          </cell>
        </row>
        <row r="2189">
          <cell r="B2189" t="str">
            <v>SP60-RES</v>
          </cell>
          <cell r="C2189" t="str">
            <v>SPECIAL PICKUP 60GL RES</v>
          </cell>
          <cell r="D2189" t="str">
            <v>SP60-RESSPECIAL PICKUP 60GL RES</v>
          </cell>
          <cell r="E2189">
            <v>49</v>
          </cell>
          <cell r="F2189">
            <v>0</v>
          </cell>
          <cell r="G2189">
            <v>32001</v>
          </cell>
        </row>
        <row r="2190">
          <cell r="B2190" t="str">
            <v>2178-RES</v>
          </cell>
          <cell r="C2190" t="str">
            <v>FUEL AND MATERIAL SURCHARGE</v>
          </cell>
          <cell r="D2190" t="str">
            <v>2178-RESFUEL AND MATERIAL SURCHARGE</v>
          </cell>
          <cell r="E2190">
            <v>133</v>
          </cell>
          <cell r="F2190">
            <v>0</v>
          </cell>
          <cell r="G2190">
            <v>32002</v>
          </cell>
        </row>
        <row r="2191">
          <cell r="B2191" t="str">
            <v>LONGB-UTILITY</v>
          </cell>
          <cell r="C2191" t="str">
            <v>9.0% CITY UTILITY TAX</v>
          </cell>
          <cell r="D2191" t="str">
            <v>LONGB-UTILITY9.0% CITY UTILITY TAX</v>
          </cell>
          <cell r="E2191">
            <v>73</v>
          </cell>
          <cell r="F2191">
            <v>0</v>
          </cell>
          <cell r="G2191">
            <v>20175</v>
          </cell>
        </row>
        <row r="2192">
          <cell r="B2192" t="str">
            <v>REFUSE</v>
          </cell>
          <cell r="C2192" t="str">
            <v>3.6% WA REFUSE TAX</v>
          </cell>
          <cell r="D2192" t="str">
            <v>REFUSE3.6% WA REFUSE TAX</v>
          </cell>
          <cell r="E2192">
            <v>337</v>
          </cell>
          <cell r="F2192">
            <v>0</v>
          </cell>
          <cell r="G2192">
            <v>20180</v>
          </cell>
        </row>
        <row r="2193">
          <cell r="B2193" t="str">
            <v>WA-STATE</v>
          </cell>
          <cell r="C2193" t="str">
            <v>8.3% WA STATE SALES TAX</v>
          </cell>
          <cell r="D2193" t="str">
            <v>WA-STATE8.3% WA STATE SALES TAX</v>
          </cell>
          <cell r="E2193">
            <v>59</v>
          </cell>
          <cell r="F2193">
            <v>0</v>
          </cell>
          <cell r="G2193">
            <v>20140</v>
          </cell>
        </row>
        <row r="2194">
          <cell r="B2194" t="str">
            <v>60RW1</v>
          </cell>
          <cell r="C2194" t="str">
            <v>1-60 GAL CART WEEKLY SVC</v>
          </cell>
          <cell r="D2194" t="str">
            <v>60RW11-60 GAL CART WEEKLY SVC</v>
          </cell>
          <cell r="E2194">
            <v>144</v>
          </cell>
          <cell r="F2194">
            <v>0</v>
          </cell>
          <cell r="G2194">
            <v>32000</v>
          </cell>
        </row>
        <row r="2195">
          <cell r="B2195" t="str">
            <v>EXTRAR</v>
          </cell>
          <cell r="C2195" t="str">
            <v>EXTRA CAN/BAGS</v>
          </cell>
          <cell r="D2195" t="str">
            <v>EXTRAREXTRA CAN/BAGS</v>
          </cell>
          <cell r="E2195">
            <v>74</v>
          </cell>
          <cell r="F2195">
            <v>0</v>
          </cell>
          <cell r="G2195">
            <v>32001</v>
          </cell>
        </row>
        <row r="2196">
          <cell r="B2196" t="str">
            <v>REDELIVER</v>
          </cell>
          <cell r="C2196" t="str">
            <v>DELIVERY CHARGE</v>
          </cell>
          <cell r="D2196" t="str">
            <v>REDELIVERDELIVERY CHARGE</v>
          </cell>
          <cell r="E2196">
            <v>77</v>
          </cell>
          <cell r="F2196">
            <v>0</v>
          </cell>
          <cell r="G2196">
            <v>32001</v>
          </cell>
        </row>
        <row r="2197">
          <cell r="B2197" t="str">
            <v>CPRENT20M</v>
          </cell>
          <cell r="C2197" t="str">
            <v>20YD COMP MONTHLY RENT</v>
          </cell>
          <cell r="D2197" t="str">
            <v>CPRENT20M20YD COMP MONTHLY RENT</v>
          </cell>
          <cell r="E2197">
            <v>12</v>
          </cell>
          <cell r="F2197">
            <v>0</v>
          </cell>
          <cell r="G2197">
            <v>31002</v>
          </cell>
        </row>
        <row r="2198">
          <cell r="B2198" t="str">
            <v>RORENT</v>
          </cell>
          <cell r="C2198" t="str">
            <v>ROLL OFF RENT</v>
          </cell>
          <cell r="D2198" t="str">
            <v>RORENTROLL OFF RENT</v>
          </cell>
          <cell r="E2198">
            <v>48</v>
          </cell>
          <cell r="F2198">
            <v>0</v>
          </cell>
          <cell r="G2198">
            <v>31002</v>
          </cell>
        </row>
        <row r="2199">
          <cell r="B2199" t="str">
            <v>RORENTTM</v>
          </cell>
          <cell r="C2199" t="str">
            <v>ROLL OFF RENT TEMP MONTHLY</v>
          </cell>
          <cell r="D2199" t="str">
            <v>RORENTTMROLL OFF RENT TEMP MONTHLY</v>
          </cell>
          <cell r="E2199">
            <v>67</v>
          </cell>
          <cell r="F2199">
            <v>0</v>
          </cell>
          <cell r="G2199">
            <v>31002</v>
          </cell>
        </row>
        <row r="2200">
          <cell r="B2200" t="str">
            <v>SPRECY</v>
          </cell>
          <cell r="C2200" t="str">
            <v>SPECIAL RECY HAUL</v>
          </cell>
          <cell r="D2200" t="str">
            <v>SPRECYSPECIAL RECY HAUL</v>
          </cell>
          <cell r="E2200">
            <v>24</v>
          </cell>
          <cell r="F2200">
            <v>0</v>
          </cell>
          <cell r="G2200">
            <v>31004</v>
          </cell>
        </row>
        <row r="2201">
          <cell r="B2201" t="str">
            <v>CPHAUL20</v>
          </cell>
          <cell r="C2201" t="str">
            <v>20YD COMPACTOR-HAUL</v>
          </cell>
          <cell r="D2201" t="str">
            <v>CPHAUL2020YD COMPACTOR-HAUL</v>
          </cell>
          <cell r="E2201">
            <v>9</v>
          </cell>
          <cell r="F2201">
            <v>0</v>
          </cell>
          <cell r="G2201">
            <v>31000</v>
          </cell>
        </row>
        <row r="2202">
          <cell r="B2202" t="str">
            <v>DISP</v>
          </cell>
          <cell r="C2202" t="str">
            <v>Disposal Fee Per Ton</v>
          </cell>
          <cell r="D2202" t="str">
            <v>DISPDisposal Fee Per Ton</v>
          </cell>
          <cell r="E2202">
            <v>62</v>
          </cell>
          <cell r="F2202">
            <v>0</v>
          </cell>
          <cell r="G2202">
            <v>31005</v>
          </cell>
        </row>
        <row r="2203">
          <cell r="B2203" t="str">
            <v>DISPWD-RO</v>
          </cell>
          <cell r="C2203" t="str">
            <v>DISPOSAL FEE WOOD - RO</v>
          </cell>
          <cell r="D2203" t="str">
            <v>DISPWD-RODISPOSAL FEE WOOD - RO</v>
          </cell>
          <cell r="E2203">
            <v>16</v>
          </cell>
          <cell r="F2203">
            <v>0</v>
          </cell>
          <cell r="G2203">
            <v>31005</v>
          </cell>
        </row>
        <row r="2204">
          <cell r="B2204" t="str">
            <v>RECYHAUL</v>
          </cell>
          <cell r="C2204" t="str">
            <v>ROLL OFF RECYCLE HAUL</v>
          </cell>
          <cell r="D2204" t="str">
            <v>RECYHAULROLL OFF RECYCLE HAUL</v>
          </cell>
          <cell r="E2204">
            <v>42</v>
          </cell>
          <cell r="F2204">
            <v>0</v>
          </cell>
          <cell r="G2204">
            <v>31004</v>
          </cell>
        </row>
        <row r="2205">
          <cell r="B2205" t="str">
            <v>ROHAUL20</v>
          </cell>
          <cell r="C2205" t="str">
            <v>20YD ROLL OFF-HAUL</v>
          </cell>
          <cell r="D2205" t="str">
            <v>ROHAUL2020YD ROLL OFF-HAUL</v>
          </cell>
          <cell r="E2205">
            <v>48</v>
          </cell>
          <cell r="F2205">
            <v>0</v>
          </cell>
          <cell r="G2205">
            <v>31000</v>
          </cell>
        </row>
        <row r="2206">
          <cell r="B2206" t="str">
            <v>ROHAUL20T</v>
          </cell>
          <cell r="C2206" t="str">
            <v>20YD ROLL OFF TEMP HAUL</v>
          </cell>
          <cell r="D2206" t="str">
            <v>ROHAUL20T20YD ROLL OFF TEMP HAUL</v>
          </cell>
          <cell r="E2206">
            <v>42</v>
          </cell>
          <cell r="F2206">
            <v>0</v>
          </cell>
          <cell r="G2206">
            <v>31000</v>
          </cell>
        </row>
        <row r="2207">
          <cell r="B2207" t="str">
            <v>ROHAUL30T</v>
          </cell>
          <cell r="C2207" t="str">
            <v>30YD ROLL OFF TEMP HAUL</v>
          </cell>
          <cell r="D2207" t="str">
            <v>ROHAUL30T30YD ROLL OFF TEMP HAUL</v>
          </cell>
          <cell r="E2207">
            <v>51</v>
          </cell>
          <cell r="F2207">
            <v>0</v>
          </cell>
          <cell r="G2207">
            <v>31001</v>
          </cell>
        </row>
        <row r="2208">
          <cell r="B2208" t="str">
            <v>RORENTTD</v>
          </cell>
          <cell r="C2208" t="str">
            <v>ROLL OFF RENT TEMP DAILY</v>
          </cell>
          <cell r="D2208" t="str">
            <v>RORENTTDROLL OFF RENT TEMP DAILY</v>
          </cell>
          <cell r="E2208">
            <v>47</v>
          </cell>
          <cell r="F2208">
            <v>0</v>
          </cell>
          <cell r="G2208">
            <v>31002</v>
          </cell>
        </row>
        <row r="2209">
          <cell r="B2209" t="str">
            <v>SPRECY</v>
          </cell>
          <cell r="C2209" t="str">
            <v>SPECIAL RECY HAUL</v>
          </cell>
          <cell r="D2209" t="str">
            <v>SPRECYSPECIAL RECY HAUL</v>
          </cell>
          <cell r="E2209">
            <v>24</v>
          </cell>
          <cell r="F2209">
            <v>0</v>
          </cell>
          <cell r="G2209">
            <v>31004</v>
          </cell>
        </row>
        <row r="2210">
          <cell r="B2210" t="str">
            <v>COMMODITY</v>
          </cell>
          <cell r="C2210" t="str">
            <v>COMMODITY</v>
          </cell>
          <cell r="D2210" t="str">
            <v>COMMODITYCOMMODITY</v>
          </cell>
          <cell r="E2210">
            <v>33</v>
          </cell>
          <cell r="F2210">
            <v>0</v>
          </cell>
          <cell r="G2210">
            <v>44161</v>
          </cell>
        </row>
        <row r="2211">
          <cell r="B2211" t="str">
            <v>2178-RO</v>
          </cell>
          <cell r="C2211" t="str">
            <v>FUEL AND MATERIAL SURCHARGE</v>
          </cell>
          <cell r="D2211" t="str">
            <v>2178-ROFUEL AND MATERIAL SURCHARGE</v>
          </cell>
          <cell r="E2211">
            <v>140</v>
          </cell>
          <cell r="F2211">
            <v>0</v>
          </cell>
          <cell r="G2211">
            <v>31008</v>
          </cell>
        </row>
        <row r="2212">
          <cell r="B2212" t="str">
            <v>LONGB-UTILITY</v>
          </cell>
          <cell r="C2212" t="str">
            <v>9.0% CITY UTILITY TAX</v>
          </cell>
          <cell r="D2212" t="str">
            <v>LONGB-UTILITY9.0% CITY UTILITY TAX</v>
          </cell>
          <cell r="E2212">
            <v>73</v>
          </cell>
          <cell r="F2212">
            <v>0</v>
          </cell>
          <cell r="G2212">
            <v>20175</v>
          </cell>
        </row>
        <row r="2213">
          <cell r="B2213" t="str">
            <v>REFUSE</v>
          </cell>
          <cell r="C2213" t="str">
            <v>3.6% WA REFUSE TAX</v>
          </cell>
          <cell r="D2213" t="str">
            <v>REFUSE3.6% WA REFUSE TAX</v>
          </cell>
          <cell r="E2213">
            <v>337</v>
          </cell>
          <cell r="F2213">
            <v>0</v>
          </cell>
          <cell r="G2213">
            <v>20180</v>
          </cell>
        </row>
        <row r="2214">
          <cell r="B2214" t="str">
            <v>WA-STATE</v>
          </cell>
          <cell r="C2214" t="str">
            <v>8.3% WA STATE SALES TAX</v>
          </cell>
          <cell r="D2214" t="str">
            <v>WA-STATE8.3% WA STATE SALES TAX</v>
          </cell>
          <cell r="E2214">
            <v>59</v>
          </cell>
          <cell r="F2214">
            <v>0</v>
          </cell>
          <cell r="G2214">
            <v>20140</v>
          </cell>
        </row>
        <row r="2215">
          <cell r="B2215" t="str">
            <v>FINCHG</v>
          </cell>
          <cell r="C2215" t="str">
            <v>LATE FEE</v>
          </cell>
          <cell r="D2215" t="str">
            <v>FINCHGLATE FEE</v>
          </cell>
          <cell r="E2215">
            <v>138</v>
          </cell>
          <cell r="F2215">
            <v>0</v>
          </cell>
          <cell r="G2215">
            <v>38000</v>
          </cell>
        </row>
        <row r="2216">
          <cell r="B2216" t="str">
            <v>BD</v>
          </cell>
          <cell r="C2216" t="str">
            <v>W\O BAD DEBT</v>
          </cell>
          <cell r="D2216" t="str">
            <v>BDW\O BAD DEBT</v>
          </cell>
          <cell r="E2216">
            <v>46</v>
          </cell>
          <cell r="F2216">
            <v>0</v>
          </cell>
          <cell r="G2216">
            <v>11902</v>
          </cell>
        </row>
        <row r="2217">
          <cell r="B2217" t="str">
            <v>MM</v>
          </cell>
          <cell r="C2217" t="str">
            <v>MOVE MONEY</v>
          </cell>
          <cell r="D2217" t="str">
            <v>MMMOVE MONEY</v>
          </cell>
          <cell r="E2217">
            <v>63</v>
          </cell>
          <cell r="F2217">
            <v>0</v>
          </cell>
          <cell r="G2217">
            <v>10095</v>
          </cell>
        </row>
        <row r="2218">
          <cell r="B2218" t="str">
            <v>NSF FEES</v>
          </cell>
          <cell r="C2218" t="str">
            <v>RETURNED CHECK FEE</v>
          </cell>
          <cell r="D2218" t="str">
            <v>NSF FEESRETURNED CHECK FEE</v>
          </cell>
          <cell r="E2218">
            <v>25</v>
          </cell>
          <cell r="F2218">
            <v>0</v>
          </cell>
          <cell r="G2218">
            <v>91002</v>
          </cell>
        </row>
        <row r="2219">
          <cell r="B2219" t="str">
            <v>REFUND</v>
          </cell>
          <cell r="C2219" t="str">
            <v>REFUND</v>
          </cell>
          <cell r="D2219" t="str">
            <v>REFUNDREFUND</v>
          </cell>
          <cell r="E2219">
            <v>42</v>
          </cell>
          <cell r="F2219">
            <v>0</v>
          </cell>
          <cell r="G2219">
            <v>11599</v>
          </cell>
        </row>
        <row r="2220">
          <cell r="B2220" t="str">
            <v>BD</v>
          </cell>
          <cell r="C2220" t="str">
            <v>W\O BAD DEBT</v>
          </cell>
          <cell r="D2220" t="str">
            <v>BDW\O BAD DEBT</v>
          </cell>
          <cell r="E2220">
            <v>46</v>
          </cell>
          <cell r="F2220">
            <v>0</v>
          </cell>
          <cell r="G2220">
            <v>11902</v>
          </cell>
        </row>
        <row r="2221">
          <cell r="B2221" t="str">
            <v>BDR</v>
          </cell>
          <cell r="C2221" t="str">
            <v>BAD DEBT RECOVERY</v>
          </cell>
          <cell r="D2221" t="str">
            <v>BDRBAD DEBT RECOVERY</v>
          </cell>
          <cell r="E2221">
            <v>30</v>
          </cell>
          <cell r="F2221">
            <v>0</v>
          </cell>
          <cell r="G2221">
            <v>11903</v>
          </cell>
        </row>
        <row r="2222">
          <cell r="B2222" t="str">
            <v>MM</v>
          </cell>
          <cell r="C2222" t="str">
            <v>MOVE MONEY</v>
          </cell>
          <cell r="D2222" t="str">
            <v>MMMOVE MONEY</v>
          </cell>
          <cell r="E2222">
            <v>63</v>
          </cell>
          <cell r="F2222">
            <v>0</v>
          </cell>
          <cell r="G2222">
            <v>10095</v>
          </cell>
        </row>
        <row r="2223">
          <cell r="B2223" t="str">
            <v>NSF CC FEE</v>
          </cell>
          <cell r="C2223" t="str">
            <v>RETURNED CREDIT CARD FEE</v>
          </cell>
          <cell r="D2223" t="str">
            <v>NSF CC FEERETURNED CREDIT CARD FEE</v>
          </cell>
          <cell r="E2223">
            <v>16</v>
          </cell>
          <cell r="F2223">
            <v>0</v>
          </cell>
          <cell r="G2223">
            <v>91002</v>
          </cell>
        </row>
        <row r="2224">
          <cell r="B2224" t="str">
            <v>NSF FEES</v>
          </cell>
          <cell r="C2224" t="str">
            <v>RETURNED CHECK FEE</v>
          </cell>
          <cell r="D2224" t="str">
            <v>NSF FEESRETURNED CHECK FEE</v>
          </cell>
          <cell r="E2224">
            <v>25</v>
          </cell>
          <cell r="F2224">
            <v>0</v>
          </cell>
          <cell r="G2224">
            <v>91002</v>
          </cell>
        </row>
        <row r="2225">
          <cell r="B2225" t="str">
            <v>REFUND</v>
          </cell>
          <cell r="C2225" t="str">
            <v>REFUND</v>
          </cell>
          <cell r="D2225" t="str">
            <v>REFUNDREFUND</v>
          </cell>
          <cell r="E2225">
            <v>42</v>
          </cell>
          <cell r="F2225">
            <v>0</v>
          </cell>
          <cell r="G2225">
            <v>11599</v>
          </cell>
        </row>
        <row r="2226">
          <cell r="B2226" t="str">
            <v>FINCHG</v>
          </cell>
          <cell r="C2226" t="str">
            <v>LATE FEE</v>
          </cell>
          <cell r="D2226" t="str">
            <v>FINCHGLATE FEE</v>
          </cell>
          <cell r="E2226">
            <v>138</v>
          </cell>
          <cell r="F2226">
            <v>0</v>
          </cell>
          <cell r="G2226">
            <v>38000</v>
          </cell>
        </row>
        <row r="2227">
          <cell r="B2227" t="str">
            <v>BD</v>
          </cell>
          <cell r="C2227" t="str">
            <v>W\O BAD DEBT</v>
          </cell>
          <cell r="D2227" t="str">
            <v>BDW\O BAD DEBT</v>
          </cell>
          <cell r="E2227">
            <v>46</v>
          </cell>
          <cell r="F2227">
            <v>0</v>
          </cell>
          <cell r="G2227">
            <v>11902</v>
          </cell>
        </row>
        <row r="2228">
          <cell r="B2228" t="str">
            <v>FINCHG</v>
          </cell>
          <cell r="C2228" t="str">
            <v>LATE FEE</v>
          </cell>
          <cell r="D2228" t="str">
            <v>FINCHGLATE FEE</v>
          </cell>
          <cell r="E2228">
            <v>138</v>
          </cell>
          <cell r="F2228">
            <v>0</v>
          </cell>
          <cell r="G2228">
            <v>38000</v>
          </cell>
        </row>
        <row r="2229">
          <cell r="B2229" t="str">
            <v>MM</v>
          </cell>
          <cell r="C2229" t="str">
            <v>MOVE MONEY</v>
          </cell>
          <cell r="D2229" t="str">
            <v>MMMOVE MONEY</v>
          </cell>
          <cell r="E2229">
            <v>63</v>
          </cell>
          <cell r="F2229">
            <v>0</v>
          </cell>
          <cell r="G2229">
            <v>10095</v>
          </cell>
        </row>
        <row r="2230">
          <cell r="B2230" t="str">
            <v>CTRIP</v>
          </cell>
          <cell r="C2230" t="str">
            <v>RETURN TRIP CHARGE - CONT</v>
          </cell>
          <cell r="D2230" t="str">
            <v>CTRIPRETURN TRIP CHARGE - CONT</v>
          </cell>
          <cell r="E2230">
            <v>8</v>
          </cell>
          <cell r="F2230">
            <v>0</v>
          </cell>
          <cell r="G2230">
            <v>33001</v>
          </cell>
        </row>
        <row r="2231">
          <cell r="B2231" t="str">
            <v>2178-RES</v>
          </cell>
          <cell r="C2231" t="str">
            <v>FUEL AND MATERIAL SURCHARGE</v>
          </cell>
          <cell r="D2231" t="str">
            <v>2178-RESFUEL AND MATERIAL SURCHARGE</v>
          </cell>
          <cell r="E2231">
            <v>133</v>
          </cell>
          <cell r="F2231">
            <v>0</v>
          </cell>
          <cell r="G2231">
            <v>33002</v>
          </cell>
        </row>
        <row r="2232">
          <cell r="B2232" t="str">
            <v>REFUSE</v>
          </cell>
          <cell r="C2232" t="str">
            <v>3.6% WA REFUSE TAX</v>
          </cell>
          <cell r="D2232" t="str">
            <v>REFUSE3.6% WA REFUSE TAX</v>
          </cell>
          <cell r="E2232">
            <v>337</v>
          </cell>
          <cell r="F2232">
            <v>0</v>
          </cell>
          <cell r="G2232">
            <v>20180</v>
          </cell>
        </row>
        <row r="2233">
          <cell r="B2233" t="str">
            <v>SP65B</v>
          </cell>
          <cell r="C2233" t="str">
            <v>SPECIAL PICKUP 65GL BEAR</v>
          </cell>
          <cell r="D2233" t="str">
            <v>SP65BSPECIAL PICKUP 65GL BEAR</v>
          </cell>
          <cell r="E2233">
            <v>12</v>
          </cell>
          <cell r="F2233">
            <v>0</v>
          </cell>
          <cell r="G2233">
            <v>33001</v>
          </cell>
        </row>
        <row r="2234">
          <cell r="B2234" t="str">
            <v>300C2W1</v>
          </cell>
          <cell r="C2234" t="str">
            <v>1-300 GL CART 2X WK SVC</v>
          </cell>
          <cell r="D2234" t="str">
            <v>300C2W11-300 GL CART 2X WK SVC</v>
          </cell>
          <cell r="E2234">
            <v>41</v>
          </cell>
          <cell r="F2234">
            <v>0</v>
          </cell>
          <cell r="G2234">
            <v>33000</v>
          </cell>
        </row>
        <row r="2235">
          <cell r="B2235" t="str">
            <v>300C3W1</v>
          </cell>
          <cell r="C2235" t="str">
            <v>1-300 GL CART 3X WK SVC</v>
          </cell>
          <cell r="D2235" t="str">
            <v>300C3W11-300 GL CART 3X WK SVC</v>
          </cell>
          <cell r="E2235">
            <v>38</v>
          </cell>
          <cell r="F2235">
            <v>0</v>
          </cell>
          <cell r="G2235">
            <v>33000</v>
          </cell>
        </row>
        <row r="2236">
          <cell r="B2236" t="str">
            <v>300C4W1</v>
          </cell>
          <cell r="C2236" t="str">
            <v>1-300 GL CART 4X WK SVC</v>
          </cell>
          <cell r="D2236" t="str">
            <v>300C4W11-300 GL CART 4X WK SVC</v>
          </cell>
          <cell r="E2236">
            <v>11</v>
          </cell>
          <cell r="F2236">
            <v>0</v>
          </cell>
          <cell r="G2236">
            <v>33000</v>
          </cell>
        </row>
        <row r="2237">
          <cell r="B2237" t="str">
            <v>300C5W1</v>
          </cell>
          <cell r="C2237" t="str">
            <v>1-300 GL CART 5X WK SVC</v>
          </cell>
          <cell r="D2237" t="str">
            <v>300C5W11-300 GL CART 5X WK SVC</v>
          </cell>
          <cell r="E2237">
            <v>34</v>
          </cell>
          <cell r="F2237">
            <v>0</v>
          </cell>
          <cell r="G2237">
            <v>33000</v>
          </cell>
        </row>
        <row r="2238">
          <cell r="B2238" t="str">
            <v>300CE1</v>
          </cell>
          <cell r="C2238" t="str">
            <v>1-300 GL CART EOW SVC</v>
          </cell>
          <cell r="D2238" t="str">
            <v>300CE11-300 GL CART EOW SVC</v>
          </cell>
          <cell r="E2238">
            <v>46</v>
          </cell>
          <cell r="F2238">
            <v>0</v>
          </cell>
          <cell r="G2238">
            <v>33000</v>
          </cell>
        </row>
        <row r="2239">
          <cell r="B2239" t="str">
            <v>300CW1</v>
          </cell>
          <cell r="C2239" t="str">
            <v>1-300 GL CART WEEKLY SVC</v>
          </cell>
          <cell r="D2239" t="str">
            <v>300CW11-300 GL CART WEEKLY SVC</v>
          </cell>
          <cell r="E2239">
            <v>51</v>
          </cell>
          <cell r="F2239">
            <v>0</v>
          </cell>
          <cell r="G2239">
            <v>33000</v>
          </cell>
        </row>
        <row r="2240">
          <cell r="B2240" t="str">
            <v>300RENTTM</v>
          </cell>
          <cell r="C2240" t="str">
            <v>300 GL CART TEMP RENT MONTHLY</v>
          </cell>
          <cell r="D2240" t="str">
            <v>300RENTTM300 GL CART TEMP RENT MONTHLY</v>
          </cell>
          <cell r="E2240">
            <v>28</v>
          </cell>
          <cell r="F2240">
            <v>0</v>
          </cell>
          <cell r="G2240">
            <v>33000</v>
          </cell>
        </row>
        <row r="2241">
          <cell r="B2241" t="str">
            <v>60C2W1</v>
          </cell>
          <cell r="C2241" t="str">
            <v>1-60 GAL CART CMML 2X WK</v>
          </cell>
          <cell r="D2241" t="str">
            <v>60C2W11-60 GAL CART CMML 2X WK</v>
          </cell>
          <cell r="E2241">
            <v>25</v>
          </cell>
          <cell r="F2241">
            <v>0</v>
          </cell>
          <cell r="G2241">
            <v>33000</v>
          </cell>
        </row>
        <row r="2242">
          <cell r="B2242" t="str">
            <v>60CE1</v>
          </cell>
          <cell r="C2242" t="str">
            <v>1-60 GAL CART CMML EOW</v>
          </cell>
          <cell r="D2242" t="str">
            <v>60CE11-60 GAL CART CMML EOW</v>
          </cell>
          <cell r="E2242">
            <v>52</v>
          </cell>
          <cell r="F2242">
            <v>0</v>
          </cell>
          <cell r="G2242">
            <v>33000</v>
          </cell>
        </row>
        <row r="2243">
          <cell r="B2243" t="str">
            <v>60CM1</v>
          </cell>
          <cell r="C2243" t="str">
            <v>1-60 GAL CART CMML MNTHLY</v>
          </cell>
          <cell r="D2243" t="str">
            <v>60CM11-60 GAL CART CMML MNTHLY</v>
          </cell>
          <cell r="E2243">
            <v>12</v>
          </cell>
          <cell r="F2243">
            <v>0</v>
          </cell>
          <cell r="G2243">
            <v>33000</v>
          </cell>
        </row>
        <row r="2244">
          <cell r="B2244" t="str">
            <v>60CW1</v>
          </cell>
          <cell r="C2244" t="str">
            <v>1-60 GAL CART CMML WKLY</v>
          </cell>
          <cell r="D2244" t="str">
            <v>60CW11-60 GAL CART CMML WKLY</v>
          </cell>
          <cell r="E2244">
            <v>54</v>
          </cell>
          <cell r="F2244">
            <v>0</v>
          </cell>
          <cell r="G2244">
            <v>33000</v>
          </cell>
        </row>
        <row r="2245">
          <cell r="B2245" t="str">
            <v>65C2WB1</v>
          </cell>
          <cell r="C2245" t="str">
            <v>1-65 GAL BEAR CART CMML 2X WK</v>
          </cell>
          <cell r="D2245" t="str">
            <v>65C2WB11-65 GAL BEAR CART CMML 2X WK</v>
          </cell>
          <cell r="E2245">
            <v>27</v>
          </cell>
          <cell r="F2245">
            <v>0</v>
          </cell>
          <cell r="G2245">
            <v>33000</v>
          </cell>
        </row>
        <row r="2246">
          <cell r="B2246" t="str">
            <v>65CBRENT</v>
          </cell>
          <cell r="C2246" t="str">
            <v>65 CMML BEAR RENT</v>
          </cell>
          <cell r="D2246" t="str">
            <v>65CBRENT65 CMML BEAR RENT</v>
          </cell>
          <cell r="E2246">
            <v>31</v>
          </cell>
          <cell r="F2246">
            <v>0</v>
          </cell>
          <cell r="G2246">
            <v>33000</v>
          </cell>
        </row>
        <row r="2247">
          <cell r="B2247" t="str">
            <v>65CWB1</v>
          </cell>
          <cell r="C2247" t="str">
            <v>1-65 GAL BEAR CART CMML WKLY</v>
          </cell>
          <cell r="D2247" t="str">
            <v>65CWB11-65 GAL BEAR CART CMML WKLY</v>
          </cell>
          <cell r="E2247">
            <v>34</v>
          </cell>
          <cell r="F2247">
            <v>0</v>
          </cell>
          <cell r="G2247">
            <v>33000</v>
          </cell>
        </row>
        <row r="2248">
          <cell r="B2248" t="str">
            <v>90C2W1</v>
          </cell>
          <cell r="C2248" t="str">
            <v>1-90 GAL CART CMML 2X WK</v>
          </cell>
          <cell r="D2248" t="str">
            <v>90C2W11-90 GAL CART CMML 2X WK</v>
          </cell>
          <cell r="E2248">
            <v>36</v>
          </cell>
          <cell r="F2248">
            <v>0</v>
          </cell>
          <cell r="G2248">
            <v>33000</v>
          </cell>
        </row>
        <row r="2249">
          <cell r="B2249" t="str">
            <v>90CE1</v>
          </cell>
          <cell r="C2249" t="str">
            <v>1-90 GAL CART CMML EOW</v>
          </cell>
          <cell r="D2249" t="str">
            <v>90CE11-90 GAL CART CMML EOW</v>
          </cell>
          <cell r="E2249">
            <v>19</v>
          </cell>
          <cell r="F2249">
            <v>0</v>
          </cell>
          <cell r="G2249">
            <v>33000</v>
          </cell>
        </row>
        <row r="2250">
          <cell r="B2250" t="str">
            <v>90CM1</v>
          </cell>
          <cell r="C2250" t="str">
            <v>1-90 GAL CART CMML MONTHLY</v>
          </cell>
          <cell r="D2250" t="str">
            <v>90CM11-90 GAL CART CMML MONTHLY</v>
          </cell>
          <cell r="E2250">
            <v>5</v>
          </cell>
          <cell r="F2250">
            <v>0</v>
          </cell>
          <cell r="G2250">
            <v>33000</v>
          </cell>
        </row>
        <row r="2251">
          <cell r="B2251" t="str">
            <v>90CW1</v>
          </cell>
          <cell r="C2251" t="str">
            <v>1-90 GAL CART CMML WKLY</v>
          </cell>
          <cell r="D2251" t="str">
            <v>90CW11-90 GAL CART CMML WKLY</v>
          </cell>
          <cell r="E2251">
            <v>63</v>
          </cell>
          <cell r="F2251">
            <v>0</v>
          </cell>
          <cell r="G2251">
            <v>33000</v>
          </cell>
        </row>
        <row r="2252">
          <cell r="B2252" t="str">
            <v>95C2WB1</v>
          </cell>
          <cell r="C2252" t="str">
            <v>1-95 GAL BEAR CART CMML 2X WK</v>
          </cell>
          <cell r="D2252" t="str">
            <v>95C2WB11-95 GAL BEAR CART CMML 2X WK</v>
          </cell>
          <cell r="E2252">
            <v>15</v>
          </cell>
          <cell r="F2252">
            <v>0</v>
          </cell>
          <cell r="G2252">
            <v>33000</v>
          </cell>
        </row>
        <row r="2253">
          <cell r="B2253" t="str">
            <v>95C3WB1</v>
          </cell>
          <cell r="C2253" t="str">
            <v>1-95 GAL BEAR CART CMML 3X WK</v>
          </cell>
          <cell r="D2253" t="str">
            <v>95C3WB11-95 GAL BEAR CART CMML 3X WK</v>
          </cell>
          <cell r="E2253">
            <v>17</v>
          </cell>
          <cell r="F2253">
            <v>0</v>
          </cell>
          <cell r="G2253">
            <v>33000</v>
          </cell>
        </row>
        <row r="2254">
          <cell r="B2254" t="str">
            <v>95C5WB1</v>
          </cell>
          <cell r="C2254" t="str">
            <v>1-95 GAL BEAR CART CMML 5X WK</v>
          </cell>
          <cell r="D2254" t="str">
            <v>95C5WB11-95 GAL BEAR CART CMML 5X WK</v>
          </cell>
          <cell r="E2254">
            <v>16</v>
          </cell>
          <cell r="F2254">
            <v>0</v>
          </cell>
          <cell r="G2254">
            <v>33000</v>
          </cell>
        </row>
        <row r="2255">
          <cell r="B2255" t="str">
            <v>95CBRENT</v>
          </cell>
          <cell r="C2255" t="str">
            <v>95 CMML BEAR RENT</v>
          </cell>
          <cell r="D2255" t="str">
            <v>95CBRENT95 CMML BEAR RENT</v>
          </cell>
          <cell r="E2255">
            <v>37</v>
          </cell>
          <cell r="F2255">
            <v>0</v>
          </cell>
          <cell r="G2255">
            <v>33000</v>
          </cell>
        </row>
        <row r="2256">
          <cell r="B2256" t="str">
            <v>95CWB1</v>
          </cell>
          <cell r="C2256" t="str">
            <v>1-95 GAL BEAR CART CMML WKLY</v>
          </cell>
          <cell r="D2256" t="str">
            <v>95CWB11-95 GAL BEAR CART CMML WKLY</v>
          </cell>
          <cell r="E2256">
            <v>37</v>
          </cell>
          <cell r="F2256">
            <v>0</v>
          </cell>
          <cell r="G2256">
            <v>33000</v>
          </cell>
        </row>
        <row r="2257">
          <cell r="B2257" t="str">
            <v>CASTERS-COM</v>
          </cell>
          <cell r="C2257" t="str">
            <v>CASTERS - COM</v>
          </cell>
          <cell r="D2257" t="str">
            <v>CASTERS-COMCASTERS - COM</v>
          </cell>
          <cell r="E2257">
            <v>43</v>
          </cell>
          <cell r="F2257">
            <v>0</v>
          </cell>
          <cell r="G2257">
            <v>33000</v>
          </cell>
        </row>
        <row r="2258">
          <cell r="B2258" t="str">
            <v>CRENT</v>
          </cell>
          <cell r="C2258" t="str">
            <v>CONTAINER RENT</v>
          </cell>
          <cell r="D2258" t="str">
            <v>CRENTCONTAINER RENT</v>
          </cell>
          <cell r="E2258">
            <v>5</v>
          </cell>
          <cell r="F2258">
            <v>0</v>
          </cell>
          <cell r="G2258">
            <v>33000</v>
          </cell>
        </row>
        <row r="2259">
          <cell r="B2259" t="str">
            <v>CRENT300</v>
          </cell>
          <cell r="C2259" t="str">
            <v>CONTAINER RENT 300 GAL</v>
          </cell>
          <cell r="D2259" t="str">
            <v>CRENT300CONTAINER RENT 300 GAL</v>
          </cell>
          <cell r="E2259">
            <v>46</v>
          </cell>
          <cell r="F2259">
            <v>0</v>
          </cell>
          <cell r="G2259">
            <v>33000</v>
          </cell>
        </row>
        <row r="2260">
          <cell r="B2260" t="str">
            <v>CRENT60</v>
          </cell>
          <cell r="C2260" t="str">
            <v>CONTAINER RENT 60 GAL</v>
          </cell>
          <cell r="D2260" t="str">
            <v>CRENT60CONTAINER RENT 60 GAL</v>
          </cell>
          <cell r="E2260">
            <v>50</v>
          </cell>
          <cell r="F2260">
            <v>0</v>
          </cell>
          <cell r="G2260">
            <v>33000</v>
          </cell>
        </row>
        <row r="2261">
          <cell r="B2261" t="str">
            <v>CRENT90</v>
          </cell>
          <cell r="C2261" t="str">
            <v>CONTAINER RENT 90 GAL</v>
          </cell>
          <cell r="D2261" t="str">
            <v>CRENT90CONTAINER RENT 90 GAL</v>
          </cell>
          <cell r="E2261">
            <v>12</v>
          </cell>
          <cell r="F2261">
            <v>0</v>
          </cell>
          <cell r="G2261">
            <v>33000</v>
          </cell>
        </row>
        <row r="2262">
          <cell r="B2262" t="str">
            <v>ROLLE-COM</v>
          </cell>
          <cell r="C2262" t="str">
            <v>ROLLOUT CMML EOW UP TO 25FT</v>
          </cell>
          <cell r="D2262" t="str">
            <v>ROLLE-COMROLLOUT CMML EOW UP TO 25FT</v>
          </cell>
          <cell r="E2262">
            <v>9</v>
          </cell>
          <cell r="F2262">
            <v>0</v>
          </cell>
          <cell r="G2262">
            <v>33001</v>
          </cell>
        </row>
        <row r="2263">
          <cell r="B2263" t="str">
            <v>ROLLOUTOC</v>
          </cell>
          <cell r="C2263" t="str">
            <v>ROLL OUT</v>
          </cell>
          <cell r="D2263" t="str">
            <v>ROLLOUTOCROLL OUT</v>
          </cell>
          <cell r="E2263">
            <v>36</v>
          </cell>
          <cell r="F2263">
            <v>0</v>
          </cell>
          <cell r="G2263">
            <v>33001</v>
          </cell>
        </row>
        <row r="2264">
          <cell r="B2264" t="str">
            <v>ROLLW300</v>
          </cell>
          <cell r="C2264" t="str">
            <v>ROLL OUT 300GAL WKLY</v>
          </cell>
          <cell r="D2264" t="str">
            <v>ROLLW300ROLL OUT 300GAL WKLY</v>
          </cell>
          <cell r="E2264">
            <v>13</v>
          </cell>
          <cell r="F2264">
            <v>0</v>
          </cell>
          <cell r="G2264">
            <v>33001</v>
          </cell>
        </row>
        <row r="2265">
          <cell r="B2265" t="str">
            <v>ROLLW-COM</v>
          </cell>
          <cell r="C2265" t="str">
            <v>ROLLOUT CMML WEEKLY UP TO 25FT</v>
          </cell>
          <cell r="D2265" t="str">
            <v>ROLLW-COMROLLOUT CMML WEEKLY UP TO 25FT</v>
          </cell>
          <cell r="E2265">
            <v>24</v>
          </cell>
          <cell r="F2265">
            <v>0</v>
          </cell>
          <cell r="G2265">
            <v>33001</v>
          </cell>
        </row>
        <row r="2266">
          <cell r="B2266" t="str">
            <v>UNLOCKREF</v>
          </cell>
          <cell r="C2266" t="str">
            <v>UNLOCK / UNLATCH REFUSE</v>
          </cell>
          <cell r="D2266" t="str">
            <v>UNLOCKREFUNLOCK / UNLATCH REFUSE</v>
          </cell>
          <cell r="E2266">
            <v>39</v>
          </cell>
          <cell r="F2266">
            <v>0</v>
          </cell>
          <cell r="G2266">
            <v>33001</v>
          </cell>
        </row>
        <row r="2267">
          <cell r="B2267" t="str">
            <v>300CTPU</v>
          </cell>
          <cell r="C2267" t="str">
            <v>300 GL CART TEMP PICKUP</v>
          </cell>
          <cell r="D2267" t="str">
            <v>300CTPU300 GL CART TEMP PICKUP</v>
          </cell>
          <cell r="E2267">
            <v>30</v>
          </cell>
          <cell r="F2267">
            <v>0</v>
          </cell>
          <cell r="G2267">
            <v>33000</v>
          </cell>
        </row>
        <row r="2268">
          <cell r="B2268" t="str">
            <v>300RENTTD</v>
          </cell>
          <cell r="C2268" t="str">
            <v>300 GL CART TEMP RENT DAILY</v>
          </cell>
          <cell r="D2268" t="str">
            <v>300RENTTD300 GL CART TEMP RENT DAILY</v>
          </cell>
          <cell r="E2268">
            <v>13</v>
          </cell>
          <cell r="F2268">
            <v>0</v>
          </cell>
          <cell r="G2268">
            <v>33000</v>
          </cell>
        </row>
        <row r="2269">
          <cell r="B2269" t="str">
            <v>65C2WB1</v>
          </cell>
          <cell r="C2269" t="str">
            <v>1-65 GAL BEAR CART CMML 2X WK</v>
          </cell>
          <cell r="D2269" t="str">
            <v>65C2WB11-65 GAL BEAR CART CMML 2X WK</v>
          </cell>
          <cell r="E2269">
            <v>27</v>
          </cell>
          <cell r="F2269">
            <v>0</v>
          </cell>
          <cell r="G2269">
            <v>33000</v>
          </cell>
        </row>
        <row r="2270">
          <cell r="B2270" t="str">
            <v>65CWB1</v>
          </cell>
          <cell r="C2270" t="str">
            <v>1-65 GAL BEAR CART CMML WKLY</v>
          </cell>
          <cell r="D2270" t="str">
            <v>65CWB11-65 GAL BEAR CART CMML WKLY</v>
          </cell>
          <cell r="E2270">
            <v>34</v>
          </cell>
          <cell r="F2270">
            <v>0</v>
          </cell>
          <cell r="G2270">
            <v>33000</v>
          </cell>
        </row>
        <row r="2271">
          <cell r="B2271" t="str">
            <v>95CBRENT</v>
          </cell>
          <cell r="C2271" t="str">
            <v>95 CMML BEAR RENT</v>
          </cell>
          <cell r="D2271" t="str">
            <v>95CBRENT95 CMML BEAR RENT</v>
          </cell>
          <cell r="E2271">
            <v>37</v>
          </cell>
          <cell r="F2271">
            <v>0</v>
          </cell>
          <cell r="G2271">
            <v>33000</v>
          </cell>
        </row>
        <row r="2272">
          <cell r="B2272" t="str">
            <v>95CWB1</v>
          </cell>
          <cell r="C2272" t="str">
            <v>1-95 GAL BEAR CART CMML WKLY</v>
          </cell>
          <cell r="D2272" t="str">
            <v>95CWB11-95 GAL BEAR CART CMML WKLY</v>
          </cell>
          <cell r="E2272">
            <v>37</v>
          </cell>
          <cell r="F2272">
            <v>0</v>
          </cell>
          <cell r="G2272">
            <v>33000</v>
          </cell>
        </row>
        <row r="2273">
          <cell r="B2273" t="str">
            <v>CTDEL</v>
          </cell>
          <cell r="C2273" t="str">
            <v>TEMP CONTAINER DELIV</v>
          </cell>
          <cell r="D2273" t="str">
            <v>CTDELTEMP CONTAINER DELIV</v>
          </cell>
          <cell r="E2273">
            <v>21</v>
          </cell>
          <cell r="F2273">
            <v>0</v>
          </cell>
          <cell r="G2273">
            <v>33000</v>
          </cell>
        </row>
        <row r="2274">
          <cell r="B2274" t="str">
            <v>CTIME15</v>
          </cell>
          <cell r="C2274" t="str">
            <v>COMM TIME CHRG -  15MIN</v>
          </cell>
          <cell r="D2274" t="str">
            <v>CTIME15COMM TIME CHRG -  15MIN</v>
          </cell>
          <cell r="E2274">
            <v>2</v>
          </cell>
          <cell r="F2274">
            <v>0</v>
          </cell>
          <cell r="G2274">
            <v>33002</v>
          </cell>
        </row>
        <row r="2275">
          <cell r="B2275" t="str">
            <v>CTRIP-COMM</v>
          </cell>
          <cell r="C2275" t="str">
            <v>RETURN TRIP CHARGE - COMM</v>
          </cell>
          <cell r="D2275" t="str">
            <v>CTRIP-COMMRETURN TRIP CHARGE - COMM</v>
          </cell>
          <cell r="E2275">
            <v>12</v>
          </cell>
          <cell r="F2275">
            <v>0</v>
          </cell>
          <cell r="G2275">
            <v>33001</v>
          </cell>
        </row>
        <row r="2276">
          <cell r="B2276" t="str">
            <v>CXTRA60</v>
          </cell>
          <cell r="C2276" t="str">
            <v>EXTRA 60GAL COMM</v>
          </cell>
          <cell r="D2276" t="str">
            <v>CXTRA60EXTRA 60GAL COMM</v>
          </cell>
          <cell r="E2276">
            <v>6</v>
          </cell>
          <cell r="F2276">
            <v>0</v>
          </cell>
          <cell r="G2276">
            <v>33001</v>
          </cell>
        </row>
        <row r="2277">
          <cell r="B2277" t="str">
            <v>CXTRA90</v>
          </cell>
          <cell r="C2277" t="str">
            <v>EXTRA 90GAL COMM</v>
          </cell>
          <cell r="D2277" t="str">
            <v>CXTRA90EXTRA 90GAL COMM</v>
          </cell>
          <cell r="E2277">
            <v>15</v>
          </cell>
          <cell r="F2277">
            <v>0</v>
          </cell>
          <cell r="G2277">
            <v>33001</v>
          </cell>
        </row>
        <row r="2278">
          <cell r="B2278" t="str">
            <v>OFOWC</v>
          </cell>
          <cell r="C2278" t="str">
            <v>OVERFILL/OVERWEIGHT COMM</v>
          </cell>
          <cell r="D2278" t="str">
            <v>OFOWCOVERFILL/OVERWEIGHT COMM</v>
          </cell>
          <cell r="E2278">
            <v>40</v>
          </cell>
          <cell r="F2278">
            <v>0</v>
          </cell>
          <cell r="G2278">
            <v>33001</v>
          </cell>
        </row>
        <row r="2279">
          <cell r="B2279" t="str">
            <v>SP300</v>
          </cell>
          <cell r="C2279" t="str">
            <v>SPECIAL PICKUP 300GL</v>
          </cell>
          <cell r="D2279" t="str">
            <v>SP300SPECIAL PICKUP 300GL</v>
          </cell>
          <cell r="E2279">
            <v>30</v>
          </cell>
          <cell r="F2279">
            <v>0</v>
          </cell>
          <cell r="G2279">
            <v>33001</v>
          </cell>
        </row>
        <row r="2280">
          <cell r="B2280" t="str">
            <v>SP90-COMM</v>
          </cell>
          <cell r="C2280" t="str">
            <v>SPECIAL PICKUP 90GL COMM</v>
          </cell>
          <cell r="D2280" t="str">
            <v>SP90-COMMSPECIAL PICKUP 90GL COMM</v>
          </cell>
          <cell r="E2280">
            <v>14</v>
          </cell>
          <cell r="F2280">
            <v>0</v>
          </cell>
          <cell r="G2280">
            <v>33001</v>
          </cell>
        </row>
        <row r="2281">
          <cell r="B2281" t="str">
            <v>UNLOCKREF</v>
          </cell>
          <cell r="C2281" t="str">
            <v>UNLOCK / UNLATCH REFUSE</v>
          </cell>
          <cell r="D2281" t="str">
            <v>UNLOCKREFUNLOCK / UNLATCH REFUSE</v>
          </cell>
          <cell r="E2281">
            <v>39</v>
          </cell>
          <cell r="F2281">
            <v>0</v>
          </cell>
          <cell r="G2281">
            <v>33001</v>
          </cell>
        </row>
        <row r="2282">
          <cell r="B2282" t="str">
            <v>2178-COM</v>
          </cell>
          <cell r="C2282" t="str">
            <v>FUEL AND MATERIAL SURCHARGE</v>
          </cell>
          <cell r="D2282" t="str">
            <v>2178-COMFUEL AND MATERIAL SURCHARGE</v>
          </cell>
          <cell r="E2282">
            <v>77</v>
          </cell>
          <cell r="F2282">
            <v>0</v>
          </cell>
          <cell r="G2282">
            <v>33002</v>
          </cell>
        </row>
        <row r="2283">
          <cell r="B2283" t="str">
            <v>2178-RES</v>
          </cell>
          <cell r="C2283" t="str">
            <v>FUEL AND MATERIAL SURCHARGE</v>
          </cell>
          <cell r="D2283" t="str">
            <v>2178-RESFUEL AND MATERIAL SURCHARGE</v>
          </cell>
          <cell r="E2283">
            <v>133</v>
          </cell>
          <cell r="F2283">
            <v>0</v>
          </cell>
          <cell r="G2283">
            <v>33002</v>
          </cell>
        </row>
        <row r="2284">
          <cell r="B2284" t="str">
            <v>2178-RO</v>
          </cell>
          <cell r="C2284" t="str">
            <v>FUEL AND MATERIAL SURCHARGE</v>
          </cell>
          <cell r="D2284" t="str">
            <v>2178-ROFUEL AND MATERIAL SURCHARGE</v>
          </cell>
          <cell r="E2284">
            <v>140</v>
          </cell>
          <cell r="F2284">
            <v>0</v>
          </cell>
          <cell r="G2284">
            <v>33002</v>
          </cell>
        </row>
        <row r="2285">
          <cell r="B2285" t="str">
            <v>REFUSE</v>
          </cell>
          <cell r="C2285" t="str">
            <v>3.6% WA REFUSE TAX</v>
          </cell>
          <cell r="D2285" t="str">
            <v>REFUSE3.6% WA REFUSE TAX</v>
          </cell>
          <cell r="E2285">
            <v>337</v>
          </cell>
          <cell r="F2285">
            <v>0</v>
          </cell>
          <cell r="G2285">
            <v>20180</v>
          </cell>
        </row>
        <row r="2286">
          <cell r="B2286" t="str">
            <v>WA-STATE</v>
          </cell>
          <cell r="C2286" t="str">
            <v>8.1% WA STATE SALES TAX</v>
          </cell>
          <cell r="D2286" t="str">
            <v>WA-STATE8.1% WA STATE SALES TAX</v>
          </cell>
          <cell r="E2286">
            <v>170</v>
          </cell>
          <cell r="F2286">
            <v>0</v>
          </cell>
          <cell r="G2286">
            <v>20140</v>
          </cell>
        </row>
        <row r="2287">
          <cell r="B2287" t="str">
            <v>CC-KOL</v>
          </cell>
          <cell r="C2287" t="str">
            <v>ONLINE PAYMENT-CC</v>
          </cell>
          <cell r="D2287" t="str">
            <v>CC-KOLONLINE PAYMENT-CC</v>
          </cell>
          <cell r="E2287">
            <v>151</v>
          </cell>
          <cell r="F2287">
            <v>0</v>
          </cell>
          <cell r="G2287">
            <v>10098</v>
          </cell>
        </row>
        <row r="2288">
          <cell r="B2288" t="str">
            <v>CCREF-KOL</v>
          </cell>
          <cell r="C2288" t="str">
            <v>CREDIT CARD REFUND</v>
          </cell>
          <cell r="D2288" t="str">
            <v>CCREF-KOLCREDIT CARD REFUND</v>
          </cell>
          <cell r="E2288">
            <v>25</v>
          </cell>
          <cell r="F2288">
            <v>0</v>
          </cell>
          <cell r="G2288">
            <v>10098</v>
          </cell>
        </row>
        <row r="2289">
          <cell r="B2289" t="str">
            <v>MAKEPAYMENT</v>
          </cell>
          <cell r="C2289" t="str">
            <v>MAKE A PAYMENT</v>
          </cell>
          <cell r="D2289" t="str">
            <v>MAKEPAYMENTMAKE A PAYMENT</v>
          </cell>
          <cell r="E2289">
            <v>60</v>
          </cell>
          <cell r="F2289">
            <v>0</v>
          </cell>
          <cell r="G2289">
            <v>10098</v>
          </cell>
        </row>
        <row r="2290">
          <cell r="B2290" t="str">
            <v>PAY</v>
          </cell>
          <cell r="C2290" t="str">
            <v>PAYMENT-THANK YOU!</v>
          </cell>
          <cell r="D2290" t="str">
            <v>PAYPAYMENT-THANK YOU!</v>
          </cell>
          <cell r="E2290">
            <v>141</v>
          </cell>
          <cell r="F2290">
            <v>0</v>
          </cell>
          <cell r="G2290">
            <v>10060</v>
          </cell>
        </row>
        <row r="2291">
          <cell r="B2291" t="str">
            <v>PAY ICT</v>
          </cell>
          <cell r="C2291" t="str">
            <v>I/C PAYMENT THANK YOU!</v>
          </cell>
          <cell r="D2291" t="str">
            <v>PAY ICTI/C PAYMENT THANK YOU!</v>
          </cell>
          <cell r="E2291">
            <v>7</v>
          </cell>
          <cell r="F2291">
            <v>0</v>
          </cell>
          <cell r="G2291">
            <v>10095</v>
          </cell>
        </row>
        <row r="2292">
          <cell r="B2292" t="str">
            <v>PAY-CFREE</v>
          </cell>
          <cell r="C2292" t="str">
            <v>PAYMENT-THANK YOU</v>
          </cell>
          <cell r="D2292" t="str">
            <v>PAY-CFREEPAYMENT-THANK YOU</v>
          </cell>
          <cell r="E2292">
            <v>106</v>
          </cell>
          <cell r="F2292">
            <v>0</v>
          </cell>
          <cell r="G2292">
            <v>10092</v>
          </cell>
        </row>
        <row r="2293">
          <cell r="B2293" t="str">
            <v>PAY-KOL</v>
          </cell>
          <cell r="C2293" t="str">
            <v>PAYMENT-THANK YOU - OL</v>
          </cell>
          <cell r="D2293" t="str">
            <v>PAY-KOLPAYMENT-THANK YOU - OL</v>
          </cell>
          <cell r="E2293">
            <v>128</v>
          </cell>
          <cell r="F2293">
            <v>0</v>
          </cell>
          <cell r="G2293">
            <v>10093</v>
          </cell>
        </row>
        <row r="2294">
          <cell r="B2294" t="str">
            <v>PAYMET</v>
          </cell>
          <cell r="C2294" t="str">
            <v>METAVANTE ONLINE PAYMENT</v>
          </cell>
          <cell r="D2294" t="str">
            <v>PAYMETMETAVANTE ONLINE PAYMENT</v>
          </cell>
          <cell r="E2294">
            <v>77</v>
          </cell>
          <cell r="F2294">
            <v>0</v>
          </cell>
          <cell r="G2294">
            <v>10092</v>
          </cell>
        </row>
        <row r="2295">
          <cell r="B2295" t="str">
            <v>PAYNOW</v>
          </cell>
          <cell r="C2295" t="str">
            <v>ONE-TIME PAYMENT</v>
          </cell>
          <cell r="D2295" t="str">
            <v>PAYNOWONE-TIME PAYMENT</v>
          </cell>
          <cell r="E2295">
            <v>157</v>
          </cell>
          <cell r="F2295">
            <v>0</v>
          </cell>
          <cell r="G2295">
            <v>10098</v>
          </cell>
        </row>
        <row r="2296">
          <cell r="B2296" t="str">
            <v>PAYPNCL</v>
          </cell>
          <cell r="C2296" t="str">
            <v>PAYMENT THANK YOU!</v>
          </cell>
          <cell r="D2296" t="str">
            <v>PAYPNCLPAYMENT THANK YOU!</v>
          </cell>
          <cell r="E2296">
            <v>151</v>
          </cell>
          <cell r="F2296">
            <v>0</v>
          </cell>
          <cell r="G2296">
            <v>10099</v>
          </cell>
        </row>
        <row r="2297">
          <cell r="B2297" t="str">
            <v>RET-KOL</v>
          </cell>
          <cell r="C2297" t="str">
            <v>ONLINE PAYMENT RETURN</v>
          </cell>
          <cell r="D2297" t="str">
            <v>RET-KOLONLINE PAYMENT RETURN</v>
          </cell>
          <cell r="E2297">
            <v>35</v>
          </cell>
          <cell r="F2297">
            <v>0</v>
          </cell>
          <cell r="G2297">
            <v>10093</v>
          </cell>
        </row>
        <row r="2298">
          <cell r="B2298" t="str">
            <v>REF-PAYNOW</v>
          </cell>
          <cell r="C2298" t="str">
            <v>REFUND OF ONE-TIME PAYMENT</v>
          </cell>
          <cell r="D2298" t="str">
            <v>REF-PAYNOWREFUND OF ONE-TIME PAYMENT</v>
          </cell>
          <cell r="E2298">
            <v>51</v>
          </cell>
          <cell r="F2298">
            <v>0</v>
          </cell>
          <cell r="G2298">
            <v>10098</v>
          </cell>
        </row>
        <row r="2299">
          <cell r="B2299" t="str">
            <v>REF-PAYNOWSTRIPE</v>
          </cell>
          <cell r="C2299" t="str">
            <v>REFUND OF ONE-TIME PAYMENT</v>
          </cell>
          <cell r="D2299" t="str">
            <v>REF-PAYNOWSTRIPEREFUND OF ONE-TIME PAYMENT</v>
          </cell>
          <cell r="E2299">
            <v>15</v>
          </cell>
          <cell r="F2299">
            <v>0</v>
          </cell>
          <cell r="G2299">
            <v>10098</v>
          </cell>
        </row>
        <row r="2300">
          <cell r="B2300" t="str">
            <v>CC-KOL</v>
          </cell>
          <cell r="C2300" t="str">
            <v>ONLINE PAYMENT-CC</v>
          </cell>
          <cell r="D2300" t="str">
            <v>CC-KOLONLINE PAYMENT-CC</v>
          </cell>
          <cell r="E2300">
            <v>151</v>
          </cell>
          <cell r="F2300">
            <v>0</v>
          </cell>
          <cell r="G2300">
            <v>10098</v>
          </cell>
        </row>
        <row r="2301">
          <cell r="B2301" t="str">
            <v>CCREF-KOL</v>
          </cell>
          <cell r="C2301" t="str">
            <v>CREDIT CARD REFUND</v>
          </cell>
          <cell r="D2301" t="str">
            <v>CCREF-KOLCREDIT CARD REFUND</v>
          </cell>
          <cell r="E2301">
            <v>25</v>
          </cell>
          <cell r="F2301">
            <v>0</v>
          </cell>
          <cell r="G2301">
            <v>10098</v>
          </cell>
        </row>
        <row r="2302">
          <cell r="B2302" t="str">
            <v>MAKEPAYMENT</v>
          </cell>
          <cell r="C2302" t="str">
            <v>MAKE A PAYMENT</v>
          </cell>
          <cell r="D2302" t="str">
            <v>MAKEPAYMENTMAKE A PAYMENT</v>
          </cell>
          <cell r="E2302">
            <v>60</v>
          </cell>
          <cell r="F2302">
            <v>0</v>
          </cell>
          <cell r="G2302">
            <v>10098</v>
          </cell>
        </row>
        <row r="2303">
          <cell r="B2303" t="str">
            <v>PAY</v>
          </cell>
          <cell r="C2303" t="str">
            <v>PAYMENT-THANK YOU!</v>
          </cell>
          <cell r="D2303" t="str">
            <v>PAYPAYMENT-THANK YOU!</v>
          </cell>
          <cell r="E2303">
            <v>141</v>
          </cell>
          <cell r="F2303">
            <v>0</v>
          </cell>
          <cell r="G2303">
            <v>10060</v>
          </cell>
        </row>
        <row r="2304">
          <cell r="B2304" t="str">
            <v>PAY-CFREE</v>
          </cell>
          <cell r="C2304" t="str">
            <v>PAYMENT-THANK YOU</v>
          </cell>
          <cell r="D2304" t="str">
            <v>PAY-CFREEPAYMENT-THANK YOU</v>
          </cell>
          <cell r="E2304">
            <v>106</v>
          </cell>
          <cell r="F2304">
            <v>0</v>
          </cell>
          <cell r="G2304">
            <v>10092</v>
          </cell>
        </row>
        <row r="2305">
          <cell r="B2305" t="str">
            <v>PAY-KOL</v>
          </cell>
          <cell r="C2305" t="str">
            <v>PAYMENT-THANK YOU - OL</v>
          </cell>
          <cell r="D2305" t="str">
            <v>PAY-KOLPAYMENT-THANK YOU - OL</v>
          </cell>
          <cell r="E2305">
            <v>128</v>
          </cell>
          <cell r="F2305">
            <v>0</v>
          </cell>
          <cell r="G2305">
            <v>10093</v>
          </cell>
        </row>
        <row r="2306">
          <cell r="B2306" t="str">
            <v>PAYMET</v>
          </cell>
          <cell r="C2306" t="str">
            <v>METAVANTE ONLINE PAYMENT</v>
          </cell>
          <cell r="D2306" t="str">
            <v>PAYMETMETAVANTE ONLINE PAYMENT</v>
          </cell>
          <cell r="E2306">
            <v>77</v>
          </cell>
          <cell r="F2306">
            <v>0</v>
          </cell>
          <cell r="G2306">
            <v>10092</v>
          </cell>
        </row>
        <row r="2307">
          <cell r="B2307" t="str">
            <v>PAYNOW</v>
          </cell>
          <cell r="C2307" t="str">
            <v>ONE-TIME PAYMENT</v>
          </cell>
          <cell r="D2307" t="str">
            <v>PAYNOWONE-TIME PAYMENT</v>
          </cell>
          <cell r="E2307">
            <v>157</v>
          </cell>
          <cell r="F2307">
            <v>0</v>
          </cell>
          <cell r="G2307">
            <v>10098</v>
          </cell>
        </row>
        <row r="2308">
          <cell r="B2308" t="str">
            <v>PAYPNCL</v>
          </cell>
          <cell r="C2308" t="str">
            <v>PAYMENT THANK YOU!</v>
          </cell>
          <cell r="D2308" t="str">
            <v>PAYPNCLPAYMENT THANK YOU!</v>
          </cell>
          <cell r="E2308">
            <v>151</v>
          </cell>
          <cell r="F2308">
            <v>0</v>
          </cell>
          <cell r="G2308">
            <v>10099</v>
          </cell>
        </row>
        <row r="2309">
          <cell r="B2309" t="str">
            <v>PAY-RPPS</v>
          </cell>
          <cell r="C2309" t="str">
            <v>RPSS PAYMENT</v>
          </cell>
          <cell r="D2309" t="str">
            <v>PAY-RPPSRPSS PAYMENT</v>
          </cell>
          <cell r="E2309">
            <v>16</v>
          </cell>
          <cell r="F2309">
            <v>0</v>
          </cell>
          <cell r="G2309">
            <v>10092</v>
          </cell>
        </row>
        <row r="2310">
          <cell r="B2310" t="str">
            <v>RET-KOL</v>
          </cell>
          <cell r="C2310" t="str">
            <v>ONLINE PAYMENT RETURN</v>
          </cell>
          <cell r="D2310" t="str">
            <v>RET-KOLONLINE PAYMENT RETURN</v>
          </cell>
          <cell r="E2310">
            <v>35</v>
          </cell>
          <cell r="F2310">
            <v>0</v>
          </cell>
          <cell r="G2310">
            <v>10093</v>
          </cell>
        </row>
        <row r="2311">
          <cell r="B2311" t="str">
            <v>REF-PAYNOW</v>
          </cell>
          <cell r="C2311" t="str">
            <v>REFUND OF ONE-TIME PAYMENT</v>
          </cell>
          <cell r="D2311" t="str">
            <v>REF-PAYNOWREFUND OF ONE-TIME PAYMENT</v>
          </cell>
          <cell r="E2311">
            <v>51</v>
          </cell>
          <cell r="F2311">
            <v>0</v>
          </cell>
          <cell r="G2311">
            <v>10098</v>
          </cell>
        </row>
        <row r="2312">
          <cell r="B2312" t="str">
            <v>CC-KOL</v>
          </cell>
          <cell r="C2312" t="str">
            <v>ONLINE PAYMENT-CC</v>
          </cell>
          <cell r="D2312" t="str">
            <v>CC-KOLONLINE PAYMENT-CC</v>
          </cell>
          <cell r="E2312">
            <v>151</v>
          </cell>
          <cell r="F2312">
            <v>0</v>
          </cell>
          <cell r="G2312">
            <v>10098</v>
          </cell>
        </row>
        <row r="2313">
          <cell r="B2313" t="str">
            <v>CCREF-KOL</v>
          </cell>
          <cell r="C2313" t="str">
            <v>CREDIT CARD REFUND</v>
          </cell>
          <cell r="D2313" t="str">
            <v>CCREF-KOLCREDIT CARD REFUND</v>
          </cell>
          <cell r="E2313">
            <v>25</v>
          </cell>
          <cell r="F2313">
            <v>0</v>
          </cell>
          <cell r="G2313">
            <v>10098</v>
          </cell>
        </row>
        <row r="2314">
          <cell r="B2314" t="str">
            <v>PAY</v>
          </cell>
          <cell r="C2314" t="str">
            <v>PAYMENT-THANK YOU!</v>
          </cell>
          <cell r="D2314" t="str">
            <v>PAYPAYMENT-THANK YOU!</v>
          </cell>
          <cell r="E2314">
            <v>141</v>
          </cell>
          <cell r="F2314">
            <v>0</v>
          </cell>
          <cell r="G2314">
            <v>10060</v>
          </cell>
        </row>
        <row r="2315">
          <cell r="B2315" t="str">
            <v>PAY-CFREE</v>
          </cell>
          <cell r="C2315" t="str">
            <v>PAYMENT-THANK YOU</v>
          </cell>
          <cell r="D2315" t="str">
            <v>PAY-CFREEPAYMENT-THANK YOU</v>
          </cell>
          <cell r="E2315">
            <v>106</v>
          </cell>
          <cell r="F2315">
            <v>0</v>
          </cell>
          <cell r="G2315">
            <v>10092</v>
          </cell>
        </row>
        <row r="2316">
          <cell r="B2316" t="str">
            <v>PAY-KOL</v>
          </cell>
          <cell r="C2316" t="str">
            <v>PAYMENT-THANK YOU - OL</v>
          </cell>
          <cell r="D2316" t="str">
            <v>PAY-KOLPAYMENT-THANK YOU - OL</v>
          </cell>
          <cell r="E2316">
            <v>128</v>
          </cell>
          <cell r="F2316">
            <v>0</v>
          </cell>
          <cell r="G2316">
            <v>10093</v>
          </cell>
        </row>
        <row r="2317">
          <cell r="B2317" t="str">
            <v>PAYMET</v>
          </cell>
          <cell r="C2317" t="str">
            <v>METAVANTE ONLINE PAYMENT</v>
          </cell>
          <cell r="D2317" t="str">
            <v>PAYMETMETAVANTE ONLINE PAYMENT</v>
          </cell>
          <cell r="E2317">
            <v>77</v>
          </cell>
          <cell r="F2317">
            <v>0</v>
          </cell>
          <cell r="G2317">
            <v>10092</v>
          </cell>
        </row>
        <row r="2318">
          <cell r="B2318" t="str">
            <v>PAY-NATL</v>
          </cell>
          <cell r="C2318" t="str">
            <v>PAYMENT THANK YOU</v>
          </cell>
          <cell r="D2318" t="str">
            <v>PAY-NATLPAYMENT THANK YOU</v>
          </cell>
          <cell r="E2318">
            <v>18</v>
          </cell>
          <cell r="F2318">
            <v>0</v>
          </cell>
          <cell r="G2318">
            <v>10092</v>
          </cell>
        </row>
        <row r="2319">
          <cell r="B2319" t="str">
            <v>PAYNOW</v>
          </cell>
          <cell r="C2319" t="str">
            <v>ONE-TIME PAYMENT</v>
          </cell>
          <cell r="D2319" t="str">
            <v>PAYNOWONE-TIME PAYMENT</v>
          </cell>
          <cell r="E2319">
            <v>157</v>
          </cell>
          <cell r="F2319">
            <v>0</v>
          </cell>
          <cell r="G2319">
            <v>10098</v>
          </cell>
        </row>
        <row r="2320">
          <cell r="B2320" t="str">
            <v>PAYPNCL</v>
          </cell>
          <cell r="C2320" t="str">
            <v>PAYMENT THANK YOU!</v>
          </cell>
          <cell r="D2320" t="str">
            <v>PAYPNCLPAYMENT THANK YOU!</v>
          </cell>
          <cell r="E2320">
            <v>151</v>
          </cell>
          <cell r="F2320">
            <v>0</v>
          </cell>
          <cell r="G2320">
            <v>10099</v>
          </cell>
        </row>
        <row r="2321">
          <cell r="B2321" t="str">
            <v>2178-COM</v>
          </cell>
          <cell r="C2321" t="str">
            <v>FUEL AND MATERIAL SURCHARGE</v>
          </cell>
          <cell r="D2321" t="str">
            <v>2178-COMFUEL AND MATERIAL SURCHARGE</v>
          </cell>
          <cell r="E2321">
            <v>77</v>
          </cell>
          <cell r="F2321">
            <v>0</v>
          </cell>
          <cell r="G2321">
            <v>33002</v>
          </cell>
        </row>
        <row r="2322">
          <cell r="B2322" t="str">
            <v>2178-RO</v>
          </cell>
          <cell r="C2322" t="str">
            <v>FUEL AND MATERIAL SURCHARGE</v>
          </cell>
          <cell r="D2322" t="str">
            <v>2178-ROFUEL AND MATERIAL SURCHARGE</v>
          </cell>
          <cell r="E2322">
            <v>140</v>
          </cell>
          <cell r="F2322">
            <v>0</v>
          </cell>
          <cell r="G2322">
            <v>31008</v>
          </cell>
        </row>
        <row r="2323">
          <cell r="B2323" t="str">
            <v>REFUSE</v>
          </cell>
          <cell r="C2323" t="str">
            <v>3.6% WA REFUSE TAX</v>
          </cell>
          <cell r="D2323" t="str">
            <v>REFUSE3.6% WA REFUSE TAX</v>
          </cell>
          <cell r="E2323">
            <v>337</v>
          </cell>
          <cell r="F2323">
            <v>0</v>
          </cell>
          <cell r="G2323">
            <v>20180</v>
          </cell>
        </row>
        <row r="2324">
          <cell r="B2324" t="str">
            <v>WA-STATE</v>
          </cell>
          <cell r="C2324" t="str">
            <v>8.1% WA STATE SALES TAX</v>
          </cell>
          <cell r="D2324" t="str">
            <v>WA-STATE8.1% WA STATE SALES TAX</v>
          </cell>
          <cell r="E2324">
            <v>170</v>
          </cell>
          <cell r="F2324">
            <v>0</v>
          </cell>
          <cell r="G2324">
            <v>20140</v>
          </cell>
        </row>
        <row r="2325">
          <cell r="B2325" t="str">
            <v>60RM1</v>
          </cell>
          <cell r="C2325" t="str">
            <v>1-60 GAL CART MONTHLY SVC</v>
          </cell>
          <cell r="D2325" t="str">
            <v>60RM11-60 GAL CART MONTHLY SVC</v>
          </cell>
          <cell r="E2325">
            <v>88</v>
          </cell>
          <cell r="F2325">
            <v>0</v>
          </cell>
          <cell r="G2325">
            <v>32000</v>
          </cell>
        </row>
        <row r="2326">
          <cell r="B2326" t="str">
            <v>60RW1</v>
          </cell>
          <cell r="C2326" t="str">
            <v>1-60 GAL CART WEEKLY SVC</v>
          </cell>
          <cell r="D2326" t="str">
            <v>60RW11-60 GAL CART WEEKLY SVC</v>
          </cell>
          <cell r="E2326">
            <v>144</v>
          </cell>
          <cell r="F2326">
            <v>0</v>
          </cell>
          <cell r="G2326">
            <v>32000</v>
          </cell>
        </row>
        <row r="2327">
          <cell r="B2327" t="str">
            <v>65RBRENT</v>
          </cell>
          <cell r="C2327" t="str">
            <v>65 RESI BEAR RENT</v>
          </cell>
          <cell r="D2327" t="str">
            <v>65RBRENT65 RESI BEAR RENT</v>
          </cell>
          <cell r="E2327">
            <v>80</v>
          </cell>
          <cell r="F2327">
            <v>0</v>
          </cell>
          <cell r="G2327">
            <v>32000</v>
          </cell>
        </row>
        <row r="2328">
          <cell r="B2328" t="str">
            <v>90RW1</v>
          </cell>
          <cell r="C2328" t="str">
            <v>1-90 GAL CART RESI WKLY</v>
          </cell>
          <cell r="D2328" t="str">
            <v>90RW11-90 GAL CART RESI WKLY</v>
          </cell>
          <cell r="E2328">
            <v>104</v>
          </cell>
          <cell r="F2328">
            <v>0</v>
          </cell>
          <cell r="G2328">
            <v>32000</v>
          </cell>
        </row>
        <row r="2329">
          <cell r="B2329" t="str">
            <v>95RBRENT</v>
          </cell>
          <cell r="C2329" t="str">
            <v>95 RESI BEAR RENT</v>
          </cell>
          <cell r="D2329" t="str">
            <v>95RBRENT95 RESI BEAR RENT</v>
          </cell>
          <cell r="E2329">
            <v>49</v>
          </cell>
          <cell r="F2329">
            <v>0</v>
          </cell>
          <cell r="G2329">
            <v>32000</v>
          </cell>
        </row>
        <row r="2330">
          <cell r="B2330" t="str">
            <v>EMPLOYEER</v>
          </cell>
          <cell r="C2330" t="str">
            <v>EMPLOYEE SERVICE</v>
          </cell>
          <cell r="D2330" t="str">
            <v>EMPLOYEEREMPLOYEE SERVICE</v>
          </cell>
          <cell r="E2330">
            <v>29</v>
          </cell>
          <cell r="F2330">
            <v>0</v>
          </cell>
          <cell r="G2330">
            <v>32000</v>
          </cell>
        </row>
        <row r="2331">
          <cell r="B2331" t="str">
            <v>RDRIVEIN</v>
          </cell>
          <cell r="C2331" t="str">
            <v>DRIVE IN SERVICE</v>
          </cell>
          <cell r="D2331" t="str">
            <v>RDRIVEINDRIVE IN SERVICE</v>
          </cell>
          <cell r="E2331">
            <v>52</v>
          </cell>
          <cell r="F2331">
            <v>0</v>
          </cell>
          <cell r="G2331">
            <v>32001</v>
          </cell>
        </row>
        <row r="2332">
          <cell r="B2332" t="str">
            <v>RDRIVEINM</v>
          </cell>
          <cell r="C2332" t="str">
            <v>DRIVE IN SVC RESI MNTHLY</v>
          </cell>
          <cell r="D2332" t="str">
            <v>RDRIVEINMDRIVE IN SVC RESI MNTHLY</v>
          </cell>
          <cell r="E2332">
            <v>12</v>
          </cell>
          <cell r="F2332">
            <v>0</v>
          </cell>
          <cell r="G2332">
            <v>32001</v>
          </cell>
        </row>
        <row r="2333">
          <cell r="B2333" t="str">
            <v>ROLLM-RESI</v>
          </cell>
          <cell r="C2333" t="str">
            <v>ROLLOUT RESI MTHLY UP TO</v>
          </cell>
          <cell r="D2333" t="str">
            <v>ROLLM-RESIROLLOUT RESI MTHLY UP TO</v>
          </cell>
          <cell r="E2333">
            <v>26</v>
          </cell>
          <cell r="F2333">
            <v>0</v>
          </cell>
          <cell r="G2333">
            <v>32001</v>
          </cell>
        </row>
        <row r="2334">
          <cell r="B2334" t="str">
            <v>ROLLW-RESI</v>
          </cell>
          <cell r="C2334" t="str">
            <v>Rollout 25ft/can per pick up</v>
          </cell>
          <cell r="D2334" t="str">
            <v>ROLLW-RESIRollout 25ft/can per pick up</v>
          </cell>
          <cell r="E2334">
            <v>32</v>
          </cell>
          <cell r="F2334">
            <v>0</v>
          </cell>
          <cell r="G2334">
            <v>32001</v>
          </cell>
        </row>
        <row r="2335">
          <cell r="B2335" t="str">
            <v>RWALKIN</v>
          </cell>
          <cell r="C2335" t="str">
            <v>WALK IN SERVICE</v>
          </cell>
          <cell r="D2335" t="str">
            <v>RWALKINWALK IN SERVICE</v>
          </cell>
          <cell r="E2335">
            <v>26</v>
          </cell>
          <cell r="F2335">
            <v>0</v>
          </cell>
          <cell r="G2335">
            <v>32001</v>
          </cell>
        </row>
        <row r="2336">
          <cell r="B2336" t="str">
            <v>EXTRAR</v>
          </cell>
          <cell r="C2336" t="str">
            <v>EXTRA CAN/BAGS</v>
          </cell>
          <cell r="D2336" t="str">
            <v>EXTRAREXTRA CAN/BAGS</v>
          </cell>
          <cell r="E2336">
            <v>74</v>
          </cell>
          <cell r="F2336">
            <v>0</v>
          </cell>
          <cell r="G2336">
            <v>32001</v>
          </cell>
        </row>
        <row r="2337">
          <cell r="B2337" t="str">
            <v>OFOWR</v>
          </cell>
          <cell r="C2337" t="str">
            <v>OVERFILL/OVERWEIGHT CHG</v>
          </cell>
          <cell r="D2337" t="str">
            <v>OFOWROVERFILL/OVERWEIGHT CHG</v>
          </cell>
          <cell r="E2337">
            <v>70</v>
          </cell>
          <cell r="F2337">
            <v>0</v>
          </cell>
          <cell r="G2337">
            <v>32001</v>
          </cell>
        </row>
        <row r="2338">
          <cell r="B2338" t="str">
            <v>REDELIVER</v>
          </cell>
          <cell r="C2338" t="str">
            <v>DELIVERY CHARGE</v>
          </cell>
          <cell r="D2338" t="str">
            <v>REDELIVERDELIVERY CHARGE</v>
          </cell>
          <cell r="E2338">
            <v>77</v>
          </cell>
          <cell r="F2338">
            <v>0</v>
          </cell>
          <cell r="G2338">
            <v>32001</v>
          </cell>
        </row>
        <row r="2339">
          <cell r="B2339" t="str">
            <v>RESTART</v>
          </cell>
          <cell r="C2339" t="str">
            <v>SERVICE RESTART FEE</v>
          </cell>
          <cell r="D2339" t="str">
            <v>RESTARTSERVICE RESTART FEE</v>
          </cell>
          <cell r="E2339">
            <v>80</v>
          </cell>
          <cell r="F2339">
            <v>0</v>
          </cell>
          <cell r="G2339">
            <v>32000</v>
          </cell>
        </row>
        <row r="2340">
          <cell r="B2340" t="str">
            <v>RXTRA60</v>
          </cell>
          <cell r="C2340" t="str">
            <v>EXTRA 60GAL RESI</v>
          </cell>
          <cell r="D2340" t="str">
            <v>RXTRA60EXTRA 60GAL RESI</v>
          </cell>
          <cell r="E2340">
            <v>49</v>
          </cell>
          <cell r="F2340">
            <v>0</v>
          </cell>
          <cell r="G2340">
            <v>32001</v>
          </cell>
        </row>
        <row r="2341">
          <cell r="B2341" t="str">
            <v>SP60-RES</v>
          </cell>
          <cell r="C2341" t="str">
            <v>SPECIAL PICKUP 60GL RES</v>
          </cell>
          <cell r="D2341" t="str">
            <v>SP60-RESSPECIAL PICKUP 60GL RES</v>
          </cell>
          <cell r="E2341">
            <v>49</v>
          </cell>
          <cell r="F2341">
            <v>0</v>
          </cell>
          <cell r="G2341">
            <v>32001</v>
          </cell>
        </row>
        <row r="2342">
          <cell r="B2342" t="str">
            <v>2178-COM</v>
          </cell>
          <cell r="C2342" t="str">
            <v>FUEL AND MATERIAL SURCHARGE</v>
          </cell>
          <cell r="D2342" t="str">
            <v>2178-COMFUEL AND MATERIAL SURCHARGE</v>
          </cell>
          <cell r="E2342">
            <v>77</v>
          </cell>
          <cell r="F2342">
            <v>0</v>
          </cell>
          <cell r="G2342">
            <v>32002</v>
          </cell>
        </row>
        <row r="2343">
          <cell r="B2343" t="str">
            <v>2178-RES</v>
          </cell>
          <cell r="C2343" t="str">
            <v>FUEL AND MATERIAL SURCHARGE</v>
          </cell>
          <cell r="D2343" t="str">
            <v>2178-RESFUEL AND MATERIAL SURCHARGE</v>
          </cell>
          <cell r="E2343">
            <v>133</v>
          </cell>
          <cell r="F2343">
            <v>0</v>
          </cell>
          <cell r="G2343">
            <v>32002</v>
          </cell>
        </row>
        <row r="2344">
          <cell r="B2344" t="str">
            <v>2178-RO</v>
          </cell>
          <cell r="C2344" t="str">
            <v>FUEL AND MATERIAL SURCHARGE</v>
          </cell>
          <cell r="D2344" t="str">
            <v>2178-ROFUEL AND MATERIAL SURCHARGE</v>
          </cell>
          <cell r="E2344">
            <v>140</v>
          </cell>
          <cell r="F2344">
            <v>0</v>
          </cell>
          <cell r="G2344">
            <v>32002</v>
          </cell>
        </row>
        <row r="2345">
          <cell r="B2345" t="str">
            <v>REFUSE</v>
          </cell>
          <cell r="C2345" t="str">
            <v>3.6% WA REFUSE TAX</v>
          </cell>
          <cell r="D2345" t="str">
            <v>REFUSE3.6% WA REFUSE TAX</v>
          </cell>
          <cell r="E2345">
            <v>337</v>
          </cell>
          <cell r="F2345">
            <v>0</v>
          </cell>
          <cell r="G2345">
            <v>20180</v>
          </cell>
        </row>
        <row r="2346">
          <cell r="B2346" t="str">
            <v>WA-STATE</v>
          </cell>
          <cell r="C2346" t="str">
            <v>8.1% WA STATE SALES TAX</v>
          </cell>
          <cell r="D2346" t="str">
            <v>WA-STATE8.1% WA STATE SALES TAX</v>
          </cell>
          <cell r="E2346">
            <v>170</v>
          </cell>
          <cell r="F2346">
            <v>0</v>
          </cell>
          <cell r="G2346">
            <v>20140</v>
          </cell>
        </row>
        <row r="2347">
          <cell r="B2347" t="str">
            <v>60RM1</v>
          </cell>
          <cell r="C2347" t="str">
            <v>1-60 GAL CART MONTHLY SVC</v>
          </cell>
          <cell r="D2347" t="str">
            <v>60RM11-60 GAL CART MONTHLY SVC</v>
          </cell>
          <cell r="E2347">
            <v>88</v>
          </cell>
          <cell r="F2347">
            <v>0</v>
          </cell>
          <cell r="G2347">
            <v>32000</v>
          </cell>
        </row>
        <row r="2348">
          <cell r="B2348" t="str">
            <v>60RW1</v>
          </cell>
          <cell r="C2348" t="str">
            <v>1-60 GAL CART WEEKLY SVC</v>
          </cell>
          <cell r="D2348" t="str">
            <v>60RW11-60 GAL CART WEEKLY SVC</v>
          </cell>
          <cell r="E2348">
            <v>144</v>
          </cell>
          <cell r="F2348">
            <v>0</v>
          </cell>
          <cell r="G2348">
            <v>32000</v>
          </cell>
        </row>
        <row r="2349">
          <cell r="B2349" t="str">
            <v>65RBRENT</v>
          </cell>
          <cell r="C2349" t="str">
            <v>65 RESI BEAR RENT</v>
          </cell>
          <cell r="D2349" t="str">
            <v>65RBRENT65 RESI BEAR RENT</v>
          </cell>
          <cell r="E2349">
            <v>80</v>
          </cell>
          <cell r="F2349">
            <v>0</v>
          </cell>
          <cell r="G2349">
            <v>32000</v>
          </cell>
        </row>
        <row r="2350">
          <cell r="B2350" t="str">
            <v>90RW1</v>
          </cell>
          <cell r="C2350" t="str">
            <v>1-90 GAL CART RESI WKLY</v>
          </cell>
          <cell r="D2350" t="str">
            <v>90RW11-90 GAL CART RESI WKLY</v>
          </cell>
          <cell r="E2350">
            <v>104</v>
          </cell>
          <cell r="F2350">
            <v>0</v>
          </cell>
          <cell r="G2350">
            <v>32000</v>
          </cell>
        </row>
        <row r="2351">
          <cell r="B2351" t="str">
            <v>60RW1</v>
          </cell>
          <cell r="C2351" t="str">
            <v>1-60 GAL CART WEEKLY SVC</v>
          </cell>
          <cell r="D2351" t="str">
            <v>60RW11-60 GAL CART WEEKLY SVC</v>
          </cell>
          <cell r="E2351">
            <v>144</v>
          </cell>
          <cell r="F2351">
            <v>0</v>
          </cell>
          <cell r="G2351">
            <v>32000</v>
          </cell>
        </row>
        <row r="2352">
          <cell r="B2352" t="str">
            <v>90RW1</v>
          </cell>
          <cell r="C2352" t="str">
            <v>1-90 GAL CART RESI WKLY</v>
          </cell>
          <cell r="D2352" t="str">
            <v>90RW11-90 GAL CART RESI WKLY</v>
          </cell>
          <cell r="E2352">
            <v>104</v>
          </cell>
          <cell r="F2352">
            <v>0</v>
          </cell>
          <cell r="G2352">
            <v>32000</v>
          </cell>
        </row>
        <row r="2353">
          <cell r="B2353" t="str">
            <v>ADJRES</v>
          </cell>
          <cell r="C2353" t="str">
            <v>SERVICE ADJ-RESIDENTIAL</v>
          </cell>
          <cell r="D2353" t="str">
            <v>ADJRESSERVICE ADJ-RESIDENTIAL</v>
          </cell>
          <cell r="E2353">
            <v>1</v>
          </cell>
          <cell r="F2353">
            <v>0</v>
          </cell>
          <cell r="G2353">
            <v>32000</v>
          </cell>
        </row>
        <row r="2354">
          <cell r="B2354" t="str">
            <v>EXTRAR</v>
          </cell>
          <cell r="C2354" t="str">
            <v>EXTRA CAN/BAGS</v>
          </cell>
          <cell r="D2354" t="str">
            <v>EXTRAREXTRA CAN/BAGS</v>
          </cell>
          <cell r="E2354">
            <v>74</v>
          </cell>
          <cell r="F2354">
            <v>0</v>
          </cell>
          <cell r="G2354">
            <v>32001</v>
          </cell>
        </row>
        <row r="2355">
          <cell r="B2355" t="str">
            <v>OFOWR</v>
          </cell>
          <cell r="C2355" t="str">
            <v>OVERFILL/OVERWEIGHT CHG</v>
          </cell>
          <cell r="D2355" t="str">
            <v>OFOWROVERFILL/OVERWEIGHT CHG</v>
          </cell>
          <cell r="E2355">
            <v>70</v>
          </cell>
          <cell r="F2355">
            <v>0</v>
          </cell>
          <cell r="G2355">
            <v>32001</v>
          </cell>
        </row>
        <row r="2356">
          <cell r="B2356" t="str">
            <v>REDELIVER</v>
          </cell>
          <cell r="C2356" t="str">
            <v>DELIVERY CHARGE</v>
          </cell>
          <cell r="D2356" t="str">
            <v>REDELIVERDELIVERY CHARGE</v>
          </cell>
          <cell r="E2356">
            <v>77</v>
          </cell>
          <cell r="F2356">
            <v>0</v>
          </cell>
          <cell r="G2356">
            <v>32001</v>
          </cell>
        </row>
        <row r="2357">
          <cell r="B2357" t="str">
            <v>RESTART</v>
          </cell>
          <cell r="C2357" t="str">
            <v>SERVICE RESTART FEE</v>
          </cell>
          <cell r="D2357" t="str">
            <v>RESTARTSERVICE RESTART FEE</v>
          </cell>
          <cell r="E2357">
            <v>80</v>
          </cell>
          <cell r="F2357">
            <v>0</v>
          </cell>
          <cell r="G2357">
            <v>32000</v>
          </cell>
        </row>
        <row r="2358">
          <cell r="B2358" t="str">
            <v>RXTRA60</v>
          </cell>
          <cell r="C2358" t="str">
            <v>EXTRA 60GAL RESI</v>
          </cell>
          <cell r="D2358" t="str">
            <v>RXTRA60EXTRA 60GAL RESI</v>
          </cell>
          <cell r="E2358">
            <v>49</v>
          </cell>
          <cell r="F2358">
            <v>0</v>
          </cell>
          <cell r="G2358">
            <v>32001</v>
          </cell>
        </row>
        <row r="2359">
          <cell r="B2359" t="str">
            <v>RXTRA90</v>
          </cell>
          <cell r="C2359" t="str">
            <v>EXTRA 90GAL RESI</v>
          </cell>
          <cell r="D2359" t="str">
            <v>RXTRA90EXTRA 90GAL RESI</v>
          </cell>
          <cell r="E2359">
            <v>35</v>
          </cell>
          <cell r="F2359">
            <v>0</v>
          </cell>
          <cell r="G2359">
            <v>32001</v>
          </cell>
        </row>
        <row r="2360">
          <cell r="B2360" t="str">
            <v>SP90-RES</v>
          </cell>
          <cell r="C2360" t="str">
            <v>SPECIAL PICKUP 90GL RES</v>
          </cell>
          <cell r="D2360" t="str">
            <v>SP90-RESSPECIAL PICKUP 90GL RES</v>
          </cell>
          <cell r="E2360">
            <v>20</v>
          </cell>
          <cell r="F2360">
            <v>0</v>
          </cell>
          <cell r="G2360">
            <v>32001</v>
          </cell>
        </row>
        <row r="2361">
          <cell r="B2361" t="str">
            <v>2178-COM</v>
          </cell>
          <cell r="C2361" t="str">
            <v>FUEL AND MATERIAL SURCHARGE</v>
          </cell>
          <cell r="D2361" t="str">
            <v>2178-COMFUEL AND MATERIAL SURCHARGE</v>
          </cell>
          <cell r="E2361">
            <v>77</v>
          </cell>
          <cell r="F2361">
            <v>0</v>
          </cell>
          <cell r="G2361">
            <v>32002</v>
          </cell>
        </row>
        <row r="2362">
          <cell r="B2362" t="str">
            <v>2178-RES</v>
          </cell>
          <cell r="C2362" t="str">
            <v>FUEL AND MATERIAL SURCHARGE</v>
          </cell>
          <cell r="D2362" t="str">
            <v>2178-RESFUEL AND MATERIAL SURCHARGE</v>
          </cell>
          <cell r="E2362">
            <v>133</v>
          </cell>
          <cell r="F2362">
            <v>0</v>
          </cell>
          <cell r="G2362">
            <v>32002</v>
          </cell>
        </row>
        <row r="2363">
          <cell r="B2363" t="str">
            <v>2178-RO</v>
          </cell>
          <cell r="C2363" t="str">
            <v>FUEL AND MATERIAL SURCHARGE</v>
          </cell>
          <cell r="D2363" t="str">
            <v>2178-ROFUEL AND MATERIAL SURCHARGE</v>
          </cell>
          <cell r="E2363">
            <v>140</v>
          </cell>
          <cell r="F2363">
            <v>0</v>
          </cell>
          <cell r="G2363">
            <v>32002</v>
          </cell>
        </row>
        <row r="2364">
          <cell r="B2364" t="str">
            <v>REFUSE</v>
          </cell>
          <cell r="C2364" t="str">
            <v>3.6% WA REFUSE TAX</v>
          </cell>
          <cell r="D2364" t="str">
            <v>REFUSE3.6% WA REFUSE TAX</v>
          </cell>
          <cell r="E2364">
            <v>337</v>
          </cell>
          <cell r="F2364">
            <v>0</v>
          </cell>
          <cell r="G2364">
            <v>20180</v>
          </cell>
        </row>
        <row r="2365">
          <cell r="B2365" t="str">
            <v>WA-STATE</v>
          </cell>
          <cell r="C2365" t="str">
            <v>8.1% WA STATE SALES TAX</v>
          </cell>
          <cell r="D2365" t="str">
            <v>WA-STATE8.1% WA STATE SALES TAX</v>
          </cell>
          <cell r="E2365">
            <v>170</v>
          </cell>
          <cell r="F2365">
            <v>0</v>
          </cell>
          <cell r="G2365">
            <v>20140</v>
          </cell>
        </row>
        <row r="2366">
          <cell r="B2366" t="str">
            <v>60RW1</v>
          </cell>
          <cell r="C2366" t="str">
            <v>1-60 GAL CART WEEKLY SVC</v>
          </cell>
          <cell r="D2366" t="str">
            <v>60RW11-60 GAL CART WEEKLY SVC</v>
          </cell>
          <cell r="E2366">
            <v>144</v>
          </cell>
          <cell r="F2366">
            <v>0</v>
          </cell>
          <cell r="G2366">
            <v>32000</v>
          </cell>
        </row>
        <row r="2367">
          <cell r="B2367" t="str">
            <v>REDELIVER</v>
          </cell>
          <cell r="C2367" t="str">
            <v>DELIVERY CHARGE</v>
          </cell>
          <cell r="D2367" t="str">
            <v>REDELIVERDELIVERY CHARGE</v>
          </cell>
          <cell r="E2367">
            <v>77</v>
          </cell>
          <cell r="F2367">
            <v>0</v>
          </cell>
          <cell r="G2367">
            <v>32001</v>
          </cell>
        </row>
        <row r="2368">
          <cell r="B2368" t="str">
            <v>RESTART</v>
          </cell>
          <cell r="C2368" t="str">
            <v>SERVICE RESTART FEE</v>
          </cell>
          <cell r="D2368" t="str">
            <v>RESTARTSERVICE RESTART FEE</v>
          </cell>
          <cell r="E2368">
            <v>80</v>
          </cell>
          <cell r="F2368">
            <v>0</v>
          </cell>
          <cell r="G2368">
            <v>32000</v>
          </cell>
        </row>
        <row r="2369">
          <cell r="B2369" t="str">
            <v>DISP</v>
          </cell>
          <cell r="C2369" t="str">
            <v>Disposal Fee Per Ton</v>
          </cell>
          <cell r="D2369" t="str">
            <v>DISPDisposal Fee Per Ton</v>
          </cell>
          <cell r="E2369">
            <v>62</v>
          </cell>
          <cell r="F2369">
            <v>0</v>
          </cell>
          <cell r="G2369">
            <v>31005</v>
          </cell>
        </row>
        <row r="2370">
          <cell r="B2370" t="str">
            <v>ROHAUL20T</v>
          </cell>
          <cell r="C2370" t="str">
            <v>20YD ROLL OFF TEMP HAUL</v>
          </cell>
          <cell r="D2370" t="str">
            <v>ROHAUL20T20YD ROLL OFF TEMP HAUL</v>
          </cell>
          <cell r="E2370">
            <v>42</v>
          </cell>
          <cell r="F2370">
            <v>0</v>
          </cell>
          <cell r="G2370">
            <v>31000</v>
          </cell>
        </row>
        <row r="2371">
          <cell r="B2371" t="str">
            <v>RORENTTM</v>
          </cell>
          <cell r="C2371" t="str">
            <v>ROLL OFF RENT TEMP MONTHLY</v>
          </cell>
          <cell r="D2371" t="str">
            <v>RORENTTMROLL OFF RENT TEMP MONTHLY</v>
          </cell>
          <cell r="E2371">
            <v>67</v>
          </cell>
          <cell r="F2371">
            <v>0</v>
          </cell>
          <cell r="G2371">
            <v>31002</v>
          </cell>
        </row>
        <row r="2372">
          <cell r="B2372" t="str">
            <v>RORENTTD</v>
          </cell>
          <cell r="C2372" t="str">
            <v>ROLL OFF RENT TEMP DAILY</v>
          </cell>
          <cell r="D2372" t="str">
            <v>RORENTTDROLL OFF RENT TEMP DAILY</v>
          </cell>
          <cell r="E2372">
            <v>47</v>
          </cell>
          <cell r="F2372">
            <v>0</v>
          </cell>
          <cell r="G2372">
            <v>31002</v>
          </cell>
        </row>
        <row r="2373">
          <cell r="B2373" t="str">
            <v>RORECYRENT</v>
          </cell>
          <cell r="C2373" t="str">
            <v>ROLL OFF RECYCLE RENT</v>
          </cell>
          <cell r="D2373" t="str">
            <v>RORECYRENTROLL OFF RECYCLE RENT</v>
          </cell>
          <cell r="E2373">
            <v>25</v>
          </cell>
          <cell r="F2373">
            <v>0</v>
          </cell>
          <cell r="G2373">
            <v>31002</v>
          </cell>
        </row>
        <row r="2374">
          <cell r="B2374" t="str">
            <v>RORENT</v>
          </cell>
          <cell r="C2374" t="str">
            <v>ROLL OFF RENT</v>
          </cell>
          <cell r="D2374" t="str">
            <v>RORENTROLL OFF RENT</v>
          </cell>
          <cell r="E2374">
            <v>48</v>
          </cell>
          <cell r="F2374">
            <v>0</v>
          </cell>
          <cell r="G2374">
            <v>31002</v>
          </cell>
        </row>
        <row r="2375">
          <cell r="B2375" t="str">
            <v>RORENTTM</v>
          </cell>
          <cell r="C2375" t="str">
            <v>ROLL OFF RENT TEMP MONTHLY</v>
          </cell>
          <cell r="D2375" t="str">
            <v>RORENTTMROLL OFF RENT TEMP MONTHLY</v>
          </cell>
          <cell r="E2375">
            <v>67</v>
          </cell>
          <cell r="F2375">
            <v>0</v>
          </cell>
          <cell r="G2375">
            <v>31002</v>
          </cell>
        </row>
        <row r="2376">
          <cell r="B2376" t="str">
            <v>CPHAUL20CO</v>
          </cell>
          <cell r="C2376" t="str">
            <v>20YD CUST OWNED COMP-HAUL</v>
          </cell>
          <cell r="D2376" t="str">
            <v>CPHAUL20CO20YD CUST OWNED COMP-HAUL</v>
          </cell>
          <cell r="E2376">
            <v>26</v>
          </cell>
          <cell r="F2376">
            <v>0</v>
          </cell>
          <cell r="G2376">
            <v>31000</v>
          </cell>
        </row>
        <row r="2377">
          <cell r="B2377" t="str">
            <v>DISP</v>
          </cell>
          <cell r="C2377" t="str">
            <v>Disposal Fee Per Ton</v>
          </cell>
          <cell r="D2377" t="str">
            <v>DISPDisposal Fee Per Ton</v>
          </cell>
          <cell r="E2377">
            <v>62</v>
          </cell>
          <cell r="F2377">
            <v>0</v>
          </cell>
          <cell r="G2377">
            <v>31005</v>
          </cell>
        </row>
        <row r="2378">
          <cell r="B2378" t="str">
            <v>DISPAPPL</v>
          </cell>
          <cell r="C2378" t="str">
            <v>DUMP FEE - APPLIANCE</v>
          </cell>
          <cell r="D2378" t="str">
            <v>DISPAPPLDUMP FEE - APPLIANCE</v>
          </cell>
          <cell r="E2378">
            <v>18</v>
          </cell>
          <cell r="F2378">
            <v>0</v>
          </cell>
          <cell r="G2378">
            <v>31005</v>
          </cell>
        </row>
        <row r="2379">
          <cell r="B2379" t="str">
            <v>RECYHAUL</v>
          </cell>
          <cell r="C2379" t="str">
            <v>ROLL OFF RECYCLE HAUL</v>
          </cell>
          <cell r="D2379" t="str">
            <v>RECYHAULROLL OFF RECYCLE HAUL</v>
          </cell>
          <cell r="E2379">
            <v>42</v>
          </cell>
          <cell r="F2379">
            <v>0</v>
          </cell>
          <cell r="G2379">
            <v>31004</v>
          </cell>
        </row>
        <row r="2380">
          <cell r="B2380" t="str">
            <v>ROHAUL20</v>
          </cell>
          <cell r="C2380" t="str">
            <v>20YD ROLL OFF-HAUL</v>
          </cell>
          <cell r="D2380" t="str">
            <v>ROHAUL2020YD ROLL OFF-HAUL</v>
          </cell>
          <cell r="E2380">
            <v>48</v>
          </cell>
          <cell r="F2380">
            <v>0</v>
          </cell>
          <cell r="G2380">
            <v>31000</v>
          </cell>
        </row>
        <row r="2381">
          <cell r="B2381" t="str">
            <v>ROHAUL20T</v>
          </cell>
          <cell r="C2381" t="str">
            <v>20YD ROLL OFF TEMP HAUL</v>
          </cell>
          <cell r="D2381" t="str">
            <v>ROHAUL20T20YD ROLL OFF TEMP HAUL</v>
          </cell>
          <cell r="E2381">
            <v>42</v>
          </cell>
          <cell r="F2381">
            <v>0</v>
          </cell>
          <cell r="G2381">
            <v>31000</v>
          </cell>
        </row>
        <row r="2382">
          <cell r="B2382" t="str">
            <v>ROHAUL30</v>
          </cell>
          <cell r="C2382" t="str">
            <v>30YD ROLL OFF-HAUL</v>
          </cell>
          <cell r="D2382" t="str">
            <v>ROHAUL3030YD ROLL OFF-HAUL</v>
          </cell>
          <cell r="E2382">
            <v>36</v>
          </cell>
          <cell r="F2382">
            <v>0</v>
          </cell>
          <cell r="G2382">
            <v>31000</v>
          </cell>
        </row>
        <row r="2383">
          <cell r="B2383" t="str">
            <v>ROHAUL30T</v>
          </cell>
          <cell r="C2383" t="str">
            <v>30YD ROLL OFF TEMP HAUL</v>
          </cell>
          <cell r="D2383" t="str">
            <v>ROHAUL30T30YD ROLL OFF TEMP HAUL</v>
          </cell>
          <cell r="E2383">
            <v>51</v>
          </cell>
          <cell r="F2383">
            <v>0</v>
          </cell>
          <cell r="G2383">
            <v>31001</v>
          </cell>
        </row>
        <row r="2384">
          <cell r="B2384" t="str">
            <v>ROMILE</v>
          </cell>
          <cell r="C2384" t="str">
            <v>ROLL OFF-MILEAGE</v>
          </cell>
          <cell r="D2384" t="str">
            <v>ROMILEROLL OFF-MILEAGE</v>
          </cell>
          <cell r="E2384">
            <v>33</v>
          </cell>
          <cell r="F2384">
            <v>0</v>
          </cell>
          <cell r="G2384">
            <v>31010</v>
          </cell>
        </row>
        <row r="2385">
          <cell r="B2385" t="str">
            <v>RORENTTD</v>
          </cell>
          <cell r="C2385" t="str">
            <v>ROLL OFF RENT TEMP DAILY</v>
          </cell>
          <cell r="D2385" t="str">
            <v>RORENTTDROLL OFF RENT TEMP DAILY</v>
          </cell>
          <cell r="E2385">
            <v>47</v>
          </cell>
          <cell r="F2385">
            <v>0</v>
          </cell>
          <cell r="G2385">
            <v>31002</v>
          </cell>
        </row>
        <row r="2386">
          <cell r="B2386" t="str">
            <v>RORENTTM</v>
          </cell>
          <cell r="C2386" t="str">
            <v>ROLL OFF RENT TEMP MONTHLY</v>
          </cell>
          <cell r="D2386" t="str">
            <v>RORENTTMROLL OFF RENT TEMP MONTHLY</v>
          </cell>
          <cell r="E2386">
            <v>67</v>
          </cell>
          <cell r="F2386">
            <v>0</v>
          </cell>
          <cell r="G2386">
            <v>31002</v>
          </cell>
        </row>
        <row r="2387">
          <cell r="B2387" t="str">
            <v>SPRECY</v>
          </cell>
          <cell r="C2387" t="str">
            <v>SPECIAL RECY HAUL</v>
          </cell>
          <cell r="D2387" t="str">
            <v>SPRECYSPECIAL RECY HAUL</v>
          </cell>
          <cell r="E2387">
            <v>24</v>
          </cell>
          <cell r="F2387">
            <v>0</v>
          </cell>
          <cell r="G2387">
            <v>31004</v>
          </cell>
        </row>
        <row r="2388">
          <cell r="B2388" t="str">
            <v>TIRE-RO</v>
          </cell>
          <cell r="C2388" t="str">
            <v>TIRE FEE - RO</v>
          </cell>
          <cell r="D2388" t="str">
            <v>TIRE-ROTIRE FEE - RO</v>
          </cell>
          <cell r="E2388">
            <v>22</v>
          </cell>
          <cell r="F2388">
            <v>0</v>
          </cell>
          <cell r="G2388">
            <v>31005</v>
          </cell>
        </row>
        <row r="2389">
          <cell r="B2389" t="str">
            <v>COMMODITY</v>
          </cell>
          <cell r="C2389" t="str">
            <v>COMMODITY</v>
          </cell>
          <cell r="D2389" t="str">
            <v>COMMODITYCOMMODITY</v>
          </cell>
          <cell r="E2389">
            <v>33</v>
          </cell>
          <cell r="F2389">
            <v>0</v>
          </cell>
          <cell r="G2389">
            <v>44161</v>
          </cell>
        </row>
        <row r="2390">
          <cell r="B2390" t="str">
            <v>2178-RO</v>
          </cell>
          <cell r="C2390" t="str">
            <v>FUEL AND MATERIAL SURCHARGE</v>
          </cell>
          <cell r="D2390" t="str">
            <v>2178-ROFUEL AND MATERIAL SURCHARGE</v>
          </cell>
          <cell r="E2390">
            <v>140</v>
          </cell>
          <cell r="F2390">
            <v>0</v>
          </cell>
          <cell r="G2390">
            <v>31008</v>
          </cell>
        </row>
        <row r="2391">
          <cell r="B2391" t="str">
            <v>REFUSE</v>
          </cell>
          <cell r="C2391" t="str">
            <v>3.6% WA REFUSE TAX</v>
          </cell>
          <cell r="D2391" t="str">
            <v>REFUSE3.6% WA REFUSE TAX</v>
          </cell>
          <cell r="E2391">
            <v>337</v>
          </cell>
          <cell r="F2391">
            <v>0</v>
          </cell>
          <cell r="G2391">
            <v>20180</v>
          </cell>
        </row>
        <row r="2392">
          <cell r="B2392" t="str">
            <v>WA-STATE</v>
          </cell>
          <cell r="C2392" t="str">
            <v>8.1% WA STATE SALES TAX</v>
          </cell>
          <cell r="D2392" t="str">
            <v>WA-STATE8.1% WA STATE SALES TAX</v>
          </cell>
          <cell r="E2392">
            <v>170</v>
          </cell>
          <cell r="F2392">
            <v>0</v>
          </cell>
          <cell r="G2392">
            <v>20140</v>
          </cell>
        </row>
        <row r="2393">
          <cell r="B2393" t="str">
            <v>FINCHG</v>
          </cell>
          <cell r="C2393" t="str">
            <v>LATE FEE</v>
          </cell>
          <cell r="D2393" t="str">
            <v>FINCHGLATE FEE</v>
          </cell>
          <cell r="E2393">
            <v>138</v>
          </cell>
          <cell r="F2393">
            <v>0</v>
          </cell>
          <cell r="G2393">
            <v>38000</v>
          </cell>
        </row>
        <row r="2394">
          <cell r="B2394" t="str">
            <v>90CW1</v>
          </cell>
          <cell r="C2394" t="str">
            <v>1-90 GAL CART CMML WKLY</v>
          </cell>
          <cell r="D2394" t="str">
            <v>90CW11-90 GAL CART CMML WKLY</v>
          </cell>
          <cell r="E2394">
            <v>63</v>
          </cell>
          <cell r="F2394">
            <v>0</v>
          </cell>
          <cell r="G2394">
            <v>33000</v>
          </cell>
        </row>
        <row r="2395">
          <cell r="B2395" t="str">
            <v>2178-COM</v>
          </cell>
          <cell r="C2395" t="str">
            <v>FUEL AND MATERIAL SURCHARGE</v>
          </cell>
          <cell r="D2395" t="str">
            <v>2178-COMFUEL AND MATERIAL SURCHARGE</v>
          </cell>
          <cell r="E2395">
            <v>77</v>
          </cell>
          <cell r="F2395">
            <v>0</v>
          </cell>
          <cell r="G2395">
            <v>33002</v>
          </cell>
        </row>
        <row r="2396">
          <cell r="B2396" t="str">
            <v>2178-RES</v>
          </cell>
          <cell r="C2396" t="str">
            <v>FUEL AND MATERIAL SURCHARGE</v>
          </cell>
          <cell r="D2396" t="str">
            <v>2178-RESFUEL AND MATERIAL SURCHARGE</v>
          </cell>
          <cell r="E2396">
            <v>133</v>
          </cell>
          <cell r="F2396">
            <v>0</v>
          </cell>
          <cell r="G2396">
            <v>33002</v>
          </cell>
        </row>
        <row r="2397">
          <cell r="B2397" t="str">
            <v>REFUSE</v>
          </cell>
          <cell r="C2397" t="str">
            <v>3.6% WA REFUSE TAX</v>
          </cell>
          <cell r="D2397" t="str">
            <v>REFUSE3.6% WA REFUSE TAX</v>
          </cell>
          <cell r="E2397">
            <v>337</v>
          </cell>
          <cell r="F2397">
            <v>0</v>
          </cell>
          <cell r="G2397">
            <v>20180</v>
          </cell>
        </row>
        <row r="2398">
          <cell r="B2398" t="str">
            <v>PAY</v>
          </cell>
          <cell r="C2398" t="str">
            <v>PAYMENT-THANK YOU!</v>
          </cell>
          <cell r="D2398" t="str">
            <v>PAYPAYMENT-THANK YOU!</v>
          </cell>
          <cell r="E2398">
            <v>141</v>
          </cell>
          <cell r="F2398">
            <v>0</v>
          </cell>
          <cell r="G2398">
            <v>10060</v>
          </cell>
        </row>
        <row r="2399">
          <cell r="B2399" t="str">
            <v>PAYNOW</v>
          </cell>
          <cell r="C2399" t="str">
            <v>ONE-TIME PAYMENT</v>
          </cell>
          <cell r="D2399" t="str">
            <v>PAYNOWONE-TIME PAYMENT</v>
          </cell>
          <cell r="E2399">
            <v>157</v>
          </cell>
          <cell r="F2399">
            <v>0</v>
          </cell>
          <cell r="G2399">
            <v>10098</v>
          </cell>
        </row>
        <row r="2400">
          <cell r="B2400" t="str">
            <v>PAYPNCL</v>
          </cell>
          <cell r="C2400" t="str">
            <v>PAYMENT THANK YOU!</v>
          </cell>
          <cell r="D2400" t="str">
            <v>PAYPNCLPAYMENT THANK YOU!</v>
          </cell>
          <cell r="E2400">
            <v>151</v>
          </cell>
          <cell r="F2400">
            <v>0</v>
          </cell>
          <cell r="G2400">
            <v>10099</v>
          </cell>
        </row>
        <row r="2401">
          <cell r="B2401" t="str">
            <v>2178-RO</v>
          </cell>
          <cell r="C2401" t="str">
            <v>FUEL AND MATERIAL SURCHARGE</v>
          </cell>
          <cell r="D2401" t="str">
            <v>2178-ROFUEL AND MATERIAL SURCHARGE</v>
          </cell>
          <cell r="E2401">
            <v>140</v>
          </cell>
          <cell r="F2401">
            <v>0</v>
          </cell>
          <cell r="G2401">
            <v>31008</v>
          </cell>
        </row>
        <row r="2402">
          <cell r="B2402" t="str">
            <v>REFUSE</v>
          </cell>
          <cell r="C2402" t="str">
            <v>3.6% WA REFUSE TAX</v>
          </cell>
          <cell r="D2402" t="str">
            <v>REFUSE3.6% WA REFUSE TAX</v>
          </cell>
          <cell r="E2402">
            <v>337</v>
          </cell>
          <cell r="F2402">
            <v>0</v>
          </cell>
          <cell r="G2402">
            <v>20180</v>
          </cell>
        </row>
        <row r="2403">
          <cell r="B2403" t="str">
            <v>WA-STATE</v>
          </cell>
          <cell r="C2403" t="str">
            <v>8.1% WA STATE SALES TAX</v>
          </cell>
          <cell r="D2403" t="str">
            <v>WA-STATE8.1% WA STATE SALES TAX</v>
          </cell>
          <cell r="E2403">
            <v>170</v>
          </cell>
          <cell r="F2403">
            <v>0</v>
          </cell>
          <cell r="G2403">
            <v>20140</v>
          </cell>
        </row>
        <row r="2404">
          <cell r="B2404" t="str">
            <v>RESTART</v>
          </cell>
          <cell r="C2404" t="str">
            <v>SERVICE RESTART FEE</v>
          </cell>
          <cell r="D2404" t="str">
            <v>RESTARTSERVICE RESTART FEE</v>
          </cell>
          <cell r="E2404">
            <v>80</v>
          </cell>
          <cell r="F2404">
            <v>0</v>
          </cell>
          <cell r="G2404">
            <v>32000</v>
          </cell>
        </row>
        <row r="2405">
          <cell r="B2405" t="str">
            <v>RORENT</v>
          </cell>
          <cell r="C2405" t="str">
            <v>ROLL OFF RENT</v>
          </cell>
          <cell r="D2405" t="str">
            <v>RORENTROLL OFF RENT</v>
          </cell>
          <cell r="E2405">
            <v>48</v>
          </cell>
          <cell r="F2405">
            <v>0</v>
          </cell>
          <cell r="G2405">
            <v>31002</v>
          </cell>
        </row>
        <row r="2406">
          <cell r="B2406" t="str">
            <v>RORENTTM</v>
          </cell>
          <cell r="C2406" t="str">
            <v>ROLL OFF RENT TEMP MONTHLY</v>
          </cell>
          <cell r="D2406" t="str">
            <v>RORENTTMROLL OFF RENT TEMP MONTHLY</v>
          </cell>
          <cell r="E2406">
            <v>67</v>
          </cell>
          <cell r="F2406">
            <v>0</v>
          </cell>
          <cell r="G2406">
            <v>31002</v>
          </cell>
        </row>
        <row r="2407">
          <cell r="B2407" t="str">
            <v>CPHAUL20CO</v>
          </cell>
          <cell r="C2407" t="str">
            <v>20YD CUST OWNED COMP-HAUL</v>
          </cell>
          <cell r="D2407" t="str">
            <v>CPHAUL20CO20YD CUST OWNED COMP-HAUL</v>
          </cell>
          <cell r="E2407">
            <v>26</v>
          </cell>
          <cell r="F2407">
            <v>0</v>
          </cell>
          <cell r="G2407">
            <v>31000</v>
          </cell>
        </row>
        <row r="2408">
          <cell r="B2408" t="str">
            <v>DISP</v>
          </cell>
          <cell r="C2408" t="str">
            <v>Disposal Fee Per Ton</v>
          </cell>
          <cell r="D2408" t="str">
            <v>DISPDisposal Fee Per Ton</v>
          </cell>
          <cell r="E2408">
            <v>62</v>
          </cell>
          <cell r="F2408">
            <v>0</v>
          </cell>
          <cell r="G2408">
            <v>31005</v>
          </cell>
        </row>
        <row r="2409">
          <cell r="B2409" t="str">
            <v>DISPRH</v>
          </cell>
          <cell r="C2409" t="str">
            <v>DISPOSAL TONNAGE-RH</v>
          </cell>
          <cell r="D2409" t="str">
            <v>DISPRHDISPOSAL TONNAGE-RH</v>
          </cell>
          <cell r="E2409">
            <v>8</v>
          </cell>
          <cell r="F2409">
            <v>0</v>
          </cell>
          <cell r="G2409">
            <v>31005</v>
          </cell>
        </row>
        <row r="2410">
          <cell r="B2410" t="str">
            <v>RECYHAUL</v>
          </cell>
          <cell r="C2410" t="str">
            <v>ROLL OFF RECYCLE HAUL</v>
          </cell>
          <cell r="D2410" t="str">
            <v>RECYHAULROLL OFF RECYCLE HAUL</v>
          </cell>
          <cell r="E2410">
            <v>42</v>
          </cell>
          <cell r="F2410">
            <v>0</v>
          </cell>
          <cell r="G2410">
            <v>31004</v>
          </cell>
        </row>
        <row r="2411">
          <cell r="B2411" t="str">
            <v>RECYRELOCATE</v>
          </cell>
          <cell r="C2411" t="str">
            <v>RELOCATE RECY BOX</v>
          </cell>
          <cell r="D2411" t="str">
            <v>RECYRELOCATERELOCATE RECY BOX</v>
          </cell>
          <cell r="E2411">
            <v>11</v>
          </cell>
          <cell r="F2411">
            <v>0</v>
          </cell>
          <cell r="G2411">
            <v>31004</v>
          </cell>
        </row>
        <row r="2412">
          <cell r="B2412" t="str">
            <v>ROHAUL20</v>
          </cell>
          <cell r="C2412" t="str">
            <v>20YD ROLL OFF-HAUL</v>
          </cell>
          <cell r="D2412" t="str">
            <v>ROHAUL2020YD ROLL OFF-HAUL</v>
          </cell>
          <cell r="E2412">
            <v>48</v>
          </cell>
          <cell r="F2412">
            <v>0</v>
          </cell>
          <cell r="G2412">
            <v>31000</v>
          </cell>
        </row>
        <row r="2413">
          <cell r="B2413" t="str">
            <v>ROHAUL30</v>
          </cell>
          <cell r="C2413" t="str">
            <v>30YD ROLL OFF-HAUL</v>
          </cell>
          <cell r="D2413" t="str">
            <v>ROHAUL3030YD ROLL OFF-HAUL</v>
          </cell>
          <cell r="E2413">
            <v>36</v>
          </cell>
          <cell r="F2413">
            <v>0</v>
          </cell>
          <cell r="G2413">
            <v>31000</v>
          </cell>
        </row>
        <row r="2414">
          <cell r="B2414" t="str">
            <v>ROHAUL30T</v>
          </cell>
          <cell r="C2414" t="str">
            <v>30YD ROLL OFF TEMP HAUL</v>
          </cell>
          <cell r="D2414" t="str">
            <v>ROHAUL30T30YD ROLL OFF TEMP HAUL</v>
          </cell>
          <cell r="E2414">
            <v>51</v>
          </cell>
          <cell r="F2414">
            <v>0</v>
          </cell>
          <cell r="G2414">
            <v>31001</v>
          </cell>
        </row>
        <row r="2415">
          <cell r="B2415" t="str">
            <v>ROMILE</v>
          </cell>
          <cell r="C2415" t="str">
            <v>ROLL OFF-MILEAGE</v>
          </cell>
          <cell r="D2415" t="str">
            <v>ROMILEROLL OFF-MILEAGE</v>
          </cell>
          <cell r="E2415">
            <v>33</v>
          </cell>
          <cell r="F2415">
            <v>0</v>
          </cell>
          <cell r="G2415">
            <v>31010</v>
          </cell>
        </row>
        <row r="2416">
          <cell r="B2416" t="str">
            <v>RORENTTD</v>
          </cell>
          <cell r="C2416" t="str">
            <v>ROLL OFF RENT TEMP DAILY</v>
          </cell>
          <cell r="D2416" t="str">
            <v>RORENTTDROLL OFF RENT TEMP DAILY</v>
          </cell>
          <cell r="E2416">
            <v>47</v>
          </cell>
          <cell r="F2416">
            <v>0</v>
          </cell>
          <cell r="G2416">
            <v>31002</v>
          </cell>
        </row>
        <row r="2417">
          <cell r="B2417" t="str">
            <v>2178-RO</v>
          </cell>
          <cell r="C2417" t="str">
            <v>FUEL AND MATERIAL SURCHARGE</v>
          </cell>
          <cell r="D2417" t="str">
            <v>2178-ROFUEL AND MATERIAL SURCHARGE</v>
          </cell>
          <cell r="E2417">
            <v>140</v>
          </cell>
          <cell r="F2417">
            <v>0</v>
          </cell>
          <cell r="G2417">
            <v>31008</v>
          </cell>
        </row>
        <row r="2418">
          <cell r="B2418" t="str">
            <v>REFUSE</v>
          </cell>
          <cell r="C2418" t="str">
            <v>3.6% WA REFUSE TAX</v>
          </cell>
          <cell r="D2418" t="str">
            <v>REFUSE3.6% WA REFUSE TAX</v>
          </cell>
          <cell r="E2418">
            <v>337</v>
          </cell>
          <cell r="F2418">
            <v>0</v>
          </cell>
          <cell r="G2418">
            <v>20180</v>
          </cell>
        </row>
        <row r="2419">
          <cell r="B2419" t="str">
            <v>WA-STATE</v>
          </cell>
          <cell r="C2419" t="str">
            <v>8.1% WA STATE SALES TAX</v>
          </cell>
          <cell r="D2419" t="str">
            <v>WA-STATE8.1% WA STATE SALES TAX</v>
          </cell>
          <cell r="E2419">
            <v>170</v>
          </cell>
          <cell r="F2419">
            <v>0</v>
          </cell>
          <cell r="G2419">
            <v>20140</v>
          </cell>
        </row>
        <row r="2420">
          <cell r="B2420" t="str">
            <v>REFUND</v>
          </cell>
          <cell r="C2420" t="str">
            <v>REFUND</v>
          </cell>
          <cell r="D2420" t="str">
            <v>REFUNDREFUND</v>
          </cell>
          <cell r="E2420">
            <v>42</v>
          </cell>
          <cell r="F2420">
            <v>0</v>
          </cell>
          <cell r="G2420">
            <v>11599</v>
          </cell>
        </row>
        <row r="2421">
          <cell r="B2421" t="str">
            <v>FINCHG</v>
          </cell>
          <cell r="C2421" t="str">
            <v>LATE FEE</v>
          </cell>
          <cell r="D2421" t="str">
            <v>FINCHGLATE FEE</v>
          </cell>
          <cell r="E2421">
            <v>138</v>
          </cell>
          <cell r="F2421">
            <v>0</v>
          </cell>
          <cell r="G2421">
            <v>38000</v>
          </cell>
        </row>
        <row r="2422">
          <cell r="B2422" t="str">
            <v>BD</v>
          </cell>
          <cell r="C2422" t="str">
            <v>W\O BAD DEBT</v>
          </cell>
          <cell r="D2422" t="str">
            <v>BDW\O BAD DEBT</v>
          </cell>
          <cell r="E2422">
            <v>46</v>
          </cell>
          <cell r="F2422">
            <v>0</v>
          </cell>
          <cell r="G2422">
            <v>11902</v>
          </cell>
        </row>
        <row r="2423">
          <cell r="B2423" t="str">
            <v>300CE1</v>
          </cell>
          <cell r="C2423" t="str">
            <v>1-300 GL CART EOW SVC</v>
          </cell>
          <cell r="D2423" t="str">
            <v>300CE11-300 GL CART EOW SVC</v>
          </cell>
          <cell r="E2423">
            <v>46</v>
          </cell>
          <cell r="F2423">
            <v>0</v>
          </cell>
          <cell r="G2423">
            <v>33000</v>
          </cell>
        </row>
        <row r="2424">
          <cell r="B2424" t="str">
            <v>300CW1</v>
          </cell>
          <cell r="C2424" t="str">
            <v>1-300 GL CART WEEKLY SVC</v>
          </cell>
          <cell r="D2424" t="str">
            <v>300CW11-300 GL CART WEEKLY SVC</v>
          </cell>
          <cell r="E2424">
            <v>51</v>
          </cell>
          <cell r="F2424">
            <v>0</v>
          </cell>
          <cell r="G2424">
            <v>33000</v>
          </cell>
        </row>
        <row r="2425">
          <cell r="B2425" t="str">
            <v>300RENTTM</v>
          </cell>
          <cell r="C2425" t="str">
            <v>300 GL CART TEMP RENT MONTHLY</v>
          </cell>
          <cell r="D2425" t="str">
            <v>300RENTTM300 GL CART TEMP RENT MONTHLY</v>
          </cell>
          <cell r="E2425">
            <v>28</v>
          </cell>
          <cell r="F2425">
            <v>0</v>
          </cell>
          <cell r="G2425">
            <v>33000</v>
          </cell>
        </row>
        <row r="2426">
          <cell r="B2426" t="str">
            <v>60CE1</v>
          </cell>
          <cell r="C2426" t="str">
            <v>1-60 GAL CART CMML EOW</v>
          </cell>
          <cell r="D2426" t="str">
            <v>60CE11-60 GAL CART CMML EOW</v>
          </cell>
          <cell r="E2426">
            <v>52</v>
          </cell>
          <cell r="F2426">
            <v>0</v>
          </cell>
          <cell r="G2426">
            <v>33000</v>
          </cell>
        </row>
        <row r="2427">
          <cell r="B2427" t="str">
            <v>60CW1</v>
          </cell>
          <cell r="C2427" t="str">
            <v>1-60 GAL CART CMML WKLY</v>
          </cell>
          <cell r="D2427" t="str">
            <v>60CW11-60 GAL CART CMML WKLY</v>
          </cell>
          <cell r="E2427">
            <v>54</v>
          </cell>
          <cell r="F2427">
            <v>0</v>
          </cell>
          <cell r="G2427">
            <v>33000</v>
          </cell>
        </row>
        <row r="2428">
          <cell r="B2428" t="str">
            <v>90CW1</v>
          </cell>
          <cell r="C2428" t="str">
            <v>1-90 GAL CART CMML WKLY</v>
          </cell>
          <cell r="D2428" t="str">
            <v>90CW11-90 GAL CART CMML WKLY</v>
          </cell>
          <cell r="E2428">
            <v>63</v>
          </cell>
          <cell r="F2428">
            <v>0</v>
          </cell>
          <cell r="G2428">
            <v>33000</v>
          </cell>
        </row>
        <row r="2429">
          <cell r="B2429" t="str">
            <v>CRENT300</v>
          </cell>
          <cell r="C2429" t="str">
            <v>CONTAINER RENT 300 GAL</v>
          </cell>
          <cell r="D2429" t="str">
            <v>CRENT300CONTAINER RENT 300 GAL</v>
          </cell>
          <cell r="E2429">
            <v>46</v>
          </cell>
          <cell r="F2429">
            <v>0</v>
          </cell>
          <cell r="G2429">
            <v>33000</v>
          </cell>
        </row>
        <row r="2430">
          <cell r="B2430" t="str">
            <v>CRENT60</v>
          </cell>
          <cell r="C2430" t="str">
            <v>CONTAINER RENT 60 GAL</v>
          </cell>
          <cell r="D2430" t="str">
            <v>CRENT60CONTAINER RENT 60 GAL</v>
          </cell>
          <cell r="E2430">
            <v>50</v>
          </cell>
          <cell r="F2430">
            <v>0</v>
          </cell>
          <cell r="G2430">
            <v>33000</v>
          </cell>
        </row>
        <row r="2431">
          <cell r="B2431" t="str">
            <v>300CTPU</v>
          </cell>
          <cell r="C2431" t="str">
            <v>300 GL CART TEMP PICKUP</v>
          </cell>
          <cell r="D2431" t="str">
            <v>300CTPU300 GL CART TEMP PICKUP</v>
          </cell>
          <cell r="E2431">
            <v>30</v>
          </cell>
          <cell r="F2431">
            <v>0</v>
          </cell>
          <cell r="G2431">
            <v>33000</v>
          </cell>
        </row>
        <row r="2432">
          <cell r="B2432" t="str">
            <v>2178-COM</v>
          </cell>
          <cell r="C2432" t="str">
            <v>FUEL AND MATERIAL SURCHARGE</v>
          </cell>
          <cell r="D2432" t="str">
            <v>2178-COMFUEL AND MATERIAL SURCHARGE</v>
          </cell>
          <cell r="E2432">
            <v>77</v>
          </cell>
          <cell r="F2432">
            <v>0</v>
          </cell>
          <cell r="G2432">
            <v>33002</v>
          </cell>
        </row>
        <row r="2433">
          <cell r="B2433" t="str">
            <v>REFUSE</v>
          </cell>
          <cell r="C2433" t="str">
            <v>3.6% WA REFUSE TAX</v>
          </cell>
          <cell r="D2433" t="str">
            <v>REFUSE3.6% WA REFUSE TAX</v>
          </cell>
          <cell r="E2433">
            <v>337</v>
          </cell>
          <cell r="F2433">
            <v>0</v>
          </cell>
          <cell r="G2433">
            <v>20180</v>
          </cell>
        </row>
        <row r="2434">
          <cell r="B2434" t="str">
            <v>WA-STATE</v>
          </cell>
          <cell r="C2434" t="str">
            <v>7.6% WA STATE SALES TAX</v>
          </cell>
          <cell r="D2434" t="str">
            <v>WA-STATE7.6% WA STATE SALES TAX</v>
          </cell>
          <cell r="E2434">
            <v>43</v>
          </cell>
          <cell r="F2434">
            <v>0</v>
          </cell>
          <cell r="G2434">
            <v>20140</v>
          </cell>
        </row>
        <row r="2435">
          <cell r="B2435" t="str">
            <v>CC-KOL</v>
          </cell>
          <cell r="C2435" t="str">
            <v>ONLINE PAYMENT-CC</v>
          </cell>
          <cell r="D2435" t="str">
            <v>CC-KOLONLINE PAYMENT-CC</v>
          </cell>
          <cell r="E2435">
            <v>151</v>
          </cell>
          <cell r="F2435">
            <v>0</v>
          </cell>
          <cell r="G2435">
            <v>10098</v>
          </cell>
        </row>
        <row r="2436">
          <cell r="B2436" t="str">
            <v>PAY-KOL</v>
          </cell>
          <cell r="C2436" t="str">
            <v>PAYMENT-THANK YOU - OL</v>
          </cell>
          <cell r="D2436" t="str">
            <v>PAY-KOLPAYMENT-THANK YOU - OL</v>
          </cell>
          <cell r="E2436">
            <v>128</v>
          </cell>
          <cell r="F2436">
            <v>0</v>
          </cell>
          <cell r="G2436">
            <v>10093</v>
          </cell>
        </row>
        <row r="2437">
          <cell r="B2437" t="str">
            <v>PAYNOW</v>
          </cell>
          <cell r="C2437" t="str">
            <v>ONE-TIME PAYMENT</v>
          </cell>
          <cell r="D2437" t="str">
            <v>PAYNOWONE-TIME PAYMENT</v>
          </cell>
          <cell r="E2437">
            <v>157</v>
          </cell>
          <cell r="F2437">
            <v>0</v>
          </cell>
          <cell r="G2437">
            <v>10098</v>
          </cell>
        </row>
        <row r="2438">
          <cell r="B2438" t="str">
            <v>PAYPNCL</v>
          </cell>
          <cell r="C2438" t="str">
            <v>PAYMENT THANK YOU!</v>
          </cell>
          <cell r="D2438" t="str">
            <v>PAYPNCLPAYMENT THANK YOU!</v>
          </cell>
          <cell r="E2438">
            <v>151</v>
          </cell>
          <cell r="F2438">
            <v>0</v>
          </cell>
          <cell r="G2438">
            <v>10099</v>
          </cell>
        </row>
        <row r="2439">
          <cell r="B2439" t="str">
            <v>CC-KOL</v>
          </cell>
          <cell r="C2439" t="str">
            <v>ONLINE PAYMENT-CC</v>
          </cell>
          <cell r="D2439" t="str">
            <v>CC-KOLONLINE PAYMENT-CC</v>
          </cell>
          <cell r="E2439">
            <v>151</v>
          </cell>
          <cell r="F2439">
            <v>0</v>
          </cell>
          <cell r="G2439">
            <v>10098</v>
          </cell>
        </row>
        <row r="2440">
          <cell r="B2440" t="str">
            <v>PAY</v>
          </cell>
          <cell r="C2440" t="str">
            <v>PAYMENT-THANK YOU!</v>
          </cell>
          <cell r="D2440" t="str">
            <v>PAYPAYMENT-THANK YOU!</v>
          </cell>
          <cell r="E2440">
            <v>141</v>
          </cell>
          <cell r="F2440">
            <v>0</v>
          </cell>
          <cell r="G2440">
            <v>10060</v>
          </cell>
        </row>
        <row r="2441">
          <cell r="B2441" t="str">
            <v>PAY-KOL</v>
          </cell>
          <cell r="C2441" t="str">
            <v>PAYMENT-THANK YOU - OL</v>
          </cell>
          <cell r="D2441" t="str">
            <v>PAY-KOLPAYMENT-THANK YOU - OL</v>
          </cell>
          <cell r="E2441">
            <v>128</v>
          </cell>
          <cell r="F2441">
            <v>0</v>
          </cell>
          <cell r="G2441">
            <v>10093</v>
          </cell>
        </row>
        <row r="2442">
          <cell r="B2442" t="str">
            <v>PAYMET</v>
          </cell>
          <cell r="C2442" t="str">
            <v>METAVANTE ONLINE PAYMENT</v>
          </cell>
          <cell r="D2442" t="str">
            <v>PAYMETMETAVANTE ONLINE PAYMENT</v>
          </cell>
          <cell r="E2442">
            <v>77</v>
          </cell>
          <cell r="F2442">
            <v>0</v>
          </cell>
          <cell r="G2442">
            <v>10092</v>
          </cell>
        </row>
        <row r="2443">
          <cell r="B2443" t="str">
            <v>PAYNOW</v>
          </cell>
          <cell r="C2443" t="str">
            <v>ONE-TIME PAYMENT</v>
          </cell>
          <cell r="D2443" t="str">
            <v>PAYNOWONE-TIME PAYMENT</v>
          </cell>
          <cell r="E2443">
            <v>157</v>
          </cell>
          <cell r="F2443">
            <v>0</v>
          </cell>
          <cell r="G2443">
            <v>10098</v>
          </cell>
        </row>
        <row r="2444">
          <cell r="B2444" t="str">
            <v>PAYPNCL</v>
          </cell>
          <cell r="C2444" t="str">
            <v>PAYMENT THANK YOU!</v>
          </cell>
          <cell r="D2444" t="str">
            <v>PAYPNCLPAYMENT THANK YOU!</v>
          </cell>
          <cell r="E2444">
            <v>151</v>
          </cell>
          <cell r="F2444">
            <v>0</v>
          </cell>
          <cell r="G2444">
            <v>10099</v>
          </cell>
        </row>
        <row r="2445">
          <cell r="B2445" t="str">
            <v>REF-PAYNOW</v>
          </cell>
          <cell r="C2445" t="str">
            <v>REFUND OF ONE-TIME PAYMENT</v>
          </cell>
          <cell r="D2445" t="str">
            <v>REF-PAYNOWREFUND OF ONE-TIME PAYMENT</v>
          </cell>
          <cell r="E2445">
            <v>51</v>
          </cell>
          <cell r="F2445">
            <v>0</v>
          </cell>
          <cell r="G2445">
            <v>10098</v>
          </cell>
        </row>
        <row r="2446">
          <cell r="B2446" t="str">
            <v>CC-KOL</v>
          </cell>
          <cell r="C2446" t="str">
            <v>ONLINE PAYMENT-CC</v>
          </cell>
          <cell r="D2446" t="str">
            <v>CC-KOLONLINE PAYMENT-CC</v>
          </cell>
          <cell r="E2446">
            <v>151</v>
          </cell>
          <cell r="F2446">
            <v>0</v>
          </cell>
          <cell r="G2446">
            <v>10098</v>
          </cell>
        </row>
        <row r="2447">
          <cell r="B2447" t="str">
            <v>PAYNOW</v>
          </cell>
          <cell r="C2447" t="str">
            <v>ONE-TIME PAYMENT</v>
          </cell>
          <cell r="D2447" t="str">
            <v>PAYNOWONE-TIME PAYMENT</v>
          </cell>
          <cell r="E2447">
            <v>157</v>
          </cell>
          <cell r="F2447">
            <v>0</v>
          </cell>
          <cell r="G2447">
            <v>10098</v>
          </cell>
        </row>
        <row r="2448">
          <cell r="B2448" t="str">
            <v>PAYPNCL</v>
          </cell>
          <cell r="C2448" t="str">
            <v>PAYMENT THANK YOU!</v>
          </cell>
          <cell r="D2448" t="str">
            <v>PAYPNCLPAYMENT THANK YOU!</v>
          </cell>
          <cell r="E2448">
            <v>151</v>
          </cell>
          <cell r="F2448">
            <v>0</v>
          </cell>
          <cell r="G2448">
            <v>10099</v>
          </cell>
        </row>
        <row r="2449">
          <cell r="B2449" t="str">
            <v>WA-STATE</v>
          </cell>
          <cell r="C2449" t="str">
            <v>7.6% WA STATE SALES TAX</v>
          </cell>
          <cell r="D2449" t="str">
            <v>WA-STATE7.6% WA STATE SALES TAX</v>
          </cell>
          <cell r="E2449">
            <v>43</v>
          </cell>
          <cell r="F2449">
            <v>0</v>
          </cell>
          <cell r="G2449">
            <v>20140</v>
          </cell>
        </row>
        <row r="2450">
          <cell r="B2450" t="str">
            <v>60RM1</v>
          </cell>
          <cell r="C2450" t="str">
            <v>1-60 GAL CART MONTHLY SVC</v>
          </cell>
          <cell r="D2450" t="str">
            <v>60RM11-60 GAL CART MONTHLY SVC</v>
          </cell>
          <cell r="E2450">
            <v>88</v>
          </cell>
          <cell r="F2450">
            <v>0</v>
          </cell>
          <cell r="G2450">
            <v>32000</v>
          </cell>
        </row>
        <row r="2451">
          <cell r="B2451" t="str">
            <v>60RW1</v>
          </cell>
          <cell r="C2451" t="str">
            <v>1-60 GAL CART WEEKLY SVC</v>
          </cell>
          <cell r="D2451" t="str">
            <v>60RW11-60 GAL CART WEEKLY SVC</v>
          </cell>
          <cell r="E2451">
            <v>144</v>
          </cell>
          <cell r="F2451">
            <v>0</v>
          </cell>
          <cell r="G2451">
            <v>32000</v>
          </cell>
        </row>
        <row r="2452">
          <cell r="B2452" t="str">
            <v>65RBRENT</v>
          </cell>
          <cell r="C2452" t="str">
            <v>65 RESI BEAR RENT</v>
          </cell>
          <cell r="D2452" t="str">
            <v>65RBRENT65 RESI BEAR RENT</v>
          </cell>
          <cell r="E2452">
            <v>80</v>
          </cell>
          <cell r="F2452">
            <v>0</v>
          </cell>
          <cell r="G2452">
            <v>32000</v>
          </cell>
        </row>
        <row r="2453">
          <cell r="B2453" t="str">
            <v>90RW1</v>
          </cell>
          <cell r="C2453" t="str">
            <v>1-90 GAL CART RESI WKLY</v>
          </cell>
          <cell r="D2453" t="str">
            <v>90RW11-90 GAL CART RESI WKLY</v>
          </cell>
          <cell r="E2453">
            <v>104</v>
          </cell>
          <cell r="F2453">
            <v>0</v>
          </cell>
          <cell r="G2453">
            <v>32000</v>
          </cell>
        </row>
        <row r="2454">
          <cell r="B2454" t="str">
            <v>OFOWR</v>
          </cell>
          <cell r="C2454" t="str">
            <v>OVERFILL/OVERWEIGHT CHG</v>
          </cell>
          <cell r="D2454" t="str">
            <v>OFOWROVERFILL/OVERWEIGHT CHG</v>
          </cell>
          <cell r="E2454">
            <v>70</v>
          </cell>
          <cell r="F2454">
            <v>0</v>
          </cell>
          <cell r="G2454">
            <v>32001</v>
          </cell>
        </row>
        <row r="2455">
          <cell r="B2455" t="str">
            <v>RXTRA60</v>
          </cell>
          <cell r="C2455" t="str">
            <v>EXTRA 60GAL RESI</v>
          </cell>
          <cell r="D2455" t="str">
            <v>RXTRA60EXTRA 60GAL RESI</v>
          </cell>
          <cell r="E2455">
            <v>49</v>
          </cell>
          <cell r="F2455">
            <v>0</v>
          </cell>
          <cell r="G2455">
            <v>32001</v>
          </cell>
        </row>
        <row r="2456">
          <cell r="B2456" t="str">
            <v>2178-RES</v>
          </cell>
          <cell r="C2456" t="str">
            <v>FUEL AND MATERIAL SURCHARGE</v>
          </cell>
          <cell r="D2456" t="str">
            <v>2178-RESFUEL AND MATERIAL SURCHARGE</v>
          </cell>
          <cell r="E2456">
            <v>133</v>
          </cell>
          <cell r="F2456">
            <v>0</v>
          </cell>
          <cell r="G2456">
            <v>32002</v>
          </cell>
        </row>
        <row r="2457">
          <cell r="B2457" t="str">
            <v>REFUSE</v>
          </cell>
          <cell r="C2457" t="str">
            <v>3.6% WA REFUSE TAX</v>
          </cell>
          <cell r="D2457" t="str">
            <v>REFUSE3.6% WA REFUSE TAX</v>
          </cell>
          <cell r="E2457">
            <v>337</v>
          </cell>
          <cell r="F2457">
            <v>0</v>
          </cell>
          <cell r="G2457">
            <v>20180</v>
          </cell>
        </row>
        <row r="2458">
          <cell r="B2458" t="str">
            <v>WA-STATE</v>
          </cell>
          <cell r="C2458" t="str">
            <v>7.6% WA STATE SALES TAX</v>
          </cell>
          <cell r="D2458" t="str">
            <v>WA-STATE7.6% WA STATE SALES TAX</v>
          </cell>
          <cell r="E2458">
            <v>43</v>
          </cell>
          <cell r="F2458">
            <v>0</v>
          </cell>
          <cell r="G2458">
            <v>20140</v>
          </cell>
        </row>
        <row r="2459">
          <cell r="B2459" t="str">
            <v>60RM1</v>
          </cell>
          <cell r="C2459" t="str">
            <v>1-60 GAL CART MONTHLY SVC</v>
          </cell>
          <cell r="D2459" t="str">
            <v>60RM11-60 GAL CART MONTHLY SVC</v>
          </cell>
          <cell r="E2459">
            <v>88</v>
          </cell>
          <cell r="F2459">
            <v>0</v>
          </cell>
          <cell r="G2459">
            <v>32000</v>
          </cell>
        </row>
        <row r="2460">
          <cell r="B2460" t="str">
            <v>60RW1</v>
          </cell>
          <cell r="C2460" t="str">
            <v>1-60 GAL CART WEEKLY SVC</v>
          </cell>
          <cell r="D2460" t="str">
            <v>60RW11-60 GAL CART WEEKLY SVC</v>
          </cell>
          <cell r="E2460">
            <v>144</v>
          </cell>
          <cell r="F2460">
            <v>0</v>
          </cell>
          <cell r="G2460">
            <v>32000</v>
          </cell>
        </row>
        <row r="2461">
          <cell r="B2461" t="str">
            <v>90RW1</v>
          </cell>
          <cell r="C2461" t="str">
            <v>1-90 GAL CART RESI WKLY</v>
          </cell>
          <cell r="D2461" t="str">
            <v>90RW11-90 GAL CART RESI WKLY</v>
          </cell>
          <cell r="E2461">
            <v>104</v>
          </cell>
          <cell r="F2461">
            <v>0</v>
          </cell>
          <cell r="G2461">
            <v>32000</v>
          </cell>
        </row>
        <row r="2462">
          <cell r="B2462" t="str">
            <v>90RW1</v>
          </cell>
          <cell r="C2462" t="str">
            <v>1-90 GAL CART RESI WKLY</v>
          </cell>
          <cell r="D2462" t="str">
            <v>90RW11-90 GAL CART RESI WKLY</v>
          </cell>
          <cell r="E2462">
            <v>104</v>
          </cell>
          <cell r="F2462">
            <v>0</v>
          </cell>
          <cell r="G2462">
            <v>32000</v>
          </cell>
        </row>
        <row r="2463">
          <cell r="B2463" t="str">
            <v>OFOWR</v>
          </cell>
          <cell r="C2463" t="str">
            <v>OVERFILL/OVERWEIGHT CHG</v>
          </cell>
          <cell r="D2463" t="str">
            <v>OFOWROVERFILL/OVERWEIGHT CHG</v>
          </cell>
          <cell r="E2463">
            <v>70</v>
          </cell>
          <cell r="F2463">
            <v>0</v>
          </cell>
          <cell r="G2463">
            <v>32001</v>
          </cell>
        </row>
        <row r="2464">
          <cell r="B2464" t="str">
            <v>RXTRA90</v>
          </cell>
          <cell r="C2464" t="str">
            <v>EXTRA 90GAL RESI</v>
          </cell>
          <cell r="D2464" t="str">
            <v>RXTRA90EXTRA 90GAL RESI</v>
          </cell>
          <cell r="E2464">
            <v>35</v>
          </cell>
          <cell r="F2464">
            <v>0</v>
          </cell>
          <cell r="G2464">
            <v>32001</v>
          </cell>
        </row>
        <row r="2465">
          <cell r="B2465" t="str">
            <v>2178-RES</v>
          </cell>
          <cell r="C2465" t="str">
            <v>FUEL AND MATERIAL SURCHARGE</v>
          </cell>
          <cell r="D2465" t="str">
            <v>2178-RESFUEL AND MATERIAL SURCHARGE</v>
          </cell>
          <cell r="E2465">
            <v>133</v>
          </cell>
          <cell r="F2465">
            <v>0</v>
          </cell>
          <cell r="G2465">
            <v>32002</v>
          </cell>
        </row>
        <row r="2466">
          <cell r="B2466" t="str">
            <v>REFUSE</v>
          </cell>
          <cell r="C2466" t="str">
            <v>3.6% WA REFUSE TAX</v>
          </cell>
          <cell r="D2466" t="str">
            <v>REFUSE3.6% WA REFUSE TAX</v>
          </cell>
          <cell r="E2466">
            <v>337</v>
          </cell>
          <cell r="F2466">
            <v>0</v>
          </cell>
          <cell r="G2466">
            <v>20180</v>
          </cell>
        </row>
        <row r="2467">
          <cell r="B2467" t="str">
            <v>REFUSE</v>
          </cell>
          <cell r="C2467" t="str">
            <v>3.6% WA REFUSE TAX</v>
          </cell>
          <cell r="D2467" t="str">
            <v>REFUSE3.6% WA REFUSE TAX</v>
          </cell>
          <cell r="E2467">
            <v>337</v>
          </cell>
          <cell r="F2467">
            <v>0</v>
          </cell>
          <cell r="G2467">
            <v>20180</v>
          </cell>
        </row>
        <row r="2468">
          <cell r="B2468" t="str">
            <v>RORECYRENT</v>
          </cell>
          <cell r="C2468" t="str">
            <v>ROLL OFF RECYCLE RENT</v>
          </cell>
          <cell r="D2468" t="str">
            <v>RORECYRENTROLL OFF RECYCLE RENT</v>
          </cell>
          <cell r="E2468">
            <v>25</v>
          </cell>
          <cell r="F2468">
            <v>0</v>
          </cell>
          <cell r="G2468">
            <v>31002</v>
          </cell>
        </row>
        <row r="2469">
          <cell r="B2469" t="str">
            <v>DISP</v>
          </cell>
          <cell r="C2469" t="str">
            <v>Disposal Fee Per Ton</v>
          </cell>
          <cell r="D2469" t="str">
            <v>DISPDisposal Fee Per Ton</v>
          </cell>
          <cell r="E2469">
            <v>62</v>
          </cell>
          <cell r="F2469">
            <v>0</v>
          </cell>
          <cell r="G2469">
            <v>31005</v>
          </cell>
        </row>
        <row r="2470">
          <cell r="B2470" t="str">
            <v>DISPMETAL-RO</v>
          </cell>
          <cell r="C2470" t="str">
            <v>DISPOSAL FEE METAL - RO</v>
          </cell>
          <cell r="D2470" t="str">
            <v>DISPMETAL-RODISPOSAL FEE METAL - RO</v>
          </cell>
          <cell r="E2470">
            <v>7</v>
          </cell>
          <cell r="F2470">
            <v>0</v>
          </cell>
          <cell r="G2470">
            <v>31005</v>
          </cell>
        </row>
        <row r="2471">
          <cell r="B2471" t="str">
            <v>RECYHAUL</v>
          </cell>
          <cell r="C2471" t="str">
            <v>ROLL OFF RECYCLE HAUL</v>
          </cell>
          <cell r="D2471" t="str">
            <v>RECYHAULROLL OFF RECYCLE HAUL</v>
          </cell>
          <cell r="E2471">
            <v>42</v>
          </cell>
          <cell r="F2471">
            <v>0</v>
          </cell>
          <cell r="G2471">
            <v>31004</v>
          </cell>
        </row>
        <row r="2472">
          <cell r="B2472" t="str">
            <v>ROHAUL20T</v>
          </cell>
          <cell r="C2472" t="str">
            <v>20YD ROLL OFF TEMP HAUL</v>
          </cell>
          <cell r="D2472" t="str">
            <v>ROHAUL20T20YD ROLL OFF TEMP HAUL</v>
          </cell>
          <cell r="E2472">
            <v>42</v>
          </cell>
          <cell r="F2472">
            <v>0</v>
          </cell>
          <cell r="G2472">
            <v>31000</v>
          </cell>
        </row>
        <row r="2473">
          <cell r="B2473" t="str">
            <v>ROMILE</v>
          </cell>
          <cell r="C2473" t="str">
            <v>ROLL OFF-MILEAGE</v>
          </cell>
          <cell r="D2473" t="str">
            <v>ROMILEROLL OFF-MILEAGE</v>
          </cell>
          <cell r="E2473">
            <v>33</v>
          </cell>
          <cell r="F2473">
            <v>0</v>
          </cell>
          <cell r="G2473">
            <v>31010</v>
          </cell>
        </row>
        <row r="2474">
          <cell r="B2474" t="str">
            <v>RORENTTD</v>
          </cell>
          <cell r="C2474" t="str">
            <v>ROLL OFF RENT TEMP DAILY</v>
          </cell>
          <cell r="D2474" t="str">
            <v>RORENTTDROLL OFF RENT TEMP DAILY</v>
          </cell>
          <cell r="E2474">
            <v>47</v>
          </cell>
          <cell r="F2474">
            <v>0</v>
          </cell>
          <cell r="G2474">
            <v>31002</v>
          </cell>
        </row>
        <row r="2475">
          <cell r="B2475" t="str">
            <v>COMMODITY</v>
          </cell>
          <cell r="C2475" t="str">
            <v>COMMODITY</v>
          </cell>
          <cell r="D2475" t="str">
            <v>COMMODITYCOMMODITY</v>
          </cell>
          <cell r="E2475">
            <v>33</v>
          </cell>
          <cell r="F2475">
            <v>0</v>
          </cell>
          <cell r="G2475">
            <v>44161</v>
          </cell>
        </row>
        <row r="2476">
          <cell r="B2476" t="str">
            <v>2178-RO</v>
          </cell>
          <cell r="C2476" t="str">
            <v>FUEL AND MATERIAL SURCHARGE</v>
          </cell>
          <cell r="D2476" t="str">
            <v>2178-ROFUEL AND MATERIAL SURCHARGE</v>
          </cell>
          <cell r="E2476">
            <v>140</v>
          </cell>
          <cell r="F2476">
            <v>0</v>
          </cell>
          <cell r="G2476">
            <v>31008</v>
          </cell>
        </row>
        <row r="2477">
          <cell r="B2477" t="str">
            <v>REFUSE</v>
          </cell>
          <cell r="C2477" t="str">
            <v>3.6% WA REFUSE TAX</v>
          </cell>
          <cell r="D2477" t="str">
            <v>REFUSE3.6% WA REFUSE TAX</v>
          </cell>
          <cell r="E2477">
            <v>337</v>
          </cell>
          <cell r="F2477">
            <v>0</v>
          </cell>
          <cell r="G2477">
            <v>20180</v>
          </cell>
        </row>
        <row r="2478">
          <cell r="B2478" t="str">
            <v>WA-STATE</v>
          </cell>
          <cell r="C2478" t="str">
            <v>7.6% WA STATE SALES TAX</v>
          </cell>
          <cell r="D2478" t="str">
            <v>WA-STATE7.6% WA STATE SALES TAX</v>
          </cell>
          <cell r="E2478">
            <v>43</v>
          </cell>
          <cell r="F2478">
            <v>0</v>
          </cell>
          <cell r="G2478">
            <v>20140</v>
          </cell>
        </row>
        <row r="2479">
          <cell r="B2479" t="str">
            <v>BDR</v>
          </cell>
          <cell r="C2479" t="str">
            <v>BAD DEBT RECOVERY</v>
          </cell>
          <cell r="D2479" t="str">
            <v>BDRBAD DEBT RECOVERY</v>
          </cell>
          <cell r="E2479">
            <v>30</v>
          </cell>
          <cell r="F2479">
            <v>0</v>
          </cell>
          <cell r="G2479">
            <v>11903</v>
          </cell>
        </row>
        <row r="2480">
          <cell r="B2480" t="str">
            <v>FINCHG</v>
          </cell>
          <cell r="C2480" t="str">
            <v>LATE FEE</v>
          </cell>
          <cell r="D2480" t="str">
            <v>FINCHGLATE FEE</v>
          </cell>
          <cell r="E2480">
            <v>138</v>
          </cell>
          <cell r="F2480">
            <v>0</v>
          </cell>
          <cell r="G2480">
            <v>38000</v>
          </cell>
        </row>
        <row r="2481">
          <cell r="B2481" t="str">
            <v>MM</v>
          </cell>
          <cell r="C2481" t="str">
            <v>MOVE MONEY</v>
          </cell>
          <cell r="D2481" t="str">
            <v>MMMOVE MONEY</v>
          </cell>
          <cell r="E2481">
            <v>63</v>
          </cell>
          <cell r="F2481">
            <v>0</v>
          </cell>
          <cell r="G2481">
            <v>10095</v>
          </cell>
        </row>
        <row r="2482">
          <cell r="B2482" t="str">
            <v>300C2W1</v>
          </cell>
          <cell r="C2482" t="str">
            <v>1-300 GL CART 2X WK SVC</v>
          </cell>
          <cell r="D2482" t="str">
            <v>300C2W11-300 GL CART 2X WK SVC</v>
          </cell>
          <cell r="E2482">
            <v>41</v>
          </cell>
          <cell r="F2482">
            <v>0</v>
          </cell>
          <cell r="G2482">
            <v>33000</v>
          </cell>
        </row>
        <row r="2483">
          <cell r="B2483" t="str">
            <v>300C3W1</v>
          </cell>
          <cell r="C2483" t="str">
            <v>1-300 GL CART 3X WK SVC</v>
          </cell>
          <cell r="D2483" t="str">
            <v>300C3W11-300 GL CART 3X WK SVC</v>
          </cell>
          <cell r="E2483">
            <v>38</v>
          </cell>
          <cell r="F2483">
            <v>0</v>
          </cell>
          <cell r="G2483">
            <v>33000</v>
          </cell>
        </row>
        <row r="2484">
          <cell r="B2484" t="str">
            <v>300C5W1</v>
          </cell>
          <cell r="C2484" t="str">
            <v>1-300 GL CART 5X WK SVC</v>
          </cell>
          <cell r="D2484" t="str">
            <v>300C5W11-300 GL CART 5X WK SVC</v>
          </cell>
          <cell r="E2484">
            <v>34</v>
          </cell>
          <cell r="F2484">
            <v>0</v>
          </cell>
          <cell r="G2484">
            <v>33000</v>
          </cell>
        </row>
        <row r="2485">
          <cell r="B2485" t="str">
            <v>300CE1</v>
          </cell>
          <cell r="C2485" t="str">
            <v>1-300 GL CART EOW SVC</v>
          </cell>
          <cell r="D2485" t="str">
            <v>300CE11-300 GL CART EOW SVC</v>
          </cell>
          <cell r="E2485">
            <v>46</v>
          </cell>
          <cell r="F2485">
            <v>0</v>
          </cell>
          <cell r="G2485">
            <v>33000</v>
          </cell>
        </row>
        <row r="2486">
          <cell r="B2486" t="str">
            <v>300CW1</v>
          </cell>
          <cell r="C2486" t="str">
            <v>1-300 GL CART WEEKLY SVC</v>
          </cell>
          <cell r="D2486" t="str">
            <v>300CW11-300 GL CART WEEKLY SVC</v>
          </cell>
          <cell r="E2486">
            <v>51</v>
          </cell>
          <cell r="F2486">
            <v>0</v>
          </cell>
          <cell r="G2486">
            <v>33000</v>
          </cell>
        </row>
        <row r="2487">
          <cell r="B2487" t="str">
            <v>300RENTTM</v>
          </cell>
          <cell r="C2487" t="str">
            <v>300 GL CART TEMP RENT MONTHLY</v>
          </cell>
          <cell r="D2487" t="str">
            <v>300RENTTM300 GL CART TEMP RENT MONTHLY</v>
          </cell>
          <cell r="E2487">
            <v>28</v>
          </cell>
          <cell r="F2487">
            <v>0</v>
          </cell>
          <cell r="G2487">
            <v>33000</v>
          </cell>
        </row>
        <row r="2488">
          <cell r="B2488" t="str">
            <v>60C2W1</v>
          </cell>
          <cell r="C2488" t="str">
            <v>1-60 GAL CART CMML 2X WK</v>
          </cell>
          <cell r="D2488" t="str">
            <v>60C2W11-60 GAL CART CMML 2X WK</v>
          </cell>
          <cell r="E2488">
            <v>25</v>
          </cell>
          <cell r="F2488">
            <v>0</v>
          </cell>
          <cell r="G2488">
            <v>33000</v>
          </cell>
        </row>
        <row r="2489">
          <cell r="B2489" t="str">
            <v>60CE1</v>
          </cell>
          <cell r="C2489" t="str">
            <v>1-60 GAL CART CMML EOW</v>
          </cell>
          <cell r="D2489" t="str">
            <v>60CE11-60 GAL CART CMML EOW</v>
          </cell>
          <cell r="E2489">
            <v>52</v>
          </cell>
          <cell r="F2489">
            <v>0</v>
          </cell>
          <cell r="G2489">
            <v>33000</v>
          </cell>
        </row>
        <row r="2490">
          <cell r="B2490" t="str">
            <v>60CW1</v>
          </cell>
          <cell r="C2490" t="str">
            <v>1-60 GAL CART CMML WKLY</v>
          </cell>
          <cell r="D2490" t="str">
            <v>60CW11-60 GAL CART CMML WKLY</v>
          </cell>
          <cell r="E2490">
            <v>54</v>
          </cell>
          <cell r="F2490">
            <v>0</v>
          </cell>
          <cell r="G2490">
            <v>33000</v>
          </cell>
        </row>
        <row r="2491">
          <cell r="B2491" t="str">
            <v>65CBRENT</v>
          </cell>
          <cell r="C2491" t="str">
            <v>65 CMML BEAR RENT</v>
          </cell>
          <cell r="D2491" t="str">
            <v>65CBRENT65 CMML BEAR RENT</v>
          </cell>
          <cell r="E2491">
            <v>31</v>
          </cell>
          <cell r="F2491">
            <v>0</v>
          </cell>
          <cell r="G2491">
            <v>33000</v>
          </cell>
        </row>
        <row r="2492">
          <cell r="B2492" t="str">
            <v>65CWB1</v>
          </cell>
          <cell r="C2492" t="str">
            <v>1-65 GAL BEAR CART CMML WKLY</v>
          </cell>
          <cell r="D2492" t="str">
            <v>65CWB11-65 GAL BEAR CART CMML WKLY</v>
          </cell>
          <cell r="E2492">
            <v>34</v>
          </cell>
          <cell r="F2492">
            <v>0</v>
          </cell>
          <cell r="G2492">
            <v>33000</v>
          </cell>
        </row>
        <row r="2493">
          <cell r="B2493" t="str">
            <v>90C2W1</v>
          </cell>
          <cell r="C2493" t="str">
            <v>1-90 GAL CART CMML 2X WK</v>
          </cell>
          <cell r="D2493" t="str">
            <v>90C2W11-90 GAL CART CMML 2X WK</v>
          </cell>
          <cell r="E2493">
            <v>36</v>
          </cell>
          <cell r="F2493">
            <v>0</v>
          </cell>
          <cell r="G2493">
            <v>33000</v>
          </cell>
        </row>
        <row r="2494">
          <cell r="B2494" t="str">
            <v>90CW1</v>
          </cell>
          <cell r="C2494" t="str">
            <v>1-90 GAL CART CMML WKLY</v>
          </cell>
          <cell r="D2494" t="str">
            <v>90CW11-90 GAL CART CMML WKLY</v>
          </cell>
          <cell r="E2494">
            <v>63</v>
          </cell>
          <cell r="F2494">
            <v>0</v>
          </cell>
          <cell r="G2494">
            <v>33000</v>
          </cell>
        </row>
        <row r="2495">
          <cell r="B2495" t="str">
            <v>95C5WB1</v>
          </cell>
          <cell r="C2495" t="str">
            <v>1-95 GAL BEAR CART CMML 5X WK</v>
          </cell>
          <cell r="D2495" t="str">
            <v>95C5WB11-95 GAL BEAR CART CMML 5X WK</v>
          </cell>
          <cell r="E2495">
            <v>16</v>
          </cell>
          <cell r="F2495">
            <v>0</v>
          </cell>
          <cell r="G2495">
            <v>33000</v>
          </cell>
        </row>
        <row r="2496">
          <cell r="B2496" t="str">
            <v>95CBRENT</v>
          </cell>
          <cell r="C2496" t="str">
            <v>95 CMML BEAR RENT</v>
          </cell>
          <cell r="D2496" t="str">
            <v>95CBRENT95 CMML BEAR RENT</v>
          </cell>
          <cell r="E2496">
            <v>37</v>
          </cell>
          <cell r="F2496">
            <v>0</v>
          </cell>
          <cell r="G2496">
            <v>33000</v>
          </cell>
        </row>
        <row r="2497">
          <cell r="B2497" t="str">
            <v>95CWB1</v>
          </cell>
          <cell r="C2497" t="str">
            <v>1-95 GAL BEAR CART CMML WKLY</v>
          </cell>
          <cell r="D2497" t="str">
            <v>95CWB11-95 GAL BEAR CART CMML WKLY</v>
          </cell>
          <cell r="E2497">
            <v>37</v>
          </cell>
          <cell r="F2497">
            <v>0</v>
          </cell>
          <cell r="G2497">
            <v>33000</v>
          </cell>
        </row>
        <row r="2498">
          <cell r="B2498" t="str">
            <v>CASTERS-COM</v>
          </cell>
          <cell r="C2498" t="str">
            <v>CASTERS - COM</v>
          </cell>
          <cell r="D2498" t="str">
            <v>CASTERS-COMCASTERS - COM</v>
          </cell>
          <cell r="E2498">
            <v>43</v>
          </cell>
          <cell r="F2498">
            <v>0</v>
          </cell>
          <cell r="G2498">
            <v>33000</v>
          </cell>
        </row>
        <row r="2499">
          <cell r="B2499" t="str">
            <v>CRENT300</v>
          </cell>
          <cell r="C2499" t="str">
            <v>CONTAINER RENT 300 GAL</v>
          </cell>
          <cell r="D2499" t="str">
            <v>CRENT300CONTAINER RENT 300 GAL</v>
          </cell>
          <cell r="E2499">
            <v>46</v>
          </cell>
          <cell r="F2499">
            <v>0</v>
          </cell>
          <cell r="G2499">
            <v>33000</v>
          </cell>
        </row>
        <row r="2500">
          <cell r="B2500" t="str">
            <v>CRENT60</v>
          </cell>
          <cell r="C2500" t="str">
            <v>CONTAINER RENT 60 GAL</v>
          </cell>
          <cell r="D2500" t="str">
            <v>CRENT60CONTAINER RENT 60 GAL</v>
          </cell>
          <cell r="E2500">
            <v>50</v>
          </cell>
          <cell r="F2500">
            <v>0</v>
          </cell>
          <cell r="G2500">
            <v>33000</v>
          </cell>
        </row>
        <row r="2501">
          <cell r="B2501" t="str">
            <v>ROLL2W300</v>
          </cell>
          <cell r="C2501" t="str">
            <v>ROLL OUT 300GAL 2X WK</v>
          </cell>
          <cell r="D2501" t="str">
            <v>ROLL2W300ROLL OUT 300GAL 2X WK</v>
          </cell>
          <cell r="E2501">
            <v>12</v>
          </cell>
          <cell r="F2501">
            <v>0</v>
          </cell>
          <cell r="G2501">
            <v>33001</v>
          </cell>
        </row>
        <row r="2502">
          <cell r="B2502" t="str">
            <v>ROLLOUTOC</v>
          </cell>
          <cell r="C2502" t="str">
            <v>ROLL OUT</v>
          </cell>
          <cell r="D2502" t="str">
            <v>ROLLOUTOCROLL OUT</v>
          </cell>
          <cell r="E2502">
            <v>36</v>
          </cell>
          <cell r="F2502">
            <v>0</v>
          </cell>
          <cell r="G2502">
            <v>33001</v>
          </cell>
        </row>
        <row r="2503">
          <cell r="B2503" t="str">
            <v>UNLOCKREF</v>
          </cell>
          <cell r="C2503" t="str">
            <v>UNLOCK / UNLATCH REFUSE</v>
          </cell>
          <cell r="D2503" t="str">
            <v>UNLOCKREFUNLOCK / UNLATCH REFUSE</v>
          </cell>
          <cell r="E2503">
            <v>39</v>
          </cell>
          <cell r="F2503">
            <v>0</v>
          </cell>
          <cell r="G2503">
            <v>33001</v>
          </cell>
        </row>
        <row r="2504">
          <cell r="B2504" t="str">
            <v>300CTPU</v>
          </cell>
          <cell r="C2504" t="str">
            <v>300 GL CART TEMP PICKUP</v>
          </cell>
          <cell r="D2504" t="str">
            <v>300CTPU300 GL CART TEMP PICKUP</v>
          </cell>
          <cell r="E2504">
            <v>30</v>
          </cell>
          <cell r="F2504">
            <v>0</v>
          </cell>
          <cell r="G2504">
            <v>33000</v>
          </cell>
        </row>
        <row r="2505">
          <cell r="B2505" t="str">
            <v>300RENTTM</v>
          </cell>
          <cell r="C2505" t="str">
            <v>300 GL CART TEMP RENT MONTHLY</v>
          </cell>
          <cell r="D2505" t="str">
            <v>300RENTTM300 GL CART TEMP RENT MONTHLY</v>
          </cell>
          <cell r="E2505">
            <v>28</v>
          </cell>
          <cell r="F2505">
            <v>0</v>
          </cell>
          <cell r="G2505">
            <v>33000</v>
          </cell>
        </row>
        <row r="2506">
          <cell r="B2506" t="str">
            <v>CTRIP-COMM</v>
          </cell>
          <cell r="C2506" t="str">
            <v>RETURN TRIP CHARGE - COMM</v>
          </cell>
          <cell r="D2506" t="str">
            <v>CTRIP-COMMRETURN TRIP CHARGE - COMM</v>
          </cell>
          <cell r="E2506">
            <v>12</v>
          </cell>
          <cell r="F2506">
            <v>0</v>
          </cell>
          <cell r="G2506">
            <v>33001</v>
          </cell>
        </row>
        <row r="2507">
          <cell r="B2507" t="str">
            <v>OFOWC</v>
          </cell>
          <cell r="C2507" t="str">
            <v>OVERFILL/OVERWEIGHT COMM</v>
          </cell>
          <cell r="D2507" t="str">
            <v>OFOWCOVERFILL/OVERWEIGHT COMM</v>
          </cell>
          <cell r="E2507">
            <v>40</v>
          </cell>
          <cell r="F2507">
            <v>0</v>
          </cell>
          <cell r="G2507">
            <v>33001</v>
          </cell>
        </row>
        <row r="2508">
          <cell r="B2508" t="str">
            <v>SP300</v>
          </cell>
          <cell r="C2508" t="str">
            <v>SPECIAL PICKUP 300GL</v>
          </cell>
          <cell r="D2508" t="str">
            <v>SP300SPECIAL PICKUP 300GL</v>
          </cell>
          <cell r="E2508">
            <v>30</v>
          </cell>
          <cell r="F2508">
            <v>0</v>
          </cell>
          <cell r="G2508">
            <v>33001</v>
          </cell>
        </row>
        <row r="2509">
          <cell r="B2509" t="str">
            <v>SP90-COMM</v>
          </cell>
          <cell r="C2509" t="str">
            <v>SPECIAL PICKUP 90GL COMM</v>
          </cell>
          <cell r="D2509" t="str">
            <v>SP90-COMMSPECIAL PICKUP 90GL COMM</v>
          </cell>
          <cell r="E2509">
            <v>14</v>
          </cell>
          <cell r="F2509">
            <v>0</v>
          </cell>
          <cell r="G2509">
            <v>33001</v>
          </cell>
        </row>
        <row r="2510">
          <cell r="B2510" t="str">
            <v>2178-COM</v>
          </cell>
          <cell r="C2510" t="str">
            <v>FUEL AND MATERIAL SURCHARGE</v>
          </cell>
          <cell r="D2510" t="str">
            <v>2178-COMFUEL AND MATERIAL SURCHARGE</v>
          </cell>
          <cell r="E2510">
            <v>77</v>
          </cell>
          <cell r="F2510">
            <v>0</v>
          </cell>
          <cell r="G2510">
            <v>33002</v>
          </cell>
        </row>
        <row r="2511">
          <cell r="B2511" t="str">
            <v>2178-RES</v>
          </cell>
          <cell r="C2511" t="str">
            <v>FUEL AND MATERIAL SURCHARGE</v>
          </cell>
          <cell r="D2511" t="str">
            <v>2178-RESFUEL AND MATERIAL SURCHARGE</v>
          </cell>
          <cell r="E2511">
            <v>133</v>
          </cell>
          <cell r="F2511">
            <v>0</v>
          </cell>
          <cell r="G2511">
            <v>33002</v>
          </cell>
        </row>
        <row r="2512">
          <cell r="B2512" t="str">
            <v>ILWACO-UTILITY</v>
          </cell>
          <cell r="C2512" t="str">
            <v>6.0% CITY UTILITY TAX</v>
          </cell>
          <cell r="D2512" t="str">
            <v>ILWACO-UTILITY6.0% CITY UTILITY TAX</v>
          </cell>
          <cell r="E2512">
            <v>79</v>
          </cell>
          <cell r="F2512">
            <v>0</v>
          </cell>
          <cell r="G2512">
            <v>20175</v>
          </cell>
        </row>
        <row r="2513">
          <cell r="B2513" t="str">
            <v>REFUSE</v>
          </cell>
          <cell r="C2513" t="str">
            <v>3.6% WA REFUSE TAX</v>
          </cell>
          <cell r="D2513" t="str">
            <v>REFUSE3.6% WA REFUSE TAX</v>
          </cell>
          <cell r="E2513">
            <v>337</v>
          </cell>
          <cell r="F2513">
            <v>0</v>
          </cell>
          <cell r="G2513">
            <v>20180</v>
          </cell>
        </row>
        <row r="2514">
          <cell r="B2514" t="str">
            <v>WA-STATE</v>
          </cell>
          <cell r="C2514" t="str">
            <v>8.1% WA STATE SALES TAX</v>
          </cell>
          <cell r="D2514" t="str">
            <v>WA-STATE8.1% WA STATE SALES TAX</v>
          </cell>
          <cell r="E2514">
            <v>170</v>
          </cell>
          <cell r="F2514">
            <v>0</v>
          </cell>
          <cell r="G2514">
            <v>20140</v>
          </cell>
        </row>
        <row r="2515">
          <cell r="B2515" t="str">
            <v>REF-PAYNOW</v>
          </cell>
          <cell r="C2515" t="str">
            <v>REFUND OF ONE-TIME PAYMENT</v>
          </cell>
          <cell r="D2515" t="str">
            <v>REF-PAYNOWREFUND OF ONE-TIME PAYMENT</v>
          </cell>
          <cell r="E2515">
            <v>51</v>
          </cell>
          <cell r="F2515">
            <v>0</v>
          </cell>
          <cell r="G2515">
            <v>10098</v>
          </cell>
        </row>
        <row r="2516">
          <cell r="B2516" t="str">
            <v>CC-KOL</v>
          </cell>
          <cell r="C2516" t="str">
            <v>ONLINE PAYMENT-CC</v>
          </cell>
          <cell r="D2516" t="str">
            <v>CC-KOLONLINE PAYMENT-CC</v>
          </cell>
          <cell r="E2516">
            <v>151</v>
          </cell>
          <cell r="F2516">
            <v>0</v>
          </cell>
          <cell r="G2516">
            <v>10098</v>
          </cell>
        </row>
        <row r="2517">
          <cell r="B2517" t="str">
            <v>MAKEPAYMENT</v>
          </cell>
          <cell r="C2517" t="str">
            <v>MAKE A PAYMENT</v>
          </cell>
          <cell r="D2517" t="str">
            <v>MAKEPAYMENTMAKE A PAYMENT</v>
          </cell>
          <cell r="E2517">
            <v>60</v>
          </cell>
          <cell r="F2517">
            <v>0</v>
          </cell>
          <cell r="G2517">
            <v>10098</v>
          </cell>
        </row>
        <row r="2518">
          <cell r="B2518" t="str">
            <v>PAY</v>
          </cell>
          <cell r="C2518" t="str">
            <v>PAYMENT-THANK YOU!</v>
          </cell>
          <cell r="D2518" t="str">
            <v>PAYPAYMENT-THANK YOU!</v>
          </cell>
          <cell r="E2518">
            <v>141</v>
          </cell>
          <cell r="F2518">
            <v>0</v>
          </cell>
          <cell r="G2518">
            <v>10060</v>
          </cell>
        </row>
        <row r="2519">
          <cell r="B2519" t="str">
            <v>PAY-CFREE</v>
          </cell>
          <cell r="C2519" t="str">
            <v>PAYMENT-THANK YOU</v>
          </cell>
          <cell r="D2519" t="str">
            <v>PAY-CFREEPAYMENT-THANK YOU</v>
          </cell>
          <cell r="E2519">
            <v>106</v>
          </cell>
          <cell r="F2519">
            <v>0</v>
          </cell>
          <cell r="G2519">
            <v>10092</v>
          </cell>
        </row>
        <row r="2520">
          <cell r="B2520" t="str">
            <v>PAY-KOL</v>
          </cell>
          <cell r="C2520" t="str">
            <v>PAYMENT-THANK YOU - OL</v>
          </cell>
          <cell r="D2520" t="str">
            <v>PAY-KOLPAYMENT-THANK YOU - OL</v>
          </cell>
          <cell r="E2520">
            <v>128</v>
          </cell>
          <cell r="F2520">
            <v>0</v>
          </cell>
          <cell r="G2520">
            <v>10093</v>
          </cell>
        </row>
        <row r="2521">
          <cell r="B2521" t="str">
            <v>PAYMET</v>
          </cell>
          <cell r="C2521" t="str">
            <v>METAVANTE ONLINE PAYMENT</v>
          </cell>
          <cell r="D2521" t="str">
            <v>PAYMETMETAVANTE ONLINE PAYMENT</v>
          </cell>
          <cell r="E2521">
            <v>77</v>
          </cell>
          <cell r="F2521">
            <v>0</v>
          </cell>
          <cell r="G2521">
            <v>10092</v>
          </cell>
        </row>
        <row r="2522">
          <cell r="B2522" t="str">
            <v>PAYNOW</v>
          </cell>
          <cell r="C2522" t="str">
            <v>ONE-TIME PAYMENT</v>
          </cell>
          <cell r="D2522" t="str">
            <v>PAYNOWONE-TIME PAYMENT</v>
          </cell>
          <cell r="E2522">
            <v>157</v>
          </cell>
          <cell r="F2522">
            <v>0</v>
          </cell>
          <cell r="G2522">
            <v>10098</v>
          </cell>
        </row>
        <row r="2523">
          <cell r="B2523" t="str">
            <v>PAYPNCL</v>
          </cell>
          <cell r="C2523" t="str">
            <v>PAYMENT THANK YOU!</v>
          </cell>
          <cell r="D2523" t="str">
            <v>PAYPNCLPAYMENT THANK YOU!</v>
          </cell>
          <cell r="E2523">
            <v>151</v>
          </cell>
          <cell r="F2523">
            <v>0</v>
          </cell>
          <cell r="G2523">
            <v>10099</v>
          </cell>
        </row>
        <row r="2524">
          <cell r="B2524" t="str">
            <v>CC-KOL</v>
          </cell>
          <cell r="C2524" t="str">
            <v>ONLINE PAYMENT-CC</v>
          </cell>
          <cell r="D2524" t="str">
            <v>CC-KOLONLINE PAYMENT-CC</v>
          </cell>
          <cell r="E2524">
            <v>151</v>
          </cell>
          <cell r="F2524">
            <v>0</v>
          </cell>
          <cell r="G2524">
            <v>10098</v>
          </cell>
        </row>
        <row r="2525">
          <cell r="B2525" t="str">
            <v>MAKEPAYMENT</v>
          </cell>
          <cell r="C2525" t="str">
            <v>MAKE A PAYMENT</v>
          </cell>
          <cell r="D2525" t="str">
            <v>MAKEPAYMENTMAKE A PAYMENT</v>
          </cell>
          <cell r="E2525">
            <v>60</v>
          </cell>
          <cell r="F2525">
            <v>0</v>
          </cell>
          <cell r="G2525">
            <v>10098</v>
          </cell>
        </row>
        <row r="2526">
          <cell r="B2526" t="str">
            <v>PAY</v>
          </cell>
          <cell r="C2526" t="str">
            <v>PAYMENT-THANK YOU!</v>
          </cell>
          <cell r="D2526" t="str">
            <v>PAYPAYMENT-THANK YOU!</v>
          </cell>
          <cell r="E2526">
            <v>141</v>
          </cell>
          <cell r="F2526">
            <v>0</v>
          </cell>
          <cell r="G2526">
            <v>10060</v>
          </cell>
        </row>
        <row r="2527">
          <cell r="B2527" t="str">
            <v>PAY-KOL</v>
          </cell>
          <cell r="C2527" t="str">
            <v>PAYMENT-THANK YOU - OL</v>
          </cell>
          <cell r="D2527" t="str">
            <v>PAY-KOLPAYMENT-THANK YOU - OL</v>
          </cell>
          <cell r="E2527">
            <v>128</v>
          </cell>
          <cell r="F2527">
            <v>0</v>
          </cell>
          <cell r="G2527">
            <v>10093</v>
          </cell>
        </row>
        <row r="2528">
          <cell r="B2528" t="str">
            <v>PAYNOW</v>
          </cell>
          <cell r="C2528" t="str">
            <v>ONE-TIME PAYMENT</v>
          </cell>
          <cell r="D2528" t="str">
            <v>PAYNOWONE-TIME PAYMENT</v>
          </cell>
          <cell r="E2528">
            <v>157</v>
          </cell>
          <cell r="F2528">
            <v>0</v>
          </cell>
          <cell r="G2528">
            <v>10098</v>
          </cell>
        </row>
        <row r="2529">
          <cell r="B2529" t="str">
            <v>PAYPNCL</v>
          </cell>
          <cell r="C2529" t="str">
            <v>PAYMENT THANK YOU!</v>
          </cell>
          <cell r="D2529" t="str">
            <v>PAYPNCLPAYMENT THANK YOU!</v>
          </cell>
          <cell r="E2529">
            <v>151</v>
          </cell>
          <cell r="F2529">
            <v>0</v>
          </cell>
          <cell r="G2529">
            <v>10099</v>
          </cell>
        </row>
        <row r="2530">
          <cell r="B2530" t="str">
            <v>REF-PAYNOW</v>
          </cell>
          <cell r="C2530" t="str">
            <v>REFUND OF ONE-TIME PAYMENT</v>
          </cell>
          <cell r="D2530" t="str">
            <v>REF-PAYNOWREFUND OF ONE-TIME PAYMENT</v>
          </cell>
          <cell r="E2530">
            <v>51</v>
          </cell>
          <cell r="F2530">
            <v>0</v>
          </cell>
          <cell r="G2530">
            <v>10098</v>
          </cell>
        </row>
        <row r="2531">
          <cell r="B2531" t="str">
            <v>CC-KOL</v>
          </cell>
          <cell r="C2531" t="str">
            <v>ONLINE PAYMENT-CC</v>
          </cell>
          <cell r="D2531" t="str">
            <v>CC-KOLONLINE PAYMENT-CC</v>
          </cell>
          <cell r="E2531">
            <v>151</v>
          </cell>
          <cell r="F2531">
            <v>0</v>
          </cell>
          <cell r="G2531">
            <v>10098</v>
          </cell>
        </row>
        <row r="2532">
          <cell r="B2532" t="str">
            <v>PAY</v>
          </cell>
          <cell r="C2532" t="str">
            <v>PAYMENT-THANK YOU!</v>
          </cell>
          <cell r="D2532" t="str">
            <v>PAYPAYMENT-THANK YOU!</v>
          </cell>
          <cell r="E2532">
            <v>141</v>
          </cell>
          <cell r="F2532">
            <v>0</v>
          </cell>
          <cell r="G2532">
            <v>10060</v>
          </cell>
        </row>
        <row r="2533">
          <cell r="B2533" t="str">
            <v>PAY-CFREE</v>
          </cell>
          <cell r="C2533" t="str">
            <v>PAYMENT-THANK YOU</v>
          </cell>
          <cell r="D2533" t="str">
            <v>PAY-CFREEPAYMENT-THANK YOU</v>
          </cell>
          <cell r="E2533">
            <v>106</v>
          </cell>
          <cell r="F2533">
            <v>0</v>
          </cell>
          <cell r="G2533">
            <v>10092</v>
          </cell>
        </row>
        <row r="2534">
          <cell r="B2534" t="str">
            <v>PAY-KOL</v>
          </cell>
          <cell r="C2534" t="str">
            <v>PAYMENT-THANK YOU - OL</v>
          </cell>
          <cell r="D2534" t="str">
            <v>PAY-KOLPAYMENT-THANK YOU - OL</v>
          </cell>
          <cell r="E2534">
            <v>128</v>
          </cell>
          <cell r="F2534">
            <v>0</v>
          </cell>
          <cell r="G2534">
            <v>10093</v>
          </cell>
        </row>
        <row r="2535">
          <cell r="B2535" t="str">
            <v>PAYNOW</v>
          </cell>
          <cell r="C2535" t="str">
            <v>ONE-TIME PAYMENT</v>
          </cell>
          <cell r="D2535" t="str">
            <v>PAYNOWONE-TIME PAYMENT</v>
          </cell>
          <cell r="E2535">
            <v>157</v>
          </cell>
          <cell r="F2535">
            <v>0</v>
          </cell>
          <cell r="G2535">
            <v>10098</v>
          </cell>
        </row>
        <row r="2536">
          <cell r="B2536" t="str">
            <v>PAYPNCL</v>
          </cell>
          <cell r="C2536" t="str">
            <v>PAYMENT THANK YOU!</v>
          </cell>
          <cell r="D2536" t="str">
            <v>PAYPNCLPAYMENT THANK YOU!</v>
          </cell>
          <cell r="E2536">
            <v>151</v>
          </cell>
          <cell r="F2536">
            <v>0</v>
          </cell>
          <cell r="G2536">
            <v>10099</v>
          </cell>
        </row>
        <row r="2537">
          <cell r="B2537" t="str">
            <v>2178-RO</v>
          </cell>
          <cell r="C2537" t="str">
            <v>FUEL AND MATERIAL SURCHARGE</v>
          </cell>
          <cell r="D2537" t="str">
            <v>2178-ROFUEL AND MATERIAL SURCHARGE</v>
          </cell>
          <cell r="E2537">
            <v>140</v>
          </cell>
          <cell r="F2537">
            <v>0</v>
          </cell>
          <cell r="G2537">
            <v>31008</v>
          </cell>
        </row>
        <row r="2538">
          <cell r="B2538" t="str">
            <v>ILWACO-UTILITY</v>
          </cell>
          <cell r="C2538" t="str">
            <v>6.0% CITY UTILITY TAX</v>
          </cell>
          <cell r="D2538" t="str">
            <v>ILWACO-UTILITY6.0% CITY UTILITY TAX</v>
          </cell>
          <cell r="E2538">
            <v>79</v>
          </cell>
          <cell r="F2538">
            <v>0</v>
          </cell>
          <cell r="G2538">
            <v>20175</v>
          </cell>
        </row>
        <row r="2539">
          <cell r="B2539" t="str">
            <v>REFUSE</v>
          </cell>
          <cell r="C2539" t="str">
            <v>3.6% WA REFUSE TAX</v>
          </cell>
          <cell r="D2539" t="str">
            <v>REFUSE3.6% WA REFUSE TAX</v>
          </cell>
          <cell r="E2539">
            <v>337</v>
          </cell>
          <cell r="F2539">
            <v>0</v>
          </cell>
          <cell r="G2539">
            <v>20180</v>
          </cell>
        </row>
        <row r="2540">
          <cell r="B2540" t="str">
            <v>WA-STATE</v>
          </cell>
          <cell r="C2540" t="str">
            <v>8.1% WA STATE SALES TAX</v>
          </cell>
          <cell r="D2540" t="str">
            <v>WA-STATE8.1% WA STATE SALES TAX</v>
          </cell>
          <cell r="E2540">
            <v>170</v>
          </cell>
          <cell r="F2540">
            <v>0</v>
          </cell>
          <cell r="G2540">
            <v>20140</v>
          </cell>
        </row>
        <row r="2541">
          <cell r="B2541" t="str">
            <v>60RM1</v>
          </cell>
          <cell r="C2541" t="str">
            <v>1-60 GAL CART MONTHLY SVC</v>
          </cell>
          <cell r="D2541" t="str">
            <v>60RM11-60 GAL CART MONTHLY SVC</v>
          </cell>
          <cell r="E2541">
            <v>88</v>
          </cell>
          <cell r="F2541">
            <v>0</v>
          </cell>
          <cell r="G2541">
            <v>32000</v>
          </cell>
        </row>
        <row r="2542">
          <cell r="B2542" t="str">
            <v>60RW1</v>
          </cell>
          <cell r="C2542" t="str">
            <v>1-60 GAL CART WEEKLY SVC</v>
          </cell>
          <cell r="D2542" t="str">
            <v>60RW11-60 GAL CART WEEKLY SVC</v>
          </cell>
          <cell r="E2542">
            <v>144</v>
          </cell>
          <cell r="F2542">
            <v>0</v>
          </cell>
          <cell r="G2542">
            <v>32000</v>
          </cell>
        </row>
        <row r="2543">
          <cell r="B2543" t="str">
            <v>65RBRENT</v>
          </cell>
          <cell r="C2543" t="str">
            <v>65 RESI BEAR RENT</v>
          </cell>
          <cell r="D2543" t="str">
            <v>65RBRENT65 RESI BEAR RENT</v>
          </cell>
          <cell r="E2543">
            <v>80</v>
          </cell>
          <cell r="F2543">
            <v>0</v>
          </cell>
          <cell r="G2543">
            <v>32000</v>
          </cell>
        </row>
        <row r="2544">
          <cell r="B2544" t="str">
            <v>90RW1</v>
          </cell>
          <cell r="C2544" t="str">
            <v>1-90 GAL CART RESI WKLY</v>
          </cell>
          <cell r="D2544" t="str">
            <v>90RW11-90 GAL CART RESI WKLY</v>
          </cell>
          <cell r="E2544">
            <v>104</v>
          </cell>
          <cell r="F2544">
            <v>0</v>
          </cell>
          <cell r="G2544">
            <v>32000</v>
          </cell>
        </row>
        <row r="2545">
          <cell r="B2545" t="str">
            <v>95RBRENT</v>
          </cell>
          <cell r="C2545" t="str">
            <v>95 RESI BEAR RENT</v>
          </cell>
          <cell r="D2545" t="str">
            <v>95RBRENT95 RESI BEAR RENT</v>
          </cell>
          <cell r="E2545">
            <v>49</v>
          </cell>
          <cell r="F2545">
            <v>0</v>
          </cell>
          <cell r="G2545">
            <v>32000</v>
          </cell>
        </row>
        <row r="2546">
          <cell r="B2546" t="str">
            <v>EXTRAR</v>
          </cell>
          <cell r="C2546" t="str">
            <v>EXTRA CAN/BAGS</v>
          </cell>
          <cell r="D2546" t="str">
            <v>EXTRAREXTRA CAN/BAGS</v>
          </cell>
          <cell r="E2546">
            <v>74</v>
          </cell>
          <cell r="F2546">
            <v>0</v>
          </cell>
          <cell r="G2546">
            <v>32001</v>
          </cell>
        </row>
        <row r="2547">
          <cell r="B2547" t="str">
            <v>OFOWR</v>
          </cell>
          <cell r="C2547" t="str">
            <v>OVERFILL/OVERWEIGHT CHG</v>
          </cell>
          <cell r="D2547" t="str">
            <v>OFOWROVERFILL/OVERWEIGHT CHG</v>
          </cell>
          <cell r="E2547">
            <v>70</v>
          </cell>
          <cell r="F2547">
            <v>0</v>
          </cell>
          <cell r="G2547">
            <v>32001</v>
          </cell>
        </row>
        <row r="2548">
          <cell r="B2548" t="str">
            <v>RESTART</v>
          </cell>
          <cell r="C2548" t="str">
            <v>SERVICE RESTART FEE</v>
          </cell>
          <cell r="D2548" t="str">
            <v>RESTARTSERVICE RESTART FEE</v>
          </cell>
          <cell r="E2548">
            <v>80</v>
          </cell>
          <cell r="F2548">
            <v>0</v>
          </cell>
          <cell r="G2548">
            <v>32000</v>
          </cell>
        </row>
        <row r="2549">
          <cell r="B2549" t="str">
            <v>SP60-RES</v>
          </cell>
          <cell r="C2549" t="str">
            <v>SPECIAL PICKUP 60GL RES</v>
          </cell>
          <cell r="D2549" t="str">
            <v>SP60-RESSPECIAL PICKUP 60GL RES</v>
          </cell>
          <cell r="E2549">
            <v>49</v>
          </cell>
          <cell r="F2549">
            <v>0</v>
          </cell>
          <cell r="G2549">
            <v>32001</v>
          </cell>
        </row>
        <row r="2550">
          <cell r="B2550" t="str">
            <v>2178-RES</v>
          </cell>
          <cell r="C2550" t="str">
            <v>FUEL AND MATERIAL SURCHARGE</v>
          </cell>
          <cell r="D2550" t="str">
            <v>2178-RESFUEL AND MATERIAL SURCHARGE</v>
          </cell>
          <cell r="E2550">
            <v>133</v>
          </cell>
          <cell r="F2550">
            <v>0</v>
          </cell>
          <cell r="G2550">
            <v>32002</v>
          </cell>
        </row>
        <row r="2551">
          <cell r="B2551" t="str">
            <v>ILWACO-UTILITY</v>
          </cell>
          <cell r="C2551" t="str">
            <v>6.0% CITY UTILITY TAX</v>
          </cell>
          <cell r="D2551" t="str">
            <v>ILWACO-UTILITY6.0% CITY UTILITY TAX</v>
          </cell>
          <cell r="E2551">
            <v>79</v>
          </cell>
          <cell r="F2551">
            <v>0</v>
          </cell>
          <cell r="G2551">
            <v>20175</v>
          </cell>
        </row>
        <row r="2552">
          <cell r="B2552" t="str">
            <v>REFUSE</v>
          </cell>
          <cell r="C2552" t="str">
            <v>3.6% WA REFUSE TAX</v>
          </cell>
          <cell r="D2552" t="str">
            <v>REFUSE3.6% WA REFUSE TAX</v>
          </cell>
          <cell r="E2552">
            <v>337</v>
          </cell>
          <cell r="F2552">
            <v>0</v>
          </cell>
          <cell r="G2552">
            <v>20180</v>
          </cell>
        </row>
        <row r="2553">
          <cell r="B2553" t="str">
            <v>WA-STATE</v>
          </cell>
          <cell r="C2553" t="str">
            <v>8.1% WA STATE SALES TAX</v>
          </cell>
          <cell r="D2553" t="str">
            <v>WA-STATE8.1% WA STATE SALES TAX</v>
          </cell>
          <cell r="E2553">
            <v>170</v>
          </cell>
          <cell r="F2553">
            <v>0</v>
          </cell>
          <cell r="G2553">
            <v>20140</v>
          </cell>
        </row>
        <row r="2554">
          <cell r="B2554" t="str">
            <v>60RM1</v>
          </cell>
          <cell r="C2554" t="str">
            <v>1-60 GAL CART MONTHLY SVC</v>
          </cell>
          <cell r="D2554" t="str">
            <v>60RM11-60 GAL CART MONTHLY SVC</v>
          </cell>
          <cell r="E2554">
            <v>88</v>
          </cell>
          <cell r="F2554">
            <v>0</v>
          </cell>
          <cell r="G2554">
            <v>32000</v>
          </cell>
        </row>
        <row r="2555">
          <cell r="B2555" t="str">
            <v>60RW1</v>
          </cell>
          <cell r="C2555" t="str">
            <v>1-60 GAL CART WEEKLY SVC</v>
          </cell>
          <cell r="D2555" t="str">
            <v>60RW11-60 GAL CART WEEKLY SVC</v>
          </cell>
          <cell r="E2555">
            <v>144</v>
          </cell>
          <cell r="F2555">
            <v>0</v>
          </cell>
          <cell r="G2555">
            <v>32000</v>
          </cell>
        </row>
        <row r="2556">
          <cell r="B2556" t="str">
            <v>65RBRENT</v>
          </cell>
          <cell r="C2556" t="str">
            <v>65 RESI BEAR RENT</v>
          </cell>
          <cell r="D2556" t="str">
            <v>65RBRENT65 RESI BEAR RENT</v>
          </cell>
          <cell r="E2556">
            <v>80</v>
          </cell>
          <cell r="F2556">
            <v>0</v>
          </cell>
          <cell r="G2556">
            <v>32000</v>
          </cell>
        </row>
        <row r="2557">
          <cell r="B2557" t="str">
            <v>90RW1</v>
          </cell>
          <cell r="C2557" t="str">
            <v>1-90 GAL CART RESI WKLY</v>
          </cell>
          <cell r="D2557" t="str">
            <v>90RW11-90 GAL CART RESI WKLY</v>
          </cell>
          <cell r="E2557">
            <v>104</v>
          </cell>
          <cell r="F2557">
            <v>0</v>
          </cell>
          <cell r="G2557">
            <v>32000</v>
          </cell>
        </row>
        <row r="2558">
          <cell r="B2558" t="str">
            <v>95RBRENT</v>
          </cell>
          <cell r="C2558" t="str">
            <v>95 RESI BEAR RENT</v>
          </cell>
          <cell r="D2558" t="str">
            <v>95RBRENT95 RESI BEAR RENT</v>
          </cell>
          <cell r="E2558">
            <v>49</v>
          </cell>
          <cell r="F2558">
            <v>0</v>
          </cell>
          <cell r="G2558">
            <v>32000</v>
          </cell>
        </row>
        <row r="2559">
          <cell r="B2559" t="str">
            <v>RDRIVEIN</v>
          </cell>
          <cell r="C2559" t="str">
            <v>DRIVE IN SERVICE</v>
          </cell>
          <cell r="D2559" t="str">
            <v>RDRIVEINDRIVE IN SERVICE</v>
          </cell>
          <cell r="E2559">
            <v>52</v>
          </cell>
          <cell r="F2559">
            <v>0</v>
          </cell>
          <cell r="G2559">
            <v>32001</v>
          </cell>
        </row>
        <row r="2560">
          <cell r="B2560" t="str">
            <v>OFOWR</v>
          </cell>
          <cell r="C2560" t="str">
            <v>OVERFILL/OVERWEIGHT CHG</v>
          </cell>
          <cell r="D2560" t="str">
            <v>OFOWROVERFILL/OVERWEIGHT CHG</v>
          </cell>
          <cell r="E2560">
            <v>70</v>
          </cell>
          <cell r="F2560">
            <v>0</v>
          </cell>
          <cell r="G2560">
            <v>32001</v>
          </cell>
        </row>
        <row r="2561">
          <cell r="B2561" t="str">
            <v>REDELIVER</v>
          </cell>
          <cell r="C2561" t="str">
            <v>DELIVERY CHARGE</v>
          </cell>
          <cell r="D2561" t="str">
            <v>REDELIVERDELIVERY CHARGE</v>
          </cell>
          <cell r="E2561">
            <v>77</v>
          </cell>
          <cell r="F2561">
            <v>0</v>
          </cell>
          <cell r="G2561">
            <v>32001</v>
          </cell>
        </row>
        <row r="2562">
          <cell r="B2562" t="str">
            <v>RESTART</v>
          </cell>
          <cell r="C2562" t="str">
            <v>SERVICE RESTART FEE</v>
          </cell>
          <cell r="D2562" t="str">
            <v>RESTARTSERVICE RESTART FEE</v>
          </cell>
          <cell r="E2562">
            <v>80</v>
          </cell>
          <cell r="F2562">
            <v>0</v>
          </cell>
          <cell r="G2562">
            <v>32000</v>
          </cell>
        </row>
        <row r="2563">
          <cell r="B2563" t="str">
            <v>2178-RES</v>
          </cell>
          <cell r="C2563" t="str">
            <v>FUEL AND MATERIAL SURCHARGE</v>
          </cell>
          <cell r="D2563" t="str">
            <v>2178-RESFUEL AND MATERIAL SURCHARGE</v>
          </cell>
          <cell r="E2563">
            <v>133</v>
          </cell>
          <cell r="F2563">
            <v>0</v>
          </cell>
          <cell r="G2563">
            <v>32002</v>
          </cell>
        </row>
        <row r="2564">
          <cell r="B2564" t="str">
            <v>ILWACO-UTILITY</v>
          </cell>
          <cell r="C2564" t="str">
            <v>6.0% CITY UTILITY TAX</v>
          </cell>
          <cell r="D2564" t="str">
            <v>ILWACO-UTILITY6.0% CITY UTILITY TAX</v>
          </cell>
          <cell r="E2564">
            <v>79</v>
          </cell>
          <cell r="F2564">
            <v>0</v>
          </cell>
          <cell r="G2564">
            <v>20175</v>
          </cell>
        </row>
        <row r="2565">
          <cell r="B2565" t="str">
            <v>REFUSE</v>
          </cell>
          <cell r="C2565" t="str">
            <v>3.6% WA REFUSE TAX</v>
          </cell>
          <cell r="D2565" t="str">
            <v>REFUSE3.6% WA REFUSE TAX</v>
          </cell>
          <cell r="E2565">
            <v>337</v>
          </cell>
          <cell r="F2565">
            <v>0</v>
          </cell>
          <cell r="G2565">
            <v>20180</v>
          </cell>
        </row>
        <row r="2566">
          <cell r="B2566" t="str">
            <v>WA-STATE</v>
          </cell>
          <cell r="C2566" t="str">
            <v>8.1% WA STATE SALES TAX</v>
          </cell>
          <cell r="D2566" t="str">
            <v>WA-STATE8.1% WA STATE SALES TAX</v>
          </cell>
          <cell r="E2566">
            <v>170</v>
          </cell>
          <cell r="F2566">
            <v>0</v>
          </cell>
          <cell r="G2566">
            <v>20140</v>
          </cell>
        </row>
        <row r="2567">
          <cell r="B2567" t="str">
            <v>60RW1</v>
          </cell>
          <cell r="C2567" t="str">
            <v>1-60 GAL CART WEEKLY SVC</v>
          </cell>
          <cell r="D2567" t="str">
            <v>60RW11-60 GAL CART WEEKLY SVC</v>
          </cell>
          <cell r="E2567">
            <v>144</v>
          </cell>
          <cell r="F2567">
            <v>0</v>
          </cell>
          <cell r="G2567">
            <v>32000</v>
          </cell>
        </row>
        <row r="2568">
          <cell r="B2568" t="str">
            <v>RORENT</v>
          </cell>
          <cell r="C2568" t="str">
            <v>ROLL OFF RENT</v>
          </cell>
          <cell r="D2568" t="str">
            <v>RORENTROLL OFF RENT</v>
          </cell>
          <cell r="E2568">
            <v>48</v>
          </cell>
          <cell r="F2568">
            <v>0</v>
          </cell>
          <cell r="G2568">
            <v>31002</v>
          </cell>
        </row>
        <row r="2569">
          <cell r="B2569" t="str">
            <v>RORENTTM</v>
          </cell>
          <cell r="C2569" t="str">
            <v>ROLL OFF RENT TEMP MONTHLY</v>
          </cell>
          <cell r="D2569" t="str">
            <v>RORENTTMROLL OFF RENT TEMP MONTHLY</v>
          </cell>
          <cell r="E2569">
            <v>67</v>
          </cell>
          <cell r="F2569">
            <v>0</v>
          </cell>
          <cell r="G2569">
            <v>31002</v>
          </cell>
        </row>
        <row r="2570">
          <cell r="B2570" t="str">
            <v>CPHAUL20CO</v>
          </cell>
          <cell r="C2570" t="str">
            <v>20YD CUST OWNED COMP-HAUL</v>
          </cell>
          <cell r="D2570" t="str">
            <v>CPHAUL20CO20YD CUST OWNED COMP-HAUL</v>
          </cell>
          <cell r="E2570">
            <v>26</v>
          </cell>
          <cell r="F2570">
            <v>0</v>
          </cell>
          <cell r="G2570">
            <v>31000</v>
          </cell>
        </row>
        <row r="2571">
          <cell r="B2571" t="str">
            <v>DISP</v>
          </cell>
          <cell r="C2571" t="str">
            <v>Disposal Fee Per Ton</v>
          </cell>
          <cell r="D2571" t="str">
            <v>DISPDisposal Fee Per Ton</v>
          </cell>
          <cell r="E2571">
            <v>62</v>
          </cell>
          <cell r="F2571">
            <v>0</v>
          </cell>
          <cell r="G2571">
            <v>31005</v>
          </cell>
        </row>
        <row r="2572">
          <cell r="B2572" t="str">
            <v>ROHAUL20</v>
          </cell>
          <cell r="C2572" t="str">
            <v>20YD ROLL OFF-HAUL</v>
          </cell>
          <cell r="D2572" t="str">
            <v>ROHAUL2020YD ROLL OFF-HAUL</v>
          </cell>
          <cell r="E2572">
            <v>48</v>
          </cell>
          <cell r="F2572">
            <v>0</v>
          </cell>
          <cell r="G2572">
            <v>31000</v>
          </cell>
        </row>
        <row r="2573">
          <cell r="B2573" t="str">
            <v>ROHAUL30T</v>
          </cell>
          <cell r="C2573" t="str">
            <v>30YD ROLL OFF TEMP HAUL</v>
          </cell>
          <cell r="D2573" t="str">
            <v>ROHAUL30T30YD ROLL OFF TEMP HAUL</v>
          </cell>
          <cell r="E2573">
            <v>51</v>
          </cell>
          <cell r="F2573">
            <v>0</v>
          </cell>
          <cell r="G2573">
            <v>31001</v>
          </cell>
        </row>
        <row r="2574">
          <cell r="B2574" t="str">
            <v>RORENTTD</v>
          </cell>
          <cell r="C2574" t="str">
            <v>ROLL OFF RENT TEMP DAILY</v>
          </cell>
          <cell r="D2574" t="str">
            <v>RORENTTDROLL OFF RENT TEMP DAILY</v>
          </cell>
          <cell r="E2574">
            <v>47</v>
          </cell>
          <cell r="F2574">
            <v>0</v>
          </cell>
          <cell r="G2574">
            <v>31002</v>
          </cell>
        </row>
        <row r="2575">
          <cell r="B2575" t="str">
            <v>RORENTTM</v>
          </cell>
          <cell r="C2575" t="str">
            <v>ROLL OFF RENT TEMP MONTHLY</v>
          </cell>
          <cell r="D2575" t="str">
            <v>RORENTTMROLL OFF RENT TEMP MONTHLY</v>
          </cell>
          <cell r="E2575">
            <v>67</v>
          </cell>
          <cell r="F2575">
            <v>0</v>
          </cell>
          <cell r="G2575">
            <v>31002</v>
          </cell>
        </row>
        <row r="2576">
          <cell r="B2576" t="str">
            <v>2178-RO</v>
          </cell>
          <cell r="C2576" t="str">
            <v>FUEL AND MATERIAL SURCHARGE</v>
          </cell>
          <cell r="D2576" t="str">
            <v>2178-ROFUEL AND MATERIAL SURCHARGE</v>
          </cell>
          <cell r="E2576">
            <v>140</v>
          </cell>
          <cell r="F2576">
            <v>0</v>
          </cell>
          <cell r="G2576">
            <v>31008</v>
          </cell>
        </row>
        <row r="2577">
          <cell r="B2577" t="str">
            <v>2178-RO</v>
          </cell>
          <cell r="C2577" t="str">
            <v>FUEL AND MATERIAL SURCHARGE</v>
          </cell>
          <cell r="D2577" t="str">
            <v>2178-ROFUEL AND MATERIAL SURCHARGE</v>
          </cell>
          <cell r="E2577">
            <v>140</v>
          </cell>
          <cell r="F2577">
            <v>0</v>
          </cell>
          <cell r="G2577">
            <v>31008</v>
          </cell>
        </row>
        <row r="2578">
          <cell r="B2578" t="str">
            <v>ILWACO-UTILITY</v>
          </cell>
          <cell r="C2578" t="str">
            <v>6.0% CITY UTILITY TAX</v>
          </cell>
          <cell r="D2578" t="str">
            <v>ILWACO-UTILITY6.0% CITY UTILITY TAX</v>
          </cell>
          <cell r="E2578">
            <v>79</v>
          </cell>
          <cell r="F2578">
            <v>0</v>
          </cell>
          <cell r="G2578">
            <v>20175</v>
          </cell>
        </row>
        <row r="2579">
          <cell r="B2579" t="str">
            <v>ILWACO-UTILITY</v>
          </cell>
          <cell r="C2579" t="str">
            <v>6.0% CITY UTILITY TAX</v>
          </cell>
          <cell r="D2579" t="str">
            <v>ILWACO-UTILITY6.0% CITY UTILITY TAX</v>
          </cell>
          <cell r="E2579">
            <v>79</v>
          </cell>
          <cell r="F2579">
            <v>0</v>
          </cell>
          <cell r="G2579">
            <v>20175</v>
          </cell>
        </row>
        <row r="2580">
          <cell r="B2580" t="str">
            <v>REFUSE</v>
          </cell>
          <cell r="C2580" t="str">
            <v>3.6% WA REFUSE TAX</v>
          </cell>
          <cell r="D2580" t="str">
            <v>REFUSE3.6% WA REFUSE TAX</v>
          </cell>
          <cell r="E2580">
            <v>337</v>
          </cell>
          <cell r="F2580">
            <v>0</v>
          </cell>
          <cell r="G2580">
            <v>20180</v>
          </cell>
        </row>
        <row r="2581">
          <cell r="B2581" t="str">
            <v>WA-STATE</v>
          </cell>
          <cell r="C2581" t="str">
            <v>8.1% WA STATE SALES TAX</v>
          </cell>
          <cell r="D2581" t="str">
            <v>WA-STATE8.1% WA STATE SALES TAX</v>
          </cell>
          <cell r="E2581">
            <v>170</v>
          </cell>
          <cell r="F2581">
            <v>0</v>
          </cell>
          <cell r="G2581">
            <v>20140</v>
          </cell>
        </row>
        <row r="2582">
          <cell r="B2582" t="str">
            <v>WA-STATE</v>
          </cell>
          <cell r="C2582" t="str">
            <v>8.1% WA STATE SALES TAX</v>
          </cell>
          <cell r="D2582" t="str">
            <v>WA-STATE8.1% WA STATE SALES TAX</v>
          </cell>
          <cell r="E2582">
            <v>170</v>
          </cell>
          <cell r="F2582">
            <v>0</v>
          </cell>
          <cell r="G2582">
            <v>20140</v>
          </cell>
        </row>
        <row r="2583">
          <cell r="B2583" t="str">
            <v>MM</v>
          </cell>
          <cell r="C2583" t="str">
            <v>MOVE MONEY</v>
          </cell>
          <cell r="D2583" t="str">
            <v>MMMOVE MONEY</v>
          </cell>
          <cell r="E2583">
            <v>63</v>
          </cell>
          <cell r="F2583">
            <v>0</v>
          </cell>
          <cell r="G2583">
            <v>10095</v>
          </cell>
        </row>
        <row r="2584">
          <cell r="B2584" t="str">
            <v>REFUND</v>
          </cell>
          <cell r="C2584" t="str">
            <v>REFUND</v>
          </cell>
          <cell r="D2584" t="str">
            <v>REFUNDREFUND</v>
          </cell>
          <cell r="E2584">
            <v>42</v>
          </cell>
          <cell r="F2584">
            <v>0</v>
          </cell>
          <cell r="G2584">
            <v>11599</v>
          </cell>
        </row>
        <row r="2585">
          <cell r="B2585" t="str">
            <v>FINCHG</v>
          </cell>
          <cell r="C2585" t="str">
            <v>LATE FEE</v>
          </cell>
          <cell r="D2585" t="str">
            <v>FINCHGLATE FEE</v>
          </cell>
          <cell r="E2585">
            <v>138</v>
          </cell>
          <cell r="F2585">
            <v>0</v>
          </cell>
          <cell r="G2585">
            <v>38000</v>
          </cell>
        </row>
        <row r="2586">
          <cell r="B2586" t="str">
            <v>BD</v>
          </cell>
          <cell r="C2586" t="str">
            <v>W\O BAD DEBT</v>
          </cell>
          <cell r="D2586" t="str">
            <v>BDW\O BAD DEBT</v>
          </cell>
          <cell r="E2586">
            <v>46</v>
          </cell>
          <cell r="F2586">
            <v>0</v>
          </cell>
          <cell r="G2586">
            <v>11902</v>
          </cell>
        </row>
        <row r="2587">
          <cell r="B2587" t="str">
            <v>REFUND</v>
          </cell>
          <cell r="C2587" t="str">
            <v>REFUND</v>
          </cell>
          <cell r="D2587" t="str">
            <v>REFUNDREFUND</v>
          </cell>
          <cell r="E2587">
            <v>42</v>
          </cell>
          <cell r="F2587">
            <v>0</v>
          </cell>
          <cell r="G2587">
            <v>11599</v>
          </cell>
        </row>
        <row r="2588">
          <cell r="B2588" t="str">
            <v>FINCHG</v>
          </cell>
          <cell r="C2588" t="str">
            <v>LATE FEE</v>
          </cell>
          <cell r="D2588" t="str">
            <v>FINCHGLATE FEE</v>
          </cell>
          <cell r="E2588">
            <v>138</v>
          </cell>
          <cell r="F2588">
            <v>0</v>
          </cell>
          <cell r="G2588">
            <v>38000</v>
          </cell>
        </row>
        <row r="2589">
          <cell r="B2589" t="str">
            <v>REFUND</v>
          </cell>
          <cell r="C2589" t="str">
            <v>REFUND</v>
          </cell>
          <cell r="D2589" t="str">
            <v>REFUNDREFUND</v>
          </cell>
          <cell r="E2589">
            <v>42</v>
          </cell>
          <cell r="F2589">
            <v>0</v>
          </cell>
          <cell r="G2589">
            <v>11599</v>
          </cell>
        </row>
        <row r="2590">
          <cell r="B2590" t="str">
            <v>300C2W1</v>
          </cell>
          <cell r="C2590" t="str">
            <v>1-300 GL CART 2X WK SVC</v>
          </cell>
          <cell r="D2590" t="str">
            <v>300C2W11-300 GL CART 2X WK SVC</v>
          </cell>
          <cell r="E2590">
            <v>41</v>
          </cell>
          <cell r="F2590">
            <v>0</v>
          </cell>
          <cell r="G2590">
            <v>33000</v>
          </cell>
        </row>
        <row r="2591">
          <cell r="B2591" t="str">
            <v>300C3W1</v>
          </cell>
          <cell r="C2591" t="str">
            <v>1-300 GL CART 3X WK SVC</v>
          </cell>
          <cell r="D2591" t="str">
            <v>300C3W11-300 GL CART 3X WK SVC</v>
          </cell>
          <cell r="E2591">
            <v>38</v>
          </cell>
          <cell r="F2591">
            <v>0</v>
          </cell>
          <cell r="G2591">
            <v>33000</v>
          </cell>
        </row>
        <row r="2592">
          <cell r="B2592" t="str">
            <v>300C5W1</v>
          </cell>
          <cell r="C2592" t="str">
            <v>1-300 GL CART 5X WK SVC</v>
          </cell>
          <cell r="D2592" t="str">
            <v>300C5W11-300 GL CART 5X WK SVC</v>
          </cell>
          <cell r="E2592">
            <v>34</v>
          </cell>
          <cell r="F2592">
            <v>0</v>
          </cell>
          <cell r="G2592">
            <v>33000</v>
          </cell>
        </row>
        <row r="2593">
          <cell r="B2593" t="str">
            <v>300CE1</v>
          </cell>
          <cell r="C2593" t="str">
            <v>1-300 GL CART EOW SVC</v>
          </cell>
          <cell r="D2593" t="str">
            <v>300CE11-300 GL CART EOW SVC</v>
          </cell>
          <cell r="E2593">
            <v>46</v>
          </cell>
          <cell r="F2593">
            <v>0</v>
          </cell>
          <cell r="G2593">
            <v>33000</v>
          </cell>
        </row>
        <row r="2594">
          <cell r="B2594" t="str">
            <v>300CW1</v>
          </cell>
          <cell r="C2594" t="str">
            <v>1-300 GL CART WEEKLY SVC</v>
          </cell>
          <cell r="D2594" t="str">
            <v>300CW11-300 GL CART WEEKLY SVC</v>
          </cell>
          <cell r="E2594">
            <v>51</v>
          </cell>
          <cell r="F2594">
            <v>0</v>
          </cell>
          <cell r="G2594">
            <v>33000</v>
          </cell>
        </row>
        <row r="2595">
          <cell r="B2595" t="str">
            <v>60CE1</v>
          </cell>
          <cell r="C2595" t="str">
            <v>1-60 GAL CART CMML EOW</v>
          </cell>
          <cell r="D2595" t="str">
            <v>60CE11-60 GAL CART CMML EOW</v>
          </cell>
          <cell r="E2595">
            <v>52</v>
          </cell>
          <cell r="F2595">
            <v>0</v>
          </cell>
          <cell r="G2595">
            <v>33000</v>
          </cell>
        </row>
        <row r="2596">
          <cell r="B2596" t="str">
            <v>60CW1</v>
          </cell>
          <cell r="C2596" t="str">
            <v>1-60 GAL CART CMML WKLY</v>
          </cell>
          <cell r="D2596" t="str">
            <v>60CW11-60 GAL CART CMML WKLY</v>
          </cell>
          <cell r="E2596">
            <v>54</v>
          </cell>
          <cell r="F2596">
            <v>0</v>
          </cell>
          <cell r="G2596">
            <v>33000</v>
          </cell>
        </row>
        <row r="2597">
          <cell r="B2597" t="str">
            <v>65C2WB1</v>
          </cell>
          <cell r="C2597" t="str">
            <v>1-65 GAL BEAR CART CMML 2X WK</v>
          </cell>
          <cell r="D2597" t="str">
            <v>65C2WB11-65 GAL BEAR CART CMML 2X WK</v>
          </cell>
          <cell r="E2597">
            <v>27</v>
          </cell>
          <cell r="F2597">
            <v>0</v>
          </cell>
          <cell r="G2597">
            <v>33000</v>
          </cell>
        </row>
        <row r="2598">
          <cell r="B2598" t="str">
            <v>65CBRENT</v>
          </cell>
          <cell r="C2598" t="str">
            <v>65 CMML BEAR RENT</v>
          </cell>
          <cell r="D2598" t="str">
            <v>65CBRENT65 CMML BEAR RENT</v>
          </cell>
          <cell r="E2598">
            <v>31</v>
          </cell>
          <cell r="F2598">
            <v>0</v>
          </cell>
          <cell r="G2598">
            <v>33000</v>
          </cell>
        </row>
        <row r="2599">
          <cell r="B2599" t="str">
            <v>65CWB1</v>
          </cell>
          <cell r="C2599" t="str">
            <v>1-65 GAL BEAR CART CMML WKLY</v>
          </cell>
          <cell r="D2599" t="str">
            <v>65CWB11-65 GAL BEAR CART CMML WKLY</v>
          </cell>
          <cell r="E2599">
            <v>34</v>
          </cell>
          <cell r="F2599">
            <v>0</v>
          </cell>
          <cell r="G2599">
            <v>33000</v>
          </cell>
        </row>
        <row r="2600">
          <cell r="B2600" t="str">
            <v>90C2W1</v>
          </cell>
          <cell r="C2600" t="str">
            <v>1-90 GAL CART CMML 2X WK</v>
          </cell>
          <cell r="D2600" t="str">
            <v>90C2W11-90 GAL CART CMML 2X WK</v>
          </cell>
          <cell r="E2600">
            <v>36</v>
          </cell>
          <cell r="F2600">
            <v>0</v>
          </cell>
          <cell r="G2600">
            <v>33000</v>
          </cell>
        </row>
        <row r="2601">
          <cell r="B2601" t="str">
            <v>90C5W1</v>
          </cell>
          <cell r="C2601" t="str">
            <v>1-90 GAL CART CMML 5X WK</v>
          </cell>
          <cell r="D2601" t="str">
            <v>90C5W11-90 GAL CART CMML 5X WK</v>
          </cell>
          <cell r="E2601">
            <v>9</v>
          </cell>
          <cell r="F2601">
            <v>0</v>
          </cell>
          <cell r="G2601">
            <v>33000</v>
          </cell>
        </row>
        <row r="2602">
          <cell r="B2602" t="str">
            <v>90CW1</v>
          </cell>
          <cell r="C2602" t="str">
            <v>1-90 GAL CART CMML WKLY</v>
          </cell>
          <cell r="D2602" t="str">
            <v>90CW11-90 GAL CART CMML WKLY</v>
          </cell>
          <cell r="E2602">
            <v>63</v>
          </cell>
          <cell r="F2602">
            <v>0</v>
          </cell>
          <cell r="G2602">
            <v>33000</v>
          </cell>
        </row>
        <row r="2603">
          <cell r="B2603" t="str">
            <v>95CBRENT</v>
          </cell>
          <cell r="C2603" t="str">
            <v>95 CMML BEAR RENT</v>
          </cell>
          <cell r="D2603" t="str">
            <v>95CBRENT95 CMML BEAR RENT</v>
          </cell>
          <cell r="E2603">
            <v>37</v>
          </cell>
          <cell r="F2603">
            <v>0</v>
          </cell>
          <cell r="G2603">
            <v>33000</v>
          </cell>
        </row>
        <row r="2604">
          <cell r="B2604" t="str">
            <v>95CWB1</v>
          </cell>
          <cell r="C2604" t="str">
            <v>1-95 GAL BEAR CART CMML WKLY</v>
          </cell>
          <cell r="D2604" t="str">
            <v>95CWB11-95 GAL BEAR CART CMML WKLY</v>
          </cell>
          <cell r="E2604">
            <v>37</v>
          </cell>
          <cell r="F2604">
            <v>0</v>
          </cell>
          <cell r="G2604">
            <v>33000</v>
          </cell>
        </row>
        <row r="2605">
          <cell r="B2605" t="str">
            <v>CASTERS-COM</v>
          </cell>
          <cell r="C2605" t="str">
            <v>CASTERS - COM</v>
          </cell>
          <cell r="D2605" t="str">
            <v>CASTERS-COMCASTERS - COM</v>
          </cell>
          <cell r="E2605">
            <v>43</v>
          </cell>
          <cell r="F2605">
            <v>0</v>
          </cell>
          <cell r="G2605">
            <v>33000</v>
          </cell>
        </row>
        <row r="2606">
          <cell r="B2606" t="str">
            <v>CRENT300</v>
          </cell>
          <cell r="C2606" t="str">
            <v>CONTAINER RENT 300 GAL</v>
          </cell>
          <cell r="D2606" t="str">
            <v>CRENT300CONTAINER RENT 300 GAL</v>
          </cell>
          <cell r="E2606">
            <v>46</v>
          </cell>
          <cell r="F2606">
            <v>0</v>
          </cell>
          <cell r="G2606">
            <v>33000</v>
          </cell>
        </row>
        <row r="2607">
          <cell r="B2607" t="str">
            <v>CRENT60</v>
          </cell>
          <cell r="C2607" t="str">
            <v>CONTAINER RENT 60 GAL</v>
          </cell>
          <cell r="D2607" t="str">
            <v>CRENT60CONTAINER RENT 60 GAL</v>
          </cell>
          <cell r="E2607">
            <v>50</v>
          </cell>
          <cell r="F2607">
            <v>0</v>
          </cell>
          <cell r="G2607">
            <v>33000</v>
          </cell>
        </row>
        <row r="2608">
          <cell r="B2608" t="str">
            <v>ROLLOUT OVER 25</v>
          </cell>
          <cell r="C2608" t="str">
            <v>ROLLOUT OVER 25 FT</v>
          </cell>
          <cell r="D2608" t="str">
            <v>ROLLOUT OVER 25ROLLOUT OVER 25 FT</v>
          </cell>
          <cell r="E2608">
            <v>7</v>
          </cell>
          <cell r="F2608">
            <v>0</v>
          </cell>
          <cell r="G2608">
            <v>33002</v>
          </cell>
        </row>
        <row r="2609">
          <cell r="B2609" t="str">
            <v>ROLLOUTOC</v>
          </cell>
          <cell r="C2609" t="str">
            <v>ROLL OUT</v>
          </cell>
          <cell r="D2609" t="str">
            <v>ROLLOUTOCROLL OUT</v>
          </cell>
          <cell r="E2609">
            <v>36</v>
          </cell>
          <cell r="F2609">
            <v>0</v>
          </cell>
          <cell r="G2609">
            <v>33001</v>
          </cell>
        </row>
        <row r="2610">
          <cell r="B2610" t="str">
            <v>ROLLW-COM</v>
          </cell>
          <cell r="C2610" t="str">
            <v>ROLLOUT CMML WEEKLY UP TO 25FT</v>
          </cell>
          <cell r="D2610" t="str">
            <v>ROLLW-COMROLLOUT CMML WEEKLY UP TO 25FT</v>
          </cell>
          <cell r="E2610">
            <v>24</v>
          </cell>
          <cell r="F2610">
            <v>0</v>
          </cell>
          <cell r="G2610">
            <v>33001</v>
          </cell>
        </row>
        <row r="2611">
          <cell r="B2611" t="str">
            <v>UNLOCKREF</v>
          </cell>
          <cell r="C2611" t="str">
            <v>UNLOCK / UNLATCH REFUSE</v>
          </cell>
          <cell r="D2611" t="str">
            <v>UNLOCKREFUNLOCK / UNLATCH REFUSE</v>
          </cell>
          <cell r="E2611">
            <v>39</v>
          </cell>
          <cell r="F2611">
            <v>0</v>
          </cell>
          <cell r="G2611">
            <v>33001</v>
          </cell>
        </row>
        <row r="2612">
          <cell r="B2612" t="str">
            <v>CXTRA65B</v>
          </cell>
          <cell r="C2612" t="str">
            <v>EXTRA 65GAL BEAR COMM</v>
          </cell>
          <cell r="D2612" t="str">
            <v>CXTRA65BEXTRA 65GAL BEAR COMM</v>
          </cell>
          <cell r="E2612">
            <v>4</v>
          </cell>
          <cell r="F2612">
            <v>0</v>
          </cell>
          <cell r="G2612">
            <v>33001</v>
          </cell>
        </row>
        <row r="2613">
          <cell r="B2613" t="str">
            <v>OFOWC</v>
          </cell>
          <cell r="C2613" t="str">
            <v>OVERFILL/OVERWEIGHT COMM</v>
          </cell>
          <cell r="D2613" t="str">
            <v>OFOWCOVERFILL/OVERWEIGHT COMM</v>
          </cell>
          <cell r="E2613">
            <v>40</v>
          </cell>
          <cell r="F2613">
            <v>0</v>
          </cell>
          <cell r="G2613">
            <v>33001</v>
          </cell>
        </row>
        <row r="2614">
          <cell r="B2614" t="str">
            <v>SP300</v>
          </cell>
          <cell r="C2614" t="str">
            <v>SPECIAL PICKUP 300GL</v>
          </cell>
          <cell r="D2614" t="str">
            <v>SP300SPECIAL PICKUP 300GL</v>
          </cell>
          <cell r="E2614">
            <v>30</v>
          </cell>
          <cell r="F2614">
            <v>0</v>
          </cell>
          <cell r="G2614">
            <v>33001</v>
          </cell>
        </row>
        <row r="2615">
          <cell r="B2615" t="str">
            <v>SP90-COMM</v>
          </cell>
          <cell r="C2615" t="str">
            <v>SPECIAL PICKUP 90GL COMM</v>
          </cell>
          <cell r="D2615" t="str">
            <v>SP90-COMMSPECIAL PICKUP 90GL COMM</v>
          </cell>
          <cell r="E2615">
            <v>14</v>
          </cell>
          <cell r="F2615">
            <v>0</v>
          </cell>
          <cell r="G2615">
            <v>33001</v>
          </cell>
        </row>
        <row r="2616">
          <cell r="B2616" t="str">
            <v>2178-COM</v>
          </cell>
          <cell r="C2616" t="str">
            <v>FUEL AND MATERIAL SURCHARGE</v>
          </cell>
          <cell r="D2616" t="str">
            <v>2178-COMFUEL AND MATERIAL SURCHARGE</v>
          </cell>
          <cell r="E2616">
            <v>77</v>
          </cell>
          <cell r="F2616">
            <v>0</v>
          </cell>
          <cell r="G2616">
            <v>33002</v>
          </cell>
        </row>
        <row r="2617">
          <cell r="B2617" t="str">
            <v>2178-RES</v>
          </cell>
          <cell r="C2617" t="str">
            <v>FUEL AND MATERIAL SURCHARGE</v>
          </cell>
          <cell r="D2617" t="str">
            <v>2178-RESFUEL AND MATERIAL SURCHARGE</v>
          </cell>
          <cell r="E2617">
            <v>133</v>
          </cell>
          <cell r="F2617">
            <v>0</v>
          </cell>
          <cell r="G2617">
            <v>33002</v>
          </cell>
        </row>
        <row r="2618">
          <cell r="B2618" t="str">
            <v>LONGB-UTILITY</v>
          </cell>
          <cell r="C2618" t="str">
            <v>9.0% CITY UTILITY TAX</v>
          </cell>
          <cell r="D2618" t="str">
            <v>LONGB-UTILITY9.0% CITY UTILITY TAX</v>
          </cell>
          <cell r="E2618">
            <v>73</v>
          </cell>
          <cell r="F2618">
            <v>0</v>
          </cell>
          <cell r="G2618">
            <v>20175</v>
          </cell>
        </row>
        <row r="2619">
          <cell r="B2619" t="str">
            <v>LONGB-UTILITY ONLY</v>
          </cell>
          <cell r="C2619" t="str">
            <v>9.0% CITY UTILITY TAX</v>
          </cell>
          <cell r="D2619" t="str">
            <v>LONGB-UTILITY ONLY9.0% CITY UTILITY TAX</v>
          </cell>
          <cell r="E2619">
            <v>13</v>
          </cell>
          <cell r="F2619">
            <v>0</v>
          </cell>
          <cell r="G2619">
            <v>20175</v>
          </cell>
        </row>
        <row r="2620">
          <cell r="B2620" t="str">
            <v>REFUSE</v>
          </cell>
          <cell r="C2620" t="str">
            <v>3.6% WA REFUSE TAX</v>
          </cell>
          <cell r="D2620" t="str">
            <v>REFUSE3.6% WA REFUSE TAX</v>
          </cell>
          <cell r="E2620">
            <v>337</v>
          </cell>
          <cell r="F2620">
            <v>0</v>
          </cell>
          <cell r="G2620">
            <v>20180</v>
          </cell>
        </row>
        <row r="2621">
          <cell r="B2621" t="str">
            <v>REFUSE</v>
          </cell>
          <cell r="C2621" t="str">
            <v>3.6% WA REFUSE TAX</v>
          </cell>
          <cell r="D2621" t="str">
            <v>REFUSE3.6% WA REFUSE TAX</v>
          </cell>
          <cell r="E2621">
            <v>337</v>
          </cell>
          <cell r="F2621">
            <v>0</v>
          </cell>
          <cell r="G2621">
            <v>20180</v>
          </cell>
        </row>
        <row r="2622">
          <cell r="B2622" t="str">
            <v>WA-STATE</v>
          </cell>
          <cell r="C2622" t="str">
            <v>8.1% WA STATE SALES TAX</v>
          </cell>
          <cell r="D2622" t="str">
            <v>WA-STATE8.1% WA STATE SALES TAX</v>
          </cell>
          <cell r="E2622">
            <v>170</v>
          </cell>
          <cell r="F2622">
            <v>0</v>
          </cell>
          <cell r="G2622">
            <v>20140</v>
          </cell>
        </row>
        <row r="2623">
          <cell r="B2623" t="str">
            <v>WA-STATE</v>
          </cell>
          <cell r="C2623" t="str">
            <v>8.3% WA STATE SALES TAX</v>
          </cell>
          <cell r="D2623" t="str">
            <v>WA-STATE8.3% WA STATE SALES TAX</v>
          </cell>
          <cell r="E2623">
            <v>59</v>
          </cell>
          <cell r="F2623">
            <v>0</v>
          </cell>
          <cell r="G2623">
            <v>20140</v>
          </cell>
        </row>
        <row r="2624">
          <cell r="B2624" t="str">
            <v>CC-KOL</v>
          </cell>
          <cell r="C2624" t="str">
            <v>ONLINE PAYMENT-CC</v>
          </cell>
          <cell r="D2624" t="str">
            <v>CC-KOLONLINE PAYMENT-CC</v>
          </cell>
          <cell r="E2624">
            <v>151</v>
          </cell>
          <cell r="F2624">
            <v>0</v>
          </cell>
          <cell r="G2624">
            <v>10098</v>
          </cell>
        </row>
        <row r="2625">
          <cell r="B2625" t="str">
            <v>PAY</v>
          </cell>
          <cell r="C2625" t="str">
            <v>PAYMENT-THANK YOU!</v>
          </cell>
          <cell r="D2625" t="str">
            <v>PAYPAYMENT-THANK YOU!</v>
          </cell>
          <cell r="E2625">
            <v>141</v>
          </cell>
          <cell r="F2625">
            <v>0</v>
          </cell>
          <cell r="G2625">
            <v>10060</v>
          </cell>
        </row>
        <row r="2626">
          <cell r="B2626" t="str">
            <v>PAY-CFREE</v>
          </cell>
          <cell r="C2626" t="str">
            <v>PAYMENT-THANK YOU</v>
          </cell>
          <cell r="D2626" t="str">
            <v>PAY-CFREEPAYMENT-THANK YOU</v>
          </cell>
          <cell r="E2626">
            <v>106</v>
          </cell>
          <cell r="F2626">
            <v>0</v>
          </cell>
          <cell r="G2626">
            <v>10092</v>
          </cell>
        </row>
        <row r="2627">
          <cell r="B2627" t="str">
            <v>PAY-KOL</v>
          </cell>
          <cell r="C2627" t="str">
            <v>PAYMENT-THANK YOU - OL</v>
          </cell>
          <cell r="D2627" t="str">
            <v>PAY-KOLPAYMENT-THANK YOU - OL</v>
          </cell>
          <cell r="E2627">
            <v>128</v>
          </cell>
          <cell r="F2627">
            <v>0</v>
          </cell>
          <cell r="G2627">
            <v>10093</v>
          </cell>
        </row>
        <row r="2628">
          <cell r="B2628" t="str">
            <v>PAYMET</v>
          </cell>
          <cell r="C2628" t="str">
            <v>METAVANTE ONLINE PAYMENT</v>
          </cell>
          <cell r="D2628" t="str">
            <v>PAYMETMETAVANTE ONLINE PAYMENT</v>
          </cell>
          <cell r="E2628">
            <v>77</v>
          </cell>
          <cell r="F2628">
            <v>0</v>
          </cell>
          <cell r="G2628">
            <v>10092</v>
          </cell>
        </row>
        <row r="2629">
          <cell r="B2629" t="str">
            <v>PAYNOW</v>
          </cell>
          <cell r="C2629" t="str">
            <v>ONE-TIME PAYMENT</v>
          </cell>
          <cell r="D2629" t="str">
            <v>PAYNOWONE-TIME PAYMENT</v>
          </cell>
          <cell r="E2629">
            <v>157</v>
          </cell>
          <cell r="F2629">
            <v>0</v>
          </cell>
          <cell r="G2629">
            <v>10098</v>
          </cell>
        </row>
        <row r="2630">
          <cell r="B2630" t="str">
            <v>PAYPNCL</v>
          </cell>
          <cell r="C2630" t="str">
            <v>PAYMENT THANK YOU!</v>
          </cell>
          <cell r="D2630" t="str">
            <v>PAYPNCLPAYMENT THANK YOU!</v>
          </cell>
          <cell r="E2630">
            <v>151</v>
          </cell>
          <cell r="F2630">
            <v>0</v>
          </cell>
          <cell r="G2630">
            <v>10099</v>
          </cell>
        </row>
        <row r="2631">
          <cell r="B2631" t="str">
            <v>CC-KOL</v>
          </cell>
          <cell r="C2631" t="str">
            <v>ONLINE PAYMENT-CC</v>
          </cell>
          <cell r="D2631" t="str">
            <v>CC-KOLONLINE PAYMENT-CC</v>
          </cell>
          <cell r="E2631">
            <v>151</v>
          </cell>
          <cell r="F2631">
            <v>0</v>
          </cell>
          <cell r="G2631">
            <v>10098</v>
          </cell>
        </row>
        <row r="2632">
          <cell r="B2632" t="str">
            <v>MAKEPAYMENT</v>
          </cell>
          <cell r="C2632" t="str">
            <v>MAKE A PAYMENT</v>
          </cell>
          <cell r="D2632" t="str">
            <v>MAKEPAYMENTMAKE A PAYMENT</v>
          </cell>
          <cell r="E2632">
            <v>60</v>
          </cell>
          <cell r="F2632">
            <v>0</v>
          </cell>
          <cell r="G2632">
            <v>10098</v>
          </cell>
        </row>
        <row r="2633">
          <cell r="B2633" t="str">
            <v>PAY</v>
          </cell>
          <cell r="C2633" t="str">
            <v>PAYMENT-THANK YOU!</v>
          </cell>
          <cell r="D2633" t="str">
            <v>PAYPAYMENT-THANK YOU!</v>
          </cell>
          <cell r="E2633">
            <v>141</v>
          </cell>
          <cell r="F2633">
            <v>0</v>
          </cell>
          <cell r="G2633">
            <v>10060</v>
          </cell>
        </row>
        <row r="2634">
          <cell r="B2634" t="str">
            <v>PAY-CFREE</v>
          </cell>
          <cell r="C2634" t="str">
            <v>PAYMENT-THANK YOU</v>
          </cell>
          <cell r="D2634" t="str">
            <v>PAY-CFREEPAYMENT-THANK YOU</v>
          </cell>
          <cell r="E2634">
            <v>106</v>
          </cell>
          <cell r="F2634">
            <v>0</v>
          </cell>
          <cell r="G2634">
            <v>10092</v>
          </cell>
        </row>
        <row r="2635">
          <cell r="B2635" t="str">
            <v>PAY-KOL</v>
          </cell>
          <cell r="C2635" t="str">
            <v>PAYMENT-THANK YOU - OL</v>
          </cell>
          <cell r="D2635" t="str">
            <v>PAY-KOLPAYMENT-THANK YOU - OL</v>
          </cell>
          <cell r="E2635">
            <v>128</v>
          </cell>
          <cell r="F2635">
            <v>0</v>
          </cell>
          <cell r="G2635">
            <v>10093</v>
          </cell>
        </row>
        <row r="2636">
          <cell r="B2636" t="str">
            <v>PAYNOW</v>
          </cell>
          <cell r="C2636" t="str">
            <v>ONE-TIME PAYMENT</v>
          </cell>
          <cell r="D2636" t="str">
            <v>PAYNOWONE-TIME PAYMENT</v>
          </cell>
          <cell r="E2636">
            <v>157</v>
          </cell>
          <cell r="F2636">
            <v>0</v>
          </cell>
          <cell r="G2636">
            <v>10098</v>
          </cell>
        </row>
        <row r="2637">
          <cell r="B2637" t="str">
            <v>PAYPNCL</v>
          </cell>
          <cell r="C2637" t="str">
            <v>PAYMENT THANK YOU!</v>
          </cell>
          <cell r="D2637" t="str">
            <v>PAYPNCLPAYMENT THANK YOU!</v>
          </cell>
          <cell r="E2637">
            <v>151</v>
          </cell>
          <cell r="F2637">
            <v>0</v>
          </cell>
          <cell r="G2637">
            <v>10099</v>
          </cell>
        </row>
        <row r="2638">
          <cell r="B2638" t="str">
            <v>CC-KOL</v>
          </cell>
          <cell r="C2638" t="str">
            <v>ONLINE PAYMENT-CC</v>
          </cell>
          <cell r="D2638" t="str">
            <v>CC-KOLONLINE PAYMENT-CC</v>
          </cell>
          <cell r="E2638">
            <v>151</v>
          </cell>
          <cell r="F2638">
            <v>0</v>
          </cell>
          <cell r="G2638">
            <v>10098</v>
          </cell>
        </row>
        <row r="2639">
          <cell r="B2639" t="str">
            <v>PAY</v>
          </cell>
          <cell r="C2639" t="str">
            <v>PAYMENT-THANK YOU!</v>
          </cell>
          <cell r="D2639" t="str">
            <v>PAYPAYMENT-THANK YOU!</v>
          </cell>
          <cell r="E2639">
            <v>141</v>
          </cell>
          <cell r="F2639">
            <v>0</v>
          </cell>
          <cell r="G2639">
            <v>10060</v>
          </cell>
        </row>
        <row r="2640">
          <cell r="B2640" t="str">
            <v>PAY-CFREE</v>
          </cell>
          <cell r="C2640" t="str">
            <v>PAYMENT-THANK YOU</v>
          </cell>
          <cell r="D2640" t="str">
            <v>PAY-CFREEPAYMENT-THANK YOU</v>
          </cell>
          <cell r="E2640">
            <v>106</v>
          </cell>
          <cell r="F2640">
            <v>0</v>
          </cell>
          <cell r="G2640">
            <v>10092</v>
          </cell>
        </row>
        <row r="2641">
          <cell r="B2641" t="str">
            <v>PAY-KOL</v>
          </cell>
          <cell r="C2641" t="str">
            <v>PAYMENT-THANK YOU - OL</v>
          </cell>
          <cell r="D2641" t="str">
            <v>PAY-KOLPAYMENT-THANK YOU - OL</v>
          </cell>
          <cell r="E2641">
            <v>128</v>
          </cell>
          <cell r="F2641">
            <v>0</v>
          </cell>
          <cell r="G2641">
            <v>10093</v>
          </cell>
        </row>
        <row r="2642">
          <cell r="B2642" t="str">
            <v>PAYMET</v>
          </cell>
          <cell r="C2642" t="str">
            <v>METAVANTE ONLINE PAYMENT</v>
          </cell>
          <cell r="D2642" t="str">
            <v>PAYMETMETAVANTE ONLINE PAYMENT</v>
          </cell>
          <cell r="E2642">
            <v>77</v>
          </cell>
          <cell r="F2642">
            <v>0</v>
          </cell>
          <cell r="G2642">
            <v>10092</v>
          </cell>
        </row>
        <row r="2643">
          <cell r="B2643" t="str">
            <v>PAY-NATL</v>
          </cell>
          <cell r="C2643" t="str">
            <v>PAYMENT THANK YOU</v>
          </cell>
          <cell r="D2643" t="str">
            <v>PAY-NATLPAYMENT THANK YOU</v>
          </cell>
          <cell r="E2643">
            <v>18</v>
          </cell>
          <cell r="F2643">
            <v>0</v>
          </cell>
          <cell r="G2643">
            <v>10092</v>
          </cell>
        </row>
        <row r="2644">
          <cell r="B2644" t="str">
            <v>PAYNOW</v>
          </cell>
          <cell r="C2644" t="str">
            <v>ONE-TIME PAYMENT</v>
          </cell>
          <cell r="D2644" t="str">
            <v>PAYNOWONE-TIME PAYMENT</v>
          </cell>
          <cell r="E2644">
            <v>157</v>
          </cell>
          <cell r="F2644">
            <v>0</v>
          </cell>
          <cell r="G2644">
            <v>10098</v>
          </cell>
        </row>
        <row r="2645">
          <cell r="B2645" t="str">
            <v>PAYPNCL</v>
          </cell>
          <cell r="C2645" t="str">
            <v>PAYMENT THANK YOU!</v>
          </cell>
          <cell r="D2645" t="str">
            <v>PAYPNCLPAYMENT THANK YOU!</v>
          </cell>
          <cell r="E2645">
            <v>151</v>
          </cell>
          <cell r="F2645">
            <v>0</v>
          </cell>
          <cell r="G2645">
            <v>10099</v>
          </cell>
        </row>
        <row r="2646">
          <cell r="B2646" t="str">
            <v>2178-RO</v>
          </cell>
          <cell r="C2646" t="str">
            <v>FUEL AND MATERIAL SURCHARGE</v>
          </cell>
          <cell r="D2646" t="str">
            <v>2178-ROFUEL AND MATERIAL SURCHARGE</v>
          </cell>
          <cell r="E2646">
            <v>140</v>
          </cell>
          <cell r="F2646">
            <v>0</v>
          </cell>
          <cell r="G2646">
            <v>31008</v>
          </cell>
        </row>
        <row r="2647">
          <cell r="B2647" t="str">
            <v>LONGB-UTILITY</v>
          </cell>
          <cell r="C2647" t="str">
            <v>9.0% CITY UTILITY TAX</v>
          </cell>
          <cell r="D2647" t="str">
            <v>LONGB-UTILITY9.0% CITY UTILITY TAX</v>
          </cell>
          <cell r="E2647">
            <v>73</v>
          </cell>
          <cell r="F2647">
            <v>0</v>
          </cell>
          <cell r="G2647">
            <v>20175</v>
          </cell>
        </row>
        <row r="2648">
          <cell r="B2648" t="str">
            <v>REFUSE</v>
          </cell>
          <cell r="C2648" t="str">
            <v>3.6% WA REFUSE TAX</v>
          </cell>
          <cell r="D2648" t="str">
            <v>REFUSE3.6% WA REFUSE TAX</v>
          </cell>
          <cell r="E2648">
            <v>337</v>
          </cell>
          <cell r="F2648">
            <v>0</v>
          </cell>
          <cell r="G2648">
            <v>20180</v>
          </cell>
        </row>
        <row r="2649">
          <cell r="B2649" t="str">
            <v>WA-STATE</v>
          </cell>
          <cell r="C2649" t="str">
            <v>8.3% WA STATE SALES TAX</v>
          </cell>
          <cell r="D2649" t="str">
            <v>WA-STATE8.3% WA STATE SALES TAX</v>
          </cell>
          <cell r="E2649">
            <v>59</v>
          </cell>
          <cell r="F2649">
            <v>0</v>
          </cell>
          <cell r="G2649">
            <v>20140</v>
          </cell>
        </row>
        <row r="2650">
          <cell r="B2650" t="str">
            <v>60RM1</v>
          </cell>
          <cell r="C2650" t="str">
            <v>1-60 GAL CART MONTHLY SVC</v>
          </cell>
          <cell r="D2650" t="str">
            <v>60RM11-60 GAL CART MONTHLY SVC</v>
          </cell>
          <cell r="E2650">
            <v>88</v>
          </cell>
          <cell r="F2650">
            <v>0</v>
          </cell>
          <cell r="G2650">
            <v>32000</v>
          </cell>
        </row>
        <row r="2651">
          <cell r="B2651" t="str">
            <v>60RW1</v>
          </cell>
          <cell r="C2651" t="str">
            <v>1-60 GAL CART WEEKLY SVC</v>
          </cell>
          <cell r="D2651" t="str">
            <v>60RW11-60 GAL CART WEEKLY SVC</v>
          </cell>
          <cell r="E2651">
            <v>144</v>
          </cell>
          <cell r="F2651">
            <v>0</v>
          </cell>
          <cell r="G2651">
            <v>32000</v>
          </cell>
        </row>
        <row r="2652">
          <cell r="B2652" t="str">
            <v>65RBRENT</v>
          </cell>
          <cell r="C2652" t="str">
            <v>65 RESI BEAR RENT</v>
          </cell>
          <cell r="D2652" t="str">
            <v>65RBRENT65 RESI BEAR RENT</v>
          </cell>
          <cell r="E2652">
            <v>80</v>
          </cell>
          <cell r="F2652">
            <v>0</v>
          </cell>
          <cell r="G2652">
            <v>32000</v>
          </cell>
        </row>
        <row r="2653">
          <cell r="B2653" t="str">
            <v>ROLLM-RESI</v>
          </cell>
          <cell r="C2653" t="str">
            <v>ROLLOUT RESI MTHLY UP TO</v>
          </cell>
          <cell r="D2653" t="str">
            <v>ROLLM-RESIROLLOUT RESI MTHLY UP TO</v>
          </cell>
          <cell r="E2653">
            <v>26</v>
          </cell>
          <cell r="F2653">
            <v>0</v>
          </cell>
          <cell r="G2653">
            <v>32001</v>
          </cell>
        </row>
        <row r="2654">
          <cell r="B2654" t="str">
            <v>OFOWR</v>
          </cell>
          <cell r="C2654" t="str">
            <v>OVERFILL/OVERWEIGHT CHG</v>
          </cell>
          <cell r="D2654" t="str">
            <v>OFOWROVERFILL/OVERWEIGHT CHG</v>
          </cell>
          <cell r="E2654">
            <v>70</v>
          </cell>
          <cell r="F2654">
            <v>0</v>
          </cell>
          <cell r="G2654">
            <v>32001</v>
          </cell>
        </row>
        <row r="2655">
          <cell r="B2655" t="str">
            <v>RESTART</v>
          </cell>
          <cell r="C2655" t="str">
            <v>SERVICE RESTART FEE</v>
          </cell>
          <cell r="D2655" t="str">
            <v>RESTARTSERVICE RESTART FEE</v>
          </cell>
          <cell r="E2655">
            <v>80</v>
          </cell>
          <cell r="F2655">
            <v>0</v>
          </cell>
          <cell r="G2655">
            <v>32000</v>
          </cell>
        </row>
        <row r="2656">
          <cell r="B2656" t="str">
            <v>RXTRA60</v>
          </cell>
          <cell r="C2656" t="str">
            <v>EXTRA 60GAL RESI</v>
          </cell>
          <cell r="D2656" t="str">
            <v>RXTRA60EXTRA 60GAL RESI</v>
          </cell>
          <cell r="E2656">
            <v>49</v>
          </cell>
          <cell r="F2656">
            <v>0</v>
          </cell>
          <cell r="G2656">
            <v>32001</v>
          </cell>
        </row>
        <row r="2657">
          <cell r="B2657" t="str">
            <v>TIME15</v>
          </cell>
          <cell r="C2657" t="str">
            <v>TIME CHRG - 15MIN</v>
          </cell>
          <cell r="D2657" t="str">
            <v>TIME15TIME CHRG - 15MIN</v>
          </cell>
          <cell r="E2657">
            <v>13</v>
          </cell>
          <cell r="F2657">
            <v>0</v>
          </cell>
          <cell r="G2657">
            <v>31010</v>
          </cell>
        </row>
        <row r="2658">
          <cell r="B2658" t="str">
            <v>2178-RES</v>
          </cell>
          <cell r="C2658" t="str">
            <v>FUEL AND MATERIAL SURCHARGE</v>
          </cell>
          <cell r="D2658" t="str">
            <v>2178-RESFUEL AND MATERIAL SURCHARGE</v>
          </cell>
          <cell r="E2658">
            <v>133</v>
          </cell>
          <cell r="F2658">
            <v>0</v>
          </cell>
          <cell r="G2658">
            <v>32002</v>
          </cell>
        </row>
        <row r="2659">
          <cell r="B2659" t="str">
            <v>LONGB-UTILITY</v>
          </cell>
          <cell r="C2659" t="str">
            <v>9.0% CITY UTILITY TAX</v>
          </cell>
          <cell r="D2659" t="str">
            <v>LONGB-UTILITY9.0% CITY UTILITY TAX</v>
          </cell>
          <cell r="E2659">
            <v>73</v>
          </cell>
          <cell r="F2659">
            <v>0</v>
          </cell>
          <cell r="G2659">
            <v>20175</v>
          </cell>
        </row>
        <row r="2660">
          <cell r="B2660" t="str">
            <v>REFUSE</v>
          </cell>
          <cell r="C2660" t="str">
            <v>3.6% WA REFUSE TAX</v>
          </cell>
          <cell r="D2660" t="str">
            <v>REFUSE3.6% WA REFUSE TAX</v>
          </cell>
          <cell r="E2660">
            <v>337</v>
          </cell>
          <cell r="F2660">
            <v>0</v>
          </cell>
          <cell r="G2660">
            <v>20180</v>
          </cell>
        </row>
        <row r="2661">
          <cell r="B2661" t="str">
            <v>WA-STATE</v>
          </cell>
          <cell r="C2661" t="str">
            <v>8.3% WA STATE SALES TAX</v>
          </cell>
          <cell r="D2661" t="str">
            <v>WA-STATE8.3% WA STATE SALES TAX</v>
          </cell>
          <cell r="E2661">
            <v>59</v>
          </cell>
          <cell r="F2661">
            <v>0</v>
          </cell>
          <cell r="G2661">
            <v>20140</v>
          </cell>
        </row>
        <row r="2662">
          <cell r="B2662" t="str">
            <v>60RM1</v>
          </cell>
          <cell r="C2662" t="str">
            <v>1-60 GAL CART MONTHLY SVC</v>
          </cell>
          <cell r="D2662" t="str">
            <v>60RM11-60 GAL CART MONTHLY SVC</v>
          </cell>
          <cell r="E2662">
            <v>88</v>
          </cell>
          <cell r="F2662">
            <v>0</v>
          </cell>
          <cell r="G2662">
            <v>32000</v>
          </cell>
        </row>
        <row r="2663">
          <cell r="B2663" t="str">
            <v>60RW1</v>
          </cell>
          <cell r="C2663" t="str">
            <v>1-60 GAL CART WEEKLY SVC</v>
          </cell>
          <cell r="D2663" t="str">
            <v>60RW11-60 GAL CART WEEKLY SVC</v>
          </cell>
          <cell r="E2663">
            <v>144</v>
          </cell>
          <cell r="F2663">
            <v>0</v>
          </cell>
          <cell r="G2663">
            <v>32000</v>
          </cell>
        </row>
        <row r="2664">
          <cell r="B2664" t="str">
            <v>65RBRENT</v>
          </cell>
          <cell r="C2664" t="str">
            <v>65 RESI BEAR RENT</v>
          </cell>
          <cell r="D2664" t="str">
            <v>65RBRENT65 RESI BEAR RENT</v>
          </cell>
          <cell r="E2664">
            <v>80</v>
          </cell>
          <cell r="F2664">
            <v>0</v>
          </cell>
          <cell r="G2664">
            <v>32000</v>
          </cell>
        </row>
        <row r="2665">
          <cell r="B2665" t="str">
            <v>90RW1</v>
          </cell>
          <cell r="C2665" t="str">
            <v>1-90 GAL CART RESI WKLY</v>
          </cell>
          <cell r="D2665" t="str">
            <v>90RW11-90 GAL CART RESI WKLY</v>
          </cell>
          <cell r="E2665">
            <v>104</v>
          </cell>
          <cell r="F2665">
            <v>0</v>
          </cell>
          <cell r="G2665">
            <v>32000</v>
          </cell>
        </row>
        <row r="2666">
          <cell r="B2666" t="str">
            <v>95RBRENT</v>
          </cell>
          <cell r="C2666" t="str">
            <v>95 RESI BEAR RENT</v>
          </cell>
          <cell r="D2666" t="str">
            <v>95RBRENT95 RESI BEAR RENT</v>
          </cell>
          <cell r="E2666">
            <v>49</v>
          </cell>
          <cell r="F2666">
            <v>0</v>
          </cell>
          <cell r="G2666">
            <v>32000</v>
          </cell>
        </row>
        <row r="2667">
          <cell r="B2667" t="str">
            <v>EMPLOYEER</v>
          </cell>
          <cell r="C2667" t="str">
            <v>EMPLOYEE SERVICE</v>
          </cell>
          <cell r="D2667" t="str">
            <v>EMPLOYEEREMPLOYEE SERVICE</v>
          </cell>
          <cell r="E2667">
            <v>29</v>
          </cell>
          <cell r="F2667">
            <v>0</v>
          </cell>
          <cell r="G2667">
            <v>32000</v>
          </cell>
        </row>
        <row r="2668">
          <cell r="B2668" t="str">
            <v>RDRIVEIN</v>
          </cell>
          <cell r="C2668" t="str">
            <v>DRIVE IN SERVICE</v>
          </cell>
          <cell r="D2668" t="str">
            <v>RDRIVEINDRIVE IN SERVICE</v>
          </cell>
          <cell r="E2668">
            <v>52</v>
          </cell>
          <cell r="F2668">
            <v>0</v>
          </cell>
          <cell r="G2668">
            <v>32001</v>
          </cell>
        </row>
        <row r="2669">
          <cell r="B2669" t="str">
            <v>ROLLM-RESI</v>
          </cell>
          <cell r="C2669" t="str">
            <v>ROLLOUT RESI MTHLY UP TO</v>
          </cell>
          <cell r="D2669" t="str">
            <v>ROLLM-RESIROLLOUT RESI MTHLY UP TO</v>
          </cell>
          <cell r="E2669">
            <v>26</v>
          </cell>
          <cell r="F2669">
            <v>0</v>
          </cell>
          <cell r="G2669">
            <v>32001</v>
          </cell>
        </row>
        <row r="2670">
          <cell r="B2670" t="str">
            <v>ROLLW-RESI</v>
          </cell>
          <cell r="C2670" t="str">
            <v>Rollout 25ft/can per pick up</v>
          </cell>
          <cell r="D2670" t="str">
            <v>ROLLW-RESIRollout 25ft/can per pick up</v>
          </cell>
          <cell r="E2670">
            <v>32</v>
          </cell>
          <cell r="F2670">
            <v>0</v>
          </cell>
          <cell r="G2670">
            <v>32001</v>
          </cell>
        </row>
        <row r="2671">
          <cell r="B2671" t="str">
            <v>UNLOCKRESW1</v>
          </cell>
          <cell r="C2671" t="str">
            <v>UNLOCK/UNLATCH WEEKLY</v>
          </cell>
          <cell r="D2671" t="str">
            <v>UNLOCKRESW1UNLOCK/UNLATCH WEEKLY</v>
          </cell>
          <cell r="E2671">
            <v>20</v>
          </cell>
          <cell r="F2671">
            <v>0</v>
          </cell>
          <cell r="G2671">
            <v>32001</v>
          </cell>
        </row>
        <row r="2672">
          <cell r="B2672" t="str">
            <v>LOOSE-RES</v>
          </cell>
          <cell r="C2672" t="str">
            <v>LOOSE MATERIAL -RES</v>
          </cell>
          <cell r="D2672" t="str">
            <v>LOOSE-RESLOOSE MATERIAL -RES</v>
          </cell>
          <cell r="E2672">
            <v>14</v>
          </cell>
          <cell r="F2672">
            <v>0</v>
          </cell>
          <cell r="G2672">
            <v>32001</v>
          </cell>
        </row>
        <row r="2673">
          <cell r="B2673" t="str">
            <v>OFOWR</v>
          </cell>
          <cell r="C2673" t="str">
            <v>OVERFILL/OVERWEIGHT CHG</v>
          </cell>
          <cell r="D2673" t="str">
            <v>OFOWROVERFILL/OVERWEIGHT CHG</v>
          </cell>
          <cell r="E2673">
            <v>70</v>
          </cell>
          <cell r="F2673">
            <v>0</v>
          </cell>
          <cell r="G2673">
            <v>32001</v>
          </cell>
        </row>
        <row r="2674">
          <cell r="B2674" t="str">
            <v>SP60-RES</v>
          </cell>
          <cell r="C2674" t="str">
            <v>SPECIAL PICKUP 60GL RES</v>
          </cell>
          <cell r="D2674" t="str">
            <v>SP60-RESSPECIAL PICKUP 60GL RES</v>
          </cell>
          <cell r="E2674">
            <v>49</v>
          </cell>
          <cell r="F2674">
            <v>0</v>
          </cell>
          <cell r="G2674">
            <v>32001</v>
          </cell>
        </row>
        <row r="2675">
          <cell r="B2675" t="str">
            <v>SP90-RES</v>
          </cell>
          <cell r="C2675" t="str">
            <v>SPECIAL PICKUP 90GL RES</v>
          </cell>
          <cell r="D2675" t="str">
            <v>SP90-RESSPECIAL PICKUP 90GL RES</v>
          </cell>
          <cell r="E2675">
            <v>20</v>
          </cell>
          <cell r="F2675">
            <v>0</v>
          </cell>
          <cell r="G2675">
            <v>32001</v>
          </cell>
        </row>
        <row r="2676">
          <cell r="B2676" t="str">
            <v>TIME15</v>
          </cell>
          <cell r="C2676" t="str">
            <v>TIME CHRG - 15MIN</v>
          </cell>
          <cell r="D2676" t="str">
            <v>TIME15TIME CHRG - 15MIN</v>
          </cell>
          <cell r="E2676">
            <v>13</v>
          </cell>
          <cell r="F2676">
            <v>0</v>
          </cell>
          <cell r="G2676">
            <v>31010</v>
          </cell>
        </row>
        <row r="2677">
          <cell r="B2677" t="str">
            <v>2178-RES</v>
          </cell>
          <cell r="C2677" t="str">
            <v>FUEL AND MATERIAL SURCHARGE</v>
          </cell>
          <cell r="D2677" t="str">
            <v>2178-RESFUEL AND MATERIAL SURCHARGE</v>
          </cell>
          <cell r="E2677">
            <v>133</v>
          </cell>
          <cell r="F2677">
            <v>0</v>
          </cell>
          <cell r="G2677">
            <v>32002</v>
          </cell>
        </row>
        <row r="2678">
          <cell r="B2678" t="str">
            <v>LONGB-UTILITY</v>
          </cell>
          <cell r="C2678" t="str">
            <v>9.0% CITY UTILITY TAX</v>
          </cell>
          <cell r="D2678" t="str">
            <v>LONGB-UTILITY9.0% CITY UTILITY TAX</v>
          </cell>
          <cell r="E2678">
            <v>73</v>
          </cell>
          <cell r="F2678">
            <v>0</v>
          </cell>
          <cell r="G2678">
            <v>20175</v>
          </cell>
        </row>
        <row r="2679">
          <cell r="B2679" t="str">
            <v>REFUSE</v>
          </cell>
          <cell r="C2679" t="str">
            <v>3.6% WA REFUSE TAX</v>
          </cell>
          <cell r="D2679" t="str">
            <v>REFUSE3.6% WA REFUSE TAX</v>
          </cell>
          <cell r="E2679">
            <v>337</v>
          </cell>
          <cell r="F2679">
            <v>0</v>
          </cell>
          <cell r="G2679">
            <v>20180</v>
          </cell>
        </row>
        <row r="2680">
          <cell r="B2680" t="str">
            <v>WA-STATE</v>
          </cell>
          <cell r="C2680" t="str">
            <v>8.3% WA STATE SALES TAX</v>
          </cell>
          <cell r="D2680" t="str">
            <v>WA-STATE8.3% WA STATE SALES TAX</v>
          </cell>
          <cell r="E2680">
            <v>59</v>
          </cell>
          <cell r="F2680">
            <v>0</v>
          </cell>
          <cell r="G2680">
            <v>20140</v>
          </cell>
        </row>
        <row r="2681">
          <cell r="B2681" t="str">
            <v>60RW1</v>
          </cell>
          <cell r="C2681" t="str">
            <v>1-60 GAL CART WEEKLY SVC</v>
          </cell>
          <cell r="D2681" t="str">
            <v>60RW11-60 GAL CART WEEKLY SVC</v>
          </cell>
          <cell r="E2681">
            <v>144</v>
          </cell>
          <cell r="F2681">
            <v>0</v>
          </cell>
          <cell r="G2681">
            <v>32000</v>
          </cell>
        </row>
        <row r="2682">
          <cell r="B2682" t="str">
            <v>UNLOCKRESW1</v>
          </cell>
          <cell r="C2682" t="str">
            <v>UNLOCK/UNLATCH WEEKLY</v>
          </cell>
          <cell r="D2682" t="str">
            <v>UNLOCKRESW1UNLOCK/UNLATCH WEEKLY</v>
          </cell>
          <cell r="E2682">
            <v>20</v>
          </cell>
          <cell r="F2682">
            <v>0</v>
          </cell>
          <cell r="G2682">
            <v>32001</v>
          </cell>
        </row>
        <row r="2683">
          <cell r="B2683" t="str">
            <v>EXTRAR</v>
          </cell>
          <cell r="C2683" t="str">
            <v>EXTRA CAN/BAGS</v>
          </cell>
          <cell r="D2683" t="str">
            <v>EXTRAREXTRA CAN/BAGS</v>
          </cell>
          <cell r="E2683">
            <v>74</v>
          </cell>
          <cell r="F2683">
            <v>0</v>
          </cell>
          <cell r="G2683">
            <v>32001</v>
          </cell>
        </row>
        <row r="2684">
          <cell r="B2684" t="str">
            <v>REDELIVER</v>
          </cell>
          <cell r="C2684" t="str">
            <v>DELIVERY CHARGE</v>
          </cell>
          <cell r="D2684" t="str">
            <v>REDELIVERDELIVERY CHARGE</v>
          </cell>
          <cell r="E2684">
            <v>77</v>
          </cell>
          <cell r="F2684">
            <v>0</v>
          </cell>
          <cell r="G2684">
            <v>32001</v>
          </cell>
        </row>
        <row r="2685">
          <cell r="B2685" t="str">
            <v>RESTART</v>
          </cell>
          <cell r="C2685" t="str">
            <v>SERVICE RESTART FEE</v>
          </cell>
          <cell r="D2685" t="str">
            <v>RESTARTSERVICE RESTART FEE</v>
          </cell>
          <cell r="E2685">
            <v>80</v>
          </cell>
          <cell r="F2685">
            <v>0</v>
          </cell>
          <cell r="G2685">
            <v>32000</v>
          </cell>
        </row>
        <row r="2686">
          <cell r="B2686" t="str">
            <v>DISPAPPL</v>
          </cell>
          <cell r="C2686" t="str">
            <v>DUMP FEE - APPLIANCE</v>
          </cell>
          <cell r="D2686" t="str">
            <v>DISPAPPLDUMP FEE - APPLIANCE</v>
          </cell>
          <cell r="E2686">
            <v>18</v>
          </cell>
          <cell r="F2686">
            <v>0</v>
          </cell>
          <cell r="G2686">
            <v>31005</v>
          </cell>
        </row>
        <row r="2687">
          <cell r="B2687" t="str">
            <v>CPRENT20M</v>
          </cell>
          <cell r="C2687" t="str">
            <v>20YD COMP MONTHLY RENT</v>
          </cell>
          <cell r="D2687" t="str">
            <v>CPRENT20M20YD COMP MONTHLY RENT</v>
          </cell>
          <cell r="E2687">
            <v>12</v>
          </cell>
          <cell r="F2687">
            <v>0</v>
          </cell>
          <cell r="G2687">
            <v>31002</v>
          </cell>
        </row>
        <row r="2688">
          <cell r="B2688" t="str">
            <v>RORENT</v>
          </cell>
          <cell r="C2688" t="str">
            <v>ROLL OFF RENT</v>
          </cell>
          <cell r="D2688" t="str">
            <v>RORENTROLL OFF RENT</v>
          </cell>
          <cell r="E2688">
            <v>48</v>
          </cell>
          <cell r="F2688">
            <v>0</v>
          </cell>
          <cell r="G2688">
            <v>31002</v>
          </cell>
        </row>
        <row r="2689">
          <cell r="B2689" t="str">
            <v>RORENTTM</v>
          </cell>
          <cell r="C2689" t="str">
            <v>ROLL OFF RENT TEMP MONTHLY</v>
          </cell>
          <cell r="D2689" t="str">
            <v>RORENTTMROLL OFF RENT TEMP MONTHLY</v>
          </cell>
          <cell r="E2689">
            <v>67</v>
          </cell>
          <cell r="F2689">
            <v>0</v>
          </cell>
          <cell r="G2689">
            <v>31002</v>
          </cell>
        </row>
        <row r="2690">
          <cell r="B2690" t="str">
            <v>SPRECY</v>
          </cell>
          <cell r="C2690" t="str">
            <v>SPECIAL RECY HAUL</v>
          </cell>
          <cell r="D2690" t="str">
            <v>SPRECYSPECIAL RECY HAUL</v>
          </cell>
          <cell r="E2690">
            <v>24</v>
          </cell>
          <cell r="F2690">
            <v>0</v>
          </cell>
          <cell r="G2690">
            <v>31004</v>
          </cell>
        </row>
        <row r="2691">
          <cell r="B2691" t="str">
            <v>DISP</v>
          </cell>
          <cell r="C2691" t="str">
            <v>Disposal Fee Per Ton</v>
          </cell>
          <cell r="D2691" t="str">
            <v>DISPDisposal Fee Per Ton</v>
          </cell>
          <cell r="E2691">
            <v>62</v>
          </cell>
          <cell r="F2691">
            <v>0</v>
          </cell>
          <cell r="G2691">
            <v>31005</v>
          </cell>
        </row>
        <row r="2692">
          <cell r="B2692" t="str">
            <v>RECYHAUL</v>
          </cell>
          <cell r="C2692" t="str">
            <v>ROLL OFF RECYCLE HAUL</v>
          </cell>
          <cell r="D2692" t="str">
            <v>RECYHAULROLL OFF RECYCLE HAUL</v>
          </cell>
          <cell r="E2692">
            <v>42</v>
          </cell>
          <cell r="F2692">
            <v>0</v>
          </cell>
          <cell r="G2692">
            <v>31004</v>
          </cell>
        </row>
        <row r="2693">
          <cell r="B2693" t="str">
            <v>ROHAUL20</v>
          </cell>
          <cell r="C2693" t="str">
            <v>20YD ROLL OFF-HAUL</v>
          </cell>
          <cell r="D2693" t="str">
            <v>ROHAUL2020YD ROLL OFF-HAUL</v>
          </cell>
          <cell r="E2693">
            <v>48</v>
          </cell>
          <cell r="F2693">
            <v>0</v>
          </cell>
          <cell r="G2693">
            <v>31000</v>
          </cell>
        </row>
        <row r="2694">
          <cell r="B2694" t="str">
            <v>ROHAUL20T</v>
          </cell>
          <cell r="C2694" t="str">
            <v>20YD ROLL OFF TEMP HAUL</v>
          </cell>
          <cell r="D2694" t="str">
            <v>ROHAUL20T20YD ROLL OFF TEMP HAUL</v>
          </cell>
          <cell r="E2694">
            <v>42</v>
          </cell>
          <cell r="F2694">
            <v>0</v>
          </cell>
          <cell r="G2694">
            <v>31000</v>
          </cell>
        </row>
        <row r="2695">
          <cell r="B2695" t="str">
            <v>ROHAUL30T</v>
          </cell>
          <cell r="C2695" t="str">
            <v>30YD ROLL OFF TEMP HAUL</v>
          </cell>
          <cell r="D2695" t="str">
            <v>ROHAUL30T30YD ROLL OFF TEMP HAUL</v>
          </cell>
          <cell r="E2695">
            <v>51</v>
          </cell>
          <cell r="F2695">
            <v>0</v>
          </cell>
          <cell r="G2695">
            <v>31001</v>
          </cell>
        </row>
        <row r="2696">
          <cell r="B2696" t="str">
            <v>TIRE-RO</v>
          </cell>
          <cell r="C2696" t="str">
            <v>TIRE FEE - RO</v>
          </cell>
          <cell r="D2696" t="str">
            <v>TIRE-ROTIRE FEE - RO</v>
          </cell>
          <cell r="E2696">
            <v>22</v>
          </cell>
          <cell r="F2696">
            <v>0</v>
          </cell>
          <cell r="G2696">
            <v>31005</v>
          </cell>
        </row>
        <row r="2697">
          <cell r="B2697" t="str">
            <v>COMMODITY</v>
          </cell>
          <cell r="C2697" t="str">
            <v>COMMODITY</v>
          </cell>
          <cell r="D2697" t="str">
            <v>COMMODITYCOMMODITY</v>
          </cell>
          <cell r="E2697">
            <v>33</v>
          </cell>
          <cell r="F2697">
            <v>0</v>
          </cell>
          <cell r="G2697">
            <v>44161</v>
          </cell>
        </row>
        <row r="2698">
          <cell r="B2698" t="str">
            <v>2178-RO</v>
          </cell>
          <cell r="C2698" t="str">
            <v>FUEL AND MATERIAL SURCHARGE</v>
          </cell>
          <cell r="D2698" t="str">
            <v>2178-ROFUEL AND MATERIAL SURCHARGE</v>
          </cell>
          <cell r="E2698">
            <v>140</v>
          </cell>
          <cell r="F2698">
            <v>0</v>
          </cell>
          <cell r="G2698">
            <v>31008</v>
          </cell>
        </row>
        <row r="2699">
          <cell r="B2699" t="str">
            <v>LONGB-UTILITY</v>
          </cell>
          <cell r="C2699" t="str">
            <v>9.0% CITY UTILITY TAX</v>
          </cell>
          <cell r="D2699" t="str">
            <v>LONGB-UTILITY9.0% CITY UTILITY TAX</v>
          </cell>
          <cell r="E2699">
            <v>73</v>
          </cell>
          <cell r="F2699">
            <v>0</v>
          </cell>
          <cell r="G2699">
            <v>20175</v>
          </cell>
        </row>
        <row r="2700">
          <cell r="B2700" t="str">
            <v>REFUSE</v>
          </cell>
          <cell r="C2700" t="str">
            <v>3.6% WA REFUSE TAX</v>
          </cell>
          <cell r="D2700" t="str">
            <v>REFUSE3.6% WA REFUSE TAX</v>
          </cell>
          <cell r="E2700">
            <v>337</v>
          </cell>
          <cell r="F2700">
            <v>0</v>
          </cell>
          <cell r="G2700">
            <v>20180</v>
          </cell>
        </row>
        <row r="2701">
          <cell r="B2701" t="str">
            <v>WA-STATE</v>
          </cell>
          <cell r="C2701" t="str">
            <v>8.3% WA STATE SALES TAX</v>
          </cell>
          <cell r="D2701" t="str">
            <v>WA-STATE8.3% WA STATE SALES TAX</v>
          </cell>
          <cell r="E2701">
            <v>59</v>
          </cell>
          <cell r="F2701">
            <v>0</v>
          </cell>
          <cell r="G2701">
            <v>20140</v>
          </cell>
        </row>
        <row r="2702">
          <cell r="B2702" t="str">
            <v>BDR</v>
          </cell>
          <cell r="C2702" t="str">
            <v>BAD DEBT RECOVERY</v>
          </cell>
          <cell r="D2702" t="str">
            <v>BDRBAD DEBT RECOVERY</v>
          </cell>
          <cell r="E2702">
            <v>30</v>
          </cell>
          <cell r="F2702">
            <v>0</v>
          </cell>
          <cell r="G2702">
            <v>11903</v>
          </cell>
        </row>
        <row r="2703">
          <cell r="B2703" t="str">
            <v>MM</v>
          </cell>
          <cell r="C2703" t="str">
            <v>MOVE MONEY</v>
          </cell>
          <cell r="D2703" t="str">
            <v>MMMOVE MONEY</v>
          </cell>
          <cell r="E2703">
            <v>63</v>
          </cell>
          <cell r="F2703">
            <v>0</v>
          </cell>
          <cell r="G2703">
            <v>10095</v>
          </cell>
        </row>
        <row r="2704">
          <cell r="B2704" t="str">
            <v>REFUND</v>
          </cell>
          <cell r="C2704" t="str">
            <v>REFUND</v>
          </cell>
          <cell r="D2704" t="str">
            <v>REFUNDREFUND</v>
          </cell>
          <cell r="E2704">
            <v>42</v>
          </cell>
          <cell r="F2704">
            <v>0</v>
          </cell>
          <cell r="G2704">
            <v>11599</v>
          </cell>
        </row>
        <row r="2705">
          <cell r="B2705" t="str">
            <v>FINCHG</v>
          </cell>
          <cell r="C2705" t="str">
            <v>LATE FEE</v>
          </cell>
          <cell r="D2705" t="str">
            <v>FINCHGLATE FEE</v>
          </cell>
          <cell r="E2705">
            <v>138</v>
          </cell>
          <cell r="F2705">
            <v>0</v>
          </cell>
          <cell r="G2705">
            <v>38000</v>
          </cell>
        </row>
        <row r="2706">
          <cell r="B2706" t="str">
            <v>BD</v>
          </cell>
          <cell r="C2706" t="str">
            <v>W\O BAD DEBT</v>
          </cell>
          <cell r="D2706" t="str">
            <v>BDW\O BAD DEBT</v>
          </cell>
          <cell r="E2706">
            <v>46</v>
          </cell>
          <cell r="F2706">
            <v>0</v>
          </cell>
          <cell r="G2706">
            <v>11902</v>
          </cell>
        </row>
        <row r="2707">
          <cell r="B2707" t="str">
            <v>BDR</v>
          </cell>
          <cell r="C2707" t="str">
            <v>BAD DEBT RECOVERY</v>
          </cell>
          <cell r="D2707" t="str">
            <v>BDRBAD DEBT RECOVERY</v>
          </cell>
          <cell r="E2707">
            <v>30</v>
          </cell>
          <cell r="F2707">
            <v>0</v>
          </cell>
          <cell r="G2707">
            <v>11903</v>
          </cell>
        </row>
        <row r="2708">
          <cell r="B2708" t="str">
            <v>MM</v>
          </cell>
          <cell r="C2708" t="str">
            <v>MOVE MONEY</v>
          </cell>
          <cell r="D2708" t="str">
            <v>MMMOVE MONEY</v>
          </cell>
          <cell r="E2708">
            <v>63</v>
          </cell>
          <cell r="F2708">
            <v>0</v>
          </cell>
          <cell r="G2708">
            <v>10095</v>
          </cell>
        </row>
        <row r="2709">
          <cell r="B2709" t="str">
            <v>NSF FEES</v>
          </cell>
          <cell r="C2709" t="str">
            <v>RETURNED CHECK FEE</v>
          </cell>
          <cell r="D2709" t="str">
            <v>NSF FEESRETURNED CHECK FEE</v>
          </cell>
          <cell r="E2709">
            <v>25</v>
          </cell>
          <cell r="F2709">
            <v>0</v>
          </cell>
          <cell r="G2709">
            <v>91002</v>
          </cell>
        </row>
        <row r="2710">
          <cell r="B2710" t="str">
            <v>REFUND</v>
          </cell>
          <cell r="C2710" t="str">
            <v>REFUND</v>
          </cell>
          <cell r="D2710" t="str">
            <v>REFUNDREFUND</v>
          </cell>
          <cell r="E2710">
            <v>42</v>
          </cell>
          <cell r="F2710">
            <v>0</v>
          </cell>
          <cell r="G2710">
            <v>11599</v>
          </cell>
        </row>
        <row r="2711">
          <cell r="B2711" t="str">
            <v>RETCK</v>
          </cell>
          <cell r="C2711" t="str">
            <v>RETURNED CHECK</v>
          </cell>
          <cell r="D2711" t="str">
            <v>RETCKRETURNED CHECK</v>
          </cell>
          <cell r="E2711">
            <v>5</v>
          </cell>
          <cell r="F2711">
            <v>0</v>
          </cell>
          <cell r="G2711">
            <v>10060</v>
          </cell>
        </row>
        <row r="2712">
          <cell r="B2712" t="str">
            <v>FINCHG</v>
          </cell>
          <cell r="C2712" t="str">
            <v>LATE FEE</v>
          </cell>
          <cell r="D2712" t="str">
            <v>FINCHGLATE FEE</v>
          </cell>
          <cell r="E2712">
            <v>138</v>
          </cell>
          <cell r="F2712">
            <v>0</v>
          </cell>
          <cell r="G2712">
            <v>38000</v>
          </cell>
        </row>
        <row r="2713">
          <cell r="B2713" t="str">
            <v>BD</v>
          </cell>
          <cell r="C2713" t="str">
            <v>W\O BAD DEBT</v>
          </cell>
          <cell r="D2713" t="str">
            <v>BDW\O BAD DEBT</v>
          </cell>
          <cell r="E2713">
            <v>46</v>
          </cell>
          <cell r="F2713">
            <v>0</v>
          </cell>
          <cell r="G2713">
            <v>11902</v>
          </cell>
        </row>
        <row r="2714">
          <cell r="B2714" t="str">
            <v>BDR</v>
          </cell>
          <cell r="C2714" t="str">
            <v>BAD DEBT RECOVERY</v>
          </cell>
          <cell r="D2714" t="str">
            <v>BDRBAD DEBT RECOVERY</v>
          </cell>
          <cell r="E2714">
            <v>30</v>
          </cell>
          <cell r="F2714">
            <v>0</v>
          </cell>
          <cell r="G2714">
            <v>11903</v>
          </cell>
        </row>
        <row r="2715">
          <cell r="B2715" t="str">
            <v>FINCHG</v>
          </cell>
          <cell r="C2715" t="str">
            <v>LATE FEE</v>
          </cell>
          <cell r="D2715" t="str">
            <v>FINCHGLATE FEE</v>
          </cell>
          <cell r="E2715">
            <v>138</v>
          </cell>
          <cell r="F2715">
            <v>0</v>
          </cell>
          <cell r="G2715">
            <v>38000</v>
          </cell>
        </row>
        <row r="2716">
          <cell r="B2716" t="str">
            <v>MM</v>
          </cell>
          <cell r="C2716" t="str">
            <v>MOVE MONEY</v>
          </cell>
          <cell r="D2716" t="str">
            <v>MMMOVE MONEY</v>
          </cell>
          <cell r="E2716">
            <v>63</v>
          </cell>
          <cell r="F2716">
            <v>0</v>
          </cell>
          <cell r="G2716">
            <v>10095</v>
          </cell>
        </row>
        <row r="2717">
          <cell r="B2717" t="str">
            <v>MM</v>
          </cell>
          <cell r="C2717" t="str">
            <v>MOVE MONEY</v>
          </cell>
          <cell r="D2717" t="str">
            <v>MMMOVE MONEY</v>
          </cell>
          <cell r="E2717">
            <v>63</v>
          </cell>
          <cell r="F2717">
            <v>0</v>
          </cell>
          <cell r="G2717">
            <v>10095</v>
          </cell>
        </row>
        <row r="2718">
          <cell r="B2718" t="str">
            <v>NSF FEES</v>
          </cell>
          <cell r="C2718" t="str">
            <v>RETURNED CHECK FEE</v>
          </cell>
          <cell r="D2718" t="str">
            <v>NSF FEESRETURNED CHECK FEE</v>
          </cell>
          <cell r="E2718">
            <v>25</v>
          </cell>
          <cell r="F2718">
            <v>0</v>
          </cell>
          <cell r="G2718">
            <v>91002</v>
          </cell>
        </row>
        <row r="2719">
          <cell r="B2719" t="str">
            <v>REF-MAKEPAYMENT</v>
          </cell>
          <cell r="C2719" t="str">
            <v>REFUND OF PAYMENT</v>
          </cell>
          <cell r="D2719" t="str">
            <v>REF-MAKEPAYMENTREFUND OF PAYMENT</v>
          </cell>
          <cell r="E2719">
            <v>1</v>
          </cell>
          <cell r="F2719">
            <v>0</v>
          </cell>
          <cell r="G2719">
            <v>10098</v>
          </cell>
        </row>
        <row r="2720">
          <cell r="B2720" t="str">
            <v>REFUND</v>
          </cell>
          <cell r="C2720" t="str">
            <v>REFUND</v>
          </cell>
          <cell r="D2720" t="str">
            <v>REFUNDREFUND</v>
          </cell>
          <cell r="E2720">
            <v>42</v>
          </cell>
          <cell r="F2720">
            <v>0</v>
          </cell>
          <cell r="G2720">
            <v>11599</v>
          </cell>
        </row>
        <row r="2721">
          <cell r="B2721" t="str">
            <v>60CE1</v>
          </cell>
          <cell r="C2721" t="str">
            <v>1-60 GAL CART CMML EOW</v>
          </cell>
          <cell r="D2721" t="str">
            <v>60CE11-60 GAL CART CMML EOW</v>
          </cell>
          <cell r="E2721">
            <v>52</v>
          </cell>
          <cell r="F2721">
            <v>0</v>
          </cell>
          <cell r="G2721">
            <v>33000</v>
          </cell>
        </row>
        <row r="2722">
          <cell r="B2722" t="str">
            <v>60CW1</v>
          </cell>
          <cell r="C2722" t="str">
            <v>1-60 GAL CART CMML WKLY</v>
          </cell>
          <cell r="D2722" t="str">
            <v>60CW11-60 GAL CART CMML WKLY</v>
          </cell>
          <cell r="E2722">
            <v>54</v>
          </cell>
          <cell r="F2722">
            <v>0</v>
          </cell>
          <cell r="G2722">
            <v>33000</v>
          </cell>
        </row>
        <row r="2723">
          <cell r="B2723" t="str">
            <v>CRENT60</v>
          </cell>
          <cell r="C2723" t="str">
            <v>CONTAINER RENT 60 GAL</v>
          </cell>
          <cell r="D2723" t="str">
            <v>CRENT60CONTAINER RENT 60 GAL</v>
          </cell>
          <cell r="E2723">
            <v>50</v>
          </cell>
          <cell r="F2723">
            <v>0</v>
          </cell>
          <cell r="G2723">
            <v>33000</v>
          </cell>
        </row>
        <row r="2724">
          <cell r="B2724" t="str">
            <v>CTRIP</v>
          </cell>
          <cell r="C2724" t="str">
            <v>RETURN TRIP CHARGE - CONT</v>
          </cell>
          <cell r="D2724" t="str">
            <v>CTRIPRETURN TRIP CHARGE - CONT</v>
          </cell>
          <cell r="E2724">
            <v>8</v>
          </cell>
          <cell r="F2724">
            <v>0</v>
          </cell>
          <cell r="G2724">
            <v>33001</v>
          </cell>
        </row>
        <row r="2725">
          <cell r="B2725" t="str">
            <v>SP65B</v>
          </cell>
          <cell r="C2725" t="str">
            <v>SPECIAL PICKUP 65GL BEAR</v>
          </cell>
          <cell r="D2725" t="str">
            <v>SP65BSPECIAL PICKUP 65GL BEAR</v>
          </cell>
          <cell r="E2725">
            <v>12</v>
          </cell>
          <cell r="F2725">
            <v>0</v>
          </cell>
          <cell r="G2725">
            <v>33001</v>
          </cell>
        </row>
        <row r="2726">
          <cell r="B2726" t="str">
            <v>300C2W1</v>
          </cell>
          <cell r="C2726" t="str">
            <v>1-300 GL CART 2X WK SVC</v>
          </cell>
          <cell r="D2726" t="str">
            <v>300C2W11-300 GL CART 2X WK SVC</v>
          </cell>
          <cell r="E2726">
            <v>41</v>
          </cell>
          <cell r="F2726">
            <v>0</v>
          </cell>
          <cell r="G2726">
            <v>33000</v>
          </cell>
        </row>
        <row r="2727">
          <cell r="B2727" t="str">
            <v>300C3W1</v>
          </cell>
          <cell r="C2727" t="str">
            <v>1-300 GL CART 3X WK SVC</v>
          </cell>
          <cell r="D2727" t="str">
            <v>300C3W11-300 GL CART 3X WK SVC</v>
          </cell>
          <cell r="E2727">
            <v>38</v>
          </cell>
          <cell r="F2727">
            <v>0</v>
          </cell>
          <cell r="G2727">
            <v>33000</v>
          </cell>
        </row>
        <row r="2728">
          <cell r="B2728" t="str">
            <v>300C4W1</v>
          </cell>
          <cell r="C2728" t="str">
            <v>1-300 GL CART 4X WK SVC</v>
          </cell>
          <cell r="D2728" t="str">
            <v>300C4W11-300 GL CART 4X WK SVC</v>
          </cell>
          <cell r="E2728">
            <v>11</v>
          </cell>
          <cell r="F2728">
            <v>0</v>
          </cell>
          <cell r="G2728">
            <v>33000</v>
          </cell>
        </row>
        <row r="2729">
          <cell r="B2729" t="str">
            <v>300C5W1</v>
          </cell>
          <cell r="C2729" t="str">
            <v>1-300 GL CART 5X WK SVC</v>
          </cell>
          <cell r="D2729" t="str">
            <v>300C5W11-300 GL CART 5X WK SVC</v>
          </cell>
          <cell r="E2729">
            <v>34</v>
          </cell>
          <cell r="F2729">
            <v>0</v>
          </cell>
          <cell r="G2729">
            <v>33000</v>
          </cell>
        </row>
        <row r="2730">
          <cell r="B2730" t="str">
            <v>300CE1</v>
          </cell>
          <cell r="C2730" t="str">
            <v>1-300 GL CART EOW SVC</v>
          </cell>
          <cell r="D2730" t="str">
            <v>300CE11-300 GL CART EOW SVC</v>
          </cell>
          <cell r="E2730">
            <v>46</v>
          </cell>
          <cell r="F2730">
            <v>0</v>
          </cell>
          <cell r="G2730">
            <v>33000</v>
          </cell>
        </row>
        <row r="2731">
          <cell r="B2731" t="str">
            <v>300CW1</v>
          </cell>
          <cell r="C2731" t="str">
            <v>1-300 GL CART WEEKLY SVC</v>
          </cell>
          <cell r="D2731" t="str">
            <v>300CW11-300 GL CART WEEKLY SVC</v>
          </cell>
          <cell r="E2731">
            <v>51</v>
          </cell>
          <cell r="F2731">
            <v>0</v>
          </cell>
          <cell r="G2731">
            <v>33000</v>
          </cell>
        </row>
        <row r="2732">
          <cell r="B2732" t="str">
            <v>300RENTTM</v>
          </cell>
          <cell r="C2732" t="str">
            <v>300 GL CART TEMP RENT MONTHLY</v>
          </cell>
          <cell r="D2732" t="str">
            <v>300RENTTM300 GL CART TEMP RENT MONTHLY</v>
          </cell>
          <cell r="E2732">
            <v>28</v>
          </cell>
          <cell r="F2732">
            <v>0</v>
          </cell>
          <cell r="G2732">
            <v>33000</v>
          </cell>
        </row>
        <row r="2733">
          <cell r="B2733" t="str">
            <v>60C2W1</v>
          </cell>
          <cell r="C2733" t="str">
            <v>1-60 GAL CART CMML 2X WK</v>
          </cell>
          <cell r="D2733" t="str">
            <v>60C2W11-60 GAL CART CMML 2X WK</v>
          </cell>
          <cell r="E2733">
            <v>25</v>
          </cell>
          <cell r="F2733">
            <v>0</v>
          </cell>
          <cell r="G2733">
            <v>33000</v>
          </cell>
        </row>
        <row r="2734">
          <cell r="B2734" t="str">
            <v>60CE1</v>
          </cell>
          <cell r="C2734" t="str">
            <v>1-60 GAL CART CMML EOW</v>
          </cell>
          <cell r="D2734" t="str">
            <v>60CE11-60 GAL CART CMML EOW</v>
          </cell>
          <cell r="E2734">
            <v>52</v>
          </cell>
          <cell r="F2734">
            <v>0</v>
          </cell>
          <cell r="G2734">
            <v>33000</v>
          </cell>
        </row>
        <row r="2735">
          <cell r="B2735" t="str">
            <v>60CM1</v>
          </cell>
          <cell r="C2735" t="str">
            <v>1-60 GAL CART CMML MNTHLY</v>
          </cell>
          <cell r="D2735" t="str">
            <v>60CM11-60 GAL CART CMML MNTHLY</v>
          </cell>
          <cell r="E2735">
            <v>12</v>
          </cell>
          <cell r="F2735">
            <v>0</v>
          </cell>
          <cell r="G2735">
            <v>33000</v>
          </cell>
        </row>
        <row r="2736">
          <cell r="B2736" t="str">
            <v>60CW1</v>
          </cell>
          <cell r="C2736" t="str">
            <v>1-60 GAL CART CMML WKLY</v>
          </cell>
          <cell r="D2736" t="str">
            <v>60CW11-60 GAL CART CMML WKLY</v>
          </cell>
          <cell r="E2736">
            <v>54</v>
          </cell>
          <cell r="F2736">
            <v>0</v>
          </cell>
          <cell r="G2736">
            <v>33000</v>
          </cell>
        </row>
        <row r="2737">
          <cell r="B2737" t="str">
            <v>65C2WB1</v>
          </cell>
          <cell r="C2737" t="str">
            <v>1-65 GAL BEAR CART CMML 2X WK</v>
          </cell>
          <cell r="D2737" t="str">
            <v>65C2WB11-65 GAL BEAR CART CMML 2X WK</v>
          </cell>
          <cell r="E2737">
            <v>27</v>
          </cell>
          <cell r="F2737">
            <v>0</v>
          </cell>
          <cell r="G2737">
            <v>33000</v>
          </cell>
        </row>
        <row r="2738">
          <cell r="B2738" t="str">
            <v>65CBRENT</v>
          </cell>
          <cell r="C2738" t="str">
            <v>65 CMML BEAR RENT</v>
          </cell>
          <cell r="D2738" t="str">
            <v>65CBRENT65 CMML BEAR RENT</v>
          </cell>
          <cell r="E2738">
            <v>31</v>
          </cell>
          <cell r="F2738">
            <v>0</v>
          </cell>
          <cell r="G2738">
            <v>33000</v>
          </cell>
        </row>
        <row r="2739">
          <cell r="B2739" t="str">
            <v>65CWB1</v>
          </cell>
          <cell r="C2739" t="str">
            <v>1-65 GAL BEAR CART CMML WKLY</v>
          </cell>
          <cell r="D2739" t="str">
            <v>65CWB11-65 GAL BEAR CART CMML WKLY</v>
          </cell>
          <cell r="E2739">
            <v>34</v>
          </cell>
          <cell r="F2739">
            <v>0</v>
          </cell>
          <cell r="G2739">
            <v>33000</v>
          </cell>
        </row>
        <row r="2740">
          <cell r="B2740" t="str">
            <v>90C2W1</v>
          </cell>
          <cell r="C2740" t="str">
            <v>1-90 GAL CART CMML 2X WK</v>
          </cell>
          <cell r="D2740" t="str">
            <v>90C2W11-90 GAL CART CMML 2X WK</v>
          </cell>
          <cell r="E2740">
            <v>36</v>
          </cell>
          <cell r="F2740">
            <v>0</v>
          </cell>
          <cell r="G2740">
            <v>33000</v>
          </cell>
        </row>
        <row r="2741">
          <cell r="B2741" t="str">
            <v>90CE1</v>
          </cell>
          <cell r="C2741" t="str">
            <v>1-90 GAL CART CMML EOW</v>
          </cell>
          <cell r="D2741" t="str">
            <v>90CE11-90 GAL CART CMML EOW</v>
          </cell>
          <cell r="E2741">
            <v>19</v>
          </cell>
          <cell r="F2741">
            <v>0</v>
          </cell>
          <cell r="G2741">
            <v>33000</v>
          </cell>
        </row>
        <row r="2742">
          <cell r="B2742" t="str">
            <v>90CW1</v>
          </cell>
          <cell r="C2742" t="str">
            <v>1-90 GAL CART CMML WKLY</v>
          </cell>
          <cell r="D2742" t="str">
            <v>90CW11-90 GAL CART CMML WKLY</v>
          </cell>
          <cell r="E2742">
            <v>63</v>
          </cell>
          <cell r="F2742">
            <v>0</v>
          </cell>
          <cell r="G2742">
            <v>33000</v>
          </cell>
        </row>
        <row r="2743">
          <cell r="B2743" t="str">
            <v>95C2WB1</v>
          </cell>
          <cell r="C2743" t="str">
            <v>1-95 GAL BEAR CART CMML 2X WK</v>
          </cell>
          <cell r="D2743" t="str">
            <v>95C2WB11-95 GAL BEAR CART CMML 2X WK</v>
          </cell>
          <cell r="E2743">
            <v>15</v>
          </cell>
          <cell r="F2743">
            <v>0</v>
          </cell>
          <cell r="G2743">
            <v>33000</v>
          </cell>
        </row>
        <row r="2744">
          <cell r="B2744" t="str">
            <v>95C3WB1</v>
          </cell>
          <cell r="C2744" t="str">
            <v>1-95 GAL BEAR CART CMML 3X WK</v>
          </cell>
          <cell r="D2744" t="str">
            <v>95C3WB11-95 GAL BEAR CART CMML 3X WK</v>
          </cell>
          <cell r="E2744">
            <v>17</v>
          </cell>
          <cell r="F2744">
            <v>0</v>
          </cell>
          <cell r="G2744">
            <v>33000</v>
          </cell>
        </row>
        <row r="2745">
          <cell r="B2745" t="str">
            <v>95C5WB1</v>
          </cell>
          <cell r="C2745" t="str">
            <v>1-95 GAL BEAR CART CMML 5X WK</v>
          </cell>
          <cell r="D2745" t="str">
            <v>95C5WB11-95 GAL BEAR CART CMML 5X WK</v>
          </cell>
          <cell r="E2745">
            <v>16</v>
          </cell>
          <cell r="F2745">
            <v>0</v>
          </cell>
          <cell r="G2745">
            <v>33000</v>
          </cell>
        </row>
        <row r="2746">
          <cell r="B2746" t="str">
            <v>95CBRENT</v>
          </cell>
          <cell r="C2746" t="str">
            <v>95 CMML BEAR RENT</v>
          </cell>
          <cell r="D2746" t="str">
            <v>95CBRENT95 CMML BEAR RENT</v>
          </cell>
          <cell r="E2746">
            <v>37</v>
          </cell>
          <cell r="F2746">
            <v>0</v>
          </cell>
          <cell r="G2746">
            <v>33000</v>
          </cell>
        </row>
        <row r="2747">
          <cell r="B2747" t="str">
            <v>95CWB1</v>
          </cell>
          <cell r="C2747" t="str">
            <v>1-95 GAL BEAR CART CMML WKLY</v>
          </cell>
          <cell r="D2747" t="str">
            <v>95CWB11-95 GAL BEAR CART CMML WKLY</v>
          </cell>
          <cell r="E2747">
            <v>37</v>
          </cell>
          <cell r="F2747">
            <v>0</v>
          </cell>
          <cell r="G2747">
            <v>33000</v>
          </cell>
        </row>
        <row r="2748">
          <cell r="B2748" t="str">
            <v>CASTERS-COM</v>
          </cell>
          <cell r="C2748" t="str">
            <v>CASTERS - COM</v>
          </cell>
          <cell r="D2748" t="str">
            <v>CASTERS-COMCASTERS - COM</v>
          </cell>
          <cell r="E2748">
            <v>43</v>
          </cell>
          <cell r="F2748">
            <v>0</v>
          </cell>
          <cell r="G2748">
            <v>33000</v>
          </cell>
        </row>
        <row r="2749">
          <cell r="B2749" t="str">
            <v>CDRIVEINEOW</v>
          </cell>
          <cell r="C2749" t="str">
            <v>DRIVE IN SVC COMM EOW</v>
          </cell>
          <cell r="D2749" t="str">
            <v>CDRIVEINEOWDRIVE IN SVC COMM EOW</v>
          </cell>
          <cell r="E2749">
            <v>5</v>
          </cell>
          <cell r="F2749">
            <v>0</v>
          </cell>
          <cell r="G2749">
            <v>33001</v>
          </cell>
        </row>
        <row r="2750">
          <cell r="B2750" t="str">
            <v>CRENT300</v>
          </cell>
          <cell r="C2750" t="str">
            <v>CONTAINER RENT 300 GAL</v>
          </cell>
          <cell r="D2750" t="str">
            <v>CRENT300CONTAINER RENT 300 GAL</v>
          </cell>
          <cell r="E2750">
            <v>46</v>
          </cell>
          <cell r="F2750">
            <v>0</v>
          </cell>
          <cell r="G2750">
            <v>33000</v>
          </cell>
        </row>
        <row r="2751">
          <cell r="B2751" t="str">
            <v>CRENT60</v>
          </cell>
          <cell r="C2751" t="str">
            <v>CONTAINER RENT 60 GAL</v>
          </cell>
          <cell r="D2751" t="str">
            <v>CRENT60CONTAINER RENT 60 GAL</v>
          </cell>
          <cell r="E2751">
            <v>50</v>
          </cell>
          <cell r="F2751">
            <v>0</v>
          </cell>
          <cell r="G2751">
            <v>33000</v>
          </cell>
        </row>
        <row r="2752">
          <cell r="B2752" t="str">
            <v>CRENT90</v>
          </cell>
          <cell r="C2752" t="str">
            <v>CONTAINER RENT 90 GAL</v>
          </cell>
          <cell r="D2752" t="str">
            <v>CRENT90CONTAINER RENT 90 GAL</v>
          </cell>
          <cell r="E2752">
            <v>12</v>
          </cell>
          <cell r="F2752">
            <v>0</v>
          </cell>
          <cell r="G2752">
            <v>33000</v>
          </cell>
        </row>
        <row r="2753">
          <cell r="B2753" t="str">
            <v>ROLLE-COM</v>
          </cell>
          <cell r="C2753" t="str">
            <v>ROLLOUT CMML EOW UP TO 25FT</v>
          </cell>
          <cell r="D2753" t="str">
            <v>ROLLE-COMROLLOUT CMML EOW UP TO 25FT</v>
          </cell>
          <cell r="E2753">
            <v>9</v>
          </cell>
          <cell r="F2753">
            <v>0</v>
          </cell>
          <cell r="G2753">
            <v>33001</v>
          </cell>
        </row>
        <row r="2754">
          <cell r="B2754" t="str">
            <v>ROLLOUTOC</v>
          </cell>
          <cell r="C2754" t="str">
            <v>ROLL OUT</v>
          </cell>
          <cell r="D2754" t="str">
            <v>ROLLOUTOCROLL OUT</v>
          </cell>
          <cell r="E2754">
            <v>36</v>
          </cell>
          <cell r="F2754">
            <v>0</v>
          </cell>
          <cell r="G2754">
            <v>33001</v>
          </cell>
        </row>
        <row r="2755">
          <cell r="B2755" t="str">
            <v>ROLLW300</v>
          </cell>
          <cell r="C2755" t="str">
            <v>ROLL OUT 300GAL WKLY</v>
          </cell>
          <cell r="D2755" t="str">
            <v>ROLLW300ROLL OUT 300GAL WKLY</v>
          </cell>
          <cell r="E2755">
            <v>13</v>
          </cell>
          <cell r="F2755">
            <v>0</v>
          </cell>
          <cell r="G2755">
            <v>33001</v>
          </cell>
        </row>
        <row r="2756">
          <cell r="B2756" t="str">
            <v>ROLLW-COM</v>
          </cell>
          <cell r="C2756" t="str">
            <v>ROLLOUT CMML WEEKLY UP TO 25FT</v>
          </cell>
          <cell r="D2756" t="str">
            <v>ROLLW-COMROLLOUT CMML WEEKLY UP TO 25FT</v>
          </cell>
          <cell r="E2756">
            <v>24</v>
          </cell>
          <cell r="F2756">
            <v>0</v>
          </cell>
          <cell r="G2756">
            <v>33001</v>
          </cell>
        </row>
        <row r="2757">
          <cell r="B2757" t="str">
            <v>UNLOCKREF</v>
          </cell>
          <cell r="C2757" t="str">
            <v>UNLOCK / UNLATCH REFUSE</v>
          </cell>
          <cell r="D2757" t="str">
            <v>UNLOCKREFUNLOCK / UNLATCH REFUSE</v>
          </cell>
          <cell r="E2757">
            <v>39</v>
          </cell>
          <cell r="F2757">
            <v>0</v>
          </cell>
          <cell r="G2757">
            <v>33001</v>
          </cell>
        </row>
        <row r="2758">
          <cell r="B2758" t="str">
            <v>300C2W1</v>
          </cell>
          <cell r="C2758" t="str">
            <v>1-300 GL CART 2X WK SVC</v>
          </cell>
          <cell r="D2758" t="str">
            <v>300C2W11-300 GL CART 2X WK SVC</v>
          </cell>
          <cell r="E2758">
            <v>41</v>
          </cell>
          <cell r="F2758">
            <v>0</v>
          </cell>
          <cell r="G2758">
            <v>33000</v>
          </cell>
        </row>
        <row r="2759">
          <cell r="B2759" t="str">
            <v>300CTPU</v>
          </cell>
          <cell r="C2759" t="str">
            <v>300 GL CART TEMP PICKUP</v>
          </cell>
          <cell r="D2759" t="str">
            <v>300CTPU300 GL CART TEMP PICKUP</v>
          </cell>
          <cell r="E2759">
            <v>30</v>
          </cell>
          <cell r="F2759">
            <v>0</v>
          </cell>
          <cell r="G2759">
            <v>33000</v>
          </cell>
        </row>
        <row r="2760">
          <cell r="B2760" t="str">
            <v>300CW1</v>
          </cell>
          <cell r="C2760" t="str">
            <v>1-300 GL CART WEEKLY SVC</v>
          </cell>
          <cell r="D2760" t="str">
            <v>300CW11-300 GL CART WEEKLY SVC</v>
          </cell>
          <cell r="E2760">
            <v>51</v>
          </cell>
          <cell r="F2760">
            <v>0</v>
          </cell>
          <cell r="G2760">
            <v>33000</v>
          </cell>
        </row>
        <row r="2761">
          <cell r="B2761" t="str">
            <v>300RENTTD</v>
          </cell>
          <cell r="C2761" t="str">
            <v>300 GL CART TEMP RENT DAILY</v>
          </cell>
          <cell r="D2761" t="str">
            <v>300RENTTD300 GL CART TEMP RENT DAILY</v>
          </cell>
          <cell r="E2761">
            <v>13</v>
          </cell>
          <cell r="F2761">
            <v>0</v>
          </cell>
          <cell r="G2761">
            <v>33000</v>
          </cell>
        </row>
        <row r="2762">
          <cell r="B2762" t="str">
            <v>CTDEL</v>
          </cell>
          <cell r="C2762" t="str">
            <v>TEMP CONTAINER DELIV</v>
          </cell>
          <cell r="D2762" t="str">
            <v>CTDELTEMP CONTAINER DELIV</v>
          </cell>
          <cell r="E2762">
            <v>21</v>
          </cell>
          <cell r="F2762">
            <v>0</v>
          </cell>
          <cell r="G2762">
            <v>33000</v>
          </cell>
        </row>
        <row r="2763">
          <cell r="B2763" t="str">
            <v>CXTRA90</v>
          </cell>
          <cell r="C2763" t="str">
            <v>EXTRA 90GAL COMM</v>
          </cell>
          <cell r="D2763" t="str">
            <v>CXTRA90EXTRA 90GAL COMM</v>
          </cell>
          <cell r="E2763">
            <v>15</v>
          </cell>
          <cell r="F2763">
            <v>0</v>
          </cell>
          <cell r="G2763">
            <v>33001</v>
          </cell>
        </row>
        <row r="2764">
          <cell r="B2764" t="str">
            <v>OFOWC</v>
          </cell>
          <cell r="C2764" t="str">
            <v>OVERFILL/OVERWEIGHT COMM</v>
          </cell>
          <cell r="D2764" t="str">
            <v>OFOWCOVERFILL/OVERWEIGHT COMM</v>
          </cell>
          <cell r="E2764">
            <v>40</v>
          </cell>
          <cell r="F2764">
            <v>0</v>
          </cell>
          <cell r="G2764">
            <v>33001</v>
          </cell>
        </row>
        <row r="2765">
          <cell r="B2765" t="str">
            <v>SP300</v>
          </cell>
          <cell r="C2765" t="str">
            <v>SPECIAL PICKUP 300GL</v>
          </cell>
          <cell r="D2765" t="str">
            <v>SP300SPECIAL PICKUP 300GL</v>
          </cell>
          <cell r="E2765">
            <v>30</v>
          </cell>
          <cell r="F2765">
            <v>0</v>
          </cell>
          <cell r="G2765">
            <v>33001</v>
          </cell>
        </row>
        <row r="2766">
          <cell r="B2766" t="str">
            <v>SP90-COMM</v>
          </cell>
          <cell r="C2766" t="str">
            <v>SPECIAL PICKUP 90GL COMM</v>
          </cell>
          <cell r="D2766" t="str">
            <v>SP90-COMMSPECIAL PICKUP 90GL COMM</v>
          </cell>
          <cell r="E2766">
            <v>14</v>
          </cell>
          <cell r="F2766">
            <v>0</v>
          </cell>
          <cell r="G2766">
            <v>33001</v>
          </cell>
        </row>
        <row r="2767">
          <cell r="B2767" t="str">
            <v>2178-COM</v>
          </cell>
          <cell r="C2767" t="str">
            <v>FUEL AND MATERIAL SURCHARGE</v>
          </cell>
          <cell r="D2767" t="str">
            <v>2178-COMFUEL AND MATERIAL SURCHARGE</v>
          </cell>
          <cell r="E2767">
            <v>77</v>
          </cell>
          <cell r="F2767">
            <v>0</v>
          </cell>
          <cell r="G2767">
            <v>33002</v>
          </cell>
        </row>
        <row r="2768">
          <cell r="B2768" t="str">
            <v>2178-RES</v>
          </cell>
          <cell r="C2768" t="str">
            <v>FUEL AND MATERIAL SURCHARGE</v>
          </cell>
          <cell r="D2768" t="str">
            <v>2178-RESFUEL AND MATERIAL SURCHARGE</v>
          </cell>
          <cell r="E2768">
            <v>133</v>
          </cell>
          <cell r="F2768">
            <v>0</v>
          </cell>
          <cell r="G2768">
            <v>33002</v>
          </cell>
        </row>
        <row r="2769">
          <cell r="B2769" t="str">
            <v>2178-RO</v>
          </cell>
          <cell r="C2769" t="str">
            <v>FUEL AND MATERIAL SURCHARGE</v>
          </cell>
          <cell r="D2769" t="str">
            <v>2178-ROFUEL AND MATERIAL SURCHARGE</v>
          </cell>
          <cell r="E2769">
            <v>140</v>
          </cell>
          <cell r="F2769">
            <v>0</v>
          </cell>
          <cell r="G2769">
            <v>33002</v>
          </cell>
        </row>
        <row r="2770">
          <cell r="B2770" t="str">
            <v>REFUSE</v>
          </cell>
          <cell r="C2770" t="str">
            <v>3.6% WA REFUSE TAX</v>
          </cell>
          <cell r="D2770" t="str">
            <v>REFUSE3.6% WA REFUSE TAX</v>
          </cell>
          <cell r="E2770">
            <v>337</v>
          </cell>
          <cell r="F2770">
            <v>0</v>
          </cell>
          <cell r="G2770">
            <v>20180</v>
          </cell>
        </row>
        <row r="2771">
          <cell r="B2771" t="str">
            <v>WA-STATE</v>
          </cell>
          <cell r="C2771" t="str">
            <v>8.1% WA STATE SALES TAX</v>
          </cell>
          <cell r="D2771" t="str">
            <v>WA-STATE8.1% WA STATE SALES TAX</v>
          </cell>
          <cell r="E2771">
            <v>170</v>
          </cell>
          <cell r="F2771">
            <v>0</v>
          </cell>
          <cell r="G2771">
            <v>20140</v>
          </cell>
        </row>
        <row r="2772">
          <cell r="B2772" t="str">
            <v>WA-STATE</v>
          </cell>
          <cell r="C2772" t="str">
            <v>8.1% WA STATE SALES TAX</v>
          </cell>
          <cell r="D2772" t="str">
            <v>WA-STATE8.1% WA STATE SALES TAX</v>
          </cell>
          <cell r="E2772">
            <v>170</v>
          </cell>
          <cell r="F2772">
            <v>0</v>
          </cell>
          <cell r="G2772">
            <v>20140</v>
          </cell>
        </row>
        <row r="2773">
          <cell r="B2773" t="str">
            <v>REF-PAYNOW</v>
          </cell>
          <cell r="C2773" t="str">
            <v>REFUND OF ONE-TIME PAYMENT</v>
          </cell>
          <cell r="D2773" t="str">
            <v>REF-PAYNOWREFUND OF ONE-TIME PAYMENT</v>
          </cell>
          <cell r="E2773">
            <v>51</v>
          </cell>
          <cell r="F2773">
            <v>0</v>
          </cell>
          <cell r="G2773">
            <v>10098</v>
          </cell>
        </row>
        <row r="2774">
          <cell r="B2774" t="str">
            <v>RETCK-PNCL</v>
          </cell>
          <cell r="C2774" t="str">
            <v>RETURNED CHECK - PNC LOCKBOX</v>
          </cell>
          <cell r="D2774" t="str">
            <v>RETCK-PNCLRETURNED CHECK - PNC LOCKBOX</v>
          </cell>
          <cell r="E2774">
            <v>8</v>
          </cell>
          <cell r="F2774">
            <v>0</v>
          </cell>
          <cell r="G2774">
            <v>10099</v>
          </cell>
        </row>
        <row r="2775">
          <cell r="B2775" t="str">
            <v>CC-KOL</v>
          </cell>
          <cell r="C2775" t="str">
            <v>ONLINE PAYMENT-CC</v>
          </cell>
          <cell r="D2775" t="str">
            <v>CC-KOLONLINE PAYMENT-CC</v>
          </cell>
          <cell r="E2775">
            <v>151</v>
          </cell>
          <cell r="F2775">
            <v>0</v>
          </cell>
          <cell r="G2775">
            <v>10098</v>
          </cell>
        </row>
        <row r="2776">
          <cell r="B2776" t="str">
            <v>MAKEPAYMENT</v>
          </cell>
          <cell r="C2776" t="str">
            <v>MAKE A PAYMENT</v>
          </cell>
          <cell r="D2776" t="str">
            <v>MAKEPAYMENTMAKE A PAYMENT</v>
          </cell>
          <cell r="E2776">
            <v>60</v>
          </cell>
          <cell r="F2776">
            <v>0</v>
          </cell>
          <cell r="G2776">
            <v>10098</v>
          </cell>
        </row>
        <row r="2777">
          <cell r="B2777" t="str">
            <v>PAY</v>
          </cell>
          <cell r="C2777" t="str">
            <v>PAYMENT-THANK YOU!</v>
          </cell>
          <cell r="D2777" t="str">
            <v>PAYPAYMENT-THANK YOU!</v>
          </cell>
          <cell r="E2777">
            <v>141</v>
          </cell>
          <cell r="F2777">
            <v>0</v>
          </cell>
          <cell r="G2777">
            <v>10060</v>
          </cell>
        </row>
        <row r="2778">
          <cell r="B2778" t="str">
            <v>PAY-CFREE</v>
          </cell>
          <cell r="C2778" t="str">
            <v>PAYMENT-THANK YOU</v>
          </cell>
          <cell r="D2778" t="str">
            <v>PAY-CFREEPAYMENT-THANK YOU</v>
          </cell>
          <cell r="E2778">
            <v>106</v>
          </cell>
          <cell r="F2778">
            <v>0</v>
          </cell>
          <cell r="G2778">
            <v>10092</v>
          </cell>
        </row>
        <row r="2779">
          <cell r="B2779" t="str">
            <v>PAY-KOL</v>
          </cell>
          <cell r="C2779" t="str">
            <v>PAYMENT-THANK YOU - OL</v>
          </cell>
          <cell r="D2779" t="str">
            <v>PAY-KOLPAYMENT-THANK YOU - OL</v>
          </cell>
          <cell r="E2779">
            <v>128</v>
          </cell>
          <cell r="F2779">
            <v>0</v>
          </cell>
          <cell r="G2779">
            <v>10093</v>
          </cell>
        </row>
        <row r="2780">
          <cell r="B2780" t="str">
            <v>PAYMANC</v>
          </cell>
          <cell r="C2780" t="str">
            <v>PAYMENT THANK YOU!</v>
          </cell>
          <cell r="D2780" t="str">
            <v>PAYMANCPAYMENT THANK YOU!</v>
          </cell>
          <cell r="E2780">
            <v>3</v>
          </cell>
          <cell r="F2780">
            <v>0</v>
          </cell>
          <cell r="G2780">
            <v>10091</v>
          </cell>
        </row>
        <row r="2781">
          <cell r="B2781" t="str">
            <v>PAYMET</v>
          </cell>
          <cell r="C2781" t="str">
            <v>METAVANTE ONLINE PAYMENT</v>
          </cell>
          <cell r="D2781" t="str">
            <v>PAYMETMETAVANTE ONLINE PAYMENT</v>
          </cell>
          <cell r="E2781">
            <v>77</v>
          </cell>
          <cell r="F2781">
            <v>0</v>
          </cell>
          <cell r="G2781">
            <v>10092</v>
          </cell>
        </row>
        <row r="2782">
          <cell r="B2782" t="str">
            <v>PAYNOW</v>
          </cell>
          <cell r="C2782" t="str">
            <v>ONE-TIME PAYMENT</v>
          </cell>
          <cell r="D2782" t="str">
            <v>PAYNOWONE-TIME PAYMENT</v>
          </cell>
          <cell r="E2782">
            <v>157</v>
          </cell>
          <cell r="F2782">
            <v>0</v>
          </cell>
          <cell r="G2782">
            <v>10098</v>
          </cell>
        </row>
        <row r="2783">
          <cell r="B2783" t="str">
            <v>PAYPNCL</v>
          </cell>
          <cell r="C2783" t="str">
            <v>PAYMENT THANK YOU!</v>
          </cell>
          <cell r="D2783" t="str">
            <v>PAYPNCLPAYMENT THANK YOU!</v>
          </cell>
          <cell r="E2783">
            <v>151</v>
          </cell>
          <cell r="F2783">
            <v>0</v>
          </cell>
          <cell r="G2783">
            <v>10099</v>
          </cell>
        </row>
        <row r="2784">
          <cell r="B2784" t="str">
            <v>PAY-RPPS</v>
          </cell>
          <cell r="C2784" t="str">
            <v>RPSS PAYMENT</v>
          </cell>
          <cell r="D2784" t="str">
            <v>PAY-RPPSRPSS PAYMENT</v>
          </cell>
          <cell r="E2784">
            <v>16</v>
          </cell>
          <cell r="F2784">
            <v>0</v>
          </cell>
          <cell r="G2784">
            <v>10092</v>
          </cell>
        </row>
        <row r="2785">
          <cell r="B2785" t="str">
            <v>RET-KOL</v>
          </cell>
          <cell r="C2785" t="str">
            <v>ONLINE PAYMENT RETURN</v>
          </cell>
          <cell r="D2785" t="str">
            <v>RET-KOLONLINE PAYMENT RETURN</v>
          </cell>
          <cell r="E2785">
            <v>35</v>
          </cell>
          <cell r="F2785">
            <v>0</v>
          </cell>
          <cell r="G2785">
            <v>10093</v>
          </cell>
        </row>
        <row r="2786">
          <cell r="B2786" t="str">
            <v>REF-PAYNOW</v>
          </cell>
          <cell r="C2786" t="str">
            <v>REFUND OF ONE-TIME PAYMENT</v>
          </cell>
          <cell r="D2786" t="str">
            <v>REF-PAYNOWREFUND OF ONE-TIME PAYMENT</v>
          </cell>
          <cell r="E2786">
            <v>51</v>
          </cell>
          <cell r="F2786">
            <v>0</v>
          </cell>
          <cell r="G2786">
            <v>10098</v>
          </cell>
        </row>
        <row r="2787">
          <cell r="B2787" t="str">
            <v>RETCK-PNCL</v>
          </cell>
          <cell r="C2787" t="str">
            <v>RETURNED CHECK - PNC LOCKBOX</v>
          </cell>
          <cell r="D2787" t="str">
            <v>RETCK-PNCLRETURNED CHECK - PNC LOCKBOX</v>
          </cell>
          <cell r="E2787">
            <v>8</v>
          </cell>
          <cell r="F2787">
            <v>0</v>
          </cell>
          <cell r="G2787">
            <v>10099</v>
          </cell>
        </row>
        <row r="2788">
          <cell r="B2788" t="str">
            <v>CC-KOL</v>
          </cell>
          <cell r="C2788" t="str">
            <v>ONLINE PAYMENT-CC</v>
          </cell>
          <cell r="D2788" t="str">
            <v>CC-KOLONLINE PAYMENT-CC</v>
          </cell>
          <cell r="E2788">
            <v>151</v>
          </cell>
          <cell r="F2788">
            <v>0</v>
          </cell>
          <cell r="G2788">
            <v>10098</v>
          </cell>
        </row>
        <row r="2789">
          <cell r="B2789" t="str">
            <v>CCREF-KOL</v>
          </cell>
          <cell r="C2789" t="str">
            <v>CREDIT CARD REFUND</v>
          </cell>
          <cell r="D2789" t="str">
            <v>CCREF-KOLCREDIT CARD REFUND</v>
          </cell>
          <cell r="E2789">
            <v>25</v>
          </cell>
          <cell r="F2789">
            <v>0</v>
          </cell>
          <cell r="G2789">
            <v>10098</v>
          </cell>
        </row>
        <row r="2790">
          <cell r="B2790" t="str">
            <v>MAKEPAYMENT</v>
          </cell>
          <cell r="C2790" t="str">
            <v>MAKE A PAYMENT</v>
          </cell>
          <cell r="D2790" t="str">
            <v>MAKEPAYMENTMAKE A PAYMENT</v>
          </cell>
          <cell r="E2790">
            <v>60</v>
          </cell>
          <cell r="F2790">
            <v>0</v>
          </cell>
          <cell r="G2790">
            <v>10098</v>
          </cell>
        </row>
        <row r="2791">
          <cell r="B2791" t="str">
            <v>PAY</v>
          </cell>
          <cell r="C2791" t="str">
            <v>PAYMENT-THANK YOU!</v>
          </cell>
          <cell r="D2791" t="str">
            <v>PAYPAYMENT-THANK YOU!</v>
          </cell>
          <cell r="E2791">
            <v>141</v>
          </cell>
          <cell r="F2791">
            <v>0</v>
          </cell>
          <cell r="G2791">
            <v>10060</v>
          </cell>
        </row>
        <row r="2792">
          <cell r="B2792" t="str">
            <v>PAY-CFREE</v>
          </cell>
          <cell r="C2792" t="str">
            <v>PAYMENT-THANK YOU</v>
          </cell>
          <cell r="D2792" t="str">
            <v>PAY-CFREEPAYMENT-THANK YOU</v>
          </cell>
          <cell r="E2792">
            <v>106</v>
          </cell>
          <cell r="F2792">
            <v>0</v>
          </cell>
          <cell r="G2792">
            <v>10092</v>
          </cell>
        </row>
        <row r="2793">
          <cell r="B2793" t="str">
            <v>PAY-KOL</v>
          </cell>
          <cell r="C2793" t="str">
            <v>PAYMENT-THANK YOU - OL</v>
          </cell>
          <cell r="D2793" t="str">
            <v>PAY-KOLPAYMENT-THANK YOU - OL</v>
          </cell>
          <cell r="E2793">
            <v>128</v>
          </cell>
          <cell r="F2793">
            <v>0</v>
          </cell>
          <cell r="G2793">
            <v>10093</v>
          </cell>
        </row>
        <row r="2794">
          <cell r="B2794" t="str">
            <v>PAYMANC</v>
          </cell>
          <cell r="C2794" t="str">
            <v>PAYMENT THANK YOU!</v>
          </cell>
          <cell r="D2794" t="str">
            <v>PAYMANCPAYMENT THANK YOU!</v>
          </cell>
          <cell r="E2794">
            <v>3</v>
          </cell>
          <cell r="F2794">
            <v>0</v>
          </cell>
          <cell r="G2794">
            <v>10091</v>
          </cell>
        </row>
        <row r="2795">
          <cell r="B2795" t="str">
            <v>PAYMET</v>
          </cell>
          <cell r="C2795" t="str">
            <v>METAVANTE ONLINE PAYMENT</v>
          </cell>
          <cell r="D2795" t="str">
            <v>PAYMETMETAVANTE ONLINE PAYMENT</v>
          </cell>
          <cell r="E2795">
            <v>77</v>
          </cell>
          <cell r="F2795">
            <v>0</v>
          </cell>
          <cell r="G2795">
            <v>10092</v>
          </cell>
        </row>
        <row r="2796">
          <cell r="B2796" t="str">
            <v>PAYNOW</v>
          </cell>
          <cell r="C2796" t="str">
            <v>ONE-TIME PAYMENT</v>
          </cell>
          <cell r="D2796" t="str">
            <v>PAYNOWONE-TIME PAYMENT</v>
          </cell>
          <cell r="E2796">
            <v>157</v>
          </cell>
          <cell r="F2796">
            <v>0</v>
          </cell>
          <cell r="G2796">
            <v>10098</v>
          </cell>
        </row>
        <row r="2797">
          <cell r="B2797" t="str">
            <v>PAYPNCL</v>
          </cell>
          <cell r="C2797" t="str">
            <v>PAYMENT THANK YOU!</v>
          </cell>
          <cell r="D2797" t="str">
            <v>PAYPNCLPAYMENT THANK YOU!</v>
          </cell>
          <cell r="E2797">
            <v>151</v>
          </cell>
          <cell r="F2797">
            <v>0</v>
          </cell>
          <cell r="G2797">
            <v>10099</v>
          </cell>
        </row>
        <row r="2798">
          <cell r="B2798" t="str">
            <v>PAY-RPPS</v>
          </cell>
          <cell r="C2798" t="str">
            <v>RPSS PAYMENT</v>
          </cell>
          <cell r="D2798" t="str">
            <v>PAY-RPPSRPSS PAYMENT</v>
          </cell>
          <cell r="E2798">
            <v>16</v>
          </cell>
          <cell r="F2798">
            <v>0</v>
          </cell>
          <cell r="G2798">
            <v>10092</v>
          </cell>
        </row>
        <row r="2799">
          <cell r="B2799" t="str">
            <v>REF-PAYNOW</v>
          </cell>
          <cell r="C2799" t="str">
            <v>REFUND OF ONE-TIME PAYMENT</v>
          </cell>
          <cell r="D2799" t="str">
            <v>REF-PAYNOWREFUND OF ONE-TIME PAYMENT</v>
          </cell>
          <cell r="E2799">
            <v>51</v>
          </cell>
          <cell r="F2799">
            <v>0</v>
          </cell>
          <cell r="G2799">
            <v>10098</v>
          </cell>
        </row>
        <row r="2800">
          <cell r="B2800" t="str">
            <v>RETCK-PNCL</v>
          </cell>
          <cell r="C2800" t="str">
            <v>RETURNED CHECK - PNC LOCKBOX</v>
          </cell>
          <cell r="D2800" t="str">
            <v>RETCK-PNCLRETURNED CHECK - PNC LOCKBOX</v>
          </cell>
          <cell r="E2800">
            <v>8</v>
          </cell>
          <cell r="F2800">
            <v>0</v>
          </cell>
          <cell r="G2800">
            <v>10099</v>
          </cell>
        </row>
        <row r="2801">
          <cell r="B2801" t="str">
            <v>CC-KOL</v>
          </cell>
          <cell r="C2801" t="str">
            <v>ONLINE PAYMENT-CC</v>
          </cell>
          <cell r="D2801" t="str">
            <v>CC-KOLONLINE PAYMENT-CC</v>
          </cell>
          <cell r="E2801">
            <v>151</v>
          </cell>
          <cell r="F2801">
            <v>0</v>
          </cell>
          <cell r="G2801">
            <v>10098</v>
          </cell>
        </row>
        <row r="2802">
          <cell r="B2802" t="str">
            <v>MAKEPAYMENT</v>
          </cell>
          <cell r="C2802" t="str">
            <v>MAKE A PAYMENT</v>
          </cell>
          <cell r="D2802" t="str">
            <v>MAKEPAYMENTMAKE A PAYMENT</v>
          </cell>
          <cell r="E2802">
            <v>60</v>
          </cell>
          <cell r="F2802">
            <v>0</v>
          </cell>
          <cell r="G2802">
            <v>10098</v>
          </cell>
        </row>
        <row r="2803">
          <cell r="B2803" t="str">
            <v>PAY</v>
          </cell>
          <cell r="C2803" t="str">
            <v>PAYMENT-THANK YOU!</v>
          </cell>
          <cell r="D2803" t="str">
            <v>PAYPAYMENT-THANK YOU!</v>
          </cell>
          <cell r="E2803">
            <v>141</v>
          </cell>
          <cell r="F2803">
            <v>0</v>
          </cell>
          <cell r="G2803">
            <v>10060</v>
          </cell>
        </row>
        <row r="2804">
          <cell r="B2804" t="str">
            <v>PAY-CFREE</v>
          </cell>
          <cell r="C2804" t="str">
            <v>PAYMENT-THANK YOU</v>
          </cell>
          <cell r="D2804" t="str">
            <v>PAY-CFREEPAYMENT-THANK YOU</v>
          </cell>
          <cell r="E2804">
            <v>106</v>
          </cell>
          <cell r="F2804">
            <v>0</v>
          </cell>
          <cell r="G2804">
            <v>10092</v>
          </cell>
        </row>
        <row r="2805">
          <cell r="B2805" t="str">
            <v>PAY-KOL</v>
          </cell>
          <cell r="C2805" t="str">
            <v>PAYMENT-THANK YOU - OL</v>
          </cell>
          <cell r="D2805" t="str">
            <v>PAY-KOLPAYMENT-THANK YOU - OL</v>
          </cell>
          <cell r="E2805">
            <v>128</v>
          </cell>
          <cell r="F2805">
            <v>0</v>
          </cell>
          <cell r="G2805">
            <v>10093</v>
          </cell>
        </row>
        <row r="2806">
          <cell r="B2806" t="str">
            <v>PAYMET</v>
          </cell>
          <cell r="C2806" t="str">
            <v>METAVANTE ONLINE PAYMENT</v>
          </cell>
          <cell r="D2806" t="str">
            <v>PAYMETMETAVANTE ONLINE PAYMENT</v>
          </cell>
          <cell r="E2806">
            <v>77</v>
          </cell>
          <cell r="F2806">
            <v>0</v>
          </cell>
          <cell r="G2806">
            <v>10092</v>
          </cell>
        </row>
        <row r="2807">
          <cell r="B2807" t="str">
            <v>PAY-NATL</v>
          </cell>
          <cell r="C2807" t="str">
            <v>PAYMENT THANK YOU</v>
          </cell>
          <cell r="D2807" t="str">
            <v>PAY-NATLPAYMENT THANK YOU</v>
          </cell>
          <cell r="E2807">
            <v>18</v>
          </cell>
          <cell r="F2807">
            <v>0</v>
          </cell>
          <cell r="G2807">
            <v>10092</v>
          </cell>
        </row>
        <row r="2808">
          <cell r="B2808" t="str">
            <v>PAYNOW</v>
          </cell>
          <cell r="C2808" t="str">
            <v>ONE-TIME PAYMENT</v>
          </cell>
          <cell r="D2808" t="str">
            <v>PAYNOWONE-TIME PAYMENT</v>
          </cell>
          <cell r="E2808">
            <v>157</v>
          </cell>
          <cell r="F2808">
            <v>0</v>
          </cell>
          <cell r="G2808">
            <v>10098</v>
          </cell>
        </row>
        <row r="2809">
          <cell r="B2809" t="str">
            <v>PAYPNCL</v>
          </cell>
          <cell r="C2809" t="str">
            <v>PAYMENT THANK YOU!</v>
          </cell>
          <cell r="D2809" t="str">
            <v>PAYPNCLPAYMENT THANK YOU!</v>
          </cell>
          <cell r="E2809">
            <v>151</v>
          </cell>
          <cell r="F2809">
            <v>0</v>
          </cell>
          <cell r="G2809">
            <v>10099</v>
          </cell>
        </row>
        <row r="2810">
          <cell r="B2810" t="str">
            <v>PAY-RPPS</v>
          </cell>
          <cell r="C2810" t="str">
            <v>RPSS PAYMENT</v>
          </cell>
          <cell r="D2810" t="str">
            <v>PAY-RPPSRPSS PAYMENT</v>
          </cell>
          <cell r="E2810">
            <v>16</v>
          </cell>
          <cell r="F2810">
            <v>0</v>
          </cell>
          <cell r="G2810">
            <v>10092</v>
          </cell>
        </row>
        <row r="2811">
          <cell r="B2811" t="str">
            <v>RET-KOL</v>
          </cell>
          <cell r="C2811" t="str">
            <v>ONLINE PAYMENT RETURN</v>
          </cell>
          <cell r="D2811" t="str">
            <v>RET-KOLONLINE PAYMENT RETURN</v>
          </cell>
          <cell r="E2811">
            <v>35</v>
          </cell>
          <cell r="F2811">
            <v>0</v>
          </cell>
          <cell r="G2811">
            <v>10093</v>
          </cell>
        </row>
        <row r="2812">
          <cell r="B2812" t="str">
            <v>2178-COM</v>
          </cell>
          <cell r="C2812" t="str">
            <v>FUEL AND MATERIAL SURCHARGE</v>
          </cell>
          <cell r="D2812" t="str">
            <v>2178-COMFUEL AND MATERIAL SURCHARGE</v>
          </cell>
          <cell r="E2812">
            <v>77</v>
          </cell>
          <cell r="F2812">
            <v>0</v>
          </cell>
          <cell r="G2812">
            <v>33002</v>
          </cell>
        </row>
        <row r="2813">
          <cell r="B2813" t="str">
            <v>2178-RO</v>
          </cell>
          <cell r="C2813" t="str">
            <v>FUEL AND MATERIAL SURCHARGE</v>
          </cell>
          <cell r="D2813" t="str">
            <v>2178-ROFUEL AND MATERIAL SURCHARGE</v>
          </cell>
          <cell r="E2813">
            <v>140</v>
          </cell>
          <cell r="F2813">
            <v>0</v>
          </cell>
          <cell r="G2813">
            <v>31008</v>
          </cell>
        </row>
        <row r="2814">
          <cell r="B2814" t="str">
            <v>REFUSE</v>
          </cell>
          <cell r="C2814" t="str">
            <v>3.6% WA REFUSE TAX</v>
          </cell>
          <cell r="D2814" t="str">
            <v>REFUSE3.6% WA REFUSE TAX</v>
          </cell>
          <cell r="E2814">
            <v>337</v>
          </cell>
          <cell r="F2814">
            <v>0</v>
          </cell>
          <cell r="G2814">
            <v>20180</v>
          </cell>
        </row>
        <row r="2815">
          <cell r="B2815" t="str">
            <v>WA-STATE</v>
          </cell>
          <cell r="C2815" t="str">
            <v>8.1% WA STATE SALES TAX</v>
          </cell>
          <cell r="D2815" t="str">
            <v>WA-STATE8.1% WA STATE SALES TAX</v>
          </cell>
          <cell r="E2815">
            <v>170</v>
          </cell>
          <cell r="F2815">
            <v>0</v>
          </cell>
          <cell r="G2815">
            <v>20140</v>
          </cell>
        </row>
        <row r="2816">
          <cell r="B2816" t="str">
            <v>60RM1</v>
          </cell>
          <cell r="C2816" t="str">
            <v>1-60 GAL CART MONTHLY SVC</v>
          </cell>
          <cell r="D2816" t="str">
            <v>60RM11-60 GAL CART MONTHLY SVC</v>
          </cell>
          <cell r="E2816">
            <v>88</v>
          </cell>
          <cell r="F2816">
            <v>0</v>
          </cell>
          <cell r="G2816">
            <v>32000</v>
          </cell>
        </row>
        <row r="2817">
          <cell r="B2817" t="str">
            <v>60RW1</v>
          </cell>
          <cell r="C2817" t="str">
            <v>1-60 GAL CART WEEKLY SVC</v>
          </cell>
          <cell r="D2817" t="str">
            <v>60RW11-60 GAL CART WEEKLY SVC</v>
          </cell>
          <cell r="E2817">
            <v>144</v>
          </cell>
          <cell r="F2817">
            <v>0</v>
          </cell>
          <cell r="G2817">
            <v>32000</v>
          </cell>
        </row>
        <row r="2818">
          <cell r="B2818" t="str">
            <v>65RBRENT</v>
          </cell>
          <cell r="C2818" t="str">
            <v>65 RESI BEAR RENT</v>
          </cell>
          <cell r="D2818" t="str">
            <v>65RBRENT65 RESI BEAR RENT</v>
          </cell>
          <cell r="E2818">
            <v>80</v>
          </cell>
          <cell r="F2818">
            <v>0</v>
          </cell>
          <cell r="G2818">
            <v>32000</v>
          </cell>
        </row>
        <row r="2819">
          <cell r="B2819" t="str">
            <v>90RW1</v>
          </cell>
          <cell r="C2819" t="str">
            <v>1-90 GAL CART RESI WKLY</v>
          </cell>
          <cell r="D2819" t="str">
            <v>90RW11-90 GAL CART RESI WKLY</v>
          </cell>
          <cell r="E2819">
            <v>104</v>
          </cell>
          <cell r="F2819">
            <v>0</v>
          </cell>
          <cell r="G2819">
            <v>32000</v>
          </cell>
        </row>
        <row r="2820">
          <cell r="B2820" t="str">
            <v>95RBRENT</v>
          </cell>
          <cell r="C2820" t="str">
            <v>95 RESI BEAR RENT</v>
          </cell>
          <cell r="D2820" t="str">
            <v>95RBRENT95 RESI BEAR RENT</v>
          </cell>
          <cell r="E2820">
            <v>49</v>
          </cell>
          <cell r="F2820">
            <v>0</v>
          </cell>
          <cell r="G2820">
            <v>32000</v>
          </cell>
        </row>
        <row r="2821">
          <cell r="B2821" t="str">
            <v>60RM1</v>
          </cell>
          <cell r="C2821" t="str">
            <v>1-60 GAL CART MONTHLY SVC</v>
          </cell>
          <cell r="D2821" t="str">
            <v>60RM11-60 GAL CART MONTHLY SVC</v>
          </cell>
          <cell r="E2821">
            <v>88</v>
          </cell>
          <cell r="F2821">
            <v>0</v>
          </cell>
          <cell r="G2821">
            <v>32000</v>
          </cell>
        </row>
        <row r="2822">
          <cell r="B2822" t="str">
            <v>60RW1</v>
          </cell>
          <cell r="C2822" t="str">
            <v>1-60 GAL CART WEEKLY SVC</v>
          </cell>
          <cell r="D2822" t="str">
            <v>60RW11-60 GAL CART WEEKLY SVC</v>
          </cell>
          <cell r="E2822">
            <v>144</v>
          </cell>
          <cell r="F2822">
            <v>0</v>
          </cell>
          <cell r="G2822">
            <v>32000</v>
          </cell>
        </row>
        <row r="2823">
          <cell r="B2823" t="str">
            <v>90RW1</v>
          </cell>
          <cell r="C2823" t="str">
            <v>1-90 GAL CART RESI WKLY</v>
          </cell>
          <cell r="D2823" t="str">
            <v>90RW11-90 GAL CART RESI WKLY</v>
          </cell>
          <cell r="E2823">
            <v>104</v>
          </cell>
          <cell r="F2823">
            <v>0</v>
          </cell>
          <cell r="G2823">
            <v>32000</v>
          </cell>
        </row>
        <row r="2824">
          <cell r="B2824" t="str">
            <v>EXTRAR</v>
          </cell>
          <cell r="C2824" t="str">
            <v>EXTRA CAN/BAGS</v>
          </cell>
          <cell r="D2824" t="str">
            <v>EXTRAREXTRA CAN/BAGS</v>
          </cell>
          <cell r="E2824">
            <v>74</v>
          </cell>
          <cell r="F2824">
            <v>0</v>
          </cell>
          <cell r="G2824">
            <v>32001</v>
          </cell>
        </row>
        <row r="2825">
          <cell r="B2825" t="str">
            <v>OFOWR</v>
          </cell>
          <cell r="C2825" t="str">
            <v>OVERFILL/OVERWEIGHT CHG</v>
          </cell>
          <cell r="D2825" t="str">
            <v>OFOWROVERFILL/OVERWEIGHT CHG</v>
          </cell>
          <cell r="E2825">
            <v>70</v>
          </cell>
          <cell r="F2825">
            <v>0</v>
          </cell>
          <cell r="G2825">
            <v>32001</v>
          </cell>
        </row>
        <row r="2826">
          <cell r="B2826" t="str">
            <v>REDELIVER</v>
          </cell>
          <cell r="C2826" t="str">
            <v>DELIVERY CHARGE</v>
          </cell>
          <cell r="D2826" t="str">
            <v>REDELIVERDELIVERY CHARGE</v>
          </cell>
          <cell r="E2826">
            <v>77</v>
          </cell>
          <cell r="F2826">
            <v>0</v>
          </cell>
          <cell r="G2826">
            <v>32001</v>
          </cell>
        </row>
        <row r="2827">
          <cell r="B2827" t="str">
            <v>RESTART</v>
          </cell>
          <cell r="C2827" t="str">
            <v>SERVICE RESTART FEE</v>
          </cell>
          <cell r="D2827" t="str">
            <v>RESTARTSERVICE RESTART FEE</v>
          </cell>
          <cell r="E2827">
            <v>80</v>
          </cell>
          <cell r="F2827">
            <v>0</v>
          </cell>
          <cell r="G2827">
            <v>32000</v>
          </cell>
        </row>
        <row r="2828">
          <cell r="B2828" t="str">
            <v>RXTRA60</v>
          </cell>
          <cell r="C2828" t="str">
            <v>EXTRA 60GAL RESI</v>
          </cell>
          <cell r="D2828" t="str">
            <v>RXTRA60EXTRA 60GAL RESI</v>
          </cell>
          <cell r="E2828">
            <v>49</v>
          </cell>
          <cell r="F2828">
            <v>0</v>
          </cell>
          <cell r="G2828">
            <v>32001</v>
          </cell>
        </row>
        <row r="2829">
          <cell r="B2829" t="str">
            <v>RXTRA90</v>
          </cell>
          <cell r="C2829" t="str">
            <v>EXTRA 90GAL RESI</v>
          </cell>
          <cell r="D2829" t="str">
            <v>RXTRA90EXTRA 90GAL RESI</v>
          </cell>
          <cell r="E2829">
            <v>35</v>
          </cell>
          <cell r="F2829">
            <v>0</v>
          </cell>
          <cell r="G2829">
            <v>32001</v>
          </cell>
        </row>
        <row r="2830">
          <cell r="B2830" t="str">
            <v>SP60-RES</v>
          </cell>
          <cell r="C2830" t="str">
            <v>SPECIAL PICKUP 60GL RES</v>
          </cell>
          <cell r="D2830" t="str">
            <v>SP60-RESSPECIAL PICKUP 60GL RES</v>
          </cell>
          <cell r="E2830">
            <v>49</v>
          </cell>
          <cell r="F2830">
            <v>0</v>
          </cell>
          <cell r="G2830">
            <v>32001</v>
          </cell>
        </row>
        <row r="2831">
          <cell r="B2831" t="str">
            <v>SP90-RES</v>
          </cell>
          <cell r="C2831" t="str">
            <v>SPECIAL PICKUP 90GL RES</v>
          </cell>
          <cell r="D2831" t="str">
            <v>SP90-RESSPECIAL PICKUP 90GL RES</v>
          </cell>
          <cell r="E2831">
            <v>20</v>
          </cell>
          <cell r="F2831">
            <v>0</v>
          </cell>
          <cell r="G2831">
            <v>32001</v>
          </cell>
        </row>
        <row r="2832">
          <cell r="B2832" t="str">
            <v>2178-RES</v>
          </cell>
          <cell r="C2832" t="str">
            <v>FUEL AND MATERIAL SURCHARGE</v>
          </cell>
          <cell r="D2832" t="str">
            <v>2178-RESFUEL AND MATERIAL SURCHARGE</v>
          </cell>
          <cell r="E2832">
            <v>133</v>
          </cell>
          <cell r="F2832">
            <v>0</v>
          </cell>
          <cell r="G2832">
            <v>32002</v>
          </cell>
        </row>
        <row r="2833">
          <cell r="B2833" t="str">
            <v>REFUSE</v>
          </cell>
          <cell r="C2833" t="str">
            <v>3.6% WA REFUSE TAX</v>
          </cell>
          <cell r="D2833" t="str">
            <v>REFUSE3.6% WA REFUSE TAX</v>
          </cell>
          <cell r="E2833">
            <v>337</v>
          </cell>
          <cell r="F2833">
            <v>0</v>
          </cell>
          <cell r="G2833">
            <v>20180</v>
          </cell>
        </row>
        <row r="2834">
          <cell r="B2834" t="str">
            <v>WA-STATE</v>
          </cell>
          <cell r="C2834" t="str">
            <v>8.1% WA STATE SALES TAX</v>
          </cell>
          <cell r="D2834" t="str">
            <v>WA-STATE8.1% WA STATE SALES TAX</v>
          </cell>
          <cell r="E2834">
            <v>170</v>
          </cell>
          <cell r="F2834">
            <v>0</v>
          </cell>
          <cell r="G2834">
            <v>20140</v>
          </cell>
        </row>
        <row r="2835">
          <cell r="B2835" t="str">
            <v>60RM1</v>
          </cell>
          <cell r="C2835" t="str">
            <v>1-60 GAL CART MONTHLY SVC</v>
          </cell>
          <cell r="D2835" t="str">
            <v>60RM11-60 GAL CART MONTHLY SVC</v>
          </cell>
          <cell r="E2835">
            <v>88</v>
          </cell>
          <cell r="F2835">
            <v>0</v>
          </cell>
          <cell r="G2835">
            <v>32000</v>
          </cell>
        </row>
        <row r="2836">
          <cell r="B2836" t="str">
            <v>60RW1</v>
          </cell>
          <cell r="C2836" t="str">
            <v>1-60 GAL CART WEEKLY SVC</v>
          </cell>
          <cell r="D2836" t="str">
            <v>60RW11-60 GAL CART WEEKLY SVC</v>
          </cell>
          <cell r="E2836">
            <v>144</v>
          </cell>
          <cell r="F2836">
            <v>0</v>
          </cell>
          <cell r="G2836">
            <v>32000</v>
          </cell>
        </row>
        <row r="2837">
          <cell r="B2837" t="str">
            <v>65RBRENT</v>
          </cell>
          <cell r="C2837" t="str">
            <v>65 RESI BEAR RENT</v>
          </cell>
          <cell r="D2837" t="str">
            <v>65RBRENT65 RESI BEAR RENT</v>
          </cell>
          <cell r="E2837">
            <v>80</v>
          </cell>
          <cell r="F2837">
            <v>0</v>
          </cell>
          <cell r="G2837">
            <v>32000</v>
          </cell>
        </row>
        <row r="2838">
          <cell r="B2838" t="str">
            <v>90RW1</v>
          </cell>
          <cell r="C2838" t="str">
            <v>1-90 GAL CART RESI WKLY</v>
          </cell>
          <cell r="D2838" t="str">
            <v>90RW11-90 GAL CART RESI WKLY</v>
          </cell>
          <cell r="E2838">
            <v>104</v>
          </cell>
          <cell r="F2838">
            <v>0</v>
          </cell>
          <cell r="G2838">
            <v>32000</v>
          </cell>
        </row>
        <row r="2839">
          <cell r="B2839" t="str">
            <v>95RBRENT</v>
          </cell>
          <cell r="C2839" t="str">
            <v>95 RESI BEAR RENT</v>
          </cell>
          <cell r="D2839" t="str">
            <v>95RBRENT95 RESI BEAR RENT</v>
          </cell>
          <cell r="E2839">
            <v>49</v>
          </cell>
          <cell r="F2839">
            <v>0</v>
          </cell>
          <cell r="G2839">
            <v>32000</v>
          </cell>
        </row>
        <row r="2840">
          <cell r="B2840" t="str">
            <v>EMPLOYEER</v>
          </cell>
          <cell r="C2840" t="str">
            <v>EMPLOYEE SERVICE</v>
          </cell>
          <cell r="D2840" t="str">
            <v>EMPLOYEEREMPLOYEE SERVICE</v>
          </cell>
          <cell r="E2840">
            <v>29</v>
          </cell>
          <cell r="F2840">
            <v>0</v>
          </cell>
          <cell r="G2840">
            <v>32000</v>
          </cell>
        </row>
        <row r="2841">
          <cell r="B2841" t="str">
            <v>RDRIVEIN</v>
          </cell>
          <cell r="C2841" t="str">
            <v>DRIVE IN SERVICE</v>
          </cell>
          <cell r="D2841" t="str">
            <v>RDRIVEINDRIVE IN SERVICE</v>
          </cell>
          <cell r="E2841">
            <v>52</v>
          </cell>
          <cell r="F2841">
            <v>0</v>
          </cell>
          <cell r="G2841">
            <v>32001</v>
          </cell>
        </row>
        <row r="2842">
          <cell r="B2842" t="str">
            <v>RDRIVEINM</v>
          </cell>
          <cell r="C2842" t="str">
            <v>DRIVE IN SVC RESI MNTHLY</v>
          </cell>
          <cell r="D2842" t="str">
            <v>RDRIVEINMDRIVE IN SVC RESI MNTHLY</v>
          </cell>
          <cell r="E2842">
            <v>12</v>
          </cell>
          <cell r="F2842">
            <v>0</v>
          </cell>
          <cell r="G2842">
            <v>32001</v>
          </cell>
        </row>
        <row r="2843">
          <cell r="B2843" t="str">
            <v>ROLLM-RESI</v>
          </cell>
          <cell r="C2843" t="str">
            <v>ROLLOUT RESI MTHLY UP TO</v>
          </cell>
          <cell r="D2843" t="str">
            <v>ROLLM-RESIROLLOUT RESI MTHLY UP TO</v>
          </cell>
          <cell r="E2843">
            <v>26</v>
          </cell>
          <cell r="F2843">
            <v>0</v>
          </cell>
          <cell r="G2843">
            <v>32001</v>
          </cell>
        </row>
        <row r="2844">
          <cell r="B2844" t="str">
            <v>ROLLW-RESI</v>
          </cell>
          <cell r="C2844" t="str">
            <v>Rollout 25ft/can per pick up</v>
          </cell>
          <cell r="D2844" t="str">
            <v>ROLLW-RESIRollout 25ft/can per pick up</v>
          </cell>
          <cell r="E2844">
            <v>32</v>
          </cell>
          <cell r="F2844">
            <v>0</v>
          </cell>
          <cell r="G2844">
            <v>32001</v>
          </cell>
        </row>
        <row r="2845">
          <cell r="B2845" t="str">
            <v>RWALKIN</v>
          </cell>
          <cell r="C2845" t="str">
            <v>WALK IN SERVICE</v>
          </cell>
          <cell r="D2845" t="str">
            <v>RWALKINWALK IN SERVICE</v>
          </cell>
          <cell r="E2845">
            <v>26</v>
          </cell>
          <cell r="F2845">
            <v>0</v>
          </cell>
          <cell r="G2845">
            <v>32001</v>
          </cell>
        </row>
        <row r="2846">
          <cell r="B2846" t="str">
            <v>UNLOCKRESW1</v>
          </cell>
          <cell r="C2846" t="str">
            <v>UNLOCK/UNLATCH WEEKLY</v>
          </cell>
          <cell r="D2846" t="str">
            <v>UNLOCKRESW1UNLOCK/UNLATCH WEEKLY</v>
          </cell>
          <cell r="E2846">
            <v>20</v>
          </cell>
          <cell r="F2846">
            <v>0</v>
          </cell>
          <cell r="G2846">
            <v>32001</v>
          </cell>
        </row>
        <row r="2847">
          <cell r="B2847" t="str">
            <v>60RW1</v>
          </cell>
          <cell r="C2847" t="str">
            <v>1-60 GAL CART WEEKLY SVC</v>
          </cell>
          <cell r="D2847" t="str">
            <v>60RW11-60 GAL CART WEEKLY SVC</v>
          </cell>
          <cell r="E2847">
            <v>144</v>
          </cell>
          <cell r="F2847">
            <v>0</v>
          </cell>
          <cell r="G2847">
            <v>32000</v>
          </cell>
        </row>
        <row r="2848">
          <cell r="B2848" t="str">
            <v>60RW1</v>
          </cell>
          <cell r="C2848" t="str">
            <v>1-60 GAL CART WEEKLY SVC</v>
          </cell>
          <cell r="D2848" t="str">
            <v>60RW11-60 GAL CART WEEKLY SVC</v>
          </cell>
          <cell r="E2848">
            <v>144</v>
          </cell>
          <cell r="F2848">
            <v>0</v>
          </cell>
          <cell r="G2848">
            <v>32000</v>
          </cell>
        </row>
        <row r="2849">
          <cell r="B2849" t="str">
            <v>90RW1</v>
          </cell>
          <cell r="C2849" t="str">
            <v>1-90 GAL CART RESI WKLY</v>
          </cell>
          <cell r="D2849" t="str">
            <v>90RW11-90 GAL CART RESI WKLY</v>
          </cell>
          <cell r="E2849">
            <v>104</v>
          </cell>
          <cell r="F2849">
            <v>0</v>
          </cell>
          <cell r="G2849">
            <v>32000</v>
          </cell>
        </row>
        <row r="2850">
          <cell r="B2850" t="str">
            <v>95RBRENT</v>
          </cell>
          <cell r="C2850" t="str">
            <v>95 RESI BEAR RENT</v>
          </cell>
          <cell r="D2850" t="str">
            <v>95RBRENT95 RESI BEAR RENT</v>
          </cell>
          <cell r="E2850">
            <v>49</v>
          </cell>
          <cell r="F2850">
            <v>0</v>
          </cell>
          <cell r="G2850">
            <v>32000</v>
          </cell>
        </row>
        <row r="2851">
          <cell r="B2851" t="str">
            <v>EXTRAR</v>
          </cell>
          <cell r="C2851" t="str">
            <v>EXTRA CAN/BAGS</v>
          </cell>
          <cell r="D2851" t="str">
            <v>EXTRAREXTRA CAN/BAGS</v>
          </cell>
          <cell r="E2851">
            <v>74</v>
          </cell>
          <cell r="F2851">
            <v>0</v>
          </cell>
          <cell r="G2851">
            <v>32001</v>
          </cell>
        </row>
        <row r="2852">
          <cell r="B2852" t="str">
            <v>OFOWR</v>
          </cell>
          <cell r="C2852" t="str">
            <v>OVERFILL/OVERWEIGHT CHG</v>
          </cell>
          <cell r="D2852" t="str">
            <v>OFOWROVERFILL/OVERWEIGHT CHG</v>
          </cell>
          <cell r="E2852">
            <v>70</v>
          </cell>
          <cell r="F2852">
            <v>0</v>
          </cell>
          <cell r="G2852">
            <v>32001</v>
          </cell>
        </row>
        <row r="2853">
          <cell r="B2853" t="str">
            <v>REDELIVER</v>
          </cell>
          <cell r="C2853" t="str">
            <v>DELIVERY CHARGE</v>
          </cell>
          <cell r="D2853" t="str">
            <v>REDELIVERDELIVERY CHARGE</v>
          </cell>
          <cell r="E2853">
            <v>77</v>
          </cell>
          <cell r="F2853">
            <v>0</v>
          </cell>
          <cell r="G2853">
            <v>32001</v>
          </cell>
        </row>
        <row r="2854">
          <cell r="B2854" t="str">
            <v>RESTART</v>
          </cell>
          <cell r="C2854" t="str">
            <v>SERVICE RESTART FEE</v>
          </cell>
          <cell r="D2854" t="str">
            <v>RESTARTSERVICE RESTART FEE</v>
          </cell>
          <cell r="E2854">
            <v>80</v>
          </cell>
          <cell r="F2854">
            <v>0</v>
          </cell>
          <cell r="G2854">
            <v>32000</v>
          </cell>
        </row>
        <row r="2855">
          <cell r="B2855" t="str">
            <v>RXTRA60</v>
          </cell>
          <cell r="C2855" t="str">
            <v>EXTRA 60GAL RESI</v>
          </cell>
          <cell r="D2855" t="str">
            <v>RXTRA60EXTRA 60GAL RESI</v>
          </cell>
          <cell r="E2855">
            <v>49</v>
          </cell>
          <cell r="F2855">
            <v>0</v>
          </cell>
          <cell r="G2855">
            <v>32001</v>
          </cell>
        </row>
        <row r="2856">
          <cell r="B2856" t="str">
            <v>SP60-RES</v>
          </cell>
          <cell r="C2856" t="str">
            <v>SPECIAL PICKUP 60GL RES</v>
          </cell>
          <cell r="D2856" t="str">
            <v>SP60-RESSPECIAL PICKUP 60GL RES</v>
          </cell>
          <cell r="E2856">
            <v>49</v>
          </cell>
          <cell r="F2856">
            <v>0</v>
          </cell>
          <cell r="G2856">
            <v>32001</v>
          </cell>
        </row>
        <row r="2857">
          <cell r="B2857" t="str">
            <v>TRIPRCANS</v>
          </cell>
          <cell r="C2857" t="str">
            <v>RETURN TRIP CHARGE - CANS</v>
          </cell>
          <cell r="D2857" t="str">
            <v>TRIPRCANSRETURN TRIP CHARGE - CANS</v>
          </cell>
          <cell r="E2857">
            <v>8</v>
          </cell>
          <cell r="F2857">
            <v>0</v>
          </cell>
          <cell r="G2857">
            <v>32001</v>
          </cell>
        </row>
        <row r="2858">
          <cell r="B2858" t="str">
            <v>2178-COM</v>
          </cell>
          <cell r="C2858" t="str">
            <v>FUEL AND MATERIAL SURCHARGE</v>
          </cell>
          <cell r="D2858" t="str">
            <v>2178-COMFUEL AND MATERIAL SURCHARGE</v>
          </cell>
          <cell r="E2858">
            <v>77</v>
          </cell>
          <cell r="F2858">
            <v>0</v>
          </cell>
          <cell r="G2858">
            <v>32002</v>
          </cell>
        </row>
        <row r="2859">
          <cell r="B2859" t="str">
            <v>2178-RES</v>
          </cell>
          <cell r="C2859" t="str">
            <v>FUEL AND MATERIAL SURCHARGE</v>
          </cell>
          <cell r="D2859" t="str">
            <v>2178-RESFUEL AND MATERIAL SURCHARGE</v>
          </cell>
          <cell r="E2859">
            <v>133</v>
          </cell>
          <cell r="F2859">
            <v>0</v>
          </cell>
          <cell r="G2859">
            <v>32002</v>
          </cell>
        </row>
        <row r="2860">
          <cell r="B2860" t="str">
            <v>2178-RES</v>
          </cell>
          <cell r="C2860" t="str">
            <v>FUEL AND MATERIAL SURCHARGE</v>
          </cell>
          <cell r="D2860" t="str">
            <v>2178-RESFUEL AND MATERIAL SURCHARGE</v>
          </cell>
          <cell r="E2860">
            <v>133</v>
          </cell>
          <cell r="F2860">
            <v>0</v>
          </cell>
          <cell r="G2860">
            <v>33002</v>
          </cell>
        </row>
        <row r="2861">
          <cell r="B2861" t="str">
            <v>2178-RO</v>
          </cell>
          <cell r="C2861" t="str">
            <v>FUEL AND MATERIAL SURCHARGE</v>
          </cell>
          <cell r="D2861" t="str">
            <v>2178-ROFUEL AND MATERIAL SURCHARGE</v>
          </cell>
          <cell r="E2861">
            <v>140</v>
          </cell>
          <cell r="F2861">
            <v>0</v>
          </cell>
          <cell r="G2861">
            <v>32002</v>
          </cell>
        </row>
        <row r="2862">
          <cell r="B2862" t="str">
            <v>LONGB-UTILITY</v>
          </cell>
          <cell r="C2862" t="str">
            <v>9.0% CITY UTILITY TAX</v>
          </cell>
          <cell r="D2862" t="str">
            <v>LONGB-UTILITY9.0% CITY UTILITY TAX</v>
          </cell>
          <cell r="E2862">
            <v>73</v>
          </cell>
          <cell r="F2862">
            <v>0</v>
          </cell>
          <cell r="G2862">
            <v>20175</v>
          </cell>
        </row>
        <row r="2863">
          <cell r="B2863" t="str">
            <v>REFUSE</v>
          </cell>
          <cell r="C2863" t="str">
            <v>3.6% WA REFUSE TAX</v>
          </cell>
          <cell r="D2863" t="str">
            <v>REFUSE3.6% WA REFUSE TAX</v>
          </cell>
          <cell r="E2863">
            <v>337</v>
          </cell>
          <cell r="F2863">
            <v>0</v>
          </cell>
          <cell r="G2863">
            <v>20180</v>
          </cell>
        </row>
        <row r="2864">
          <cell r="B2864" t="str">
            <v>REFUSE</v>
          </cell>
          <cell r="C2864" t="str">
            <v>3.6% WA REFUSE TAX</v>
          </cell>
          <cell r="D2864" t="str">
            <v>REFUSE3.6% WA REFUSE TAX</v>
          </cell>
          <cell r="E2864">
            <v>337</v>
          </cell>
          <cell r="F2864">
            <v>0</v>
          </cell>
          <cell r="G2864">
            <v>20180</v>
          </cell>
        </row>
        <row r="2865">
          <cell r="B2865" t="str">
            <v>REFUSE</v>
          </cell>
          <cell r="C2865" t="str">
            <v>3.6% WA REFUSE TAX</v>
          </cell>
          <cell r="D2865" t="str">
            <v>REFUSE3.6% WA REFUSE TAX</v>
          </cell>
          <cell r="E2865">
            <v>337</v>
          </cell>
          <cell r="F2865">
            <v>0</v>
          </cell>
          <cell r="G2865">
            <v>20180</v>
          </cell>
        </row>
        <row r="2866">
          <cell r="B2866" t="str">
            <v>WA-STATE</v>
          </cell>
          <cell r="C2866" t="str">
            <v>8.1% WA STATE SALES TAX</v>
          </cell>
          <cell r="D2866" t="str">
            <v>WA-STATE8.1% WA STATE SALES TAX</v>
          </cell>
          <cell r="E2866">
            <v>170</v>
          </cell>
          <cell r="F2866">
            <v>0</v>
          </cell>
          <cell r="G2866">
            <v>20140</v>
          </cell>
        </row>
        <row r="2867">
          <cell r="B2867" t="str">
            <v>60RW1</v>
          </cell>
          <cell r="C2867" t="str">
            <v>1-60 GAL CART WEEKLY SVC</v>
          </cell>
          <cell r="D2867" t="str">
            <v>60RW11-60 GAL CART WEEKLY SVC</v>
          </cell>
          <cell r="E2867">
            <v>144</v>
          </cell>
          <cell r="F2867">
            <v>0</v>
          </cell>
          <cell r="G2867">
            <v>32000</v>
          </cell>
        </row>
        <row r="2868">
          <cell r="B2868" t="str">
            <v>65RBRENT</v>
          </cell>
          <cell r="C2868" t="str">
            <v>65 RESI BEAR RENT</v>
          </cell>
          <cell r="D2868" t="str">
            <v>65RBRENT65 RESI BEAR RENT</v>
          </cell>
          <cell r="E2868">
            <v>80</v>
          </cell>
          <cell r="F2868">
            <v>0</v>
          </cell>
          <cell r="G2868">
            <v>32000</v>
          </cell>
        </row>
        <row r="2869">
          <cell r="B2869" t="str">
            <v>95RBRENT</v>
          </cell>
          <cell r="C2869" t="str">
            <v>95 RESI BEAR RENT</v>
          </cell>
          <cell r="D2869" t="str">
            <v>95RBRENT95 RESI BEAR RENT</v>
          </cell>
          <cell r="E2869">
            <v>49</v>
          </cell>
          <cell r="F2869">
            <v>0</v>
          </cell>
          <cell r="G2869">
            <v>32000</v>
          </cell>
        </row>
        <row r="2870">
          <cell r="B2870" t="str">
            <v>95RBRENT</v>
          </cell>
          <cell r="C2870" t="str">
            <v>95 RESI BEAR RENT</v>
          </cell>
          <cell r="D2870" t="str">
            <v>95RBRENT95 RESI BEAR RENT</v>
          </cell>
          <cell r="E2870">
            <v>49</v>
          </cell>
          <cell r="F2870">
            <v>0</v>
          </cell>
          <cell r="G2870">
            <v>32000</v>
          </cell>
        </row>
        <row r="2871">
          <cell r="B2871" t="str">
            <v>REDELIVER</v>
          </cell>
          <cell r="C2871" t="str">
            <v>DELIVERY CHARGE</v>
          </cell>
          <cell r="D2871" t="str">
            <v>REDELIVERDELIVERY CHARGE</v>
          </cell>
          <cell r="E2871">
            <v>77</v>
          </cell>
          <cell r="F2871">
            <v>0</v>
          </cell>
          <cell r="G2871">
            <v>32001</v>
          </cell>
        </row>
        <row r="2872">
          <cell r="B2872" t="str">
            <v>RESTART</v>
          </cell>
          <cell r="C2872" t="str">
            <v>SERVICE RESTART FEE</v>
          </cell>
          <cell r="D2872" t="str">
            <v>RESTARTSERVICE RESTART FEE</v>
          </cell>
          <cell r="E2872">
            <v>80</v>
          </cell>
          <cell r="F2872">
            <v>0</v>
          </cell>
          <cell r="G2872">
            <v>32000</v>
          </cell>
        </row>
        <row r="2873">
          <cell r="B2873" t="str">
            <v>RORENTTM</v>
          </cell>
          <cell r="C2873" t="str">
            <v>ROLL OFF RENT TEMP MONTHLY</v>
          </cell>
          <cell r="D2873" t="str">
            <v>RORENTTMROLL OFF RENT TEMP MONTHLY</v>
          </cell>
          <cell r="E2873">
            <v>67</v>
          </cell>
          <cell r="F2873">
            <v>0</v>
          </cell>
          <cell r="G2873">
            <v>31002</v>
          </cell>
        </row>
        <row r="2874">
          <cell r="B2874" t="str">
            <v>DISP</v>
          </cell>
          <cell r="C2874" t="str">
            <v>Disposal Fee Per Ton</v>
          </cell>
          <cell r="D2874" t="str">
            <v>DISPDisposal Fee Per Ton</v>
          </cell>
          <cell r="E2874">
            <v>62</v>
          </cell>
          <cell r="F2874">
            <v>0</v>
          </cell>
          <cell r="G2874">
            <v>31005</v>
          </cell>
        </row>
        <row r="2875">
          <cell r="B2875" t="str">
            <v>ROHAUL30T</v>
          </cell>
          <cell r="C2875" t="str">
            <v>30YD ROLL OFF TEMP HAUL</v>
          </cell>
          <cell r="D2875" t="str">
            <v>ROHAUL30T30YD ROLL OFF TEMP HAUL</v>
          </cell>
          <cell r="E2875">
            <v>51</v>
          </cell>
          <cell r="F2875">
            <v>0</v>
          </cell>
          <cell r="G2875">
            <v>31001</v>
          </cell>
        </row>
        <row r="2876">
          <cell r="B2876" t="str">
            <v>ROMILE</v>
          </cell>
          <cell r="C2876" t="str">
            <v>ROLL OFF-MILEAGE</v>
          </cell>
          <cell r="D2876" t="str">
            <v>ROMILEROLL OFF-MILEAGE</v>
          </cell>
          <cell r="E2876">
            <v>33</v>
          </cell>
          <cell r="F2876">
            <v>0</v>
          </cell>
          <cell r="G2876">
            <v>31010</v>
          </cell>
        </row>
        <row r="2877">
          <cell r="B2877" t="str">
            <v>RORECYRENT</v>
          </cell>
          <cell r="C2877" t="str">
            <v>ROLL OFF RECYCLE RENT</v>
          </cell>
          <cell r="D2877" t="str">
            <v>RORECYRENTROLL OFF RECYCLE RENT</v>
          </cell>
          <cell r="E2877">
            <v>25</v>
          </cell>
          <cell r="F2877">
            <v>0</v>
          </cell>
          <cell r="G2877">
            <v>31002</v>
          </cell>
        </row>
        <row r="2878">
          <cell r="B2878" t="str">
            <v>RORENT</v>
          </cell>
          <cell r="C2878" t="str">
            <v>ROLL OFF RENT</v>
          </cell>
          <cell r="D2878" t="str">
            <v>RORENTROLL OFF RENT</v>
          </cell>
          <cell r="E2878">
            <v>48</v>
          </cell>
          <cell r="F2878">
            <v>0</v>
          </cell>
          <cell r="G2878">
            <v>31002</v>
          </cell>
        </row>
        <row r="2879">
          <cell r="B2879" t="str">
            <v>RORENTTM</v>
          </cell>
          <cell r="C2879" t="str">
            <v>ROLL OFF RENT TEMP MONTHLY</v>
          </cell>
          <cell r="D2879" t="str">
            <v>RORENTTMROLL OFF RENT TEMP MONTHLY</v>
          </cell>
          <cell r="E2879">
            <v>67</v>
          </cell>
          <cell r="F2879">
            <v>0</v>
          </cell>
          <cell r="G2879">
            <v>31002</v>
          </cell>
        </row>
        <row r="2880">
          <cell r="B2880" t="str">
            <v>CPHAUL20CO</v>
          </cell>
          <cell r="C2880" t="str">
            <v>20YD CUST OWNED COMP-HAUL</v>
          </cell>
          <cell r="D2880" t="str">
            <v>CPHAUL20CO20YD CUST OWNED COMP-HAUL</v>
          </cell>
          <cell r="E2880">
            <v>26</v>
          </cell>
          <cell r="F2880">
            <v>0</v>
          </cell>
          <cell r="G2880">
            <v>31000</v>
          </cell>
        </row>
        <row r="2881">
          <cell r="B2881" t="str">
            <v>DISP</v>
          </cell>
          <cell r="C2881" t="str">
            <v>Disposal Fee Per Ton</v>
          </cell>
          <cell r="D2881" t="str">
            <v>DISPDisposal Fee Per Ton</v>
          </cell>
          <cell r="E2881">
            <v>62</v>
          </cell>
          <cell r="F2881">
            <v>0</v>
          </cell>
          <cell r="G2881">
            <v>31005</v>
          </cell>
        </row>
        <row r="2882">
          <cell r="B2882" t="str">
            <v>RECYHAUL</v>
          </cell>
          <cell r="C2882" t="str">
            <v>ROLL OFF RECYCLE HAUL</v>
          </cell>
          <cell r="D2882" t="str">
            <v>RECYHAULROLL OFF RECYCLE HAUL</v>
          </cell>
          <cell r="E2882">
            <v>42</v>
          </cell>
          <cell r="F2882">
            <v>0</v>
          </cell>
          <cell r="G2882">
            <v>31004</v>
          </cell>
        </row>
        <row r="2883">
          <cell r="B2883" t="str">
            <v>ROHAUL20</v>
          </cell>
          <cell r="C2883" t="str">
            <v>20YD ROLL OFF-HAUL</v>
          </cell>
          <cell r="D2883" t="str">
            <v>ROHAUL2020YD ROLL OFF-HAUL</v>
          </cell>
          <cell r="E2883">
            <v>48</v>
          </cell>
          <cell r="F2883">
            <v>0</v>
          </cell>
          <cell r="G2883">
            <v>31000</v>
          </cell>
        </row>
        <row r="2884">
          <cell r="B2884" t="str">
            <v>ROHAUL20T</v>
          </cell>
          <cell r="C2884" t="str">
            <v>20YD ROLL OFF TEMP HAUL</v>
          </cell>
          <cell r="D2884" t="str">
            <v>ROHAUL20T20YD ROLL OFF TEMP HAUL</v>
          </cell>
          <cell r="E2884">
            <v>42</v>
          </cell>
          <cell r="F2884">
            <v>0</v>
          </cell>
          <cell r="G2884">
            <v>31000</v>
          </cell>
        </row>
        <row r="2885">
          <cell r="B2885" t="str">
            <v>ROHAUL30</v>
          </cell>
          <cell r="C2885" t="str">
            <v>30YD ROLL OFF-HAUL</v>
          </cell>
          <cell r="D2885" t="str">
            <v>ROHAUL3030YD ROLL OFF-HAUL</v>
          </cell>
          <cell r="E2885">
            <v>36</v>
          </cell>
          <cell r="F2885">
            <v>0</v>
          </cell>
          <cell r="G2885">
            <v>31000</v>
          </cell>
        </row>
        <row r="2886">
          <cell r="B2886" t="str">
            <v>ROHAUL30T</v>
          </cell>
          <cell r="C2886" t="str">
            <v>30YD ROLL OFF TEMP HAUL</v>
          </cell>
          <cell r="D2886" t="str">
            <v>ROHAUL30T30YD ROLL OFF TEMP HAUL</v>
          </cell>
          <cell r="E2886">
            <v>51</v>
          </cell>
          <cell r="F2886">
            <v>0</v>
          </cell>
          <cell r="G2886">
            <v>31001</v>
          </cell>
        </row>
        <row r="2887">
          <cell r="B2887" t="str">
            <v>ROMILE</v>
          </cell>
          <cell r="C2887" t="str">
            <v>ROLL OFF-MILEAGE</v>
          </cell>
          <cell r="D2887" t="str">
            <v>ROMILEROLL OFF-MILEAGE</v>
          </cell>
          <cell r="E2887">
            <v>33</v>
          </cell>
          <cell r="F2887">
            <v>0</v>
          </cell>
          <cell r="G2887">
            <v>31010</v>
          </cell>
        </row>
        <row r="2888">
          <cell r="B2888" t="str">
            <v>RORENT30M</v>
          </cell>
          <cell r="C2888" t="str">
            <v>30YD ROLL OFF-MNTHLY RENT</v>
          </cell>
          <cell r="D2888" t="str">
            <v>RORENT30M30YD ROLL OFF-MNTHLY RENT</v>
          </cell>
          <cell r="E2888">
            <v>2</v>
          </cell>
          <cell r="F2888">
            <v>0</v>
          </cell>
          <cell r="G2888">
            <v>31001</v>
          </cell>
        </row>
        <row r="2889">
          <cell r="B2889" t="str">
            <v>RORENTTD</v>
          </cell>
          <cell r="C2889" t="str">
            <v>ROLL OFF RENT TEMP DAILY</v>
          </cell>
          <cell r="D2889" t="str">
            <v>RORENTTDROLL OFF RENT TEMP DAILY</v>
          </cell>
          <cell r="E2889">
            <v>47</v>
          </cell>
          <cell r="F2889">
            <v>0</v>
          </cell>
          <cell r="G2889">
            <v>31002</v>
          </cell>
        </row>
        <row r="2890">
          <cell r="B2890" t="str">
            <v>ROTRIP</v>
          </cell>
          <cell r="C2890" t="str">
            <v>RETURN TRP - ROLL OFF</v>
          </cell>
          <cell r="D2890" t="str">
            <v>ROTRIPRETURN TRP - ROLL OFF</v>
          </cell>
          <cell r="E2890">
            <v>1</v>
          </cell>
          <cell r="F2890">
            <v>0</v>
          </cell>
          <cell r="G2890">
            <v>31001</v>
          </cell>
        </row>
        <row r="2891">
          <cell r="B2891" t="str">
            <v>SPRECY</v>
          </cell>
          <cell r="C2891" t="str">
            <v>SPECIAL RECY HAUL</v>
          </cell>
          <cell r="D2891" t="str">
            <v>SPRECYSPECIAL RECY HAUL</v>
          </cell>
          <cell r="E2891">
            <v>24</v>
          </cell>
          <cell r="F2891">
            <v>0</v>
          </cell>
          <cell r="G2891">
            <v>31004</v>
          </cell>
        </row>
        <row r="2892">
          <cell r="B2892" t="str">
            <v>TIRE-RO</v>
          </cell>
          <cell r="C2892" t="str">
            <v>TIRE FEE - RO</v>
          </cell>
          <cell r="D2892" t="str">
            <v>TIRE-ROTIRE FEE - RO</v>
          </cell>
          <cell r="E2892">
            <v>22</v>
          </cell>
          <cell r="F2892">
            <v>0</v>
          </cell>
          <cell r="G2892">
            <v>31005</v>
          </cell>
        </row>
        <row r="2893">
          <cell r="B2893" t="str">
            <v>COMMODITY</v>
          </cell>
          <cell r="C2893" t="str">
            <v>COMMODITY</v>
          </cell>
          <cell r="D2893" t="str">
            <v>COMMODITYCOMMODITY</v>
          </cell>
          <cell r="E2893">
            <v>33</v>
          </cell>
          <cell r="F2893">
            <v>0</v>
          </cell>
          <cell r="G2893">
            <v>44161</v>
          </cell>
        </row>
        <row r="2894">
          <cell r="B2894" t="str">
            <v>2178-RO</v>
          </cell>
          <cell r="C2894" t="str">
            <v>FUEL AND MATERIAL SURCHARGE</v>
          </cell>
          <cell r="D2894" t="str">
            <v>2178-ROFUEL AND MATERIAL SURCHARGE</v>
          </cell>
          <cell r="E2894">
            <v>140</v>
          </cell>
          <cell r="F2894">
            <v>0</v>
          </cell>
          <cell r="G2894">
            <v>31008</v>
          </cell>
        </row>
        <row r="2895">
          <cell r="B2895" t="str">
            <v>REFUSE</v>
          </cell>
          <cell r="C2895" t="str">
            <v>3.6% WA REFUSE TAX</v>
          </cell>
          <cell r="D2895" t="str">
            <v>REFUSE3.6% WA REFUSE TAX</v>
          </cell>
          <cell r="E2895">
            <v>337</v>
          </cell>
          <cell r="F2895">
            <v>0</v>
          </cell>
          <cell r="G2895">
            <v>20180</v>
          </cell>
        </row>
        <row r="2896">
          <cell r="B2896" t="str">
            <v>WA-STATE</v>
          </cell>
          <cell r="C2896" t="str">
            <v>8.1% WA STATE SALES TAX</v>
          </cell>
          <cell r="D2896" t="str">
            <v>WA-STATE8.1% WA STATE SALES TAX</v>
          </cell>
          <cell r="E2896">
            <v>170</v>
          </cell>
          <cell r="F2896">
            <v>0</v>
          </cell>
          <cell r="G2896">
            <v>20140</v>
          </cell>
        </row>
        <row r="2897">
          <cell r="B2897" t="str">
            <v>FINCHG</v>
          </cell>
          <cell r="C2897" t="str">
            <v>LATE FEE</v>
          </cell>
          <cell r="D2897" t="str">
            <v>FINCHGLATE FEE</v>
          </cell>
          <cell r="E2897">
            <v>138</v>
          </cell>
          <cell r="F2897">
            <v>0</v>
          </cell>
          <cell r="G2897">
            <v>38000</v>
          </cell>
        </row>
        <row r="2898">
          <cell r="B2898" t="str">
            <v>90CW1</v>
          </cell>
          <cell r="C2898" t="str">
            <v>1-90 GAL CART CMML WKLY</v>
          </cell>
          <cell r="D2898" t="str">
            <v>90CW11-90 GAL CART CMML WKLY</v>
          </cell>
          <cell r="E2898">
            <v>63</v>
          </cell>
          <cell r="F2898">
            <v>0</v>
          </cell>
          <cell r="G2898">
            <v>33000</v>
          </cell>
        </row>
        <row r="2899">
          <cell r="B2899" t="str">
            <v>2178-COM</v>
          </cell>
          <cell r="C2899" t="str">
            <v>FUEL AND MATERIAL SURCHARGE</v>
          </cell>
          <cell r="D2899" t="str">
            <v>2178-COMFUEL AND MATERIAL SURCHARGE</v>
          </cell>
          <cell r="E2899">
            <v>77</v>
          </cell>
          <cell r="F2899">
            <v>0</v>
          </cell>
          <cell r="G2899">
            <v>33002</v>
          </cell>
        </row>
        <row r="2900">
          <cell r="B2900" t="str">
            <v>REFUSE</v>
          </cell>
          <cell r="C2900" t="str">
            <v>3.6% WA REFUSE TAX</v>
          </cell>
          <cell r="D2900" t="str">
            <v>REFUSE3.6% WA REFUSE TAX</v>
          </cell>
          <cell r="E2900">
            <v>337</v>
          </cell>
          <cell r="F2900">
            <v>0</v>
          </cell>
          <cell r="G2900">
            <v>20180</v>
          </cell>
        </row>
        <row r="2901">
          <cell r="B2901" t="str">
            <v>PAY</v>
          </cell>
          <cell r="C2901" t="str">
            <v>PAYMENT-THANK YOU!</v>
          </cell>
          <cell r="D2901" t="str">
            <v>PAYPAYMENT-THANK YOU!</v>
          </cell>
          <cell r="E2901">
            <v>141</v>
          </cell>
          <cell r="F2901">
            <v>0</v>
          </cell>
          <cell r="G2901">
            <v>10060</v>
          </cell>
        </row>
        <row r="2902">
          <cell r="B2902" t="str">
            <v>PAYNOW</v>
          </cell>
          <cell r="C2902" t="str">
            <v>ONE-TIME PAYMENT</v>
          </cell>
          <cell r="D2902" t="str">
            <v>PAYNOWONE-TIME PAYMENT</v>
          </cell>
          <cell r="E2902">
            <v>157</v>
          </cell>
          <cell r="F2902">
            <v>0</v>
          </cell>
          <cell r="G2902">
            <v>10098</v>
          </cell>
        </row>
        <row r="2903">
          <cell r="B2903" t="str">
            <v>PAYPNCL</v>
          </cell>
          <cell r="C2903" t="str">
            <v>PAYMENT THANK YOU!</v>
          </cell>
          <cell r="D2903" t="str">
            <v>PAYPNCLPAYMENT THANK YOU!</v>
          </cell>
          <cell r="E2903">
            <v>151</v>
          </cell>
          <cell r="F2903">
            <v>0</v>
          </cell>
          <cell r="G2903">
            <v>10099</v>
          </cell>
        </row>
        <row r="2904">
          <cell r="B2904" t="str">
            <v>2178-RO</v>
          </cell>
          <cell r="C2904" t="str">
            <v>FUEL AND MATERIAL SURCHARGE</v>
          </cell>
          <cell r="D2904" t="str">
            <v>2178-ROFUEL AND MATERIAL SURCHARGE</v>
          </cell>
          <cell r="E2904">
            <v>140</v>
          </cell>
          <cell r="F2904">
            <v>0</v>
          </cell>
          <cell r="G2904">
            <v>31008</v>
          </cell>
        </row>
        <row r="2905">
          <cell r="B2905" t="str">
            <v>REFUSE</v>
          </cell>
          <cell r="C2905" t="str">
            <v>3.6% WA REFUSE TAX</v>
          </cell>
          <cell r="D2905" t="str">
            <v>REFUSE3.6% WA REFUSE TAX</v>
          </cell>
          <cell r="E2905">
            <v>337</v>
          </cell>
          <cell r="F2905">
            <v>0</v>
          </cell>
          <cell r="G2905">
            <v>20180</v>
          </cell>
        </row>
        <row r="2906">
          <cell r="B2906" t="str">
            <v>WA-STATE</v>
          </cell>
          <cell r="C2906" t="str">
            <v>8.1% WA STATE SALES TAX</v>
          </cell>
          <cell r="D2906" t="str">
            <v>WA-STATE8.1% WA STATE SALES TAX</v>
          </cell>
          <cell r="E2906">
            <v>170</v>
          </cell>
          <cell r="F2906">
            <v>0</v>
          </cell>
          <cell r="G2906">
            <v>20140</v>
          </cell>
        </row>
        <row r="2907">
          <cell r="B2907" t="str">
            <v>90RW1</v>
          </cell>
          <cell r="C2907" t="str">
            <v>1-90 GAL CART RESI WKLY</v>
          </cell>
          <cell r="D2907" t="str">
            <v>90RW11-90 GAL CART RESI WKLY</v>
          </cell>
          <cell r="E2907">
            <v>104</v>
          </cell>
          <cell r="F2907">
            <v>0</v>
          </cell>
          <cell r="G2907">
            <v>32000</v>
          </cell>
        </row>
        <row r="2908">
          <cell r="B2908" t="str">
            <v>2178-RES</v>
          </cell>
          <cell r="C2908" t="str">
            <v>FUEL AND MATERIAL SURCHARGE</v>
          </cell>
          <cell r="D2908" t="str">
            <v>2178-RESFUEL AND MATERIAL SURCHARGE</v>
          </cell>
          <cell r="E2908">
            <v>133</v>
          </cell>
          <cell r="F2908">
            <v>0</v>
          </cell>
          <cell r="G2908">
            <v>33002</v>
          </cell>
        </row>
        <row r="2909">
          <cell r="B2909" t="str">
            <v>REFUSE</v>
          </cell>
          <cell r="C2909" t="str">
            <v>3.6% WA REFUSE TAX</v>
          </cell>
          <cell r="D2909" t="str">
            <v>REFUSE3.6% WA REFUSE TAX</v>
          </cell>
          <cell r="E2909">
            <v>337</v>
          </cell>
          <cell r="F2909">
            <v>0</v>
          </cell>
          <cell r="G2909">
            <v>20180</v>
          </cell>
        </row>
        <row r="2910">
          <cell r="B2910" t="str">
            <v>RORENT</v>
          </cell>
          <cell r="C2910" t="str">
            <v>ROLL OFF RENT</v>
          </cell>
          <cell r="D2910" t="str">
            <v>RORENTROLL OFF RENT</v>
          </cell>
          <cell r="E2910">
            <v>48</v>
          </cell>
          <cell r="F2910">
            <v>0</v>
          </cell>
          <cell r="G2910">
            <v>31002</v>
          </cell>
        </row>
        <row r="2911">
          <cell r="B2911" t="str">
            <v>RORENTTM</v>
          </cell>
          <cell r="C2911" t="str">
            <v>ROLL OFF RENT TEMP MONTHLY</v>
          </cell>
          <cell r="D2911" t="str">
            <v>RORENTTMROLL OFF RENT TEMP MONTHLY</v>
          </cell>
          <cell r="E2911">
            <v>67</v>
          </cell>
          <cell r="F2911">
            <v>0</v>
          </cell>
          <cell r="G2911">
            <v>31002</v>
          </cell>
        </row>
        <row r="2912">
          <cell r="B2912" t="str">
            <v>DISP</v>
          </cell>
          <cell r="C2912" t="str">
            <v>Disposal Fee Per Ton</v>
          </cell>
          <cell r="D2912" t="str">
            <v>DISPDisposal Fee Per Ton</v>
          </cell>
          <cell r="E2912">
            <v>62</v>
          </cell>
          <cell r="F2912">
            <v>0</v>
          </cell>
          <cell r="G2912">
            <v>31005</v>
          </cell>
        </row>
        <row r="2913">
          <cell r="B2913" t="str">
            <v>ROHAUL20</v>
          </cell>
          <cell r="C2913" t="str">
            <v>20YD ROLL OFF-HAUL</v>
          </cell>
          <cell r="D2913" t="str">
            <v>ROHAUL2020YD ROLL OFF-HAUL</v>
          </cell>
          <cell r="E2913">
            <v>48</v>
          </cell>
          <cell r="F2913">
            <v>0</v>
          </cell>
          <cell r="G2913">
            <v>31000</v>
          </cell>
        </row>
        <row r="2914">
          <cell r="B2914" t="str">
            <v>ROHAUL30T</v>
          </cell>
          <cell r="C2914" t="str">
            <v>30YD ROLL OFF TEMP HAUL</v>
          </cell>
          <cell r="D2914" t="str">
            <v>ROHAUL30T30YD ROLL OFF TEMP HAUL</v>
          </cell>
          <cell r="E2914">
            <v>51</v>
          </cell>
          <cell r="F2914">
            <v>0</v>
          </cell>
          <cell r="G2914">
            <v>31001</v>
          </cell>
        </row>
        <row r="2915">
          <cell r="B2915" t="str">
            <v>ROMILE</v>
          </cell>
          <cell r="C2915" t="str">
            <v>ROLL OFF-MILEAGE</v>
          </cell>
          <cell r="D2915" t="str">
            <v>ROMILEROLL OFF-MILEAGE</v>
          </cell>
          <cell r="E2915">
            <v>33</v>
          </cell>
          <cell r="F2915">
            <v>0</v>
          </cell>
          <cell r="G2915">
            <v>31010</v>
          </cell>
        </row>
        <row r="2916">
          <cell r="B2916" t="str">
            <v>2178-RO</v>
          </cell>
          <cell r="C2916" t="str">
            <v>FUEL AND MATERIAL SURCHARGE</v>
          </cell>
          <cell r="D2916" t="str">
            <v>2178-ROFUEL AND MATERIAL SURCHARGE</v>
          </cell>
          <cell r="E2916">
            <v>140</v>
          </cell>
          <cell r="F2916">
            <v>0</v>
          </cell>
          <cell r="G2916">
            <v>31008</v>
          </cell>
        </row>
        <row r="2917">
          <cell r="B2917" t="str">
            <v>REFUSE</v>
          </cell>
          <cell r="C2917" t="str">
            <v>3.6% WA REFUSE TAX</v>
          </cell>
          <cell r="D2917" t="str">
            <v>REFUSE3.6% WA REFUSE TAX</v>
          </cell>
          <cell r="E2917">
            <v>337</v>
          </cell>
          <cell r="F2917">
            <v>0</v>
          </cell>
          <cell r="G2917">
            <v>20180</v>
          </cell>
        </row>
        <row r="2918">
          <cell r="B2918" t="str">
            <v>WA-STATE</v>
          </cell>
          <cell r="C2918" t="str">
            <v>8.1% WA STATE SALES TAX</v>
          </cell>
          <cell r="D2918" t="str">
            <v>WA-STATE8.1% WA STATE SALES TAX</v>
          </cell>
          <cell r="E2918">
            <v>170</v>
          </cell>
          <cell r="F2918">
            <v>0</v>
          </cell>
          <cell r="G2918">
            <v>20140</v>
          </cell>
        </row>
        <row r="2919">
          <cell r="B2919" t="str">
            <v>MM</v>
          </cell>
          <cell r="C2919" t="str">
            <v>MOVE MONEY</v>
          </cell>
          <cell r="D2919" t="str">
            <v>MMMOVE MONEY</v>
          </cell>
          <cell r="E2919">
            <v>63</v>
          </cell>
          <cell r="F2919">
            <v>0</v>
          </cell>
          <cell r="G2919">
            <v>10095</v>
          </cell>
        </row>
        <row r="2920">
          <cell r="B2920" t="str">
            <v>FINCHG</v>
          </cell>
          <cell r="C2920" t="str">
            <v>LATE FEE</v>
          </cell>
          <cell r="D2920" t="str">
            <v>FINCHGLATE FEE</v>
          </cell>
          <cell r="E2920">
            <v>138</v>
          </cell>
          <cell r="F2920">
            <v>0</v>
          </cell>
          <cell r="G2920">
            <v>38000</v>
          </cell>
        </row>
        <row r="2921">
          <cell r="B2921" t="str">
            <v>FINCHG</v>
          </cell>
          <cell r="C2921" t="str">
            <v>LATE FEE</v>
          </cell>
          <cell r="D2921" t="str">
            <v>FINCHGLATE FEE</v>
          </cell>
          <cell r="E2921">
            <v>138</v>
          </cell>
          <cell r="F2921">
            <v>0</v>
          </cell>
          <cell r="G2921">
            <v>38000</v>
          </cell>
        </row>
        <row r="2922">
          <cell r="B2922" t="str">
            <v>BDR</v>
          </cell>
          <cell r="C2922" t="str">
            <v>BAD DEBT RECOVERY</v>
          </cell>
          <cell r="D2922" t="str">
            <v>BDRBAD DEBT RECOVERY</v>
          </cell>
          <cell r="E2922">
            <v>30</v>
          </cell>
          <cell r="F2922">
            <v>0</v>
          </cell>
          <cell r="G2922">
            <v>11903</v>
          </cell>
        </row>
        <row r="2923">
          <cell r="B2923" t="str">
            <v>FINCHG</v>
          </cell>
          <cell r="C2923" t="str">
            <v>LATE FEE</v>
          </cell>
          <cell r="D2923" t="str">
            <v>FINCHGLATE FEE</v>
          </cell>
          <cell r="E2923">
            <v>138</v>
          </cell>
          <cell r="F2923">
            <v>0</v>
          </cell>
          <cell r="G2923">
            <v>38000</v>
          </cell>
        </row>
        <row r="2924">
          <cell r="B2924" t="str">
            <v>300CE1</v>
          </cell>
          <cell r="C2924" t="str">
            <v>1-300 GL CART EOW SVC</v>
          </cell>
          <cell r="D2924" t="str">
            <v>300CE11-300 GL CART EOW SVC</v>
          </cell>
          <cell r="E2924">
            <v>46</v>
          </cell>
          <cell r="F2924">
            <v>0</v>
          </cell>
          <cell r="G2924">
            <v>33000</v>
          </cell>
        </row>
        <row r="2925">
          <cell r="B2925" t="str">
            <v>300CW1</v>
          </cell>
          <cell r="C2925" t="str">
            <v>1-300 GL CART WEEKLY SVC</v>
          </cell>
          <cell r="D2925" t="str">
            <v>300CW11-300 GL CART WEEKLY SVC</v>
          </cell>
          <cell r="E2925">
            <v>51</v>
          </cell>
          <cell r="F2925">
            <v>0</v>
          </cell>
          <cell r="G2925">
            <v>33000</v>
          </cell>
        </row>
        <row r="2926">
          <cell r="B2926" t="str">
            <v>60CE1</v>
          </cell>
          <cell r="C2926" t="str">
            <v>1-60 GAL CART CMML EOW</v>
          </cell>
          <cell r="D2926" t="str">
            <v>60CE11-60 GAL CART CMML EOW</v>
          </cell>
          <cell r="E2926">
            <v>52</v>
          </cell>
          <cell r="F2926">
            <v>0</v>
          </cell>
          <cell r="G2926">
            <v>33000</v>
          </cell>
        </row>
        <row r="2927">
          <cell r="B2927" t="str">
            <v>60CW1</v>
          </cell>
          <cell r="C2927" t="str">
            <v>1-60 GAL CART CMML WKLY</v>
          </cell>
          <cell r="D2927" t="str">
            <v>60CW11-60 GAL CART CMML WKLY</v>
          </cell>
          <cell r="E2927">
            <v>54</v>
          </cell>
          <cell r="F2927">
            <v>0</v>
          </cell>
          <cell r="G2927">
            <v>33000</v>
          </cell>
        </row>
        <row r="2928">
          <cell r="B2928" t="str">
            <v>90CW1</v>
          </cell>
          <cell r="C2928" t="str">
            <v>1-90 GAL CART CMML WKLY</v>
          </cell>
          <cell r="D2928" t="str">
            <v>90CW11-90 GAL CART CMML WKLY</v>
          </cell>
          <cell r="E2928">
            <v>63</v>
          </cell>
          <cell r="F2928">
            <v>0</v>
          </cell>
          <cell r="G2928">
            <v>33000</v>
          </cell>
        </row>
        <row r="2929">
          <cell r="B2929" t="str">
            <v>CRENT300</v>
          </cell>
          <cell r="C2929" t="str">
            <v>CONTAINER RENT 300 GAL</v>
          </cell>
          <cell r="D2929" t="str">
            <v>CRENT300CONTAINER RENT 300 GAL</v>
          </cell>
          <cell r="E2929">
            <v>46</v>
          </cell>
          <cell r="F2929">
            <v>0</v>
          </cell>
          <cell r="G2929">
            <v>33000</v>
          </cell>
        </row>
        <row r="2930">
          <cell r="B2930" t="str">
            <v>CRENT60</v>
          </cell>
          <cell r="C2930" t="str">
            <v>CONTAINER RENT 60 GAL</v>
          </cell>
          <cell r="D2930" t="str">
            <v>CRENT60CONTAINER RENT 60 GAL</v>
          </cell>
          <cell r="E2930">
            <v>50</v>
          </cell>
          <cell r="F2930">
            <v>0</v>
          </cell>
          <cell r="G2930">
            <v>33000</v>
          </cell>
        </row>
        <row r="2931">
          <cell r="B2931" t="str">
            <v>2178-COM</v>
          </cell>
          <cell r="C2931" t="str">
            <v>FUEL AND MATERIAL SURCHARGE</v>
          </cell>
          <cell r="D2931" t="str">
            <v>2178-COMFUEL AND MATERIAL SURCHARGE</v>
          </cell>
          <cell r="E2931">
            <v>77</v>
          </cell>
          <cell r="F2931">
            <v>0</v>
          </cell>
          <cell r="G2931">
            <v>33002</v>
          </cell>
        </row>
        <row r="2932">
          <cell r="B2932" t="str">
            <v>REFUSE</v>
          </cell>
          <cell r="C2932" t="str">
            <v>3.6% WA REFUSE TAX</v>
          </cell>
          <cell r="D2932" t="str">
            <v>REFUSE3.6% WA REFUSE TAX</v>
          </cell>
          <cell r="E2932">
            <v>337</v>
          </cell>
          <cell r="F2932">
            <v>0</v>
          </cell>
          <cell r="G2932">
            <v>20180</v>
          </cell>
        </row>
        <row r="2933">
          <cell r="B2933" t="str">
            <v>WA-STATE</v>
          </cell>
          <cell r="C2933" t="str">
            <v>7.6% WA STATE SALES TAX</v>
          </cell>
          <cell r="D2933" t="str">
            <v>WA-STATE7.6% WA STATE SALES TAX</v>
          </cell>
          <cell r="E2933">
            <v>43</v>
          </cell>
          <cell r="F2933">
            <v>0</v>
          </cell>
          <cell r="G2933">
            <v>20140</v>
          </cell>
        </row>
        <row r="2934">
          <cell r="B2934" t="str">
            <v>CC-KOL</v>
          </cell>
          <cell r="C2934" t="str">
            <v>ONLINE PAYMENT-CC</v>
          </cell>
          <cell r="D2934" t="str">
            <v>CC-KOLONLINE PAYMENT-CC</v>
          </cell>
          <cell r="E2934">
            <v>151</v>
          </cell>
          <cell r="F2934">
            <v>0</v>
          </cell>
          <cell r="G2934">
            <v>10098</v>
          </cell>
        </row>
        <row r="2935">
          <cell r="B2935" t="str">
            <v>PAY</v>
          </cell>
          <cell r="C2935" t="str">
            <v>PAYMENT-THANK YOU!</v>
          </cell>
          <cell r="D2935" t="str">
            <v>PAYPAYMENT-THANK YOU!</v>
          </cell>
          <cell r="E2935">
            <v>141</v>
          </cell>
          <cell r="F2935">
            <v>0</v>
          </cell>
          <cell r="G2935">
            <v>10060</v>
          </cell>
        </row>
        <row r="2936">
          <cell r="B2936" t="str">
            <v>PAY-CFREE</v>
          </cell>
          <cell r="C2936" t="str">
            <v>PAYMENT-THANK YOU</v>
          </cell>
          <cell r="D2936" t="str">
            <v>PAY-CFREEPAYMENT-THANK YOU</v>
          </cell>
          <cell r="E2936">
            <v>106</v>
          </cell>
          <cell r="F2936">
            <v>0</v>
          </cell>
          <cell r="G2936">
            <v>10092</v>
          </cell>
        </row>
        <row r="2937">
          <cell r="B2937" t="str">
            <v>PAY-KOL</v>
          </cell>
          <cell r="C2937" t="str">
            <v>PAYMENT-THANK YOU - OL</v>
          </cell>
          <cell r="D2937" t="str">
            <v>PAY-KOLPAYMENT-THANK YOU - OL</v>
          </cell>
          <cell r="E2937">
            <v>128</v>
          </cell>
          <cell r="F2937">
            <v>0</v>
          </cell>
          <cell r="G2937">
            <v>10093</v>
          </cell>
        </row>
        <row r="2938">
          <cell r="B2938" t="str">
            <v>PAYPNCL</v>
          </cell>
          <cell r="C2938" t="str">
            <v>PAYMENT THANK YOU!</v>
          </cell>
          <cell r="D2938" t="str">
            <v>PAYPNCLPAYMENT THANK YOU!</v>
          </cell>
          <cell r="E2938">
            <v>151</v>
          </cell>
          <cell r="F2938">
            <v>0</v>
          </cell>
          <cell r="G2938">
            <v>10099</v>
          </cell>
        </row>
        <row r="2939">
          <cell r="B2939" t="str">
            <v>CC-KOL</v>
          </cell>
          <cell r="C2939" t="str">
            <v>ONLINE PAYMENT-CC</v>
          </cell>
          <cell r="D2939" t="str">
            <v>CC-KOLONLINE PAYMENT-CC</v>
          </cell>
          <cell r="E2939">
            <v>151</v>
          </cell>
          <cell r="F2939">
            <v>0</v>
          </cell>
          <cell r="G2939">
            <v>10098</v>
          </cell>
        </row>
        <row r="2940">
          <cell r="B2940" t="str">
            <v>PAY</v>
          </cell>
          <cell r="C2940" t="str">
            <v>PAYMENT-THANK YOU!</v>
          </cell>
          <cell r="D2940" t="str">
            <v>PAYPAYMENT-THANK YOU!</v>
          </cell>
          <cell r="E2940">
            <v>141</v>
          </cell>
          <cell r="F2940">
            <v>0</v>
          </cell>
          <cell r="G2940">
            <v>10060</v>
          </cell>
        </row>
        <row r="2941">
          <cell r="B2941" t="str">
            <v>PAYMET</v>
          </cell>
          <cell r="C2941" t="str">
            <v>METAVANTE ONLINE PAYMENT</v>
          </cell>
          <cell r="D2941" t="str">
            <v>PAYMETMETAVANTE ONLINE PAYMENT</v>
          </cell>
          <cell r="E2941">
            <v>77</v>
          </cell>
          <cell r="F2941">
            <v>0</v>
          </cell>
          <cell r="G2941">
            <v>10092</v>
          </cell>
        </row>
        <row r="2942">
          <cell r="B2942" t="str">
            <v>PAYNOW</v>
          </cell>
          <cell r="C2942" t="str">
            <v>ONE-TIME PAYMENT</v>
          </cell>
          <cell r="D2942" t="str">
            <v>PAYNOWONE-TIME PAYMENT</v>
          </cell>
          <cell r="E2942">
            <v>157</v>
          </cell>
          <cell r="F2942">
            <v>0</v>
          </cell>
          <cell r="G2942">
            <v>10098</v>
          </cell>
        </row>
        <row r="2943">
          <cell r="B2943" t="str">
            <v>PAYPNCL</v>
          </cell>
          <cell r="C2943" t="str">
            <v>PAYMENT THANK YOU!</v>
          </cell>
          <cell r="D2943" t="str">
            <v>PAYPNCLPAYMENT THANK YOU!</v>
          </cell>
          <cell r="E2943">
            <v>151</v>
          </cell>
          <cell r="F2943">
            <v>0</v>
          </cell>
          <cell r="G2943">
            <v>10099</v>
          </cell>
        </row>
        <row r="2944">
          <cell r="B2944" t="str">
            <v>REF-PAYNOW</v>
          </cell>
          <cell r="C2944" t="str">
            <v>REFUND OF ONE-TIME PAYMENT</v>
          </cell>
          <cell r="D2944" t="str">
            <v>REF-PAYNOWREFUND OF ONE-TIME PAYMENT</v>
          </cell>
          <cell r="E2944">
            <v>51</v>
          </cell>
          <cell r="F2944">
            <v>0</v>
          </cell>
          <cell r="G2944">
            <v>10098</v>
          </cell>
        </row>
        <row r="2945">
          <cell r="B2945" t="str">
            <v>CC-KOL</v>
          </cell>
          <cell r="C2945" t="str">
            <v>ONLINE PAYMENT-CC</v>
          </cell>
          <cell r="D2945" t="str">
            <v>CC-KOLONLINE PAYMENT-CC</v>
          </cell>
          <cell r="E2945">
            <v>151</v>
          </cell>
          <cell r="F2945">
            <v>0</v>
          </cell>
          <cell r="G2945">
            <v>10098</v>
          </cell>
        </row>
        <row r="2946">
          <cell r="B2946" t="str">
            <v>PAYPNCL</v>
          </cell>
          <cell r="C2946" t="str">
            <v>PAYMENT THANK YOU!</v>
          </cell>
          <cell r="D2946" t="str">
            <v>PAYPNCLPAYMENT THANK YOU!</v>
          </cell>
          <cell r="E2946">
            <v>151</v>
          </cell>
          <cell r="F2946">
            <v>0</v>
          </cell>
          <cell r="G2946">
            <v>10099</v>
          </cell>
        </row>
        <row r="2947">
          <cell r="B2947" t="str">
            <v>2178-RO</v>
          </cell>
          <cell r="C2947" t="str">
            <v>FUEL AND MATERIAL SURCHARGE</v>
          </cell>
          <cell r="D2947" t="str">
            <v>2178-ROFUEL AND MATERIAL SURCHARGE</v>
          </cell>
          <cell r="E2947">
            <v>140</v>
          </cell>
          <cell r="F2947">
            <v>0</v>
          </cell>
          <cell r="G2947">
            <v>31008</v>
          </cell>
        </row>
        <row r="2948">
          <cell r="B2948" t="str">
            <v>REFUSE</v>
          </cell>
          <cell r="C2948" t="str">
            <v>3.6% WA REFUSE TAX</v>
          </cell>
          <cell r="D2948" t="str">
            <v>REFUSE3.6% WA REFUSE TAX</v>
          </cell>
          <cell r="E2948">
            <v>337</v>
          </cell>
          <cell r="F2948">
            <v>0</v>
          </cell>
          <cell r="G2948">
            <v>20180</v>
          </cell>
        </row>
        <row r="2949">
          <cell r="B2949" t="str">
            <v>WA-STATE</v>
          </cell>
          <cell r="C2949" t="str">
            <v>7.6% WA STATE SALES TAX</v>
          </cell>
          <cell r="D2949" t="str">
            <v>WA-STATE7.6% WA STATE SALES TAX</v>
          </cell>
          <cell r="E2949">
            <v>43</v>
          </cell>
          <cell r="F2949">
            <v>0</v>
          </cell>
          <cell r="G2949">
            <v>20140</v>
          </cell>
        </row>
        <row r="2950">
          <cell r="B2950" t="str">
            <v>OFOWR</v>
          </cell>
          <cell r="C2950" t="str">
            <v>OVERFILL/OVERWEIGHT CHG</v>
          </cell>
          <cell r="D2950" t="str">
            <v>OFOWROVERFILL/OVERWEIGHT CHG</v>
          </cell>
          <cell r="E2950">
            <v>70</v>
          </cell>
          <cell r="F2950">
            <v>0</v>
          </cell>
          <cell r="G2950">
            <v>32001</v>
          </cell>
        </row>
        <row r="2951">
          <cell r="B2951" t="str">
            <v>RXTRA60</v>
          </cell>
          <cell r="C2951" t="str">
            <v>EXTRA 60GAL RESI</v>
          </cell>
          <cell r="D2951" t="str">
            <v>RXTRA60EXTRA 60GAL RESI</v>
          </cell>
          <cell r="E2951">
            <v>49</v>
          </cell>
          <cell r="F2951">
            <v>0</v>
          </cell>
          <cell r="G2951">
            <v>32001</v>
          </cell>
        </row>
        <row r="2952">
          <cell r="B2952" t="str">
            <v>2178-RES</v>
          </cell>
          <cell r="C2952" t="str">
            <v>FUEL AND MATERIAL SURCHARGE</v>
          </cell>
          <cell r="D2952" t="str">
            <v>2178-RESFUEL AND MATERIAL SURCHARGE</v>
          </cell>
          <cell r="E2952">
            <v>133</v>
          </cell>
          <cell r="F2952">
            <v>0</v>
          </cell>
          <cell r="G2952">
            <v>32002</v>
          </cell>
        </row>
        <row r="2953">
          <cell r="B2953" t="str">
            <v>REFUSE</v>
          </cell>
          <cell r="C2953" t="str">
            <v>3.6% WA REFUSE TAX</v>
          </cell>
          <cell r="D2953" t="str">
            <v>REFUSE3.6% WA REFUSE TAX</v>
          </cell>
          <cell r="E2953">
            <v>337</v>
          </cell>
          <cell r="F2953">
            <v>0</v>
          </cell>
          <cell r="G2953">
            <v>20180</v>
          </cell>
        </row>
        <row r="2954">
          <cell r="B2954" t="str">
            <v>60RM1</v>
          </cell>
          <cell r="C2954" t="str">
            <v>1-60 GAL CART MONTHLY SVC</v>
          </cell>
          <cell r="D2954" t="str">
            <v>60RM11-60 GAL CART MONTHLY SVC</v>
          </cell>
          <cell r="E2954">
            <v>88</v>
          </cell>
          <cell r="F2954">
            <v>0</v>
          </cell>
          <cell r="G2954">
            <v>32000</v>
          </cell>
        </row>
        <row r="2955">
          <cell r="B2955" t="str">
            <v>60RW1</v>
          </cell>
          <cell r="C2955" t="str">
            <v>1-60 GAL CART WEEKLY SVC</v>
          </cell>
          <cell r="D2955" t="str">
            <v>60RW11-60 GAL CART WEEKLY SVC</v>
          </cell>
          <cell r="E2955">
            <v>144</v>
          </cell>
          <cell r="F2955">
            <v>0</v>
          </cell>
          <cell r="G2955">
            <v>32000</v>
          </cell>
        </row>
        <row r="2956">
          <cell r="B2956" t="str">
            <v>65RBRENT</v>
          </cell>
          <cell r="C2956" t="str">
            <v>65 RESI BEAR RENT</v>
          </cell>
          <cell r="D2956" t="str">
            <v>65RBRENT65 RESI BEAR RENT</v>
          </cell>
          <cell r="E2956">
            <v>80</v>
          </cell>
          <cell r="F2956">
            <v>0</v>
          </cell>
          <cell r="G2956">
            <v>32000</v>
          </cell>
        </row>
        <row r="2957">
          <cell r="B2957" t="str">
            <v>90RW1</v>
          </cell>
          <cell r="C2957" t="str">
            <v>1-90 GAL CART RESI WKLY</v>
          </cell>
          <cell r="D2957" t="str">
            <v>90RW11-90 GAL CART RESI WKLY</v>
          </cell>
          <cell r="E2957">
            <v>104</v>
          </cell>
          <cell r="F2957">
            <v>0</v>
          </cell>
          <cell r="G2957">
            <v>32000</v>
          </cell>
        </row>
        <row r="2958">
          <cell r="B2958" t="str">
            <v>EMPLOYEER</v>
          </cell>
          <cell r="C2958" t="str">
            <v>EMPLOYEE SERVICE</v>
          </cell>
          <cell r="D2958" t="str">
            <v>EMPLOYEEREMPLOYEE SERVICE</v>
          </cell>
          <cell r="E2958">
            <v>29</v>
          </cell>
          <cell r="F2958">
            <v>0</v>
          </cell>
          <cell r="G2958">
            <v>32000</v>
          </cell>
        </row>
        <row r="2959">
          <cell r="B2959" t="str">
            <v>RDRIVEIN</v>
          </cell>
          <cell r="C2959" t="str">
            <v>DRIVE IN SERVICE</v>
          </cell>
          <cell r="D2959" t="str">
            <v>RDRIVEINDRIVE IN SERVICE</v>
          </cell>
          <cell r="E2959">
            <v>52</v>
          </cell>
          <cell r="F2959">
            <v>0</v>
          </cell>
          <cell r="G2959">
            <v>32001</v>
          </cell>
        </row>
        <row r="2960">
          <cell r="B2960" t="str">
            <v>RXTRA90</v>
          </cell>
          <cell r="C2960" t="str">
            <v>EXTRA 90GAL RESI</v>
          </cell>
          <cell r="D2960" t="str">
            <v>RXTRA90EXTRA 90GAL RESI</v>
          </cell>
          <cell r="E2960">
            <v>35</v>
          </cell>
          <cell r="F2960">
            <v>0</v>
          </cell>
          <cell r="G2960">
            <v>32001</v>
          </cell>
        </row>
        <row r="2961">
          <cell r="B2961" t="str">
            <v>2178-RES</v>
          </cell>
          <cell r="C2961" t="str">
            <v>FUEL AND MATERIAL SURCHARGE</v>
          </cell>
          <cell r="D2961" t="str">
            <v>2178-RESFUEL AND MATERIAL SURCHARGE</v>
          </cell>
          <cell r="E2961">
            <v>133</v>
          </cell>
          <cell r="F2961">
            <v>0</v>
          </cell>
          <cell r="G2961">
            <v>32002</v>
          </cell>
        </row>
        <row r="2962">
          <cell r="B2962" t="str">
            <v>REFUSE</v>
          </cell>
          <cell r="C2962" t="str">
            <v>3.6% WA REFUSE TAX</v>
          </cell>
          <cell r="D2962" t="str">
            <v>REFUSE3.6% WA REFUSE TAX</v>
          </cell>
          <cell r="E2962">
            <v>337</v>
          </cell>
          <cell r="F2962">
            <v>0</v>
          </cell>
          <cell r="G2962">
            <v>20180</v>
          </cell>
        </row>
        <row r="2963">
          <cell r="B2963" t="str">
            <v>WA-STATE</v>
          </cell>
          <cell r="C2963" t="str">
            <v>7.6% WA STATE SALES TAX</v>
          </cell>
          <cell r="D2963" t="str">
            <v>WA-STATE7.6% WA STATE SALES TAX</v>
          </cell>
          <cell r="E2963">
            <v>43</v>
          </cell>
          <cell r="F2963">
            <v>0</v>
          </cell>
          <cell r="G2963">
            <v>20140</v>
          </cell>
        </row>
        <row r="2964">
          <cell r="B2964" t="str">
            <v>RORECYRENT</v>
          </cell>
          <cell r="C2964" t="str">
            <v>ROLL OFF RECYCLE RENT</v>
          </cell>
          <cell r="D2964" t="str">
            <v>RORECYRENTROLL OFF RECYCLE RENT</v>
          </cell>
          <cell r="E2964">
            <v>25</v>
          </cell>
          <cell r="F2964">
            <v>0</v>
          </cell>
          <cell r="G2964">
            <v>31002</v>
          </cell>
        </row>
        <row r="2965">
          <cell r="B2965" t="str">
            <v>DISP</v>
          </cell>
          <cell r="C2965" t="str">
            <v>Disposal Fee Per Ton</v>
          </cell>
          <cell r="D2965" t="str">
            <v>DISPDisposal Fee Per Ton</v>
          </cell>
          <cell r="E2965">
            <v>62</v>
          </cell>
          <cell r="F2965">
            <v>0</v>
          </cell>
          <cell r="G2965">
            <v>31005</v>
          </cell>
        </row>
        <row r="2966">
          <cell r="B2966" t="str">
            <v>DISPAPPL</v>
          </cell>
          <cell r="C2966" t="str">
            <v>DUMP FEE - APPLIANCE</v>
          </cell>
          <cell r="D2966" t="str">
            <v>DISPAPPLDUMP FEE - APPLIANCE</v>
          </cell>
          <cell r="E2966">
            <v>18</v>
          </cell>
          <cell r="F2966">
            <v>0</v>
          </cell>
          <cell r="G2966">
            <v>31005</v>
          </cell>
        </row>
        <row r="2967">
          <cell r="B2967" t="str">
            <v>DISPMETAL-RO</v>
          </cell>
          <cell r="C2967" t="str">
            <v>DISPOSAL FEE METAL - RO</v>
          </cell>
          <cell r="D2967" t="str">
            <v>DISPMETAL-RODISPOSAL FEE METAL - RO</v>
          </cell>
          <cell r="E2967">
            <v>7</v>
          </cell>
          <cell r="F2967">
            <v>0</v>
          </cell>
          <cell r="G2967">
            <v>31005</v>
          </cell>
        </row>
        <row r="2968">
          <cell r="B2968" t="str">
            <v>RECYHAUL</v>
          </cell>
          <cell r="C2968" t="str">
            <v>ROLL OFF RECYCLE HAUL</v>
          </cell>
          <cell r="D2968" t="str">
            <v>RECYHAULROLL OFF RECYCLE HAUL</v>
          </cell>
          <cell r="E2968">
            <v>42</v>
          </cell>
          <cell r="F2968">
            <v>0</v>
          </cell>
          <cell r="G2968">
            <v>31004</v>
          </cell>
        </row>
        <row r="2969">
          <cell r="B2969" t="str">
            <v>ROHAUL30</v>
          </cell>
          <cell r="C2969" t="str">
            <v>30YD ROLL OFF-HAUL</v>
          </cell>
          <cell r="D2969" t="str">
            <v>ROHAUL3030YD ROLL OFF-HAUL</v>
          </cell>
          <cell r="E2969">
            <v>36</v>
          </cell>
          <cell r="F2969">
            <v>0</v>
          </cell>
          <cell r="G2969">
            <v>31000</v>
          </cell>
        </row>
        <row r="2970">
          <cell r="B2970" t="str">
            <v>ROHAUL30T</v>
          </cell>
          <cell r="C2970" t="str">
            <v>30YD ROLL OFF TEMP HAUL</v>
          </cell>
          <cell r="D2970" t="str">
            <v>ROHAUL30T30YD ROLL OFF TEMP HAUL</v>
          </cell>
          <cell r="E2970">
            <v>51</v>
          </cell>
          <cell r="F2970">
            <v>0</v>
          </cell>
          <cell r="G2970">
            <v>31001</v>
          </cell>
        </row>
        <row r="2971">
          <cell r="B2971" t="str">
            <v>ROMILE</v>
          </cell>
          <cell r="C2971" t="str">
            <v>ROLL OFF-MILEAGE</v>
          </cell>
          <cell r="D2971" t="str">
            <v>ROMILEROLL OFF-MILEAGE</v>
          </cell>
          <cell r="E2971">
            <v>33</v>
          </cell>
          <cell r="F2971">
            <v>0</v>
          </cell>
          <cell r="G2971">
            <v>31010</v>
          </cell>
        </row>
        <row r="2972">
          <cell r="B2972" t="str">
            <v>RORECYRENT</v>
          </cell>
          <cell r="C2972" t="str">
            <v>ROLL OFF RECYCLE RENT</v>
          </cell>
          <cell r="D2972" t="str">
            <v>RORECYRENTROLL OFF RECYCLE RENT</v>
          </cell>
          <cell r="E2972">
            <v>25</v>
          </cell>
          <cell r="F2972">
            <v>0</v>
          </cell>
          <cell r="G2972">
            <v>31002</v>
          </cell>
        </row>
        <row r="2973">
          <cell r="B2973" t="str">
            <v>RORENTTD</v>
          </cell>
          <cell r="C2973" t="str">
            <v>ROLL OFF RENT TEMP DAILY</v>
          </cell>
          <cell r="D2973" t="str">
            <v>RORENTTDROLL OFF RENT TEMP DAILY</v>
          </cell>
          <cell r="E2973">
            <v>47</v>
          </cell>
          <cell r="F2973">
            <v>0</v>
          </cell>
          <cell r="G2973">
            <v>31002</v>
          </cell>
        </row>
        <row r="2974">
          <cell r="B2974" t="str">
            <v>ROTIME-MINIMUM</v>
          </cell>
          <cell r="C2974" t="str">
            <v>RO TIME CHRG - MINIMUM</v>
          </cell>
          <cell r="D2974" t="str">
            <v>ROTIME-MINIMUMRO TIME CHRG - MINIMUM</v>
          </cell>
          <cell r="E2974">
            <v>7</v>
          </cell>
          <cell r="F2974">
            <v>0</v>
          </cell>
          <cell r="G2974">
            <v>31010</v>
          </cell>
        </row>
        <row r="2975">
          <cell r="B2975" t="str">
            <v>2178-RO</v>
          </cell>
          <cell r="C2975" t="str">
            <v>FUEL AND MATERIAL SURCHARGE</v>
          </cell>
          <cell r="D2975" t="str">
            <v>2178-ROFUEL AND MATERIAL SURCHARGE</v>
          </cell>
          <cell r="E2975">
            <v>140</v>
          </cell>
          <cell r="F2975">
            <v>0</v>
          </cell>
          <cell r="G2975">
            <v>31008</v>
          </cell>
        </row>
        <row r="2976">
          <cell r="B2976" t="str">
            <v>REFUSE</v>
          </cell>
          <cell r="C2976" t="str">
            <v>3.6% WA REFUSE TAX</v>
          </cell>
          <cell r="D2976" t="str">
            <v>REFUSE3.6% WA REFUSE TAX</v>
          </cell>
          <cell r="E2976">
            <v>337</v>
          </cell>
          <cell r="F2976">
            <v>0</v>
          </cell>
          <cell r="G2976">
            <v>20180</v>
          </cell>
        </row>
        <row r="2977">
          <cell r="B2977" t="str">
            <v>WA-STATE</v>
          </cell>
          <cell r="C2977" t="str">
            <v>7.6% WA STATE SALES TAX</v>
          </cell>
          <cell r="D2977" t="str">
            <v>WA-STATE7.6% WA STATE SALES TAX</v>
          </cell>
          <cell r="E2977">
            <v>43</v>
          </cell>
          <cell r="F2977">
            <v>0</v>
          </cell>
          <cell r="G2977">
            <v>20140</v>
          </cell>
        </row>
        <row r="2978">
          <cell r="B2978" t="str">
            <v>FINCHG</v>
          </cell>
          <cell r="C2978" t="str">
            <v>LATE FEE</v>
          </cell>
          <cell r="D2978" t="str">
            <v>FINCHGLATE FEE</v>
          </cell>
          <cell r="E2978">
            <v>138</v>
          </cell>
          <cell r="F2978">
            <v>0</v>
          </cell>
          <cell r="G2978">
            <v>38000</v>
          </cell>
        </row>
        <row r="2979">
          <cell r="B2979" t="str">
            <v>BD</v>
          </cell>
          <cell r="C2979" t="str">
            <v>W\O BAD DEBT</v>
          </cell>
          <cell r="D2979" t="str">
            <v>BDW\O BAD DEBT</v>
          </cell>
          <cell r="E2979">
            <v>46</v>
          </cell>
          <cell r="F2979">
            <v>0</v>
          </cell>
          <cell r="G2979">
            <v>11902</v>
          </cell>
        </row>
        <row r="2980">
          <cell r="B2980" t="str">
            <v>FINCHG</v>
          </cell>
          <cell r="C2980" t="str">
            <v>LATE FEE</v>
          </cell>
          <cell r="D2980" t="str">
            <v>FINCHGLATE FEE</v>
          </cell>
          <cell r="E2980">
            <v>138</v>
          </cell>
          <cell r="F2980">
            <v>0</v>
          </cell>
          <cell r="G2980">
            <v>38000</v>
          </cell>
        </row>
        <row r="2981">
          <cell r="B2981" t="str">
            <v>300C2W1</v>
          </cell>
          <cell r="C2981" t="str">
            <v>1-300 GL CART 2X WK SVC</v>
          </cell>
          <cell r="D2981" t="str">
            <v>300C2W11-300 GL CART 2X WK SVC</v>
          </cell>
          <cell r="E2981">
            <v>41</v>
          </cell>
          <cell r="F2981">
            <v>0</v>
          </cell>
          <cell r="G2981">
            <v>33000</v>
          </cell>
        </row>
        <row r="2982">
          <cell r="B2982" t="str">
            <v>300C3W1</v>
          </cell>
          <cell r="C2982" t="str">
            <v>1-300 GL CART 3X WK SVC</v>
          </cell>
          <cell r="D2982" t="str">
            <v>300C3W11-300 GL CART 3X WK SVC</v>
          </cell>
          <cell r="E2982">
            <v>38</v>
          </cell>
          <cell r="F2982">
            <v>0</v>
          </cell>
          <cell r="G2982">
            <v>33000</v>
          </cell>
        </row>
        <row r="2983">
          <cell r="B2983" t="str">
            <v>300C5W1</v>
          </cell>
          <cell r="C2983" t="str">
            <v>1-300 GL CART 5X WK SVC</v>
          </cell>
          <cell r="D2983" t="str">
            <v>300C5W11-300 GL CART 5X WK SVC</v>
          </cell>
          <cell r="E2983">
            <v>34</v>
          </cell>
          <cell r="F2983">
            <v>0</v>
          </cell>
          <cell r="G2983">
            <v>33000</v>
          </cell>
        </row>
        <row r="2984">
          <cell r="B2984" t="str">
            <v>300CE1</v>
          </cell>
          <cell r="C2984" t="str">
            <v>1-300 GL CART EOW SVC</v>
          </cell>
          <cell r="D2984" t="str">
            <v>300CE11-300 GL CART EOW SVC</v>
          </cell>
          <cell r="E2984">
            <v>46</v>
          </cell>
          <cell r="F2984">
            <v>0</v>
          </cell>
          <cell r="G2984">
            <v>33000</v>
          </cell>
        </row>
        <row r="2985">
          <cell r="B2985" t="str">
            <v>300CW1</v>
          </cell>
          <cell r="C2985" t="str">
            <v>1-300 GL CART WEEKLY SVC</v>
          </cell>
          <cell r="D2985" t="str">
            <v>300CW11-300 GL CART WEEKLY SVC</v>
          </cell>
          <cell r="E2985">
            <v>51</v>
          </cell>
          <cell r="F2985">
            <v>0</v>
          </cell>
          <cell r="G2985">
            <v>33000</v>
          </cell>
        </row>
        <row r="2986">
          <cell r="B2986" t="str">
            <v>300RENTTM</v>
          </cell>
          <cell r="C2986" t="str">
            <v>300 GL CART TEMP RENT MONTHLY</v>
          </cell>
          <cell r="D2986" t="str">
            <v>300RENTTM300 GL CART TEMP RENT MONTHLY</v>
          </cell>
          <cell r="E2986">
            <v>28</v>
          </cell>
          <cell r="F2986">
            <v>0</v>
          </cell>
          <cell r="G2986">
            <v>33000</v>
          </cell>
        </row>
        <row r="2987">
          <cell r="B2987" t="str">
            <v>60C2W1</v>
          </cell>
          <cell r="C2987" t="str">
            <v>1-60 GAL CART CMML 2X WK</v>
          </cell>
          <cell r="D2987" t="str">
            <v>60C2W11-60 GAL CART CMML 2X WK</v>
          </cell>
          <cell r="E2987">
            <v>25</v>
          </cell>
          <cell r="F2987">
            <v>0</v>
          </cell>
          <cell r="G2987">
            <v>33000</v>
          </cell>
        </row>
        <row r="2988">
          <cell r="B2988" t="str">
            <v>60CE1</v>
          </cell>
          <cell r="C2988" t="str">
            <v>1-60 GAL CART CMML EOW</v>
          </cell>
          <cell r="D2988" t="str">
            <v>60CE11-60 GAL CART CMML EOW</v>
          </cell>
          <cell r="E2988">
            <v>52</v>
          </cell>
          <cell r="F2988">
            <v>0</v>
          </cell>
          <cell r="G2988">
            <v>33000</v>
          </cell>
        </row>
        <row r="2989">
          <cell r="B2989" t="str">
            <v>60CW1</v>
          </cell>
          <cell r="C2989" t="str">
            <v>1-60 GAL CART CMML WKLY</v>
          </cell>
          <cell r="D2989" t="str">
            <v>60CW11-60 GAL CART CMML WKLY</v>
          </cell>
          <cell r="E2989">
            <v>54</v>
          </cell>
          <cell r="F2989">
            <v>0</v>
          </cell>
          <cell r="G2989">
            <v>33000</v>
          </cell>
        </row>
        <row r="2990">
          <cell r="B2990" t="str">
            <v>90C2W1</v>
          </cell>
          <cell r="C2990" t="str">
            <v>1-90 GAL CART CMML 2X WK</v>
          </cell>
          <cell r="D2990" t="str">
            <v>90C2W11-90 GAL CART CMML 2X WK</v>
          </cell>
          <cell r="E2990">
            <v>36</v>
          </cell>
          <cell r="F2990">
            <v>0</v>
          </cell>
          <cell r="G2990">
            <v>33000</v>
          </cell>
        </row>
        <row r="2991">
          <cell r="B2991" t="str">
            <v>90CW1</v>
          </cell>
          <cell r="C2991" t="str">
            <v>1-90 GAL CART CMML WKLY</v>
          </cell>
          <cell r="D2991" t="str">
            <v>90CW11-90 GAL CART CMML WKLY</v>
          </cell>
          <cell r="E2991">
            <v>63</v>
          </cell>
          <cell r="F2991">
            <v>0</v>
          </cell>
          <cell r="G2991">
            <v>33000</v>
          </cell>
        </row>
        <row r="2992">
          <cell r="B2992" t="str">
            <v>95C5WB1</v>
          </cell>
          <cell r="C2992" t="str">
            <v>1-95 GAL BEAR CART CMML 5X WK</v>
          </cell>
          <cell r="D2992" t="str">
            <v>95C5WB11-95 GAL BEAR CART CMML 5X WK</v>
          </cell>
          <cell r="E2992">
            <v>16</v>
          </cell>
          <cell r="F2992">
            <v>0</v>
          </cell>
          <cell r="G2992">
            <v>33000</v>
          </cell>
        </row>
        <row r="2993">
          <cell r="B2993" t="str">
            <v>95CBRENT</v>
          </cell>
          <cell r="C2993" t="str">
            <v>95 CMML BEAR RENT</v>
          </cell>
          <cell r="D2993" t="str">
            <v>95CBRENT95 CMML BEAR RENT</v>
          </cell>
          <cell r="E2993">
            <v>37</v>
          </cell>
          <cell r="F2993">
            <v>0</v>
          </cell>
          <cell r="G2993">
            <v>33000</v>
          </cell>
        </row>
        <row r="2994">
          <cell r="B2994" t="str">
            <v>95CWB1</v>
          </cell>
          <cell r="C2994" t="str">
            <v>1-95 GAL BEAR CART CMML WKLY</v>
          </cell>
          <cell r="D2994" t="str">
            <v>95CWB11-95 GAL BEAR CART CMML WKLY</v>
          </cell>
          <cell r="E2994">
            <v>37</v>
          </cell>
          <cell r="F2994">
            <v>0</v>
          </cell>
          <cell r="G2994">
            <v>33000</v>
          </cell>
        </row>
        <row r="2995">
          <cell r="B2995" t="str">
            <v>CASTERS-COM</v>
          </cell>
          <cell r="C2995" t="str">
            <v>CASTERS - COM</v>
          </cell>
          <cell r="D2995" t="str">
            <v>CASTERS-COMCASTERS - COM</v>
          </cell>
          <cell r="E2995">
            <v>43</v>
          </cell>
          <cell r="F2995">
            <v>0</v>
          </cell>
          <cell r="G2995">
            <v>33000</v>
          </cell>
        </row>
        <row r="2996">
          <cell r="B2996" t="str">
            <v>CRENT300</v>
          </cell>
          <cell r="C2996" t="str">
            <v>CONTAINER RENT 300 GAL</v>
          </cell>
          <cell r="D2996" t="str">
            <v>CRENT300CONTAINER RENT 300 GAL</v>
          </cell>
          <cell r="E2996">
            <v>46</v>
          </cell>
          <cell r="F2996">
            <v>0</v>
          </cell>
          <cell r="G2996">
            <v>33000</v>
          </cell>
        </row>
        <row r="2997">
          <cell r="B2997" t="str">
            <v>CRENT60</v>
          </cell>
          <cell r="C2997" t="str">
            <v>CONTAINER RENT 60 GAL</v>
          </cell>
          <cell r="D2997" t="str">
            <v>CRENT60CONTAINER RENT 60 GAL</v>
          </cell>
          <cell r="E2997">
            <v>50</v>
          </cell>
          <cell r="F2997">
            <v>0</v>
          </cell>
          <cell r="G2997">
            <v>33000</v>
          </cell>
        </row>
        <row r="2998">
          <cell r="B2998" t="str">
            <v>ROLL2W300</v>
          </cell>
          <cell r="C2998" t="str">
            <v>ROLL OUT 300GAL 2X WK</v>
          </cell>
          <cell r="D2998" t="str">
            <v>ROLL2W300ROLL OUT 300GAL 2X WK</v>
          </cell>
          <cell r="E2998">
            <v>12</v>
          </cell>
          <cell r="F2998">
            <v>0</v>
          </cell>
          <cell r="G2998">
            <v>33001</v>
          </cell>
        </row>
        <row r="2999">
          <cell r="B2999" t="str">
            <v>ROLLOUTOC</v>
          </cell>
          <cell r="C2999" t="str">
            <v>ROLL OUT</v>
          </cell>
          <cell r="D2999" t="str">
            <v>ROLLOUTOCROLL OUT</v>
          </cell>
          <cell r="E2999">
            <v>36</v>
          </cell>
          <cell r="F2999">
            <v>0</v>
          </cell>
          <cell r="G2999">
            <v>33001</v>
          </cell>
        </row>
        <row r="3000">
          <cell r="B3000" t="str">
            <v>UNLOCKREF</v>
          </cell>
          <cell r="C3000" t="str">
            <v>UNLOCK / UNLATCH REFUSE</v>
          </cell>
          <cell r="D3000" t="str">
            <v>UNLOCKREFUNLOCK / UNLATCH REFUSE</v>
          </cell>
          <cell r="E3000">
            <v>39</v>
          </cell>
          <cell r="F3000">
            <v>0</v>
          </cell>
          <cell r="G3000">
            <v>33001</v>
          </cell>
        </row>
        <row r="3001">
          <cell r="B3001" t="str">
            <v>300CTPU</v>
          </cell>
          <cell r="C3001" t="str">
            <v>300 GL CART TEMP PICKUP</v>
          </cell>
          <cell r="D3001" t="str">
            <v>300CTPU300 GL CART TEMP PICKUP</v>
          </cell>
          <cell r="E3001">
            <v>30</v>
          </cell>
          <cell r="F3001">
            <v>0</v>
          </cell>
          <cell r="G3001">
            <v>33000</v>
          </cell>
        </row>
        <row r="3002">
          <cell r="B3002" t="str">
            <v>OFOWC</v>
          </cell>
          <cell r="C3002" t="str">
            <v>OVERFILL/OVERWEIGHT COMM</v>
          </cell>
          <cell r="D3002" t="str">
            <v>OFOWCOVERFILL/OVERWEIGHT COMM</v>
          </cell>
          <cell r="E3002">
            <v>40</v>
          </cell>
          <cell r="F3002">
            <v>0</v>
          </cell>
          <cell r="G3002">
            <v>33001</v>
          </cell>
        </row>
        <row r="3003">
          <cell r="B3003" t="str">
            <v>2178-COM</v>
          </cell>
          <cell r="C3003" t="str">
            <v>FUEL AND MATERIAL SURCHARGE</v>
          </cell>
          <cell r="D3003" t="str">
            <v>2178-COMFUEL AND MATERIAL SURCHARGE</v>
          </cell>
          <cell r="E3003">
            <v>77</v>
          </cell>
          <cell r="F3003">
            <v>0</v>
          </cell>
          <cell r="G3003">
            <v>33002</v>
          </cell>
        </row>
        <row r="3004">
          <cell r="B3004" t="str">
            <v>ILWACO-UTILITY</v>
          </cell>
          <cell r="C3004" t="str">
            <v>6.0% CITY UTILITY TAX</v>
          </cell>
          <cell r="D3004" t="str">
            <v>ILWACO-UTILITY6.0% CITY UTILITY TAX</v>
          </cell>
          <cell r="E3004">
            <v>79</v>
          </cell>
          <cell r="F3004">
            <v>0</v>
          </cell>
          <cell r="G3004">
            <v>20175</v>
          </cell>
        </row>
        <row r="3005">
          <cell r="B3005" t="str">
            <v>REFUSE</v>
          </cell>
          <cell r="C3005" t="str">
            <v>3.6% WA REFUSE TAX</v>
          </cell>
          <cell r="D3005" t="str">
            <v>REFUSE3.6% WA REFUSE TAX</v>
          </cell>
          <cell r="E3005">
            <v>337</v>
          </cell>
          <cell r="F3005">
            <v>0</v>
          </cell>
          <cell r="G3005">
            <v>20180</v>
          </cell>
        </row>
        <row r="3006">
          <cell r="B3006" t="str">
            <v>WA-STATE</v>
          </cell>
          <cell r="C3006" t="str">
            <v>8.1% WA STATE SALES TAX</v>
          </cell>
          <cell r="D3006" t="str">
            <v>WA-STATE8.1% WA STATE SALES TAX</v>
          </cell>
          <cell r="E3006">
            <v>170</v>
          </cell>
          <cell r="F3006">
            <v>0</v>
          </cell>
          <cell r="G3006">
            <v>20140</v>
          </cell>
        </row>
        <row r="3007">
          <cell r="B3007" t="str">
            <v>CC-KOL</v>
          </cell>
          <cell r="C3007" t="str">
            <v>ONLINE PAYMENT-CC</v>
          </cell>
          <cell r="D3007" t="str">
            <v>CC-KOLONLINE PAYMENT-CC</v>
          </cell>
          <cell r="E3007">
            <v>151</v>
          </cell>
          <cell r="F3007">
            <v>0</v>
          </cell>
          <cell r="G3007">
            <v>10098</v>
          </cell>
        </row>
        <row r="3008">
          <cell r="B3008" t="str">
            <v>MAKEPAYMENT</v>
          </cell>
          <cell r="C3008" t="str">
            <v>MAKE A PAYMENT</v>
          </cell>
          <cell r="D3008" t="str">
            <v>MAKEPAYMENTMAKE A PAYMENT</v>
          </cell>
          <cell r="E3008">
            <v>60</v>
          </cell>
          <cell r="F3008">
            <v>0</v>
          </cell>
          <cell r="G3008">
            <v>10098</v>
          </cell>
        </row>
        <row r="3009">
          <cell r="B3009" t="str">
            <v>PAY</v>
          </cell>
          <cell r="C3009" t="str">
            <v>PAYMENT-THANK YOU!</v>
          </cell>
          <cell r="D3009" t="str">
            <v>PAYPAYMENT-THANK YOU!</v>
          </cell>
          <cell r="E3009">
            <v>141</v>
          </cell>
          <cell r="F3009">
            <v>0</v>
          </cell>
          <cell r="G3009">
            <v>10060</v>
          </cell>
        </row>
        <row r="3010">
          <cell r="B3010" t="str">
            <v>PAY-CFREE</v>
          </cell>
          <cell r="C3010" t="str">
            <v>PAYMENT-THANK YOU</v>
          </cell>
          <cell r="D3010" t="str">
            <v>PAY-CFREEPAYMENT-THANK YOU</v>
          </cell>
          <cell r="E3010">
            <v>106</v>
          </cell>
          <cell r="F3010">
            <v>0</v>
          </cell>
          <cell r="G3010">
            <v>10092</v>
          </cell>
        </row>
        <row r="3011">
          <cell r="B3011" t="str">
            <v>PAY-KOL</v>
          </cell>
          <cell r="C3011" t="str">
            <v>PAYMENT-THANK YOU - OL</v>
          </cell>
          <cell r="D3011" t="str">
            <v>PAY-KOLPAYMENT-THANK YOU - OL</v>
          </cell>
          <cell r="E3011">
            <v>128</v>
          </cell>
          <cell r="F3011">
            <v>0</v>
          </cell>
          <cell r="G3011">
            <v>10093</v>
          </cell>
        </row>
        <row r="3012">
          <cell r="B3012" t="str">
            <v>PAYNOW</v>
          </cell>
          <cell r="C3012" t="str">
            <v>ONE-TIME PAYMENT</v>
          </cell>
          <cell r="D3012" t="str">
            <v>PAYNOWONE-TIME PAYMENT</v>
          </cell>
          <cell r="E3012">
            <v>157</v>
          </cell>
          <cell r="F3012">
            <v>0</v>
          </cell>
          <cell r="G3012">
            <v>10098</v>
          </cell>
        </row>
        <row r="3013">
          <cell r="B3013" t="str">
            <v>PAYPNCL</v>
          </cell>
          <cell r="C3013" t="str">
            <v>PAYMENT THANK YOU!</v>
          </cell>
          <cell r="D3013" t="str">
            <v>PAYPNCLPAYMENT THANK YOU!</v>
          </cell>
          <cell r="E3013">
            <v>151</v>
          </cell>
          <cell r="F3013">
            <v>0</v>
          </cell>
          <cell r="G3013">
            <v>10099</v>
          </cell>
        </row>
        <row r="3014">
          <cell r="B3014" t="str">
            <v>CC-KOL</v>
          </cell>
          <cell r="C3014" t="str">
            <v>ONLINE PAYMENT-CC</v>
          </cell>
          <cell r="D3014" t="str">
            <v>CC-KOLONLINE PAYMENT-CC</v>
          </cell>
          <cell r="E3014">
            <v>151</v>
          </cell>
          <cell r="F3014">
            <v>0</v>
          </cell>
          <cell r="G3014">
            <v>10098</v>
          </cell>
        </row>
        <row r="3015">
          <cell r="B3015" t="str">
            <v>PAY</v>
          </cell>
          <cell r="C3015" t="str">
            <v>PAYMENT-THANK YOU!</v>
          </cell>
          <cell r="D3015" t="str">
            <v>PAYPAYMENT-THANK YOU!</v>
          </cell>
          <cell r="E3015">
            <v>141</v>
          </cell>
          <cell r="F3015">
            <v>0</v>
          </cell>
          <cell r="G3015">
            <v>10060</v>
          </cell>
        </row>
        <row r="3016">
          <cell r="B3016" t="str">
            <v>PAY-CFREE</v>
          </cell>
          <cell r="C3016" t="str">
            <v>PAYMENT-THANK YOU</v>
          </cell>
          <cell r="D3016" t="str">
            <v>PAY-CFREEPAYMENT-THANK YOU</v>
          </cell>
          <cell r="E3016">
            <v>106</v>
          </cell>
          <cell r="F3016">
            <v>0</v>
          </cell>
          <cell r="G3016">
            <v>10092</v>
          </cell>
        </row>
        <row r="3017">
          <cell r="B3017" t="str">
            <v>PAY-KOL</v>
          </cell>
          <cell r="C3017" t="str">
            <v>PAYMENT-THANK YOU - OL</v>
          </cell>
          <cell r="D3017" t="str">
            <v>PAY-KOLPAYMENT-THANK YOU - OL</v>
          </cell>
          <cell r="E3017">
            <v>128</v>
          </cell>
          <cell r="F3017">
            <v>0</v>
          </cell>
          <cell r="G3017">
            <v>10093</v>
          </cell>
        </row>
        <row r="3018">
          <cell r="B3018" t="str">
            <v>PAYMET</v>
          </cell>
          <cell r="C3018" t="str">
            <v>METAVANTE ONLINE PAYMENT</v>
          </cell>
          <cell r="D3018" t="str">
            <v>PAYMETMETAVANTE ONLINE PAYMENT</v>
          </cell>
          <cell r="E3018">
            <v>77</v>
          </cell>
          <cell r="F3018">
            <v>0</v>
          </cell>
          <cell r="G3018">
            <v>10092</v>
          </cell>
        </row>
        <row r="3019">
          <cell r="B3019" t="str">
            <v>PAYNOW</v>
          </cell>
          <cell r="C3019" t="str">
            <v>ONE-TIME PAYMENT</v>
          </cell>
          <cell r="D3019" t="str">
            <v>PAYNOWONE-TIME PAYMENT</v>
          </cell>
          <cell r="E3019">
            <v>157</v>
          </cell>
          <cell r="F3019">
            <v>0</v>
          </cell>
          <cell r="G3019">
            <v>10098</v>
          </cell>
        </row>
        <row r="3020">
          <cell r="B3020" t="str">
            <v>PAYPNCL</v>
          </cell>
          <cell r="C3020" t="str">
            <v>PAYMENT THANK YOU!</v>
          </cell>
          <cell r="D3020" t="str">
            <v>PAYPNCLPAYMENT THANK YOU!</v>
          </cell>
          <cell r="E3020">
            <v>151</v>
          </cell>
          <cell r="F3020">
            <v>0</v>
          </cell>
          <cell r="G3020">
            <v>10099</v>
          </cell>
        </row>
        <row r="3021">
          <cell r="B3021" t="str">
            <v>CC-KOL</v>
          </cell>
          <cell r="C3021" t="str">
            <v>ONLINE PAYMENT-CC</v>
          </cell>
          <cell r="D3021" t="str">
            <v>CC-KOLONLINE PAYMENT-CC</v>
          </cell>
          <cell r="E3021">
            <v>151</v>
          </cell>
          <cell r="F3021">
            <v>0</v>
          </cell>
          <cell r="G3021">
            <v>10098</v>
          </cell>
        </row>
        <row r="3022">
          <cell r="B3022" t="str">
            <v>PAY</v>
          </cell>
          <cell r="C3022" t="str">
            <v>PAYMENT-THANK YOU!</v>
          </cell>
          <cell r="D3022" t="str">
            <v>PAYPAYMENT-THANK YOU!</v>
          </cell>
          <cell r="E3022">
            <v>141</v>
          </cell>
          <cell r="F3022">
            <v>0</v>
          </cell>
          <cell r="G3022">
            <v>10060</v>
          </cell>
        </row>
        <row r="3023">
          <cell r="B3023" t="str">
            <v>PAY-KOL</v>
          </cell>
          <cell r="C3023" t="str">
            <v>PAYMENT-THANK YOU - OL</v>
          </cell>
          <cell r="D3023" t="str">
            <v>PAY-KOLPAYMENT-THANK YOU - OL</v>
          </cell>
          <cell r="E3023">
            <v>128</v>
          </cell>
          <cell r="F3023">
            <v>0</v>
          </cell>
          <cell r="G3023">
            <v>10093</v>
          </cell>
        </row>
        <row r="3024">
          <cell r="B3024" t="str">
            <v>PAYNOW</v>
          </cell>
          <cell r="C3024" t="str">
            <v>ONE-TIME PAYMENT</v>
          </cell>
          <cell r="D3024" t="str">
            <v>PAYNOWONE-TIME PAYMENT</v>
          </cell>
          <cell r="E3024">
            <v>157</v>
          </cell>
          <cell r="F3024">
            <v>0</v>
          </cell>
          <cell r="G3024">
            <v>10098</v>
          </cell>
        </row>
        <row r="3025">
          <cell r="B3025" t="str">
            <v>PAYPNCL</v>
          </cell>
          <cell r="C3025" t="str">
            <v>PAYMENT THANK YOU!</v>
          </cell>
          <cell r="D3025" t="str">
            <v>PAYPNCLPAYMENT THANK YOU!</v>
          </cell>
          <cell r="E3025">
            <v>151</v>
          </cell>
          <cell r="F3025">
            <v>0</v>
          </cell>
          <cell r="G3025">
            <v>10099</v>
          </cell>
        </row>
        <row r="3026">
          <cell r="B3026" t="str">
            <v>2178-RO</v>
          </cell>
          <cell r="C3026" t="str">
            <v>FUEL AND MATERIAL SURCHARGE</v>
          </cell>
          <cell r="D3026" t="str">
            <v>2178-ROFUEL AND MATERIAL SURCHARGE</v>
          </cell>
          <cell r="E3026">
            <v>140</v>
          </cell>
          <cell r="F3026">
            <v>0</v>
          </cell>
          <cell r="G3026">
            <v>31008</v>
          </cell>
        </row>
        <row r="3027">
          <cell r="B3027" t="str">
            <v>ILWACO-UTILITY</v>
          </cell>
          <cell r="C3027" t="str">
            <v>6.0% CITY UTILITY TAX</v>
          </cell>
          <cell r="D3027" t="str">
            <v>ILWACO-UTILITY6.0% CITY UTILITY TAX</v>
          </cell>
          <cell r="E3027">
            <v>79</v>
          </cell>
          <cell r="F3027">
            <v>0</v>
          </cell>
          <cell r="G3027">
            <v>20175</v>
          </cell>
        </row>
        <row r="3028">
          <cell r="B3028" t="str">
            <v>REFUSE</v>
          </cell>
          <cell r="C3028" t="str">
            <v>3.6% WA REFUSE TAX</v>
          </cell>
          <cell r="D3028" t="str">
            <v>REFUSE3.6% WA REFUSE TAX</v>
          </cell>
          <cell r="E3028">
            <v>337</v>
          </cell>
          <cell r="F3028">
            <v>0</v>
          </cell>
          <cell r="G3028">
            <v>20180</v>
          </cell>
        </row>
        <row r="3029">
          <cell r="B3029" t="str">
            <v>WA-STATE</v>
          </cell>
          <cell r="C3029" t="str">
            <v>8.1% WA STATE SALES TAX</v>
          </cell>
          <cell r="D3029" t="str">
            <v>WA-STATE8.1% WA STATE SALES TAX</v>
          </cell>
          <cell r="E3029">
            <v>170</v>
          </cell>
          <cell r="F3029">
            <v>0</v>
          </cell>
          <cell r="G3029">
            <v>20140</v>
          </cell>
        </row>
        <row r="3030">
          <cell r="B3030" t="str">
            <v>60RM1</v>
          </cell>
          <cell r="C3030" t="str">
            <v>1-60 GAL CART MONTHLY SVC</v>
          </cell>
          <cell r="D3030" t="str">
            <v>60RM11-60 GAL CART MONTHLY SVC</v>
          </cell>
          <cell r="E3030">
            <v>88</v>
          </cell>
          <cell r="F3030">
            <v>0</v>
          </cell>
          <cell r="G3030">
            <v>32000</v>
          </cell>
        </row>
        <row r="3031">
          <cell r="B3031" t="str">
            <v>60RW1</v>
          </cell>
          <cell r="C3031" t="str">
            <v>1-60 GAL CART WEEKLY SVC</v>
          </cell>
          <cell r="D3031" t="str">
            <v>60RW11-60 GAL CART WEEKLY SVC</v>
          </cell>
          <cell r="E3031">
            <v>144</v>
          </cell>
          <cell r="F3031">
            <v>0</v>
          </cell>
          <cell r="G3031">
            <v>32000</v>
          </cell>
        </row>
        <row r="3032">
          <cell r="B3032" t="str">
            <v>65RBRENT</v>
          </cell>
          <cell r="C3032" t="str">
            <v>65 RESI BEAR RENT</v>
          </cell>
          <cell r="D3032" t="str">
            <v>65RBRENT65 RESI BEAR RENT</v>
          </cell>
          <cell r="E3032">
            <v>80</v>
          </cell>
          <cell r="F3032">
            <v>0</v>
          </cell>
          <cell r="G3032">
            <v>32000</v>
          </cell>
        </row>
        <row r="3033">
          <cell r="B3033" t="str">
            <v>90RW1</v>
          </cell>
          <cell r="C3033" t="str">
            <v>1-90 GAL CART RESI WKLY</v>
          </cell>
          <cell r="D3033" t="str">
            <v>90RW11-90 GAL CART RESI WKLY</v>
          </cell>
          <cell r="E3033">
            <v>104</v>
          </cell>
          <cell r="F3033">
            <v>0</v>
          </cell>
          <cell r="G3033">
            <v>32000</v>
          </cell>
        </row>
        <row r="3034">
          <cell r="B3034" t="str">
            <v>95RBRENT</v>
          </cell>
          <cell r="C3034" t="str">
            <v>95 RESI BEAR RENT</v>
          </cell>
          <cell r="D3034" t="str">
            <v>95RBRENT95 RESI BEAR RENT</v>
          </cell>
          <cell r="E3034">
            <v>49</v>
          </cell>
          <cell r="F3034">
            <v>0</v>
          </cell>
          <cell r="G3034">
            <v>32000</v>
          </cell>
        </row>
        <row r="3035">
          <cell r="B3035" t="str">
            <v>EMPLOYEER</v>
          </cell>
          <cell r="C3035" t="str">
            <v>EMPLOYEE SERVICE</v>
          </cell>
          <cell r="D3035" t="str">
            <v>EMPLOYEEREMPLOYEE SERVICE</v>
          </cell>
          <cell r="E3035">
            <v>29</v>
          </cell>
          <cell r="F3035">
            <v>0</v>
          </cell>
          <cell r="G3035">
            <v>32000</v>
          </cell>
        </row>
        <row r="3036">
          <cell r="B3036" t="str">
            <v>RDRIVEIN</v>
          </cell>
          <cell r="C3036" t="str">
            <v>DRIVE IN SERVICE</v>
          </cell>
          <cell r="D3036" t="str">
            <v>RDRIVEINDRIVE IN SERVICE</v>
          </cell>
          <cell r="E3036">
            <v>52</v>
          </cell>
          <cell r="F3036">
            <v>0</v>
          </cell>
          <cell r="G3036">
            <v>32001</v>
          </cell>
        </row>
        <row r="3037">
          <cell r="B3037" t="str">
            <v>RWALKIN</v>
          </cell>
          <cell r="C3037" t="str">
            <v>WALK IN SERVICE</v>
          </cell>
          <cell r="D3037" t="str">
            <v>RWALKINWALK IN SERVICE</v>
          </cell>
          <cell r="E3037">
            <v>26</v>
          </cell>
          <cell r="F3037">
            <v>0</v>
          </cell>
          <cell r="G3037">
            <v>32001</v>
          </cell>
        </row>
        <row r="3038">
          <cell r="B3038" t="str">
            <v>OFOWR</v>
          </cell>
          <cell r="C3038" t="str">
            <v>OVERFILL/OVERWEIGHT CHG</v>
          </cell>
          <cell r="D3038" t="str">
            <v>OFOWROVERFILL/OVERWEIGHT CHG</v>
          </cell>
          <cell r="E3038">
            <v>70</v>
          </cell>
          <cell r="F3038">
            <v>0</v>
          </cell>
          <cell r="G3038">
            <v>32001</v>
          </cell>
        </row>
        <row r="3039">
          <cell r="B3039" t="str">
            <v>2178-RES</v>
          </cell>
          <cell r="C3039" t="str">
            <v>FUEL AND MATERIAL SURCHARGE</v>
          </cell>
          <cell r="D3039" t="str">
            <v>2178-RESFUEL AND MATERIAL SURCHARGE</v>
          </cell>
          <cell r="E3039">
            <v>133</v>
          </cell>
          <cell r="F3039">
            <v>0</v>
          </cell>
          <cell r="G3039">
            <v>32002</v>
          </cell>
        </row>
        <row r="3040">
          <cell r="B3040" t="str">
            <v>ILWACO-UTILITY</v>
          </cell>
          <cell r="C3040" t="str">
            <v>6.0% CITY UTILITY TAX</v>
          </cell>
          <cell r="D3040" t="str">
            <v>ILWACO-UTILITY6.0% CITY UTILITY TAX</v>
          </cell>
          <cell r="E3040">
            <v>79</v>
          </cell>
          <cell r="F3040">
            <v>0</v>
          </cell>
          <cell r="G3040">
            <v>20175</v>
          </cell>
        </row>
        <row r="3041">
          <cell r="B3041" t="str">
            <v>REFUSE</v>
          </cell>
          <cell r="C3041" t="str">
            <v>3.6% WA REFUSE TAX</v>
          </cell>
          <cell r="D3041" t="str">
            <v>REFUSE3.6% WA REFUSE TAX</v>
          </cell>
          <cell r="E3041">
            <v>337</v>
          </cell>
          <cell r="F3041">
            <v>0</v>
          </cell>
          <cell r="G3041">
            <v>20180</v>
          </cell>
        </row>
        <row r="3042">
          <cell r="B3042" t="str">
            <v>WA-STATE</v>
          </cell>
          <cell r="C3042" t="str">
            <v>8.1% WA STATE SALES TAX</v>
          </cell>
          <cell r="D3042" t="str">
            <v>WA-STATE8.1% WA STATE SALES TAX</v>
          </cell>
          <cell r="E3042">
            <v>170</v>
          </cell>
          <cell r="F3042">
            <v>0</v>
          </cell>
          <cell r="G3042">
            <v>20140</v>
          </cell>
        </row>
        <row r="3043">
          <cell r="B3043" t="str">
            <v>60RW1</v>
          </cell>
          <cell r="C3043" t="str">
            <v>1-60 GAL CART WEEKLY SVC</v>
          </cell>
          <cell r="D3043" t="str">
            <v>60RW11-60 GAL CART WEEKLY SVC</v>
          </cell>
          <cell r="E3043">
            <v>144</v>
          </cell>
          <cell r="F3043">
            <v>0</v>
          </cell>
          <cell r="G3043">
            <v>32000</v>
          </cell>
        </row>
        <row r="3044">
          <cell r="B3044" t="str">
            <v>90RW1</v>
          </cell>
          <cell r="C3044" t="str">
            <v>1-90 GAL CART RESI WKLY</v>
          </cell>
          <cell r="D3044" t="str">
            <v>90RW11-90 GAL CART RESI WKLY</v>
          </cell>
          <cell r="E3044">
            <v>104</v>
          </cell>
          <cell r="F3044">
            <v>0</v>
          </cell>
          <cell r="G3044">
            <v>32000</v>
          </cell>
        </row>
        <row r="3045">
          <cell r="B3045" t="str">
            <v>EXTRAR</v>
          </cell>
          <cell r="C3045" t="str">
            <v>EXTRA CAN/BAGS</v>
          </cell>
          <cell r="D3045" t="str">
            <v>EXTRAREXTRA CAN/BAGS</v>
          </cell>
          <cell r="E3045">
            <v>74</v>
          </cell>
          <cell r="F3045">
            <v>0</v>
          </cell>
          <cell r="G3045">
            <v>32001</v>
          </cell>
        </row>
        <row r="3046">
          <cell r="B3046" t="str">
            <v>OFOWR</v>
          </cell>
          <cell r="C3046" t="str">
            <v>OVERFILL/OVERWEIGHT CHG</v>
          </cell>
          <cell r="D3046" t="str">
            <v>OFOWROVERFILL/OVERWEIGHT CHG</v>
          </cell>
          <cell r="E3046">
            <v>70</v>
          </cell>
          <cell r="F3046">
            <v>0</v>
          </cell>
          <cell r="G3046">
            <v>32001</v>
          </cell>
        </row>
        <row r="3047">
          <cell r="B3047" t="str">
            <v>REDELIVER</v>
          </cell>
          <cell r="C3047" t="str">
            <v>DELIVERY CHARGE</v>
          </cell>
          <cell r="D3047" t="str">
            <v>REDELIVERDELIVERY CHARGE</v>
          </cell>
          <cell r="E3047">
            <v>77</v>
          </cell>
          <cell r="F3047">
            <v>0</v>
          </cell>
          <cell r="G3047">
            <v>32001</v>
          </cell>
        </row>
        <row r="3048">
          <cell r="B3048" t="str">
            <v>RXTRA90</v>
          </cell>
          <cell r="C3048" t="str">
            <v>EXTRA 90GAL RESI</v>
          </cell>
          <cell r="D3048" t="str">
            <v>RXTRA90EXTRA 90GAL RESI</v>
          </cell>
          <cell r="E3048">
            <v>35</v>
          </cell>
          <cell r="F3048">
            <v>0</v>
          </cell>
          <cell r="G3048">
            <v>32001</v>
          </cell>
        </row>
        <row r="3049">
          <cell r="B3049" t="str">
            <v>SP90-RES</v>
          </cell>
          <cell r="C3049" t="str">
            <v>SPECIAL PICKUP 90GL RES</v>
          </cell>
          <cell r="D3049" t="str">
            <v>SP90-RESSPECIAL PICKUP 90GL RES</v>
          </cell>
          <cell r="E3049">
            <v>20</v>
          </cell>
          <cell r="F3049">
            <v>0</v>
          </cell>
          <cell r="G3049">
            <v>32001</v>
          </cell>
        </row>
        <row r="3050">
          <cell r="B3050" t="str">
            <v>2178-RES</v>
          </cell>
          <cell r="C3050" t="str">
            <v>FUEL AND MATERIAL SURCHARGE</v>
          </cell>
          <cell r="D3050" t="str">
            <v>2178-RESFUEL AND MATERIAL SURCHARGE</v>
          </cell>
          <cell r="E3050">
            <v>133</v>
          </cell>
          <cell r="F3050">
            <v>0</v>
          </cell>
          <cell r="G3050">
            <v>32002</v>
          </cell>
        </row>
        <row r="3051">
          <cell r="B3051" t="str">
            <v>ILWACO-UTILITY</v>
          </cell>
          <cell r="C3051" t="str">
            <v>6.0% CITY UTILITY TAX</v>
          </cell>
          <cell r="D3051" t="str">
            <v>ILWACO-UTILITY6.0% CITY UTILITY TAX</v>
          </cell>
          <cell r="E3051">
            <v>79</v>
          </cell>
          <cell r="F3051">
            <v>0</v>
          </cell>
          <cell r="G3051">
            <v>20175</v>
          </cell>
        </row>
        <row r="3052">
          <cell r="B3052" t="str">
            <v>REFUSE</v>
          </cell>
          <cell r="C3052" t="str">
            <v>3.6% WA REFUSE TAX</v>
          </cell>
          <cell r="D3052" t="str">
            <v>REFUSE3.6% WA REFUSE TAX</v>
          </cell>
          <cell r="E3052">
            <v>337</v>
          </cell>
          <cell r="F3052">
            <v>0</v>
          </cell>
          <cell r="G3052">
            <v>20180</v>
          </cell>
        </row>
        <row r="3053">
          <cell r="B3053" t="str">
            <v>WA-STATE</v>
          </cell>
          <cell r="C3053" t="str">
            <v>8.1% WA STATE SALES TAX</v>
          </cell>
          <cell r="D3053" t="str">
            <v>WA-STATE8.1% WA STATE SALES TAX</v>
          </cell>
          <cell r="E3053">
            <v>170</v>
          </cell>
          <cell r="F3053">
            <v>0</v>
          </cell>
          <cell r="G3053">
            <v>20140</v>
          </cell>
        </row>
        <row r="3054">
          <cell r="B3054" t="str">
            <v>SP</v>
          </cell>
          <cell r="C3054" t="str">
            <v>SPECIAL PICKUP</v>
          </cell>
          <cell r="D3054" t="str">
            <v>SPSPECIAL PICKUP</v>
          </cell>
          <cell r="E3054">
            <v>1</v>
          </cell>
          <cell r="F3054">
            <v>0</v>
          </cell>
          <cell r="G3054">
            <v>31004</v>
          </cell>
        </row>
        <row r="3055">
          <cell r="B3055" t="str">
            <v>RORENT</v>
          </cell>
          <cell r="C3055" t="str">
            <v>ROLL OFF RENT</v>
          </cell>
          <cell r="D3055" t="str">
            <v>RORENTROLL OFF RENT</v>
          </cell>
          <cell r="E3055">
            <v>48</v>
          </cell>
          <cell r="F3055">
            <v>0</v>
          </cell>
          <cell r="G3055">
            <v>31002</v>
          </cell>
        </row>
        <row r="3056">
          <cell r="B3056" t="str">
            <v>RORENTTM</v>
          </cell>
          <cell r="C3056" t="str">
            <v>ROLL OFF RENT TEMP MONTHLY</v>
          </cell>
          <cell r="D3056" t="str">
            <v>RORENTTMROLL OFF RENT TEMP MONTHLY</v>
          </cell>
          <cell r="E3056">
            <v>67</v>
          </cell>
          <cell r="F3056">
            <v>0</v>
          </cell>
          <cell r="G3056">
            <v>31002</v>
          </cell>
        </row>
        <row r="3057">
          <cell r="B3057" t="str">
            <v>CPHAUL20CO</v>
          </cell>
          <cell r="C3057" t="str">
            <v>20YD CUST OWNED COMP-HAUL</v>
          </cell>
          <cell r="D3057" t="str">
            <v>CPHAUL20CO20YD CUST OWNED COMP-HAUL</v>
          </cell>
          <cell r="E3057">
            <v>26</v>
          </cell>
          <cell r="F3057">
            <v>0</v>
          </cell>
          <cell r="G3057">
            <v>31000</v>
          </cell>
        </row>
        <row r="3058">
          <cell r="B3058" t="str">
            <v>DISP</v>
          </cell>
          <cell r="C3058" t="str">
            <v>Disposal Fee Per Ton</v>
          </cell>
          <cell r="D3058" t="str">
            <v>DISPDisposal Fee Per Ton</v>
          </cell>
          <cell r="E3058">
            <v>62</v>
          </cell>
          <cell r="F3058">
            <v>0</v>
          </cell>
          <cell r="G3058">
            <v>31005</v>
          </cell>
        </row>
        <row r="3059">
          <cell r="B3059" t="str">
            <v>ROHAUL20</v>
          </cell>
          <cell r="C3059" t="str">
            <v>20YD ROLL OFF-HAUL</v>
          </cell>
          <cell r="D3059" t="str">
            <v>ROHAUL2020YD ROLL OFF-HAUL</v>
          </cell>
          <cell r="E3059">
            <v>48</v>
          </cell>
          <cell r="F3059">
            <v>0</v>
          </cell>
          <cell r="G3059">
            <v>31000</v>
          </cell>
        </row>
        <row r="3060">
          <cell r="B3060" t="str">
            <v>ROHAUL20T</v>
          </cell>
          <cell r="C3060" t="str">
            <v>20YD ROLL OFF TEMP HAUL</v>
          </cell>
          <cell r="D3060" t="str">
            <v>ROHAUL20T20YD ROLL OFF TEMP HAUL</v>
          </cell>
          <cell r="E3060">
            <v>42</v>
          </cell>
          <cell r="F3060">
            <v>0</v>
          </cell>
          <cell r="G3060">
            <v>31000</v>
          </cell>
        </row>
        <row r="3061">
          <cell r="B3061" t="str">
            <v>ROHAUL30T</v>
          </cell>
          <cell r="C3061" t="str">
            <v>30YD ROLL OFF TEMP HAUL</v>
          </cell>
          <cell r="D3061" t="str">
            <v>ROHAUL30T30YD ROLL OFF TEMP HAUL</v>
          </cell>
          <cell r="E3061">
            <v>51</v>
          </cell>
          <cell r="F3061">
            <v>0</v>
          </cell>
          <cell r="G3061">
            <v>31001</v>
          </cell>
        </row>
        <row r="3062">
          <cell r="B3062" t="str">
            <v>RORENTTD</v>
          </cell>
          <cell r="C3062" t="str">
            <v>ROLL OFF RENT TEMP DAILY</v>
          </cell>
          <cell r="D3062" t="str">
            <v>RORENTTDROLL OFF RENT TEMP DAILY</v>
          </cell>
          <cell r="E3062">
            <v>47</v>
          </cell>
          <cell r="F3062">
            <v>0</v>
          </cell>
          <cell r="G3062">
            <v>31002</v>
          </cell>
        </row>
        <row r="3063">
          <cell r="B3063" t="str">
            <v>TIRE-RO</v>
          </cell>
          <cell r="C3063" t="str">
            <v>TIRE FEE - RO</v>
          </cell>
          <cell r="D3063" t="str">
            <v>TIRE-ROTIRE FEE - RO</v>
          </cell>
          <cell r="E3063">
            <v>22</v>
          </cell>
          <cell r="F3063">
            <v>0</v>
          </cell>
          <cell r="G3063">
            <v>31005</v>
          </cell>
        </row>
        <row r="3064">
          <cell r="B3064" t="str">
            <v>2178-RO</v>
          </cell>
          <cell r="C3064" t="str">
            <v>FUEL AND MATERIAL SURCHARGE</v>
          </cell>
          <cell r="D3064" t="str">
            <v>2178-ROFUEL AND MATERIAL SURCHARGE</v>
          </cell>
          <cell r="E3064">
            <v>140</v>
          </cell>
          <cell r="F3064">
            <v>0</v>
          </cell>
          <cell r="G3064">
            <v>31008</v>
          </cell>
        </row>
        <row r="3065">
          <cell r="B3065" t="str">
            <v>ILWACO-UTILITY</v>
          </cell>
          <cell r="C3065" t="str">
            <v>6.0% CITY UTILITY TAX</v>
          </cell>
          <cell r="D3065" t="str">
            <v>ILWACO-UTILITY6.0% CITY UTILITY TAX</v>
          </cell>
          <cell r="E3065">
            <v>79</v>
          </cell>
          <cell r="F3065">
            <v>0</v>
          </cell>
          <cell r="G3065">
            <v>20175</v>
          </cell>
        </row>
        <row r="3066">
          <cell r="B3066" t="str">
            <v>REFUSE</v>
          </cell>
          <cell r="C3066" t="str">
            <v>3.6% WA REFUSE TAX</v>
          </cell>
          <cell r="D3066" t="str">
            <v>REFUSE3.6% WA REFUSE TAX</v>
          </cell>
          <cell r="E3066">
            <v>337</v>
          </cell>
          <cell r="F3066">
            <v>0</v>
          </cell>
          <cell r="G3066">
            <v>20180</v>
          </cell>
        </row>
        <row r="3067">
          <cell r="B3067" t="str">
            <v>WA-STATE</v>
          </cell>
          <cell r="C3067" t="str">
            <v>8.1% WA STATE SALES TAX</v>
          </cell>
          <cell r="D3067" t="str">
            <v>WA-STATE8.1% WA STATE SALES TAX</v>
          </cell>
          <cell r="E3067">
            <v>170</v>
          </cell>
          <cell r="F3067">
            <v>0</v>
          </cell>
          <cell r="G3067">
            <v>20140</v>
          </cell>
        </row>
        <row r="3068">
          <cell r="B3068" t="str">
            <v>WA-STATE</v>
          </cell>
          <cell r="C3068" t="str">
            <v>8.1% WA STATE SALES TAX</v>
          </cell>
          <cell r="D3068" t="str">
            <v>WA-STATE8.1% WA STATE SALES TAX</v>
          </cell>
          <cell r="E3068">
            <v>170</v>
          </cell>
          <cell r="F3068">
            <v>0</v>
          </cell>
          <cell r="G3068">
            <v>20140</v>
          </cell>
        </row>
        <row r="3069">
          <cell r="B3069" t="str">
            <v>FINCHG</v>
          </cell>
          <cell r="C3069" t="str">
            <v>LATE FEE</v>
          </cell>
          <cell r="D3069" t="str">
            <v>FINCHGLATE FEE</v>
          </cell>
          <cell r="E3069">
            <v>138</v>
          </cell>
          <cell r="F3069">
            <v>0</v>
          </cell>
          <cell r="G3069">
            <v>38000</v>
          </cell>
        </row>
        <row r="3070">
          <cell r="B3070" t="str">
            <v>FINCHG</v>
          </cell>
          <cell r="C3070" t="str">
            <v>LATE FEE</v>
          </cell>
          <cell r="D3070" t="str">
            <v>FINCHGLATE FEE</v>
          </cell>
          <cell r="E3070">
            <v>138</v>
          </cell>
          <cell r="F3070">
            <v>0</v>
          </cell>
          <cell r="G3070">
            <v>38000</v>
          </cell>
        </row>
        <row r="3071">
          <cell r="B3071" t="str">
            <v>300C2W1</v>
          </cell>
          <cell r="C3071" t="str">
            <v>1-300 GL CART 2X WK SVC</v>
          </cell>
          <cell r="D3071" t="str">
            <v>300C2W11-300 GL CART 2X WK SVC</v>
          </cell>
          <cell r="E3071">
            <v>41</v>
          </cell>
          <cell r="F3071">
            <v>0</v>
          </cell>
          <cell r="G3071">
            <v>33000</v>
          </cell>
        </row>
        <row r="3072">
          <cell r="B3072" t="str">
            <v>300C3W1</v>
          </cell>
          <cell r="C3072" t="str">
            <v>1-300 GL CART 3X WK SVC</v>
          </cell>
          <cell r="D3072" t="str">
            <v>300C3W11-300 GL CART 3X WK SVC</v>
          </cell>
          <cell r="E3072">
            <v>38</v>
          </cell>
          <cell r="F3072">
            <v>0</v>
          </cell>
          <cell r="G3072">
            <v>33000</v>
          </cell>
        </row>
        <row r="3073">
          <cell r="B3073" t="str">
            <v>300C5W1</v>
          </cell>
          <cell r="C3073" t="str">
            <v>1-300 GL CART 5X WK SVC</v>
          </cell>
          <cell r="D3073" t="str">
            <v>300C5W11-300 GL CART 5X WK SVC</v>
          </cell>
          <cell r="E3073">
            <v>34</v>
          </cell>
          <cell r="F3073">
            <v>0</v>
          </cell>
          <cell r="G3073">
            <v>33000</v>
          </cell>
        </row>
        <row r="3074">
          <cell r="B3074" t="str">
            <v>300CE1</v>
          </cell>
          <cell r="C3074" t="str">
            <v>1-300 GL CART EOW SVC</v>
          </cell>
          <cell r="D3074" t="str">
            <v>300CE11-300 GL CART EOW SVC</v>
          </cell>
          <cell r="E3074">
            <v>46</v>
          </cell>
          <cell r="F3074">
            <v>0</v>
          </cell>
          <cell r="G3074">
            <v>33000</v>
          </cell>
        </row>
        <row r="3075">
          <cell r="B3075" t="str">
            <v>300CW1</v>
          </cell>
          <cell r="C3075" t="str">
            <v>1-300 GL CART WEEKLY SVC</v>
          </cell>
          <cell r="D3075" t="str">
            <v>300CW11-300 GL CART WEEKLY SVC</v>
          </cell>
          <cell r="E3075">
            <v>51</v>
          </cell>
          <cell r="F3075">
            <v>0</v>
          </cell>
          <cell r="G3075">
            <v>33000</v>
          </cell>
        </row>
        <row r="3076">
          <cell r="B3076" t="str">
            <v>60CE1</v>
          </cell>
          <cell r="C3076" t="str">
            <v>1-60 GAL CART CMML EOW</v>
          </cell>
          <cell r="D3076" t="str">
            <v>60CE11-60 GAL CART CMML EOW</v>
          </cell>
          <cell r="E3076">
            <v>52</v>
          </cell>
          <cell r="F3076">
            <v>0</v>
          </cell>
          <cell r="G3076">
            <v>33000</v>
          </cell>
        </row>
        <row r="3077">
          <cell r="B3077" t="str">
            <v>60CW1</v>
          </cell>
          <cell r="C3077" t="str">
            <v>1-60 GAL CART CMML WKLY</v>
          </cell>
          <cell r="D3077" t="str">
            <v>60CW11-60 GAL CART CMML WKLY</v>
          </cell>
          <cell r="E3077">
            <v>54</v>
          </cell>
          <cell r="F3077">
            <v>0</v>
          </cell>
          <cell r="G3077">
            <v>33000</v>
          </cell>
        </row>
        <row r="3078">
          <cell r="B3078" t="str">
            <v>65C2WB1</v>
          </cell>
          <cell r="C3078" t="str">
            <v>1-65 GAL BEAR CART CMML 2X WK</v>
          </cell>
          <cell r="D3078" t="str">
            <v>65C2WB11-65 GAL BEAR CART CMML 2X WK</v>
          </cell>
          <cell r="E3078">
            <v>27</v>
          </cell>
          <cell r="F3078">
            <v>0</v>
          </cell>
          <cell r="G3078">
            <v>33000</v>
          </cell>
        </row>
        <row r="3079">
          <cell r="B3079" t="str">
            <v>65CBRENT</v>
          </cell>
          <cell r="C3079" t="str">
            <v>65 CMML BEAR RENT</v>
          </cell>
          <cell r="D3079" t="str">
            <v>65CBRENT65 CMML BEAR RENT</v>
          </cell>
          <cell r="E3079">
            <v>31</v>
          </cell>
          <cell r="F3079">
            <v>0</v>
          </cell>
          <cell r="G3079">
            <v>33000</v>
          </cell>
        </row>
        <row r="3080">
          <cell r="B3080" t="str">
            <v>65CWB1</v>
          </cell>
          <cell r="C3080" t="str">
            <v>1-65 GAL BEAR CART CMML WKLY</v>
          </cell>
          <cell r="D3080" t="str">
            <v>65CWB11-65 GAL BEAR CART CMML WKLY</v>
          </cell>
          <cell r="E3080">
            <v>34</v>
          </cell>
          <cell r="F3080">
            <v>0</v>
          </cell>
          <cell r="G3080">
            <v>33000</v>
          </cell>
        </row>
        <row r="3081">
          <cell r="B3081" t="str">
            <v>90C2W1</v>
          </cell>
          <cell r="C3081" t="str">
            <v>1-90 GAL CART CMML 2X WK</v>
          </cell>
          <cell r="D3081" t="str">
            <v>90C2W11-90 GAL CART CMML 2X WK</v>
          </cell>
          <cell r="E3081">
            <v>36</v>
          </cell>
          <cell r="F3081">
            <v>0</v>
          </cell>
          <cell r="G3081">
            <v>33000</v>
          </cell>
        </row>
        <row r="3082">
          <cell r="B3082" t="str">
            <v>90C5W1</v>
          </cell>
          <cell r="C3082" t="str">
            <v>1-90 GAL CART CMML 5X WK</v>
          </cell>
          <cell r="D3082" t="str">
            <v>90C5W11-90 GAL CART CMML 5X WK</v>
          </cell>
          <cell r="E3082">
            <v>9</v>
          </cell>
          <cell r="F3082">
            <v>0</v>
          </cell>
          <cell r="G3082">
            <v>33000</v>
          </cell>
        </row>
        <row r="3083">
          <cell r="B3083" t="str">
            <v>90CW1</v>
          </cell>
          <cell r="C3083" t="str">
            <v>1-90 GAL CART CMML WKLY</v>
          </cell>
          <cell r="D3083" t="str">
            <v>90CW11-90 GAL CART CMML WKLY</v>
          </cell>
          <cell r="E3083">
            <v>63</v>
          </cell>
          <cell r="F3083">
            <v>0</v>
          </cell>
          <cell r="G3083">
            <v>33000</v>
          </cell>
        </row>
        <row r="3084">
          <cell r="B3084" t="str">
            <v>95CBRENT</v>
          </cell>
          <cell r="C3084" t="str">
            <v>95 CMML BEAR RENT</v>
          </cell>
          <cell r="D3084" t="str">
            <v>95CBRENT95 CMML BEAR RENT</v>
          </cell>
          <cell r="E3084">
            <v>37</v>
          </cell>
          <cell r="F3084">
            <v>0</v>
          </cell>
          <cell r="G3084">
            <v>33000</v>
          </cell>
        </row>
        <row r="3085">
          <cell r="B3085" t="str">
            <v>95CWB1</v>
          </cell>
          <cell r="C3085" t="str">
            <v>1-95 GAL BEAR CART CMML WKLY</v>
          </cell>
          <cell r="D3085" t="str">
            <v>95CWB11-95 GAL BEAR CART CMML WKLY</v>
          </cell>
          <cell r="E3085">
            <v>37</v>
          </cell>
          <cell r="F3085">
            <v>0</v>
          </cell>
          <cell r="G3085">
            <v>33000</v>
          </cell>
        </row>
        <row r="3086">
          <cell r="B3086" t="str">
            <v>CASTERS-COM</v>
          </cell>
          <cell r="C3086" t="str">
            <v>CASTERS - COM</v>
          </cell>
          <cell r="D3086" t="str">
            <v>CASTERS-COMCASTERS - COM</v>
          </cell>
          <cell r="E3086">
            <v>43</v>
          </cell>
          <cell r="F3086">
            <v>0</v>
          </cell>
          <cell r="G3086">
            <v>33000</v>
          </cell>
        </row>
        <row r="3087">
          <cell r="B3087" t="str">
            <v>CRENT300</v>
          </cell>
          <cell r="C3087" t="str">
            <v>CONTAINER RENT 300 GAL</v>
          </cell>
          <cell r="D3087" t="str">
            <v>CRENT300CONTAINER RENT 300 GAL</v>
          </cell>
          <cell r="E3087">
            <v>46</v>
          </cell>
          <cell r="F3087">
            <v>0</v>
          </cell>
          <cell r="G3087">
            <v>33000</v>
          </cell>
        </row>
        <row r="3088">
          <cell r="B3088" t="str">
            <v>CRENT60</v>
          </cell>
          <cell r="C3088" t="str">
            <v>CONTAINER RENT 60 GAL</v>
          </cell>
          <cell r="D3088" t="str">
            <v>CRENT60CONTAINER RENT 60 GAL</v>
          </cell>
          <cell r="E3088">
            <v>50</v>
          </cell>
          <cell r="F3088">
            <v>0</v>
          </cell>
          <cell r="G3088">
            <v>33000</v>
          </cell>
        </row>
        <row r="3089">
          <cell r="B3089" t="str">
            <v>ROLLOUT OVER 25</v>
          </cell>
          <cell r="C3089" t="str">
            <v>ROLLOUT OVER 25 FT</v>
          </cell>
          <cell r="D3089" t="str">
            <v>ROLLOUT OVER 25ROLLOUT OVER 25 FT</v>
          </cell>
          <cell r="E3089">
            <v>7</v>
          </cell>
          <cell r="F3089">
            <v>0</v>
          </cell>
          <cell r="G3089">
            <v>33002</v>
          </cell>
        </row>
        <row r="3090">
          <cell r="B3090" t="str">
            <v>ROLLOUTOC</v>
          </cell>
          <cell r="C3090" t="str">
            <v>ROLL OUT</v>
          </cell>
          <cell r="D3090" t="str">
            <v>ROLLOUTOCROLL OUT</v>
          </cell>
          <cell r="E3090">
            <v>36</v>
          </cell>
          <cell r="F3090">
            <v>0</v>
          </cell>
          <cell r="G3090">
            <v>33001</v>
          </cell>
        </row>
        <row r="3091">
          <cell r="B3091" t="str">
            <v>ROLLW-COM</v>
          </cell>
          <cell r="C3091" t="str">
            <v>ROLLOUT CMML WEEKLY UP TO 25FT</v>
          </cell>
          <cell r="D3091" t="str">
            <v>ROLLW-COMROLLOUT CMML WEEKLY UP TO 25FT</v>
          </cell>
          <cell r="E3091">
            <v>24</v>
          </cell>
          <cell r="F3091">
            <v>0</v>
          </cell>
          <cell r="G3091">
            <v>33001</v>
          </cell>
        </row>
        <row r="3092">
          <cell r="B3092" t="str">
            <v>UNLOCKREF</v>
          </cell>
          <cell r="C3092" t="str">
            <v>UNLOCK / UNLATCH REFUSE</v>
          </cell>
          <cell r="D3092" t="str">
            <v>UNLOCKREFUNLOCK / UNLATCH REFUSE</v>
          </cell>
          <cell r="E3092">
            <v>39</v>
          </cell>
          <cell r="F3092">
            <v>0</v>
          </cell>
          <cell r="G3092">
            <v>33001</v>
          </cell>
        </row>
        <row r="3093">
          <cell r="B3093" t="str">
            <v>CXTRA90</v>
          </cell>
          <cell r="C3093" t="str">
            <v>EXTRA 90GAL COMM</v>
          </cell>
          <cell r="D3093" t="str">
            <v>CXTRA90EXTRA 90GAL COMM</v>
          </cell>
          <cell r="E3093">
            <v>15</v>
          </cell>
          <cell r="F3093">
            <v>0</v>
          </cell>
          <cell r="G3093">
            <v>33001</v>
          </cell>
        </row>
        <row r="3094">
          <cell r="B3094" t="str">
            <v>OFOWC</v>
          </cell>
          <cell r="C3094" t="str">
            <v>OVERFILL/OVERWEIGHT COMM</v>
          </cell>
          <cell r="D3094" t="str">
            <v>OFOWCOVERFILL/OVERWEIGHT COMM</v>
          </cell>
          <cell r="E3094">
            <v>40</v>
          </cell>
          <cell r="F3094">
            <v>0</v>
          </cell>
          <cell r="G3094">
            <v>33001</v>
          </cell>
        </row>
        <row r="3095">
          <cell r="B3095" t="str">
            <v>SP300</v>
          </cell>
          <cell r="C3095" t="str">
            <v>SPECIAL PICKUP 300GL</v>
          </cell>
          <cell r="D3095" t="str">
            <v>SP300SPECIAL PICKUP 300GL</v>
          </cell>
          <cell r="E3095">
            <v>30</v>
          </cell>
          <cell r="F3095">
            <v>0</v>
          </cell>
          <cell r="G3095">
            <v>33001</v>
          </cell>
        </row>
        <row r="3096">
          <cell r="B3096" t="str">
            <v>2178-COM</v>
          </cell>
          <cell r="C3096" t="str">
            <v>FUEL AND MATERIAL SURCHARGE</v>
          </cell>
          <cell r="D3096" t="str">
            <v>2178-COMFUEL AND MATERIAL SURCHARGE</v>
          </cell>
          <cell r="E3096">
            <v>77</v>
          </cell>
          <cell r="F3096">
            <v>0</v>
          </cell>
          <cell r="G3096">
            <v>33002</v>
          </cell>
        </row>
        <row r="3097">
          <cell r="B3097" t="str">
            <v>2178-RES</v>
          </cell>
          <cell r="C3097" t="str">
            <v>FUEL AND MATERIAL SURCHARGE</v>
          </cell>
          <cell r="D3097" t="str">
            <v>2178-RESFUEL AND MATERIAL SURCHARGE</v>
          </cell>
          <cell r="E3097">
            <v>133</v>
          </cell>
          <cell r="F3097">
            <v>0</v>
          </cell>
          <cell r="G3097">
            <v>33002</v>
          </cell>
        </row>
        <row r="3098">
          <cell r="B3098" t="str">
            <v>2178-RO</v>
          </cell>
          <cell r="C3098" t="str">
            <v>FUEL AND MATERIAL SURCHARGE</v>
          </cell>
          <cell r="D3098" t="str">
            <v>2178-ROFUEL AND MATERIAL SURCHARGE</v>
          </cell>
          <cell r="E3098">
            <v>140</v>
          </cell>
          <cell r="F3098">
            <v>0</v>
          </cell>
          <cell r="G3098">
            <v>33002</v>
          </cell>
        </row>
        <row r="3099">
          <cell r="B3099" t="str">
            <v>ILWACO-UTILITY</v>
          </cell>
          <cell r="C3099" t="str">
            <v>6.0% CITY UTILITY TAX</v>
          </cell>
          <cell r="D3099" t="str">
            <v>ILWACO-UTILITY6.0% CITY UTILITY TAX</v>
          </cell>
          <cell r="E3099">
            <v>79</v>
          </cell>
          <cell r="F3099">
            <v>0</v>
          </cell>
          <cell r="G3099">
            <v>20175</v>
          </cell>
        </row>
        <row r="3100">
          <cell r="B3100" t="str">
            <v>LONGB-UTILITY</v>
          </cell>
          <cell r="C3100" t="str">
            <v>9.0% CITY UTILITY TAX</v>
          </cell>
          <cell r="D3100" t="str">
            <v>LONGB-UTILITY9.0% CITY UTILITY TAX</v>
          </cell>
          <cell r="E3100">
            <v>73</v>
          </cell>
          <cell r="F3100">
            <v>0</v>
          </cell>
          <cell r="G3100">
            <v>20175</v>
          </cell>
        </row>
        <row r="3101">
          <cell r="B3101" t="str">
            <v>LONGB-UTILITY ONLY</v>
          </cell>
          <cell r="C3101" t="str">
            <v>9.0% CITY UTILITY TAX</v>
          </cell>
          <cell r="D3101" t="str">
            <v>LONGB-UTILITY ONLY9.0% CITY UTILITY TAX</v>
          </cell>
          <cell r="E3101">
            <v>13</v>
          </cell>
          <cell r="F3101">
            <v>0</v>
          </cell>
          <cell r="G3101">
            <v>20175</v>
          </cell>
        </row>
        <row r="3102">
          <cell r="B3102" t="str">
            <v>REFUSE</v>
          </cell>
          <cell r="C3102" t="str">
            <v>3.6% WA REFUSE TAX</v>
          </cell>
          <cell r="D3102" t="str">
            <v>REFUSE3.6% WA REFUSE TAX</v>
          </cell>
          <cell r="E3102">
            <v>337</v>
          </cell>
          <cell r="F3102">
            <v>0</v>
          </cell>
          <cell r="G3102">
            <v>20180</v>
          </cell>
        </row>
        <row r="3103">
          <cell r="B3103" t="str">
            <v>REFUSE</v>
          </cell>
          <cell r="C3103" t="str">
            <v>3.6% WA REFUSE TAX</v>
          </cell>
          <cell r="D3103" t="str">
            <v>REFUSE3.6% WA REFUSE TAX</v>
          </cell>
          <cell r="E3103">
            <v>337</v>
          </cell>
          <cell r="F3103">
            <v>0</v>
          </cell>
          <cell r="G3103">
            <v>20180</v>
          </cell>
        </row>
        <row r="3104">
          <cell r="B3104" t="str">
            <v>WA-STATE</v>
          </cell>
          <cell r="C3104" t="str">
            <v>8.1% WA STATE SALES TAX</v>
          </cell>
          <cell r="D3104" t="str">
            <v>WA-STATE8.1% WA STATE SALES TAX</v>
          </cell>
          <cell r="E3104">
            <v>170</v>
          </cell>
          <cell r="F3104">
            <v>0</v>
          </cell>
          <cell r="G3104">
            <v>20140</v>
          </cell>
        </row>
        <row r="3105">
          <cell r="B3105" t="str">
            <v>WA-STATE</v>
          </cell>
          <cell r="C3105" t="str">
            <v>8.3% WA STATE SALES TAX</v>
          </cell>
          <cell r="D3105" t="str">
            <v>WA-STATE8.3% WA STATE SALES TAX</v>
          </cell>
          <cell r="E3105">
            <v>59</v>
          </cell>
          <cell r="F3105">
            <v>0</v>
          </cell>
          <cell r="G3105">
            <v>20140</v>
          </cell>
        </row>
        <row r="3106">
          <cell r="B3106" t="str">
            <v>RETCK-PNCL</v>
          </cell>
          <cell r="C3106" t="str">
            <v>RETURNED CHECK - PNC LOCKBOX</v>
          </cell>
          <cell r="D3106" t="str">
            <v>RETCK-PNCLRETURNED CHECK - PNC LOCKBOX</v>
          </cell>
          <cell r="E3106">
            <v>8</v>
          </cell>
          <cell r="F3106">
            <v>0</v>
          </cell>
          <cell r="G3106">
            <v>10099</v>
          </cell>
        </row>
        <row r="3107">
          <cell r="B3107" t="str">
            <v>CC-KOL</v>
          </cell>
          <cell r="C3107" t="str">
            <v>ONLINE PAYMENT-CC</v>
          </cell>
          <cell r="D3107" t="str">
            <v>CC-KOLONLINE PAYMENT-CC</v>
          </cell>
          <cell r="E3107">
            <v>151</v>
          </cell>
          <cell r="F3107">
            <v>0</v>
          </cell>
          <cell r="G3107">
            <v>10098</v>
          </cell>
        </row>
        <row r="3108">
          <cell r="B3108" t="str">
            <v>MAKEPAYMENT</v>
          </cell>
          <cell r="C3108" t="str">
            <v>MAKE A PAYMENT</v>
          </cell>
          <cell r="D3108" t="str">
            <v>MAKEPAYMENTMAKE A PAYMENT</v>
          </cell>
          <cell r="E3108">
            <v>60</v>
          </cell>
          <cell r="F3108">
            <v>0</v>
          </cell>
          <cell r="G3108">
            <v>10098</v>
          </cell>
        </row>
        <row r="3109">
          <cell r="B3109" t="str">
            <v>PAY</v>
          </cell>
          <cell r="C3109" t="str">
            <v>PAYMENT-THANK YOU!</v>
          </cell>
          <cell r="D3109" t="str">
            <v>PAYPAYMENT-THANK YOU!</v>
          </cell>
          <cell r="E3109">
            <v>141</v>
          </cell>
          <cell r="F3109">
            <v>0</v>
          </cell>
          <cell r="G3109">
            <v>10060</v>
          </cell>
        </row>
        <row r="3110">
          <cell r="B3110" t="str">
            <v>PAY-CFREE</v>
          </cell>
          <cell r="C3110" t="str">
            <v>PAYMENT-THANK YOU</v>
          </cell>
          <cell r="D3110" t="str">
            <v>PAY-CFREEPAYMENT-THANK YOU</v>
          </cell>
          <cell r="E3110">
            <v>106</v>
          </cell>
          <cell r="F3110">
            <v>0</v>
          </cell>
          <cell r="G3110">
            <v>10092</v>
          </cell>
        </row>
        <row r="3111">
          <cell r="B3111" t="str">
            <v>PAY-KOL</v>
          </cell>
          <cell r="C3111" t="str">
            <v>PAYMENT-THANK YOU - OL</v>
          </cell>
          <cell r="D3111" t="str">
            <v>PAY-KOLPAYMENT-THANK YOU - OL</v>
          </cell>
          <cell r="E3111">
            <v>128</v>
          </cell>
          <cell r="F3111">
            <v>0</v>
          </cell>
          <cell r="G3111">
            <v>10093</v>
          </cell>
        </row>
        <row r="3112">
          <cell r="B3112" t="str">
            <v>PAYMET</v>
          </cell>
          <cell r="C3112" t="str">
            <v>METAVANTE ONLINE PAYMENT</v>
          </cell>
          <cell r="D3112" t="str">
            <v>PAYMETMETAVANTE ONLINE PAYMENT</v>
          </cell>
          <cell r="E3112">
            <v>77</v>
          </cell>
          <cell r="F3112">
            <v>0</v>
          </cell>
          <cell r="G3112">
            <v>10092</v>
          </cell>
        </row>
        <row r="3113">
          <cell r="B3113" t="str">
            <v>PAYNOW</v>
          </cell>
          <cell r="C3113" t="str">
            <v>ONE-TIME PAYMENT</v>
          </cell>
          <cell r="D3113" t="str">
            <v>PAYNOWONE-TIME PAYMENT</v>
          </cell>
          <cell r="E3113">
            <v>157</v>
          </cell>
          <cell r="F3113">
            <v>0</v>
          </cell>
          <cell r="G3113">
            <v>10098</v>
          </cell>
        </row>
        <row r="3114">
          <cell r="B3114" t="str">
            <v>PAYPNCL</v>
          </cell>
          <cell r="C3114" t="str">
            <v>PAYMENT THANK YOU!</v>
          </cell>
          <cell r="D3114" t="str">
            <v>PAYPNCLPAYMENT THANK YOU!</v>
          </cell>
          <cell r="E3114">
            <v>151</v>
          </cell>
          <cell r="F3114">
            <v>0</v>
          </cell>
          <cell r="G3114">
            <v>10099</v>
          </cell>
        </row>
        <row r="3115">
          <cell r="B3115" t="str">
            <v>CC-KOL</v>
          </cell>
          <cell r="C3115" t="str">
            <v>ONLINE PAYMENT-CC</v>
          </cell>
          <cell r="D3115" t="str">
            <v>CC-KOLONLINE PAYMENT-CC</v>
          </cell>
          <cell r="E3115">
            <v>151</v>
          </cell>
          <cell r="F3115">
            <v>0</v>
          </cell>
          <cell r="G3115">
            <v>10098</v>
          </cell>
        </row>
        <row r="3116">
          <cell r="B3116" t="str">
            <v>MAKEPAYMENT</v>
          </cell>
          <cell r="C3116" t="str">
            <v>MAKE A PAYMENT</v>
          </cell>
          <cell r="D3116" t="str">
            <v>MAKEPAYMENTMAKE A PAYMENT</v>
          </cell>
          <cell r="E3116">
            <v>60</v>
          </cell>
          <cell r="F3116">
            <v>0</v>
          </cell>
          <cell r="G3116">
            <v>10098</v>
          </cell>
        </row>
        <row r="3117">
          <cell r="B3117" t="str">
            <v>PAY</v>
          </cell>
          <cell r="C3117" t="str">
            <v>PAYMENT-THANK YOU!</v>
          </cell>
          <cell r="D3117" t="str">
            <v>PAYPAYMENT-THANK YOU!</v>
          </cell>
          <cell r="E3117">
            <v>141</v>
          </cell>
          <cell r="F3117">
            <v>0</v>
          </cell>
          <cell r="G3117">
            <v>10060</v>
          </cell>
        </row>
        <row r="3118">
          <cell r="B3118" t="str">
            <v>PAY-CFREE</v>
          </cell>
          <cell r="C3118" t="str">
            <v>PAYMENT-THANK YOU</v>
          </cell>
          <cell r="D3118" t="str">
            <v>PAY-CFREEPAYMENT-THANK YOU</v>
          </cell>
          <cell r="E3118">
            <v>106</v>
          </cell>
          <cell r="F3118">
            <v>0</v>
          </cell>
          <cell r="G3118">
            <v>10092</v>
          </cell>
        </row>
        <row r="3119">
          <cell r="B3119" t="str">
            <v>PAY-KOL</v>
          </cell>
          <cell r="C3119" t="str">
            <v>PAYMENT-THANK YOU - OL</v>
          </cell>
          <cell r="D3119" t="str">
            <v>PAY-KOLPAYMENT-THANK YOU - OL</v>
          </cell>
          <cell r="E3119">
            <v>128</v>
          </cell>
          <cell r="F3119">
            <v>0</v>
          </cell>
          <cell r="G3119">
            <v>10093</v>
          </cell>
        </row>
        <row r="3120">
          <cell r="B3120" t="str">
            <v>PAYMET</v>
          </cell>
          <cell r="C3120" t="str">
            <v>METAVANTE ONLINE PAYMENT</v>
          </cell>
          <cell r="D3120" t="str">
            <v>PAYMETMETAVANTE ONLINE PAYMENT</v>
          </cell>
          <cell r="E3120">
            <v>77</v>
          </cell>
          <cell r="F3120">
            <v>0</v>
          </cell>
          <cell r="G3120">
            <v>10092</v>
          </cell>
        </row>
        <row r="3121">
          <cell r="B3121" t="str">
            <v>PAYNOW</v>
          </cell>
          <cell r="C3121" t="str">
            <v>ONE-TIME PAYMENT</v>
          </cell>
          <cell r="D3121" t="str">
            <v>PAYNOWONE-TIME PAYMENT</v>
          </cell>
          <cell r="E3121">
            <v>157</v>
          </cell>
          <cell r="F3121">
            <v>0</v>
          </cell>
          <cell r="G3121">
            <v>10098</v>
          </cell>
        </row>
        <row r="3122">
          <cell r="B3122" t="str">
            <v>PAYPNCL</v>
          </cell>
          <cell r="C3122" t="str">
            <v>PAYMENT THANK YOU!</v>
          </cell>
          <cell r="D3122" t="str">
            <v>PAYPNCLPAYMENT THANK YOU!</v>
          </cell>
          <cell r="E3122">
            <v>151</v>
          </cell>
          <cell r="F3122">
            <v>0</v>
          </cell>
          <cell r="G3122">
            <v>10099</v>
          </cell>
        </row>
        <row r="3123">
          <cell r="B3123" t="str">
            <v>REF-PAYNOW</v>
          </cell>
          <cell r="C3123" t="str">
            <v>REFUND OF ONE-TIME PAYMENT</v>
          </cell>
          <cell r="D3123" t="str">
            <v>REF-PAYNOWREFUND OF ONE-TIME PAYMENT</v>
          </cell>
          <cell r="E3123">
            <v>51</v>
          </cell>
          <cell r="F3123">
            <v>0</v>
          </cell>
          <cell r="G3123">
            <v>10098</v>
          </cell>
        </row>
        <row r="3124">
          <cell r="B3124" t="str">
            <v>CC-KOL</v>
          </cell>
          <cell r="C3124" t="str">
            <v>ONLINE PAYMENT-CC</v>
          </cell>
          <cell r="D3124" t="str">
            <v>CC-KOLONLINE PAYMENT-CC</v>
          </cell>
          <cell r="E3124">
            <v>151</v>
          </cell>
          <cell r="F3124">
            <v>0</v>
          </cell>
          <cell r="G3124">
            <v>10098</v>
          </cell>
        </row>
        <row r="3125">
          <cell r="B3125" t="str">
            <v>PAY</v>
          </cell>
          <cell r="C3125" t="str">
            <v>PAYMENT-THANK YOU!</v>
          </cell>
          <cell r="D3125" t="str">
            <v>PAYPAYMENT-THANK YOU!</v>
          </cell>
          <cell r="E3125">
            <v>141</v>
          </cell>
          <cell r="F3125">
            <v>0</v>
          </cell>
          <cell r="G3125">
            <v>10060</v>
          </cell>
        </row>
        <row r="3126">
          <cell r="B3126" t="str">
            <v>PAY-CFREE</v>
          </cell>
          <cell r="C3126" t="str">
            <v>PAYMENT-THANK YOU</v>
          </cell>
          <cell r="D3126" t="str">
            <v>PAY-CFREEPAYMENT-THANK YOU</v>
          </cell>
          <cell r="E3126">
            <v>106</v>
          </cell>
          <cell r="F3126">
            <v>0</v>
          </cell>
          <cell r="G3126">
            <v>10092</v>
          </cell>
        </row>
        <row r="3127">
          <cell r="B3127" t="str">
            <v>PAY-KOL</v>
          </cell>
          <cell r="C3127" t="str">
            <v>PAYMENT-THANK YOU - OL</v>
          </cell>
          <cell r="D3127" t="str">
            <v>PAY-KOLPAYMENT-THANK YOU - OL</v>
          </cell>
          <cell r="E3127">
            <v>128</v>
          </cell>
          <cell r="F3127">
            <v>0</v>
          </cell>
          <cell r="G3127">
            <v>10093</v>
          </cell>
        </row>
        <row r="3128">
          <cell r="B3128" t="str">
            <v>PAYNOW</v>
          </cell>
          <cell r="C3128" t="str">
            <v>ONE-TIME PAYMENT</v>
          </cell>
          <cell r="D3128" t="str">
            <v>PAYNOWONE-TIME PAYMENT</v>
          </cell>
          <cell r="E3128">
            <v>157</v>
          </cell>
          <cell r="F3128">
            <v>0</v>
          </cell>
          <cell r="G3128">
            <v>10098</v>
          </cell>
        </row>
        <row r="3129">
          <cell r="B3129" t="str">
            <v>PAYPNCL</v>
          </cell>
          <cell r="C3129" t="str">
            <v>PAYMENT THANK YOU!</v>
          </cell>
          <cell r="D3129" t="str">
            <v>PAYPNCLPAYMENT THANK YOU!</v>
          </cell>
          <cell r="E3129">
            <v>151</v>
          </cell>
          <cell r="F3129">
            <v>0</v>
          </cell>
          <cell r="G3129">
            <v>10099</v>
          </cell>
        </row>
        <row r="3130">
          <cell r="B3130" t="str">
            <v>2178-RO</v>
          </cell>
          <cell r="C3130" t="str">
            <v>FUEL AND MATERIAL SURCHARGE</v>
          </cell>
          <cell r="D3130" t="str">
            <v>2178-ROFUEL AND MATERIAL SURCHARGE</v>
          </cell>
          <cell r="E3130">
            <v>140</v>
          </cell>
          <cell r="F3130">
            <v>0</v>
          </cell>
          <cell r="G3130">
            <v>31008</v>
          </cell>
        </row>
        <row r="3131">
          <cell r="B3131" t="str">
            <v>LONGB-UTILITY</v>
          </cell>
          <cell r="C3131" t="str">
            <v>9.0% CITY UTILITY TAX</v>
          </cell>
          <cell r="D3131" t="str">
            <v>LONGB-UTILITY9.0% CITY UTILITY TAX</v>
          </cell>
          <cell r="E3131">
            <v>73</v>
          </cell>
          <cell r="F3131">
            <v>0</v>
          </cell>
          <cell r="G3131">
            <v>20175</v>
          </cell>
        </row>
        <row r="3132">
          <cell r="B3132" t="str">
            <v>REFUSE</v>
          </cell>
          <cell r="C3132" t="str">
            <v>3.6% WA REFUSE TAX</v>
          </cell>
          <cell r="D3132" t="str">
            <v>REFUSE3.6% WA REFUSE TAX</v>
          </cell>
          <cell r="E3132">
            <v>337</v>
          </cell>
          <cell r="F3132">
            <v>0</v>
          </cell>
          <cell r="G3132">
            <v>20180</v>
          </cell>
        </row>
        <row r="3133">
          <cell r="B3133" t="str">
            <v>WA-STATE</v>
          </cell>
          <cell r="C3133" t="str">
            <v>8.3% WA STATE SALES TAX</v>
          </cell>
          <cell r="D3133" t="str">
            <v>WA-STATE8.3% WA STATE SALES TAX</v>
          </cell>
          <cell r="E3133">
            <v>59</v>
          </cell>
          <cell r="F3133">
            <v>0</v>
          </cell>
          <cell r="G3133">
            <v>20140</v>
          </cell>
        </row>
        <row r="3134">
          <cell r="B3134" t="str">
            <v>60RM1</v>
          </cell>
          <cell r="C3134" t="str">
            <v>1-60 GAL CART MONTHLY SVC</v>
          </cell>
          <cell r="D3134" t="str">
            <v>60RM11-60 GAL CART MONTHLY SVC</v>
          </cell>
          <cell r="E3134">
            <v>88</v>
          </cell>
          <cell r="F3134">
            <v>0</v>
          </cell>
          <cell r="G3134">
            <v>32000</v>
          </cell>
        </row>
        <row r="3135">
          <cell r="B3135" t="str">
            <v>60RW1</v>
          </cell>
          <cell r="C3135" t="str">
            <v>1-60 GAL CART WEEKLY SVC</v>
          </cell>
          <cell r="D3135" t="str">
            <v>60RW11-60 GAL CART WEEKLY SVC</v>
          </cell>
          <cell r="E3135">
            <v>144</v>
          </cell>
          <cell r="F3135">
            <v>0</v>
          </cell>
          <cell r="G3135">
            <v>32000</v>
          </cell>
        </row>
        <row r="3136">
          <cell r="B3136" t="str">
            <v>65RBRENT</v>
          </cell>
          <cell r="C3136" t="str">
            <v>65 RESI BEAR RENT</v>
          </cell>
          <cell r="D3136" t="str">
            <v>65RBRENT65 RESI BEAR RENT</v>
          </cell>
          <cell r="E3136">
            <v>80</v>
          </cell>
          <cell r="F3136">
            <v>0</v>
          </cell>
          <cell r="G3136">
            <v>32000</v>
          </cell>
        </row>
        <row r="3137">
          <cell r="B3137" t="str">
            <v>90RW1</v>
          </cell>
          <cell r="C3137" t="str">
            <v>1-90 GAL CART RESI WKLY</v>
          </cell>
          <cell r="D3137" t="str">
            <v>90RW11-90 GAL CART RESI WKLY</v>
          </cell>
          <cell r="E3137">
            <v>104</v>
          </cell>
          <cell r="F3137">
            <v>0</v>
          </cell>
          <cell r="G3137">
            <v>32000</v>
          </cell>
        </row>
        <row r="3138">
          <cell r="B3138" t="str">
            <v>95RBRENT</v>
          </cell>
          <cell r="C3138" t="str">
            <v>95 RESI BEAR RENT</v>
          </cell>
          <cell r="D3138" t="str">
            <v>95RBRENT95 RESI BEAR RENT</v>
          </cell>
          <cell r="E3138">
            <v>49</v>
          </cell>
          <cell r="F3138">
            <v>0</v>
          </cell>
          <cell r="G3138">
            <v>32000</v>
          </cell>
        </row>
        <row r="3139">
          <cell r="B3139" t="str">
            <v>RDRIVEIN</v>
          </cell>
          <cell r="C3139" t="str">
            <v>DRIVE IN SERVICE</v>
          </cell>
          <cell r="D3139" t="str">
            <v>RDRIVEINDRIVE IN SERVICE</v>
          </cell>
          <cell r="E3139">
            <v>52</v>
          </cell>
          <cell r="F3139">
            <v>0</v>
          </cell>
          <cell r="G3139">
            <v>32001</v>
          </cell>
        </row>
        <row r="3140">
          <cell r="B3140" t="str">
            <v>ROLLM-RESI</v>
          </cell>
          <cell r="C3140" t="str">
            <v>ROLLOUT RESI MTHLY UP TO</v>
          </cell>
          <cell r="D3140" t="str">
            <v>ROLLM-RESIROLLOUT RESI MTHLY UP TO</v>
          </cell>
          <cell r="E3140">
            <v>26</v>
          </cell>
          <cell r="F3140">
            <v>0</v>
          </cell>
          <cell r="G3140">
            <v>32001</v>
          </cell>
        </row>
        <row r="3141">
          <cell r="B3141" t="str">
            <v>ROLLW-RESI</v>
          </cell>
          <cell r="C3141" t="str">
            <v>Rollout 25ft/can per pick up</v>
          </cell>
          <cell r="D3141" t="str">
            <v>ROLLW-RESIRollout 25ft/can per pick up</v>
          </cell>
          <cell r="E3141">
            <v>32</v>
          </cell>
          <cell r="F3141">
            <v>0</v>
          </cell>
          <cell r="G3141">
            <v>32001</v>
          </cell>
        </row>
        <row r="3142">
          <cell r="B3142" t="str">
            <v>RWALKIN</v>
          </cell>
          <cell r="C3142" t="str">
            <v>WALK IN SERVICE</v>
          </cell>
          <cell r="D3142" t="str">
            <v>RWALKINWALK IN SERVICE</v>
          </cell>
          <cell r="E3142">
            <v>26</v>
          </cell>
          <cell r="F3142">
            <v>0</v>
          </cell>
          <cell r="G3142">
            <v>32001</v>
          </cell>
        </row>
        <row r="3143">
          <cell r="B3143" t="str">
            <v>OFOWR</v>
          </cell>
          <cell r="C3143" t="str">
            <v>OVERFILL/OVERWEIGHT CHG</v>
          </cell>
          <cell r="D3143" t="str">
            <v>OFOWROVERFILL/OVERWEIGHT CHG</v>
          </cell>
          <cell r="E3143">
            <v>70</v>
          </cell>
          <cell r="F3143">
            <v>0</v>
          </cell>
          <cell r="G3143">
            <v>32001</v>
          </cell>
        </row>
        <row r="3144">
          <cell r="B3144" t="str">
            <v>REDELIVER</v>
          </cell>
          <cell r="C3144" t="str">
            <v>DELIVERY CHARGE</v>
          </cell>
          <cell r="D3144" t="str">
            <v>REDELIVERDELIVERY CHARGE</v>
          </cell>
          <cell r="E3144">
            <v>77</v>
          </cell>
          <cell r="F3144">
            <v>0</v>
          </cell>
          <cell r="G3144">
            <v>32001</v>
          </cell>
        </row>
        <row r="3145">
          <cell r="B3145" t="str">
            <v>SP60-RES</v>
          </cell>
          <cell r="C3145" t="str">
            <v>SPECIAL PICKUP 60GL RES</v>
          </cell>
          <cell r="D3145" t="str">
            <v>SP60-RESSPECIAL PICKUP 60GL RES</v>
          </cell>
          <cell r="E3145">
            <v>49</v>
          </cell>
          <cell r="F3145">
            <v>0</v>
          </cell>
          <cell r="G3145">
            <v>32001</v>
          </cell>
        </row>
        <row r="3146">
          <cell r="B3146" t="str">
            <v>2178-RES</v>
          </cell>
          <cell r="C3146" t="str">
            <v>FUEL AND MATERIAL SURCHARGE</v>
          </cell>
          <cell r="D3146" t="str">
            <v>2178-RESFUEL AND MATERIAL SURCHARGE</v>
          </cell>
          <cell r="E3146">
            <v>133</v>
          </cell>
          <cell r="F3146">
            <v>0</v>
          </cell>
          <cell r="G3146">
            <v>32002</v>
          </cell>
        </row>
        <row r="3147">
          <cell r="B3147" t="str">
            <v>LONGB-UTILITY</v>
          </cell>
          <cell r="C3147" t="str">
            <v>9.0% CITY UTILITY TAX</v>
          </cell>
          <cell r="D3147" t="str">
            <v>LONGB-UTILITY9.0% CITY UTILITY TAX</v>
          </cell>
          <cell r="E3147">
            <v>73</v>
          </cell>
          <cell r="F3147">
            <v>0</v>
          </cell>
          <cell r="G3147">
            <v>20175</v>
          </cell>
        </row>
        <row r="3148">
          <cell r="B3148" t="str">
            <v>REFUSE</v>
          </cell>
          <cell r="C3148" t="str">
            <v>3.6% WA REFUSE TAX</v>
          </cell>
          <cell r="D3148" t="str">
            <v>REFUSE3.6% WA REFUSE TAX</v>
          </cell>
          <cell r="E3148">
            <v>337</v>
          </cell>
          <cell r="F3148">
            <v>0</v>
          </cell>
          <cell r="G3148">
            <v>20180</v>
          </cell>
        </row>
        <row r="3149">
          <cell r="B3149" t="str">
            <v>REFUSE</v>
          </cell>
          <cell r="C3149" t="str">
            <v>3.6% WA REFUSE TAX</v>
          </cell>
          <cell r="D3149" t="str">
            <v>REFUSE3.6% WA REFUSE TAX</v>
          </cell>
          <cell r="E3149">
            <v>337</v>
          </cell>
          <cell r="F3149">
            <v>0</v>
          </cell>
          <cell r="G3149">
            <v>20180</v>
          </cell>
        </row>
        <row r="3150">
          <cell r="B3150" t="str">
            <v>WA-STATE</v>
          </cell>
          <cell r="C3150" t="str">
            <v>8.3% WA STATE SALES TAX</v>
          </cell>
          <cell r="D3150" t="str">
            <v>WA-STATE8.3% WA STATE SALES TAX</v>
          </cell>
          <cell r="E3150">
            <v>59</v>
          </cell>
          <cell r="F3150">
            <v>0</v>
          </cell>
          <cell r="G3150">
            <v>20140</v>
          </cell>
        </row>
        <row r="3151">
          <cell r="B3151" t="str">
            <v>60RW1</v>
          </cell>
          <cell r="C3151" t="str">
            <v>1-60 GAL CART WEEKLY SVC</v>
          </cell>
          <cell r="D3151" t="str">
            <v>60RW11-60 GAL CART WEEKLY SVC</v>
          </cell>
          <cell r="E3151">
            <v>144</v>
          </cell>
          <cell r="F3151">
            <v>0</v>
          </cell>
          <cell r="G3151">
            <v>32000</v>
          </cell>
        </row>
        <row r="3152">
          <cell r="B3152" t="str">
            <v>65RBRENT</v>
          </cell>
          <cell r="C3152" t="str">
            <v>65 RESI BEAR RENT</v>
          </cell>
          <cell r="D3152" t="str">
            <v>65RBRENT65 RESI BEAR RENT</v>
          </cell>
          <cell r="E3152">
            <v>80</v>
          </cell>
          <cell r="F3152">
            <v>0</v>
          </cell>
          <cell r="G3152">
            <v>32000</v>
          </cell>
        </row>
        <row r="3153">
          <cell r="B3153" t="str">
            <v>90RW1</v>
          </cell>
          <cell r="C3153" t="str">
            <v>1-90 GAL CART RESI WKLY</v>
          </cell>
          <cell r="D3153" t="str">
            <v>90RW11-90 GAL CART RESI WKLY</v>
          </cell>
          <cell r="E3153">
            <v>104</v>
          </cell>
          <cell r="F3153">
            <v>0</v>
          </cell>
          <cell r="G3153">
            <v>32000</v>
          </cell>
        </row>
        <row r="3154">
          <cell r="B3154" t="str">
            <v>60RW1</v>
          </cell>
          <cell r="C3154" t="str">
            <v>1-60 GAL CART WEEKLY SVC</v>
          </cell>
          <cell r="D3154" t="str">
            <v>60RW11-60 GAL CART WEEKLY SVC</v>
          </cell>
          <cell r="E3154">
            <v>144</v>
          </cell>
          <cell r="F3154">
            <v>0</v>
          </cell>
          <cell r="G3154">
            <v>32000</v>
          </cell>
        </row>
        <row r="3155">
          <cell r="B3155" t="str">
            <v>EXTRAR</v>
          </cell>
          <cell r="C3155" t="str">
            <v>EXTRA CAN/BAGS</v>
          </cell>
          <cell r="D3155" t="str">
            <v>EXTRAREXTRA CAN/BAGS</v>
          </cell>
          <cell r="E3155">
            <v>74</v>
          </cell>
          <cell r="F3155">
            <v>0</v>
          </cell>
          <cell r="G3155">
            <v>32001</v>
          </cell>
        </row>
        <row r="3156">
          <cell r="B3156" t="str">
            <v>OFOWR</v>
          </cell>
          <cell r="C3156" t="str">
            <v>OVERFILL/OVERWEIGHT CHG</v>
          </cell>
          <cell r="D3156" t="str">
            <v>OFOWROVERFILL/OVERWEIGHT CHG</v>
          </cell>
          <cell r="E3156">
            <v>70</v>
          </cell>
          <cell r="F3156">
            <v>0</v>
          </cell>
          <cell r="G3156">
            <v>32001</v>
          </cell>
        </row>
        <row r="3157">
          <cell r="B3157" t="str">
            <v>REDELIVER</v>
          </cell>
          <cell r="C3157" t="str">
            <v>DELIVERY CHARGE</v>
          </cell>
          <cell r="D3157" t="str">
            <v>REDELIVERDELIVERY CHARGE</v>
          </cell>
          <cell r="E3157">
            <v>77</v>
          </cell>
          <cell r="F3157">
            <v>0</v>
          </cell>
          <cell r="G3157">
            <v>32001</v>
          </cell>
        </row>
        <row r="3158">
          <cell r="B3158" t="str">
            <v>RESTART</v>
          </cell>
          <cell r="C3158" t="str">
            <v>SERVICE RESTART FEE</v>
          </cell>
          <cell r="D3158" t="str">
            <v>RESTARTSERVICE RESTART FEE</v>
          </cell>
          <cell r="E3158">
            <v>80</v>
          </cell>
          <cell r="F3158">
            <v>0</v>
          </cell>
          <cell r="G3158">
            <v>32000</v>
          </cell>
        </row>
        <row r="3159">
          <cell r="B3159" t="str">
            <v>RXTRA60</v>
          </cell>
          <cell r="C3159" t="str">
            <v>EXTRA 60GAL RESI</v>
          </cell>
          <cell r="D3159" t="str">
            <v>RXTRA60EXTRA 60GAL RESI</v>
          </cell>
          <cell r="E3159">
            <v>49</v>
          </cell>
          <cell r="F3159">
            <v>0</v>
          </cell>
          <cell r="G3159">
            <v>32001</v>
          </cell>
        </row>
        <row r="3160">
          <cell r="B3160" t="str">
            <v>SP90-RES</v>
          </cell>
          <cell r="C3160" t="str">
            <v>SPECIAL PICKUP 90GL RES</v>
          </cell>
          <cell r="D3160" t="str">
            <v>SP90-RESSPECIAL PICKUP 90GL RES</v>
          </cell>
          <cell r="E3160">
            <v>20</v>
          </cell>
          <cell r="F3160">
            <v>0</v>
          </cell>
          <cell r="G3160">
            <v>32001</v>
          </cell>
        </row>
        <row r="3161">
          <cell r="B3161" t="str">
            <v>TIME15</v>
          </cell>
          <cell r="C3161" t="str">
            <v>TIME CHRG - 15MIN</v>
          </cell>
          <cell r="D3161" t="str">
            <v>TIME15TIME CHRG - 15MIN</v>
          </cell>
          <cell r="E3161">
            <v>13</v>
          </cell>
          <cell r="F3161">
            <v>0</v>
          </cell>
          <cell r="G3161">
            <v>31010</v>
          </cell>
        </row>
        <row r="3162">
          <cell r="B3162" t="str">
            <v>2178-RES</v>
          </cell>
          <cell r="C3162" t="str">
            <v>FUEL AND MATERIAL SURCHARGE</v>
          </cell>
          <cell r="D3162" t="str">
            <v>2178-RESFUEL AND MATERIAL SURCHARGE</v>
          </cell>
          <cell r="E3162">
            <v>133</v>
          </cell>
          <cell r="F3162">
            <v>0</v>
          </cell>
          <cell r="G3162">
            <v>32002</v>
          </cell>
        </row>
        <row r="3163">
          <cell r="B3163" t="str">
            <v>LONGB-UTILITY</v>
          </cell>
          <cell r="C3163" t="str">
            <v>9.0% CITY UTILITY TAX</v>
          </cell>
          <cell r="D3163" t="str">
            <v>LONGB-UTILITY9.0% CITY UTILITY TAX</v>
          </cell>
          <cell r="E3163">
            <v>73</v>
          </cell>
          <cell r="F3163">
            <v>0</v>
          </cell>
          <cell r="G3163">
            <v>20175</v>
          </cell>
        </row>
        <row r="3164">
          <cell r="B3164" t="str">
            <v>REFUSE</v>
          </cell>
          <cell r="C3164" t="str">
            <v>3.6% WA REFUSE TAX</v>
          </cell>
          <cell r="D3164" t="str">
            <v>REFUSE3.6% WA REFUSE TAX</v>
          </cell>
          <cell r="E3164">
            <v>337</v>
          </cell>
          <cell r="F3164">
            <v>0</v>
          </cell>
          <cell r="G3164">
            <v>20180</v>
          </cell>
        </row>
        <row r="3165">
          <cell r="B3165" t="str">
            <v>WA-STATE</v>
          </cell>
          <cell r="C3165" t="str">
            <v>8.3% WA STATE SALES TAX</v>
          </cell>
          <cell r="D3165" t="str">
            <v>WA-STATE8.3% WA STATE SALES TAX</v>
          </cell>
          <cell r="E3165">
            <v>59</v>
          </cell>
          <cell r="F3165">
            <v>0</v>
          </cell>
          <cell r="G3165">
            <v>20140</v>
          </cell>
        </row>
        <row r="3166">
          <cell r="B3166" t="str">
            <v>UNLOCKRESW1</v>
          </cell>
          <cell r="C3166" t="str">
            <v>UNLOCK/UNLATCH WEEKLY</v>
          </cell>
          <cell r="D3166" t="str">
            <v>UNLOCKRESW1UNLOCK/UNLATCH WEEKLY</v>
          </cell>
          <cell r="E3166">
            <v>20</v>
          </cell>
          <cell r="F3166">
            <v>0</v>
          </cell>
          <cell r="G3166">
            <v>32001</v>
          </cell>
        </row>
        <row r="3167">
          <cell r="B3167" t="str">
            <v>EXTRAR</v>
          </cell>
          <cell r="C3167" t="str">
            <v>EXTRA CAN/BAGS</v>
          </cell>
          <cell r="D3167" t="str">
            <v>EXTRAREXTRA CAN/BAGS</v>
          </cell>
          <cell r="E3167">
            <v>74</v>
          </cell>
          <cell r="F3167">
            <v>0</v>
          </cell>
          <cell r="G3167">
            <v>32001</v>
          </cell>
        </row>
        <row r="3168">
          <cell r="B3168" t="str">
            <v>CPRENT20M</v>
          </cell>
          <cell r="C3168" t="str">
            <v>20YD COMP MONTHLY RENT</v>
          </cell>
          <cell r="D3168" t="str">
            <v>CPRENT20M20YD COMP MONTHLY RENT</v>
          </cell>
          <cell r="E3168">
            <v>12</v>
          </cell>
          <cell r="F3168">
            <v>0</v>
          </cell>
          <cell r="G3168">
            <v>31002</v>
          </cell>
        </row>
        <row r="3169">
          <cell r="B3169" t="str">
            <v>RORENT</v>
          </cell>
          <cell r="C3169" t="str">
            <v>ROLL OFF RENT</v>
          </cell>
          <cell r="D3169" t="str">
            <v>RORENTROLL OFF RENT</v>
          </cell>
          <cell r="E3169">
            <v>48</v>
          </cell>
          <cell r="F3169">
            <v>0</v>
          </cell>
          <cell r="G3169">
            <v>31002</v>
          </cell>
        </row>
        <row r="3170">
          <cell r="B3170" t="str">
            <v>RORENTTM</v>
          </cell>
          <cell r="C3170" t="str">
            <v>ROLL OFF RENT TEMP MONTHLY</v>
          </cell>
          <cell r="D3170" t="str">
            <v>RORENTTMROLL OFF RENT TEMP MONTHLY</v>
          </cell>
          <cell r="E3170">
            <v>67</v>
          </cell>
          <cell r="F3170">
            <v>0</v>
          </cell>
          <cell r="G3170">
            <v>31002</v>
          </cell>
        </row>
        <row r="3171">
          <cell r="B3171" t="str">
            <v>SPRECY</v>
          </cell>
          <cell r="C3171" t="str">
            <v>SPECIAL RECY HAUL</v>
          </cell>
          <cell r="D3171" t="str">
            <v>SPRECYSPECIAL RECY HAUL</v>
          </cell>
          <cell r="E3171">
            <v>24</v>
          </cell>
          <cell r="F3171">
            <v>0</v>
          </cell>
          <cell r="G3171">
            <v>31004</v>
          </cell>
        </row>
        <row r="3172">
          <cell r="B3172" t="str">
            <v>CPHAUL20</v>
          </cell>
          <cell r="C3172" t="str">
            <v>20YD COMPACTOR-HAUL</v>
          </cell>
          <cell r="D3172" t="str">
            <v>CPHAUL2020YD COMPACTOR-HAUL</v>
          </cell>
          <cell r="E3172">
            <v>9</v>
          </cell>
          <cell r="F3172">
            <v>0</v>
          </cell>
          <cell r="G3172">
            <v>31000</v>
          </cell>
        </row>
        <row r="3173">
          <cell r="B3173" t="str">
            <v>DISP</v>
          </cell>
          <cell r="C3173" t="str">
            <v>Disposal Fee Per Ton</v>
          </cell>
          <cell r="D3173" t="str">
            <v>DISPDisposal Fee Per Ton</v>
          </cell>
          <cell r="E3173">
            <v>62</v>
          </cell>
          <cell r="F3173">
            <v>0</v>
          </cell>
          <cell r="G3173">
            <v>31005</v>
          </cell>
        </row>
        <row r="3174">
          <cell r="B3174" t="str">
            <v>RECYHAUL</v>
          </cell>
          <cell r="C3174" t="str">
            <v>ROLL OFF RECYCLE HAUL</v>
          </cell>
          <cell r="D3174" t="str">
            <v>RECYHAULROLL OFF RECYCLE HAUL</v>
          </cell>
          <cell r="E3174">
            <v>42</v>
          </cell>
          <cell r="F3174">
            <v>0</v>
          </cell>
          <cell r="G3174">
            <v>31004</v>
          </cell>
        </row>
        <row r="3175">
          <cell r="B3175" t="str">
            <v>ROHAUL20</v>
          </cell>
          <cell r="C3175" t="str">
            <v>20YD ROLL OFF-HAUL</v>
          </cell>
          <cell r="D3175" t="str">
            <v>ROHAUL2020YD ROLL OFF-HAUL</v>
          </cell>
          <cell r="E3175">
            <v>48</v>
          </cell>
          <cell r="F3175">
            <v>0</v>
          </cell>
          <cell r="G3175">
            <v>31000</v>
          </cell>
        </row>
        <row r="3176">
          <cell r="B3176" t="str">
            <v>ROHAUL20T</v>
          </cell>
          <cell r="C3176" t="str">
            <v>20YD ROLL OFF TEMP HAUL</v>
          </cell>
          <cell r="D3176" t="str">
            <v>ROHAUL20T20YD ROLL OFF TEMP HAUL</v>
          </cell>
          <cell r="E3176">
            <v>42</v>
          </cell>
          <cell r="F3176">
            <v>0</v>
          </cell>
          <cell r="G3176">
            <v>31000</v>
          </cell>
        </row>
        <row r="3177">
          <cell r="B3177" t="str">
            <v>ROHAUL30T</v>
          </cell>
          <cell r="C3177" t="str">
            <v>30YD ROLL OFF TEMP HAUL</v>
          </cell>
          <cell r="D3177" t="str">
            <v>ROHAUL30T30YD ROLL OFF TEMP HAUL</v>
          </cell>
          <cell r="E3177">
            <v>51</v>
          </cell>
          <cell r="F3177">
            <v>0</v>
          </cell>
          <cell r="G3177">
            <v>31001</v>
          </cell>
        </row>
        <row r="3178">
          <cell r="B3178" t="str">
            <v>RORENTTD</v>
          </cell>
          <cell r="C3178" t="str">
            <v>ROLL OFF RENT TEMP DAILY</v>
          </cell>
          <cell r="D3178" t="str">
            <v>RORENTTDROLL OFF RENT TEMP DAILY</v>
          </cell>
          <cell r="E3178">
            <v>47</v>
          </cell>
          <cell r="F3178">
            <v>0</v>
          </cell>
          <cell r="G3178">
            <v>31002</v>
          </cell>
        </row>
        <row r="3179">
          <cell r="B3179" t="str">
            <v>COMMODITY</v>
          </cell>
          <cell r="C3179" t="str">
            <v>COMMODITY</v>
          </cell>
          <cell r="D3179" t="str">
            <v>COMMODITYCOMMODITY</v>
          </cell>
          <cell r="E3179">
            <v>33</v>
          </cell>
          <cell r="F3179">
            <v>0</v>
          </cell>
          <cell r="G3179">
            <v>44161</v>
          </cell>
        </row>
        <row r="3180">
          <cell r="B3180" t="str">
            <v>2178-RO</v>
          </cell>
          <cell r="C3180" t="str">
            <v>FUEL AND MATERIAL SURCHARGE</v>
          </cell>
          <cell r="D3180" t="str">
            <v>2178-ROFUEL AND MATERIAL SURCHARGE</v>
          </cell>
          <cell r="E3180">
            <v>140</v>
          </cell>
          <cell r="F3180">
            <v>0</v>
          </cell>
          <cell r="G3180">
            <v>31008</v>
          </cell>
        </row>
        <row r="3181">
          <cell r="B3181" t="str">
            <v>LONGB-UTILITY</v>
          </cell>
          <cell r="C3181" t="str">
            <v>9.0% CITY UTILITY TAX</v>
          </cell>
          <cell r="D3181" t="str">
            <v>LONGB-UTILITY9.0% CITY UTILITY TAX</v>
          </cell>
          <cell r="E3181">
            <v>73</v>
          </cell>
          <cell r="F3181">
            <v>0</v>
          </cell>
          <cell r="G3181">
            <v>20175</v>
          </cell>
        </row>
        <row r="3182">
          <cell r="B3182" t="str">
            <v>REFUSE</v>
          </cell>
          <cell r="C3182" t="str">
            <v>3.6% WA REFUSE TAX</v>
          </cell>
          <cell r="D3182" t="str">
            <v>REFUSE3.6% WA REFUSE TAX</v>
          </cell>
          <cell r="E3182">
            <v>337</v>
          </cell>
          <cell r="F3182">
            <v>0</v>
          </cell>
          <cell r="G3182">
            <v>20180</v>
          </cell>
        </row>
        <row r="3183">
          <cell r="B3183" t="str">
            <v>WA-STATE</v>
          </cell>
          <cell r="C3183" t="str">
            <v>8.3% WA STATE SALES TAX</v>
          </cell>
          <cell r="D3183" t="str">
            <v>WA-STATE8.3% WA STATE SALES TAX</v>
          </cell>
          <cell r="E3183">
            <v>59</v>
          </cell>
          <cell r="F3183">
            <v>0</v>
          </cell>
          <cell r="G3183">
            <v>20140</v>
          </cell>
        </row>
        <row r="3184">
          <cell r="B3184" t="str">
            <v>FINCHG</v>
          </cell>
          <cell r="C3184" t="str">
            <v>LATE FEE</v>
          </cell>
          <cell r="D3184" t="str">
            <v>FINCHGLATE FEE</v>
          </cell>
          <cell r="E3184">
            <v>138</v>
          </cell>
          <cell r="F3184">
            <v>0</v>
          </cell>
          <cell r="G3184">
            <v>38000</v>
          </cell>
        </row>
        <row r="3185">
          <cell r="B3185" t="str">
            <v>BD</v>
          </cell>
          <cell r="C3185" t="str">
            <v>W\O BAD DEBT</v>
          </cell>
          <cell r="D3185" t="str">
            <v>BDW\O BAD DEBT</v>
          </cell>
          <cell r="E3185">
            <v>46</v>
          </cell>
          <cell r="F3185">
            <v>0</v>
          </cell>
          <cell r="G3185">
            <v>11902</v>
          </cell>
        </row>
        <row r="3186">
          <cell r="B3186" t="str">
            <v>MM</v>
          </cell>
          <cell r="C3186" t="str">
            <v>MOVE MONEY</v>
          </cell>
          <cell r="D3186" t="str">
            <v>MMMOVE MONEY</v>
          </cell>
          <cell r="E3186">
            <v>63</v>
          </cell>
          <cell r="F3186">
            <v>0</v>
          </cell>
          <cell r="G3186">
            <v>10095</v>
          </cell>
        </row>
        <row r="3187">
          <cell r="B3187" t="str">
            <v>NSF FEES</v>
          </cell>
          <cell r="C3187" t="str">
            <v>RETURNED CHECK FEE</v>
          </cell>
          <cell r="D3187" t="str">
            <v>NSF FEESRETURNED CHECK FEE</v>
          </cell>
          <cell r="E3187">
            <v>25</v>
          </cell>
          <cell r="F3187">
            <v>0</v>
          </cell>
          <cell r="G3187">
            <v>91002</v>
          </cell>
        </row>
        <row r="3188">
          <cell r="B3188" t="str">
            <v>BD</v>
          </cell>
          <cell r="C3188" t="str">
            <v>W\O BAD DEBT</v>
          </cell>
          <cell r="D3188" t="str">
            <v>BDW\O BAD DEBT</v>
          </cell>
          <cell r="E3188">
            <v>46</v>
          </cell>
          <cell r="F3188">
            <v>0</v>
          </cell>
          <cell r="G3188">
            <v>11902</v>
          </cell>
        </row>
        <row r="3189">
          <cell r="B3189" t="str">
            <v>FINCHG</v>
          </cell>
          <cell r="C3189" t="str">
            <v>LATE FEE</v>
          </cell>
          <cell r="D3189" t="str">
            <v>FINCHGLATE FEE</v>
          </cell>
          <cell r="E3189">
            <v>138</v>
          </cell>
          <cell r="F3189">
            <v>0</v>
          </cell>
          <cell r="G3189">
            <v>38000</v>
          </cell>
        </row>
        <row r="3190">
          <cell r="B3190" t="str">
            <v>MM</v>
          </cell>
          <cell r="C3190" t="str">
            <v>MOVE MONEY</v>
          </cell>
          <cell r="D3190" t="str">
            <v>MMMOVE MONEY</v>
          </cell>
          <cell r="E3190">
            <v>63</v>
          </cell>
          <cell r="F3190">
            <v>0</v>
          </cell>
          <cell r="G3190">
            <v>10095</v>
          </cell>
        </row>
        <row r="3191">
          <cell r="B3191" t="str">
            <v>REFUND</v>
          </cell>
          <cell r="C3191" t="str">
            <v>REFUND</v>
          </cell>
          <cell r="D3191" t="str">
            <v>REFUNDREFUND</v>
          </cell>
          <cell r="E3191">
            <v>42</v>
          </cell>
          <cell r="F3191">
            <v>0</v>
          </cell>
          <cell r="G3191">
            <v>11599</v>
          </cell>
        </row>
        <row r="3192">
          <cell r="B3192" t="str">
            <v>FINCHG</v>
          </cell>
          <cell r="C3192" t="str">
            <v>LATE FEE</v>
          </cell>
          <cell r="D3192" t="str">
            <v>FINCHGLATE FEE</v>
          </cell>
          <cell r="E3192">
            <v>138</v>
          </cell>
          <cell r="F3192">
            <v>0</v>
          </cell>
          <cell r="G3192">
            <v>38000</v>
          </cell>
        </row>
        <row r="3193">
          <cell r="B3193" t="str">
            <v>BD</v>
          </cell>
          <cell r="C3193" t="str">
            <v>W\O BAD DEBT</v>
          </cell>
          <cell r="D3193" t="str">
            <v>BDW\O BAD DEBT</v>
          </cell>
          <cell r="E3193">
            <v>46</v>
          </cell>
          <cell r="F3193">
            <v>0</v>
          </cell>
          <cell r="G3193">
            <v>11902</v>
          </cell>
        </row>
        <row r="3194">
          <cell r="B3194" t="str">
            <v>BDR</v>
          </cell>
          <cell r="C3194" t="str">
            <v>BAD DEBT RECOVERY</v>
          </cell>
          <cell r="D3194" t="str">
            <v>BDRBAD DEBT RECOVERY</v>
          </cell>
          <cell r="E3194">
            <v>30</v>
          </cell>
          <cell r="F3194">
            <v>0</v>
          </cell>
          <cell r="G3194">
            <v>11903</v>
          </cell>
        </row>
        <row r="3195">
          <cell r="B3195" t="str">
            <v>FINCHG</v>
          </cell>
          <cell r="C3195" t="str">
            <v>LATE FEE</v>
          </cell>
          <cell r="D3195" t="str">
            <v>FINCHGLATE FEE</v>
          </cell>
          <cell r="E3195">
            <v>138</v>
          </cell>
          <cell r="F3195">
            <v>0</v>
          </cell>
          <cell r="G3195">
            <v>38000</v>
          </cell>
        </row>
        <row r="3196">
          <cell r="B3196" t="str">
            <v>MM</v>
          </cell>
          <cell r="C3196" t="str">
            <v>MOVE MONEY</v>
          </cell>
          <cell r="D3196" t="str">
            <v>MMMOVE MONEY</v>
          </cell>
          <cell r="E3196">
            <v>63</v>
          </cell>
          <cell r="F3196">
            <v>0</v>
          </cell>
          <cell r="G3196">
            <v>10095</v>
          </cell>
        </row>
        <row r="3197">
          <cell r="B3197" t="str">
            <v>65C2WB1</v>
          </cell>
          <cell r="C3197" t="str">
            <v>1-65 GAL BEAR CART CMML 2X WK</v>
          </cell>
          <cell r="D3197" t="str">
            <v>65C2WB11-65 GAL BEAR CART CMML 2X WK</v>
          </cell>
          <cell r="E3197">
            <v>27</v>
          </cell>
          <cell r="F3197">
            <v>0</v>
          </cell>
          <cell r="G3197">
            <v>33000</v>
          </cell>
        </row>
        <row r="3198">
          <cell r="B3198" t="str">
            <v>65CWB1</v>
          </cell>
          <cell r="C3198" t="str">
            <v>1-65 GAL BEAR CART CMML WKLY</v>
          </cell>
          <cell r="D3198" t="str">
            <v>65CWB11-65 GAL BEAR CART CMML WKLY</v>
          </cell>
          <cell r="E3198">
            <v>34</v>
          </cell>
          <cell r="F3198">
            <v>0</v>
          </cell>
          <cell r="G3198">
            <v>33000</v>
          </cell>
        </row>
        <row r="3199">
          <cell r="B3199" t="str">
            <v>65CWB1</v>
          </cell>
          <cell r="C3199" t="str">
            <v>1-65 GAL BEAR CART CMML WKLY</v>
          </cell>
          <cell r="D3199" t="str">
            <v>65CWB11-65 GAL BEAR CART CMML WKLY</v>
          </cell>
          <cell r="E3199">
            <v>34</v>
          </cell>
          <cell r="F3199">
            <v>0</v>
          </cell>
          <cell r="G3199">
            <v>33000</v>
          </cell>
        </row>
        <row r="3200">
          <cell r="B3200" t="str">
            <v>OFOWC</v>
          </cell>
          <cell r="C3200" t="str">
            <v>OVERFILL/OVERWEIGHT COMM</v>
          </cell>
          <cell r="D3200" t="str">
            <v>OFOWCOVERFILL/OVERWEIGHT COMM</v>
          </cell>
          <cell r="E3200">
            <v>40</v>
          </cell>
          <cell r="F3200">
            <v>0</v>
          </cell>
          <cell r="G3200">
            <v>33001</v>
          </cell>
        </row>
        <row r="3201">
          <cell r="B3201" t="str">
            <v>90CW1</v>
          </cell>
          <cell r="C3201" t="str">
            <v>1-90 GAL CART CMML WKLY</v>
          </cell>
          <cell r="D3201" t="str">
            <v>90CW11-90 GAL CART CMML WKLY</v>
          </cell>
          <cell r="E3201">
            <v>63</v>
          </cell>
          <cell r="F3201">
            <v>0</v>
          </cell>
          <cell r="G3201">
            <v>33000</v>
          </cell>
        </row>
        <row r="3202">
          <cell r="B3202" t="str">
            <v>SP95B</v>
          </cell>
          <cell r="C3202" t="str">
            <v>SPECIAL PICKUP 95GL BEAR</v>
          </cell>
          <cell r="D3202" t="str">
            <v>SP95BSPECIAL PICKUP 95GL BEAR</v>
          </cell>
          <cell r="E3202">
            <v>4</v>
          </cell>
          <cell r="F3202">
            <v>0</v>
          </cell>
          <cell r="G3202">
            <v>33001</v>
          </cell>
        </row>
        <row r="3203">
          <cell r="B3203" t="str">
            <v>300C2W1</v>
          </cell>
          <cell r="C3203" t="str">
            <v>1-300 GL CART 2X WK SVC</v>
          </cell>
          <cell r="D3203" t="str">
            <v>300C2W11-300 GL CART 2X WK SVC</v>
          </cell>
          <cell r="E3203">
            <v>41</v>
          </cell>
          <cell r="F3203">
            <v>0</v>
          </cell>
          <cell r="G3203">
            <v>33000</v>
          </cell>
        </row>
        <row r="3204">
          <cell r="B3204" t="str">
            <v>300C3W1</v>
          </cell>
          <cell r="C3204" t="str">
            <v>1-300 GL CART 3X WK SVC</v>
          </cell>
          <cell r="D3204" t="str">
            <v>300C3W11-300 GL CART 3X WK SVC</v>
          </cell>
          <cell r="E3204">
            <v>38</v>
          </cell>
          <cell r="F3204">
            <v>0</v>
          </cell>
          <cell r="G3204">
            <v>33000</v>
          </cell>
        </row>
        <row r="3205">
          <cell r="B3205" t="str">
            <v>300C4W1</v>
          </cell>
          <cell r="C3205" t="str">
            <v>1-300 GL CART 4X WK SVC</v>
          </cell>
          <cell r="D3205" t="str">
            <v>300C4W11-300 GL CART 4X WK SVC</v>
          </cell>
          <cell r="E3205">
            <v>11</v>
          </cell>
          <cell r="F3205">
            <v>0</v>
          </cell>
          <cell r="G3205">
            <v>33000</v>
          </cell>
        </row>
        <row r="3206">
          <cell r="B3206" t="str">
            <v>300C5W1</v>
          </cell>
          <cell r="C3206" t="str">
            <v>1-300 GL CART 5X WK SVC</v>
          </cell>
          <cell r="D3206" t="str">
            <v>300C5W11-300 GL CART 5X WK SVC</v>
          </cell>
          <cell r="E3206">
            <v>34</v>
          </cell>
          <cell r="F3206">
            <v>0</v>
          </cell>
          <cell r="G3206">
            <v>33000</v>
          </cell>
        </row>
        <row r="3207">
          <cell r="B3207" t="str">
            <v>300CE1</v>
          </cell>
          <cell r="C3207" t="str">
            <v>1-300 GL CART EOW SVC</v>
          </cell>
          <cell r="D3207" t="str">
            <v>300CE11-300 GL CART EOW SVC</v>
          </cell>
          <cell r="E3207">
            <v>46</v>
          </cell>
          <cell r="F3207">
            <v>0</v>
          </cell>
          <cell r="G3207">
            <v>33000</v>
          </cell>
        </row>
        <row r="3208">
          <cell r="B3208" t="str">
            <v>300CW1</v>
          </cell>
          <cell r="C3208" t="str">
            <v>1-300 GL CART WEEKLY SVC</v>
          </cell>
          <cell r="D3208" t="str">
            <v>300CW11-300 GL CART WEEKLY SVC</v>
          </cell>
          <cell r="E3208">
            <v>51</v>
          </cell>
          <cell r="F3208">
            <v>0</v>
          </cell>
          <cell r="G3208">
            <v>33000</v>
          </cell>
        </row>
        <row r="3209">
          <cell r="B3209" t="str">
            <v>300RENTTM</v>
          </cell>
          <cell r="C3209" t="str">
            <v>300 GL CART TEMP RENT MONTHLY</v>
          </cell>
          <cell r="D3209" t="str">
            <v>300RENTTM300 GL CART TEMP RENT MONTHLY</v>
          </cell>
          <cell r="E3209">
            <v>28</v>
          </cell>
          <cell r="F3209">
            <v>0</v>
          </cell>
          <cell r="G3209">
            <v>33000</v>
          </cell>
        </row>
        <row r="3210">
          <cell r="B3210" t="str">
            <v>60C2W1</v>
          </cell>
          <cell r="C3210" t="str">
            <v>1-60 GAL CART CMML 2X WK</v>
          </cell>
          <cell r="D3210" t="str">
            <v>60C2W11-60 GAL CART CMML 2X WK</v>
          </cell>
          <cell r="E3210">
            <v>25</v>
          </cell>
          <cell r="F3210">
            <v>0</v>
          </cell>
          <cell r="G3210">
            <v>33000</v>
          </cell>
        </row>
        <row r="3211">
          <cell r="B3211" t="str">
            <v>60CE1</v>
          </cell>
          <cell r="C3211" t="str">
            <v>1-60 GAL CART CMML EOW</v>
          </cell>
          <cell r="D3211" t="str">
            <v>60CE11-60 GAL CART CMML EOW</v>
          </cell>
          <cell r="E3211">
            <v>52</v>
          </cell>
          <cell r="F3211">
            <v>0</v>
          </cell>
          <cell r="G3211">
            <v>33000</v>
          </cell>
        </row>
        <row r="3212">
          <cell r="B3212" t="str">
            <v>60CW1</v>
          </cell>
          <cell r="C3212" t="str">
            <v>1-60 GAL CART CMML WKLY</v>
          </cell>
          <cell r="D3212" t="str">
            <v>60CW11-60 GAL CART CMML WKLY</v>
          </cell>
          <cell r="E3212">
            <v>54</v>
          </cell>
          <cell r="F3212">
            <v>0</v>
          </cell>
          <cell r="G3212">
            <v>33000</v>
          </cell>
        </row>
        <row r="3213">
          <cell r="B3213" t="str">
            <v>65C2WB1</v>
          </cell>
          <cell r="C3213" t="str">
            <v>1-65 GAL BEAR CART CMML 2X WK</v>
          </cell>
          <cell r="D3213" t="str">
            <v>65C2WB11-65 GAL BEAR CART CMML 2X WK</v>
          </cell>
          <cell r="E3213">
            <v>27</v>
          </cell>
          <cell r="F3213">
            <v>0</v>
          </cell>
          <cell r="G3213">
            <v>33000</v>
          </cell>
        </row>
        <row r="3214">
          <cell r="B3214" t="str">
            <v>65CBRENT</v>
          </cell>
          <cell r="C3214" t="str">
            <v>65 CMML BEAR RENT</v>
          </cell>
          <cell r="D3214" t="str">
            <v>65CBRENT65 CMML BEAR RENT</v>
          </cell>
          <cell r="E3214">
            <v>31</v>
          </cell>
          <cell r="F3214">
            <v>0</v>
          </cell>
          <cell r="G3214">
            <v>33000</v>
          </cell>
        </row>
        <row r="3215">
          <cell r="B3215" t="str">
            <v>65CWB1</v>
          </cell>
          <cell r="C3215" t="str">
            <v>1-65 GAL BEAR CART CMML WKLY</v>
          </cell>
          <cell r="D3215" t="str">
            <v>65CWB11-65 GAL BEAR CART CMML WKLY</v>
          </cell>
          <cell r="E3215">
            <v>34</v>
          </cell>
          <cell r="F3215">
            <v>0</v>
          </cell>
          <cell r="G3215">
            <v>33000</v>
          </cell>
        </row>
        <row r="3216">
          <cell r="B3216" t="str">
            <v>90C2W1</v>
          </cell>
          <cell r="C3216" t="str">
            <v>1-90 GAL CART CMML 2X WK</v>
          </cell>
          <cell r="D3216" t="str">
            <v>90C2W11-90 GAL CART CMML 2X WK</v>
          </cell>
          <cell r="E3216">
            <v>36</v>
          </cell>
          <cell r="F3216">
            <v>0</v>
          </cell>
          <cell r="G3216">
            <v>33000</v>
          </cell>
        </row>
        <row r="3217">
          <cell r="B3217" t="str">
            <v>90CE1</v>
          </cell>
          <cell r="C3217" t="str">
            <v>1-90 GAL CART CMML EOW</v>
          </cell>
          <cell r="D3217" t="str">
            <v>90CE11-90 GAL CART CMML EOW</v>
          </cell>
          <cell r="E3217">
            <v>19</v>
          </cell>
          <cell r="F3217">
            <v>0</v>
          </cell>
          <cell r="G3217">
            <v>33000</v>
          </cell>
        </row>
        <row r="3218">
          <cell r="B3218" t="str">
            <v>90CW1</v>
          </cell>
          <cell r="C3218" t="str">
            <v>1-90 GAL CART CMML WKLY</v>
          </cell>
          <cell r="D3218" t="str">
            <v>90CW11-90 GAL CART CMML WKLY</v>
          </cell>
          <cell r="E3218">
            <v>63</v>
          </cell>
          <cell r="F3218">
            <v>0</v>
          </cell>
          <cell r="G3218">
            <v>33000</v>
          </cell>
        </row>
        <row r="3219">
          <cell r="B3219" t="str">
            <v>95C2WB1</v>
          </cell>
          <cell r="C3219" t="str">
            <v>1-95 GAL BEAR CART CMML 2X WK</v>
          </cell>
          <cell r="D3219" t="str">
            <v>95C2WB11-95 GAL BEAR CART CMML 2X WK</v>
          </cell>
          <cell r="E3219">
            <v>15</v>
          </cell>
          <cell r="F3219">
            <v>0</v>
          </cell>
          <cell r="G3219">
            <v>33000</v>
          </cell>
        </row>
        <row r="3220">
          <cell r="B3220" t="str">
            <v>95C3WB1</v>
          </cell>
          <cell r="C3220" t="str">
            <v>1-95 GAL BEAR CART CMML 3X WK</v>
          </cell>
          <cell r="D3220" t="str">
            <v>95C3WB11-95 GAL BEAR CART CMML 3X WK</v>
          </cell>
          <cell r="E3220">
            <v>17</v>
          </cell>
          <cell r="F3220">
            <v>0</v>
          </cell>
          <cell r="G3220">
            <v>33000</v>
          </cell>
        </row>
        <row r="3221">
          <cell r="B3221" t="str">
            <v>95C5WB1</v>
          </cell>
          <cell r="C3221" t="str">
            <v>1-95 GAL BEAR CART CMML 5X WK</v>
          </cell>
          <cell r="D3221" t="str">
            <v>95C5WB11-95 GAL BEAR CART CMML 5X WK</v>
          </cell>
          <cell r="E3221">
            <v>16</v>
          </cell>
          <cell r="F3221">
            <v>0</v>
          </cell>
          <cell r="G3221">
            <v>33000</v>
          </cell>
        </row>
        <row r="3222">
          <cell r="B3222" t="str">
            <v>95CBRENT</v>
          </cell>
          <cell r="C3222" t="str">
            <v>95 CMML BEAR RENT</v>
          </cell>
          <cell r="D3222" t="str">
            <v>95CBRENT95 CMML BEAR RENT</v>
          </cell>
          <cell r="E3222">
            <v>37</v>
          </cell>
          <cell r="F3222">
            <v>0</v>
          </cell>
          <cell r="G3222">
            <v>33000</v>
          </cell>
        </row>
        <row r="3223">
          <cell r="B3223" t="str">
            <v>95CWB1</v>
          </cell>
          <cell r="C3223" t="str">
            <v>1-95 GAL BEAR CART CMML WKLY</v>
          </cell>
          <cell r="D3223" t="str">
            <v>95CWB11-95 GAL BEAR CART CMML WKLY</v>
          </cell>
          <cell r="E3223">
            <v>37</v>
          </cell>
          <cell r="F3223">
            <v>0</v>
          </cell>
          <cell r="G3223">
            <v>33000</v>
          </cell>
        </row>
        <row r="3224">
          <cell r="B3224" t="str">
            <v>CASTERS-COM</v>
          </cell>
          <cell r="C3224" t="str">
            <v>CASTERS - COM</v>
          </cell>
          <cell r="D3224" t="str">
            <v>CASTERS-COMCASTERS - COM</v>
          </cell>
          <cell r="E3224">
            <v>43</v>
          </cell>
          <cell r="F3224">
            <v>0</v>
          </cell>
          <cell r="G3224">
            <v>33000</v>
          </cell>
        </row>
        <row r="3225">
          <cell r="B3225" t="str">
            <v>CRENT300</v>
          </cell>
          <cell r="C3225" t="str">
            <v>CONTAINER RENT 300 GAL</v>
          </cell>
          <cell r="D3225" t="str">
            <v>CRENT300CONTAINER RENT 300 GAL</v>
          </cell>
          <cell r="E3225">
            <v>46</v>
          </cell>
          <cell r="F3225">
            <v>0</v>
          </cell>
          <cell r="G3225">
            <v>33000</v>
          </cell>
        </row>
        <row r="3226">
          <cell r="B3226" t="str">
            <v>CRENT60</v>
          </cell>
          <cell r="C3226" t="str">
            <v>CONTAINER RENT 60 GAL</v>
          </cell>
          <cell r="D3226" t="str">
            <v>CRENT60CONTAINER RENT 60 GAL</v>
          </cell>
          <cell r="E3226">
            <v>50</v>
          </cell>
          <cell r="F3226">
            <v>0</v>
          </cell>
          <cell r="G3226">
            <v>33000</v>
          </cell>
        </row>
        <row r="3227">
          <cell r="B3227" t="str">
            <v>CRENT90</v>
          </cell>
          <cell r="C3227" t="str">
            <v>CONTAINER RENT 90 GAL</v>
          </cell>
          <cell r="D3227" t="str">
            <v>CRENT90CONTAINER RENT 90 GAL</v>
          </cell>
          <cell r="E3227">
            <v>12</v>
          </cell>
          <cell r="F3227">
            <v>0</v>
          </cell>
          <cell r="G3227">
            <v>33000</v>
          </cell>
        </row>
        <row r="3228">
          <cell r="B3228" t="str">
            <v>ROLLE-COM</v>
          </cell>
          <cell r="C3228" t="str">
            <v>ROLLOUT CMML EOW UP TO 25FT</v>
          </cell>
          <cell r="D3228" t="str">
            <v>ROLLE-COMROLLOUT CMML EOW UP TO 25FT</v>
          </cell>
          <cell r="E3228">
            <v>9</v>
          </cell>
          <cell r="F3228">
            <v>0</v>
          </cell>
          <cell r="G3228">
            <v>33001</v>
          </cell>
        </row>
        <row r="3229">
          <cell r="B3229" t="str">
            <v>ROLLOUTOC</v>
          </cell>
          <cell r="C3229" t="str">
            <v>ROLL OUT</v>
          </cell>
          <cell r="D3229" t="str">
            <v>ROLLOUTOCROLL OUT</v>
          </cell>
          <cell r="E3229">
            <v>36</v>
          </cell>
          <cell r="F3229">
            <v>0</v>
          </cell>
          <cell r="G3229">
            <v>33001</v>
          </cell>
        </row>
        <row r="3230">
          <cell r="B3230" t="str">
            <v>ROLLW300</v>
          </cell>
          <cell r="C3230" t="str">
            <v>ROLL OUT 300GAL WKLY</v>
          </cell>
          <cell r="D3230" t="str">
            <v>ROLLW300ROLL OUT 300GAL WKLY</v>
          </cell>
          <cell r="E3230">
            <v>13</v>
          </cell>
          <cell r="F3230">
            <v>0</v>
          </cell>
          <cell r="G3230">
            <v>33001</v>
          </cell>
        </row>
        <row r="3231">
          <cell r="B3231" t="str">
            <v>ROLLW-COM</v>
          </cell>
          <cell r="C3231" t="str">
            <v>ROLLOUT CMML WEEKLY UP TO 25FT</v>
          </cell>
          <cell r="D3231" t="str">
            <v>ROLLW-COMROLLOUT CMML WEEKLY UP TO 25FT</v>
          </cell>
          <cell r="E3231">
            <v>24</v>
          </cell>
          <cell r="F3231">
            <v>0</v>
          </cell>
          <cell r="G3231">
            <v>33001</v>
          </cell>
        </row>
        <row r="3232">
          <cell r="B3232" t="str">
            <v>UNLOCKREF</v>
          </cell>
          <cell r="C3232" t="str">
            <v>UNLOCK / UNLATCH REFUSE</v>
          </cell>
          <cell r="D3232" t="str">
            <v>UNLOCKREFUNLOCK / UNLATCH REFUSE</v>
          </cell>
          <cell r="E3232">
            <v>39</v>
          </cell>
          <cell r="F3232">
            <v>0</v>
          </cell>
          <cell r="G3232">
            <v>33001</v>
          </cell>
        </row>
        <row r="3233">
          <cell r="B3233" t="str">
            <v>300CTPU</v>
          </cell>
          <cell r="C3233" t="str">
            <v>300 GL CART TEMP PICKUP</v>
          </cell>
          <cell r="D3233" t="str">
            <v>300CTPU300 GL CART TEMP PICKUP</v>
          </cell>
          <cell r="E3233">
            <v>30</v>
          </cell>
          <cell r="F3233">
            <v>0</v>
          </cell>
          <cell r="G3233">
            <v>33000</v>
          </cell>
        </row>
        <row r="3234">
          <cell r="B3234" t="str">
            <v>300CW1</v>
          </cell>
          <cell r="C3234" t="str">
            <v>1-300 GL CART WEEKLY SVC</v>
          </cell>
          <cell r="D3234" t="str">
            <v>300CW11-300 GL CART WEEKLY SVC</v>
          </cell>
          <cell r="E3234">
            <v>51</v>
          </cell>
          <cell r="F3234">
            <v>0</v>
          </cell>
          <cell r="G3234">
            <v>33000</v>
          </cell>
        </row>
        <row r="3235">
          <cell r="B3235" t="str">
            <v>60CE1</v>
          </cell>
          <cell r="C3235" t="str">
            <v>1-60 GAL CART CMML EOW</v>
          </cell>
          <cell r="D3235" t="str">
            <v>60CE11-60 GAL CART CMML EOW</v>
          </cell>
          <cell r="E3235">
            <v>52</v>
          </cell>
          <cell r="F3235">
            <v>0</v>
          </cell>
          <cell r="G3235">
            <v>33000</v>
          </cell>
        </row>
        <row r="3236">
          <cell r="B3236" t="str">
            <v>90CW1</v>
          </cell>
          <cell r="C3236" t="str">
            <v>1-90 GAL CART CMML WKLY</v>
          </cell>
          <cell r="D3236" t="str">
            <v>90CW11-90 GAL CART CMML WKLY</v>
          </cell>
          <cell r="E3236">
            <v>63</v>
          </cell>
          <cell r="F3236">
            <v>0</v>
          </cell>
          <cell r="G3236">
            <v>33000</v>
          </cell>
        </row>
        <row r="3237">
          <cell r="B3237" t="str">
            <v>CRENT60</v>
          </cell>
          <cell r="C3237" t="str">
            <v>CONTAINER RENT 60 GAL</v>
          </cell>
          <cell r="D3237" t="str">
            <v>CRENT60CONTAINER RENT 60 GAL</v>
          </cell>
          <cell r="E3237">
            <v>50</v>
          </cell>
          <cell r="F3237">
            <v>0</v>
          </cell>
          <cell r="G3237">
            <v>33000</v>
          </cell>
        </row>
        <row r="3238">
          <cell r="B3238" t="str">
            <v>CTDEL</v>
          </cell>
          <cell r="C3238" t="str">
            <v>TEMP CONTAINER DELIV</v>
          </cell>
          <cell r="D3238" t="str">
            <v>CTDELTEMP CONTAINER DELIV</v>
          </cell>
          <cell r="E3238">
            <v>21</v>
          </cell>
          <cell r="F3238">
            <v>0</v>
          </cell>
          <cell r="G3238">
            <v>33000</v>
          </cell>
        </row>
        <row r="3239">
          <cell r="B3239" t="str">
            <v>CXTRA65B</v>
          </cell>
          <cell r="C3239" t="str">
            <v>EXTRA 65GAL BEAR COMM</v>
          </cell>
          <cell r="D3239" t="str">
            <v>CXTRA65BEXTRA 65GAL BEAR COMM</v>
          </cell>
          <cell r="E3239">
            <v>4</v>
          </cell>
          <cell r="F3239">
            <v>0</v>
          </cell>
          <cell r="G3239">
            <v>33001</v>
          </cell>
        </row>
        <row r="3240">
          <cell r="B3240" t="str">
            <v>OFOWC</v>
          </cell>
          <cell r="C3240" t="str">
            <v>OVERFILL/OVERWEIGHT COMM</v>
          </cell>
          <cell r="D3240" t="str">
            <v>OFOWCOVERFILL/OVERWEIGHT COMM</v>
          </cell>
          <cell r="E3240">
            <v>40</v>
          </cell>
          <cell r="F3240">
            <v>0</v>
          </cell>
          <cell r="G3240">
            <v>33001</v>
          </cell>
        </row>
        <row r="3241">
          <cell r="B3241" t="str">
            <v>SP300</v>
          </cell>
          <cell r="C3241" t="str">
            <v>SPECIAL PICKUP 300GL</v>
          </cell>
          <cell r="D3241" t="str">
            <v>SP300SPECIAL PICKUP 300GL</v>
          </cell>
          <cell r="E3241">
            <v>30</v>
          </cell>
          <cell r="F3241">
            <v>0</v>
          </cell>
          <cell r="G3241">
            <v>33001</v>
          </cell>
        </row>
        <row r="3242">
          <cell r="B3242" t="str">
            <v>2178-COM</v>
          </cell>
          <cell r="C3242" t="str">
            <v>FUEL AND MATERIAL SURCHARGE</v>
          </cell>
          <cell r="D3242" t="str">
            <v>2178-COMFUEL AND MATERIAL SURCHARGE</v>
          </cell>
          <cell r="E3242">
            <v>77</v>
          </cell>
          <cell r="F3242">
            <v>0</v>
          </cell>
          <cell r="G3242">
            <v>33002</v>
          </cell>
        </row>
        <row r="3243">
          <cell r="B3243" t="str">
            <v>2178-RES</v>
          </cell>
          <cell r="C3243" t="str">
            <v>FUEL AND MATERIAL SURCHARGE</v>
          </cell>
          <cell r="D3243" t="str">
            <v>2178-RESFUEL AND MATERIAL SURCHARGE</v>
          </cell>
          <cell r="E3243">
            <v>133</v>
          </cell>
          <cell r="F3243">
            <v>0</v>
          </cell>
          <cell r="G3243">
            <v>33002</v>
          </cell>
        </row>
        <row r="3244">
          <cell r="B3244" t="str">
            <v>2178-RO</v>
          </cell>
          <cell r="C3244" t="str">
            <v>FUEL AND MATERIAL SURCHARGE</v>
          </cell>
          <cell r="D3244" t="str">
            <v>2178-ROFUEL AND MATERIAL SURCHARGE</v>
          </cell>
          <cell r="E3244">
            <v>140</v>
          </cell>
          <cell r="F3244">
            <v>0</v>
          </cell>
          <cell r="G3244">
            <v>33002</v>
          </cell>
        </row>
        <row r="3245">
          <cell r="B3245" t="str">
            <v>ILWACO-UTILITY</v>
          </cell>
          <cell r="C3245" t="str">
            <v>6.0% CITY UTILITY TAX</v>
          </cell>
          <cell r="D3245" t="str">
            <v>ILWACO-UTILITY6.0% CITY UTILITY TAX</v>
          </cell>
          <cell r="E3245">
            <v>79</v>
          </cell>
          <cell r="F3245">
            <v>0</v>
          </cell>
          <cell r="G3245">
            <v>20175</v>
          </cell>
        </row>
        <row r="3246">
          <cell r="B3246" t="str">
            <v>LONGB-UTILITY</v>
          </cell>
          <cell r="C3246" t="str">
            <v>9.0% CITY UTILITY TAX</v>
          </cell>
          <cell r="D3246" t="str">
            <v>LONGB-UTILITY9.0% CITY UTILITY TAX</v>
          </cell>
          <cell r="E3246">
            <v>73</v>
          </cell>
          <cell r="F3246">
            <v>0</v>
          </cell>
          <cell r="G3246">
            <v>20175</v>
          </cell>
        </row>
        <row r="3247">
          <cell r="B3247" t="str">
            <v>REFUSE</v>
          </cell>
          <cell r="C3247" t="str">
            <v>3.6% WA REFUSE TAX</v>
          </cell>
          <cell r="D3247" t="str">
            <v>REFUSE3.6% WA REFUSE TAX</v>
          </cell>
          <cell r="E3247">
            <v>337</v>
          </cell>
          <cell r="F3247">
            <v>0</v>
          </cell>
          <cell r="G3247">
            <v>20180</v>
          </cell>
        </row>
        <row r="3248">
          <cell r="B3248" t="str">
            <v>REFUSE</v>
          </cell>
          <cell r="C3248" t="str">
            <v>3.6% WA REFUSE TAX</v>
          </cell>
          <cell r="D3248" t="str">
            <v>REFUSE3.6% WA REFUSE TAX</v>
          </cell>
          <cell r="E3248">
            <v>337</v>
          </cell>
          <cell r="F3248">
            <v>0</v>
          </cell>
          <cell r="G3248">
            <v>20180</v>
          </cell>
        </row>
        <row r="3249">
          <cell r="B3249" t="str">
            <v>REFUSE</v>
          </cell>
          <cell r="C3249" t="str">
            <v>3.6% WA REFUSE TAX</v>
          </cell>
          <cell r="D3249" t="str">
            <v>REFUSE3.6% WA REFUSE TAX</v>
          </cell>
          <cell r="E3249">
            <v>337</v>
          </cell>
          <cell r="F3249">
            <v>0</v>
          </cell>
          <cell r="G3249">
            <v>20180</v>
          </cell>
        </row>
        <row r="3250">
          <cell r="B3250" t="str">
            <v>REFUSE</v>
          </cell>
          <cell r="C3250" t="str">
            <v>3.6% WA REFUSE TAX</v>
          </cell>
          <cell r="D3250" t="str">
            <v>REFUSE3.6% WA REFUSE TAX</v>
          </cell>
          <cell r="E3250">
            <v>337</v>
          </cell>
          <cell r="F3250">
            <v>0</v>
          </cell>
          <cell r="G3250">
            <v>20180</v>
          </cell>
        </row>
        <row r="3251">
          <cell r="B3251" t="str">
            <v>WA-STATE</v>
          </cell>
          <cell r="C3251" t="str">
            <v>8.1% WA STATE SALES TAX</v>
          </cell>
          <cell r="D3251" t="str">
            <v>WA-STATE8.1% WA STATE SALES TAX</v>
          </cell>
          <cell r="E3251">
            <v>170</v>
          </cell>
          <cell r="F3251">
            <v>0</v>
          </cell>
          <cell r="G3251">
            <v>20140</v>
          </cell>
        </row>
        <row r="3252">
          <cell r="B3252" t="str">
            <v>WA-STATE</v>
          </cell>
          <cell r="C3252" t="str">
            <v>8.1% WA STATE SALES TAX</v>
          </cell>
          <cell r="D3252" t="str">
            <v>WA-STATE8.1% WA STATE SALES TAX</v>
          </cell>
          <cell r="E3252">
            <v>170</v>
          </cell>
          <cell r="F3252">
            <v>0</v>
          </cell>
          <cell r="G3252">
            <v>20140</v>
          </cell>
        </row>
        <row r="3253">
          <cell r="B3253" t="str">
            <v>WA-STATE</v>
          </cell>
          <cell r="C3253" t="str">
            <v>8.1% WA STATE SALES TAX</v>
          </cell>
          <cell r="D3253" t="str">
            <v>WA-STATE8.1% WA STATE SALES TAX</v>
          </cell>
          <cell r="E3253">
            <v>170</v>
          </cell>
          <cell r="F3253">
            <v>0</v>
          </cell>
          <cell r="G3253">
            <v>20140</v>
          </cell>
        </row>
        <row r="3254">
          <cell r="B3254" t="str">
            <v>RETCK-PNCL</v>
          </cell>
          <cell r="C3254" t="str">
            <v>RETURNED CHECK - PNC LOCKBOX</v>
          </cell>
          <cell r="D3254" t="str">
            <v>RETCK-PNCLRETURNED CHECK - PNC LOCKBOX</v>
          </cell>
          <cell r="E3254">
            <v>8</v>
          </cell>
          <cell r="F3254">
            <v>0</v>
          </cell>
          <cell r="G3254">
            <v>10099</v>
          </cell>
        </row>
        <row r="3255">
          <cell r="B3255" t="str">
            <v>CC-KOL</v>
          </cell>
          <cell r="C3255" t="str">
            <v>ONLINE PAYMENT-CC</v>
          </cell>
          <cell r="D3255" t="str">
            <v>CC-KOLONLINE PAYMENT-CC</v>
          </cell>
          <cell r="E3255">
            <v>151</v>
          </cell>
          <cell r="F3255">
            <v>0</v>
          </cell>
          <cell r="G3255">
            <v>10098</v>
          </cell>
        </row>
        <row r="3256">
          <cell r="B3256" t="str">
            <v>MAKEPAYMENT</v>
          </cell>
          <cell r="C3256" t="str">
            <v>MAKE A PAYMENT</v>
          </cell>
          <cell r="D3256" t="str">
            <v>MAKEPAYMENTMAKE A PAYMENT</v>
          </cell>
          <cell r="E3256">
            <v>60</v>
          </cell>
          <cell r="F3256">
            <v>0</v>
          </cell>
          <cell r="G3256">
            <v>10098</v>
          </cell>
        </row>
        <row r="3257">
          <cell r="B3257" t="str">
            <v>PAY</v>
          </cell>
          <cell r="C3257" t="str">
            <v>PAYMENT-THANK YOU!</v>
          </cell>
          <cell r="D3257" t="str">
            <v>PAYPAYMENT-THANK YOU!</v>
          </cell>
          <cell r="E3257">
            <v>141</v>
          </cell>
          <cell r="F3257">
            <v>0</v>
          </cell>
          <cell r="G3257">
            <v>10060</v>
          </cell>
        </row>
        <row r="3258">
          <cell r="B3258" t="str">
            <v>PAY-CFREE</v>
          </cell>
          <cell r="C3258" t="str">
            <v>PAYMENT-THANK YOU</v>
          </cell>
          <cell r="D3258" t="str">
            <v>PAY-CFREEPAYMENT-THANK YOU</v>
          </cell>
          <cell r="E3258">
            <v>106</v>
          </cell>
          <cell r="F3258">
            <v>0</v>
          </cell>
          <cell r="G3258">
            <v>10092</v>
          </cell>
        </row>
        <row r="3259">
          <cell r="B3259" t="str">
            <v>PAY-KOL</v>
          </cell>
          <cell r="C3259" t="str">
            <v>PAYMENT-THANK YOU - OL</v>
          </cell>
          <cell r="D3259" t="str">
            <v>PAY-KOLPAYMENT-THANK YOU - OL</v>
          </cell>
          <cell r="E3259">
            <v>128</v>
          </cell>
          <cell r="F3259">
            <v>0</v>
          </cell>
          <cell r="G3259">
            <v>10093</v>
          </cell>
        </row>
        <row r="3260">
          <cell r="B3260" t="str">
            <v>PAYMET</v>
          </cell>
          <cell r="C3260" t="str">
            <v>METAVANTE ONLINE PAYMENT</v>
          </cell>
          <cell r="D3260" t="str">
            <v>PAYMETMETAVANTE ONLINE PAYMENT</v>
          </cell>
          <cell r="E3260">
            <v>77</v>
          </cell>
          <cell r="F3260">
            <v>0</v>
          </cell>
          <cell r="G3260">
            <v>10092</v>
          </cell>
        </row>
        <row r="3261">
          <cell r="B3261" t="str">
            <v>PAYNOW</v>
          </cell>
          <cell r="C3261" t="str">
            <v>ONE-TIME PAYMENT</v>
          </cell>
          <cell r="D3261" t="str">
            <v>PAYNOWONE-TIME PAYMENT</v>
          </cell>
          <cell r="E3261">
            <v>157</v>
          </cell>
          <cell r="F3261">
            <v>0</v>
          </cell>
          <cell r="G3261">
            <v>10098</v>
          </cell>
        </row>
        <row r="3262">
          <cell r="B3262" t="str">
            <v>PAYPNCL</v>
          </cell>
          <cell r="C3262" t="str">
            <v>PAYMENT THANK YOU!</v>
          </cell>
          <cell r="D3262" t="str">
            <v>PAYPNCLPAYMENT THANK YOU!</v>
          </cell>
          <cell r="E3262">
            <v>151</v>
          </cell>
          <cell r="F3262">
            <v>0</v>
          </cell>
          <cell r="G3262">
            <v>10099</v>
          </cell>
        </row>
        <row r="3263">
          <cell r="B3263" t="str">
            <v>CC-KOL</v>
          </cell>
          <cell r="C3263" t="str">
            <v>ONLINE PAYMENT-CC</v>
          </cell>
          <cell r="D3263" t="str">
            <v>CC-KOLONLINE PAYMENT-CC</v>
          </cell>
          <cell r="E3263">
            <v>151</v>
          </cell>
          <cell r="F3263">
            <v>0</v>
          </cell>
          <cell r="G3263">
            <v>10098</v>
          </cell>
        </row>
        <row r="3264">
          <cell r="B3264" t="str">
            <v>CCREF-KOL</v>
          </cell>
          <cell r="C3264" t="str">
            <v>CREDIT CARD REFUND</v>
          </cell>
          <cell r="D3264" t="str">
            <v>CCREF-KOLCREDIT CARD REFUND</v>
          </cell>
          <cell r="E3264">
            <v>25</v>
          </cell>
          <cell r="F3264">
            <v>0</v>
          </cell>
          <cell r="G3264">
            <v>10098</v>
          </cell>
        </row>
        <row r="3265">
          <cell r="B3265" t="str">
            <v>MAKEPAYMENT</v>
          </cell>
          <cell r="C3265" t="str">
            <v>MAKE A PAYMENT</v>
          </cell>
          <cell r="D3265" t="str">
            <v>MAKEPAYMENTMAKE A PAYMENT</v>
          </cell>
          <cell r="E3265">
            <v>60</v>
          </cell>
          <cell r="F3265">
            <v>0</v>
          </cell>
          <cell r="G3265">
            <v>10098</v>
          </cell>
        </row>
        <row r="3266">
          <cell r="B3266" t="str">
            <v>PAY</v>
          </cell>
          <cell r="C3266" t="str">
            <v>PAYMENT-THANK YOU!</v>
          </cell>
          <cell r="D3266" t="str">
            <v>PAYPAYMENT-THANK YOU!</v>
          </cell>
          <cell r="E3266">
            <v>141</v>
          </cell>
          <cell r="F3266">
            <v>0</v>
          </cell>
          <cell r="G3266">
            <v>10060</v>
          </cell>
        </row>
        <row r="3267">
          <cell r="B3267" t="str">
            <v>PAY ICT</v>
          </cell>
          <cell r="C3267" t="str">
            <v>I/C PAYMENT THANK YOU!</v>
          </cell>
          <cell r="D3267" t="str">
            <v>PAY ICTI/C PAYMENT THANK YOU!</v>
          </cell>
          <cell r="E3267">
            <v>7</v>
          </cell>
          <cell r="F3267">
            <v>0</v>
          </cell>
          <cell r="G3267">
            <v>10095</v>
          </cell>
        </row>
        <row r="3268">
          <cell r="B3268" t="str">
            <v>PAY-CFREE</v>
          </cell>
          <cell r="C3268" t="str">
            <v>PAYMENT-THANK YOU</v>
          </cell>
          <cell r="D3268" t="str">
            <v>PAY-CFREEPAYMENT-THANK YOU</v>
          </cell>
          <cell r="E3268">
            <v>106</v>
          </cell>
          <cell r="F3268">
            <v>0</v>
          </cell>
          <cell r="G3268">
            <v>10092</v>
          </cell>
        </row>
        <row r="3269">
          <cell r="B3269" t="str">
            <v>PAY-KOL</v>
          </cell>
          <cell r="C3269" t="str">
            <v>PAYMENT-THANK YOU - OL</v>
          </cell>
          <cell r="D3269" t="str">
            <v>PAY-KOLPAYMENT-THANK YOU - OL</v>
          </cell>
          <cell r="E3269">
            <v>128</v>
          </cell>
          <cell r="F3269">
            <v>0</v>
          </cell>
          <cell r="G3269">
            <v>10093</v>
          </cell>
        </row>
        <row r="3270">
          <cell r="B3270" t="str">
            <v>PAYMET</v>
          </cell>
          <cell r="C3270" t="str">
            <v>METAVANTE ONLINE PAYMENT</v>
          </cell>
          <cell r="D3270" t="str">
            <v>PAYMETMETAVANTE ONLINE PAYMENT</v>
          </cell>
          <cell r="E3270">
            <v>77</v>
          </cell>
          <cell r="F3270">
            <v>0</v>
          </cell>
          <cell r="G3270">
            <v>10092</v>
          </cell>
        </row>
        <row r="3271">
          <cell r="B3271" t="str">
            <v>PAYNOW</v>
          </cell>
          <cell r="C3271" t="str">
            <v>ONE-TIME PAYMENT</v>
          </cell>
          <cell r="D3271" t="str">
            <v>PAYNOWONE-TIME PAYMENT</v>
          </cell>
          <cell r="E3271">
            <v>157</v>
          </cell>
          <cell r="F3271">
            <v>0</v>
          </cell>
          <cell r="G3271">
            <v>10098</v>
          </cell>
        </row>
        <row r="3272">
          <cell r="B3272" t="str">
            <v>PAYPNCL</v>
          </cell>
          <cell r="C3272" t="str">
            <v>PAYMENT THANK YOU!</v>
          </cell>
          <cell r="D3272" t="str">
            <v>PAYPNCLPAYMENT THANK YOU!</v>
          </cell>
          <cell r="E3272">
            <v>151</v>
          </cell>
          <cell r="F3272">
            <v>0</v>
          </cell>
          <cell r="G3272">
            <v>10099</v>
          </cell>
        </row>
        <row r="3273">
          <cell r="B3273" t="str">
            <v>PAY-RPPS</v>
          </cell>
          <cell r="C3273" t="str">
            <v>RPSS PAYMENT</v>
          </cell>
          <cell r="D3273" t="str">
            <v>PAY-RPPSRPSS PAYMENT</v>
          </cell>
          <cell r="E3273">
            <v>16</v>
          </cell>
          <cell r="F3273">
            <v>0</v>
          </cell>
          <cell r="G3273">
            <v>10092</v>
          </cell>
        </row>
        <row r="3274">
          <cell r="B3274" t="str">
            <v>RET-KOL</v>
          </cell>
          <cell r="C3274" t="str">
            <v>ONLINE PAYMENT RETURN</v>
          </cell>
          <cell r="D3274" t="str">
            <v>RET-KOLONLINE PAYMENT RETURN</v>
          </cell>
          <cell r="E3274">
            <v>35</v>
          </cell>
          <cell r="F3274">
            <v>0</v>
          </cell>
          <cell r="G3274">
            <v>10093</v>
          </cell>
        </row>
        <row r="3275">
          <cell r="B3275" t="str">
            <v>REF-PAYNOW</v>
          </cell>
          <cell r="C3275" t="str">
            <v>REFUND OF ONE-TIME PAYMENT</v>
          </cell>
          <cell r="D3275" t="str">
            <v>REF-PAYNOWREFUND OF ONE-TIME PAYMENT</v>
          </cell>
          <cell r="E3275">
            <v>51</v>
          </cell>
          <cell r="F3275">
            <v>0</v>
          </cell>
          <cell r="G3275">
            <v>10098</v>
          </cell>
        </row>
        <row r="3276">
          <cell r="B3276" t="str">
            <v>CC-KOL</v>
          </cell>
          <cell r="C3276" t="str">
            <v>ONLINE PAYMENT-CC</v>
          </cell>
          <cell r="D3276" t="str">
            <v>CC-KOLONLINE PAYMENT-CC</v>
          </cell>
          <cell r="E3276">
            <v>151</v>
          </cell>
          <cell r="F3276">
            <v>0</v>
          </cell>
          <cell r="G3276">
            <v>10098</v>
          </cell>
        </row>
        <row r="3277">
          <cell r="B3277" t="str">
            <v>PAY</v>
          </cell>
          <cell r="C3277" t="str">
            <v>PAYMENT-THANK YOU!</v>
          </cell>
          <cell r="D3277" t="str">
            <v>PAYPAYMENT-THANK YOU!</v>
          </cell>
          <cell r="E3277">
            <v>141</v>
          </cell>
          <cell r="F3277">
            <v>0</v>
          </cell>
          <cell r="G3277">
            <v>10060</v>
          </cell>
        </row>
        <row r="3278">
          <cell r="B3278" t="str">
            <v>PAY-CFREE</v>
          </cell>
          <cell r="C3278" t="str">
            <v>PAYMENT-THANK YOU</v>
          </cell>
          <cell r="D3278" t="str">
            <v>PAY-CFREEPAYMENT-THANK YOU</v>
          </cell>
          <cell r="E3278">
            <v>106</v>
          </cell>
          <cell r="F3278">
            <v>0</v>
          </cell>
          <cell r="G3278">
            <v>10092</v>
          </cell>
        </row>
        <row r="3279">
          <cell r="B3279" t="str">
            <v>PAY-KOL</v>
          </cell>
          <cell r="C3279" t="str">
            <v>PAYMENT-THANK YOU - OL</v>
          </cell>
          <cell r="D3279" t="str">
            <v>PAY-KOLPAYMENT-THANK YOU - OL</v>
          </cell>
          <cell r="E3279">
            <v>128</v>
          </cell>
          <cell r="F3279">
            <v>0</v>
          </cell>
          <cell r="G3279">
            <v>10093</v>
          </cell>
        </row>
        <row r="3280">
          <cell r="B3280" t="str">
            <v>PAYMET</v>
          </cell>
          <cell r="C3280" t="str">
            <v>METAVANTE ONLINE PAYMENT</v>
          </cell>
          <cell r="D3280" t="str">
            <v>PAYMETMETAVANTE ONLINE PAYMENT</v>
          </cell>
          <cell r="E3280">
            <v>77</v>
          </cell>
          <cell r="F3280">
            <v>0</v>
          </cell>
          <cell r="G3280">
            <v>10092</v>
          </cell>
        </row>
        <row r="3281">
          <cell r="B3281" t="str">
            <v>PAYNOW</v>
          </cell>
          <cell r="C3281" t="str">
            <v>ONE-TIME PAYMENT</v>
          </cell>
          <cell r="D3281" t="str">
            <v>PAYNOWONE-TIME PAYMENT</v>
          </cell>
          <cell r="E3281">
            <v>157</v>
          </cell>
          <cell r="F3281">
            <v>0</v>
          </cell>
          <cell r="G3281">
            <v>10098</v>
          </cell>
        </row>
        <row r="3282">
          <cell r="B3282" t="str">
            <v>PAYPNCL</v>
          </cell>
          <cell r="C3282" t="str">
            <v>PAYMENT THANK YOU!</v>
          </cell>
          <cell r="D3282" t="str">
            <v>PAYPNCLPAYMENT THANK YOU!</v>
          </cell>
          <cell r="E3282">
            <v>151</v>
          </cell>
          <cell r="F3282">
            <v>0</v>
          </cell>
          <cell r="G3282">
            <v>10099</v>
          </cell>
        </row>
        <row r="3283">
          <cell r="B3283" t="str">
            <v>2178-RO</v>
          </cell>
          <cell r="C3283" t="str">
            <v>FUEL AND MATERIAL SURCHARGE</v>
          </cell>
          <cell r="D3283" t="str">
            <v>2178-ROFUEL AND MATERIAL SURCHARGE</v>
          </cell>
          <cell r="E3283">
            <v>140</v>
          </cell>
          <cell r="F3283">
            <v>0</v>
          </cell>
          <cell r="G3283">
            <v>31008</v>
          </cell>
        </row>
        <row r="3284">
          <cell r="B3284" t="str">
            <v>REFUSE</v>
          </cell>
          <cell r="C3284" t="str">
            <v>3.6% WA REFUSE TAX</v>
          </cell>
          <cell r="D3284" t="str">
            <v>REFUSE3.6% WA REFUSE TAX</v>
          </cell>
          <cell r="E3284">
            <v>337</v>
          </cell>
          <cell r="F3284">
            <v>0</v>
          </cell>
          <cell r="G3284">
            <v>20180</v>
          </cell>
        </row>
        <row r="3285">
          <cell r="B3285" t="str">
            <v>WA-STATE</v>
          </cell>
          <cell r="C3285" t="str">
            <v>8.1% WA STATE SALES TAX</v>
          </cell>
          <cell r="D3285" t="str">
            <v>WA-STATE8.1% WA STATE SALES TAX</v>
          </cell>
          <cell r="E3285">
            <v>170</v>
          </cell>
          <cell r="F3285">
            <v>0</v>
          </cell>
          <cell r="G3285">
            <v>20140</v>
          </cell>
        </row>
        <row r="3286">
          <cell r="B3286" t="str">
            <v>60RM1</v>
          </cell>
          <cell r="C3286" t="str">
            <v>1-60 GAL CART MONTHLY SVC</v>
          </cell>
          <cell r="D3286" t="str">
            <v>60RM11-60 GAL CART MONTHLY SVC</v>
          </cell>
          <cell r="E3286">
            <v>88</v>
          </cell>
          <cell r="F3286">
            <v>0</v>
          </cell>
          <cell r="G3286">
            <v>32000</v>
          </cell>
        </row>
        <row r="3287">
          <cell r="B3287" t="str">
            <v>60RW1</v>
          </cell>
          <cell r="C3287" t="str">
            <v>1-60 GAL CART WEEKLY SVC</v>
          </cell>
          <cell r="D3287" t="str">
            <v>60RW11-60 GAL CART WEEKLY SVC</v>
          </cell>
          <cell r="E3287">
            <v>144</v>
          </cell>
          <cell r="F3287">
            <v>0</v>
          </cell>
          <cell r="G3287">
            <v>32000</v>
          </cell>
        </row>
        <row r="3288">
          <cell r="B3288" t="str">
            <v>65RBRENT</v>
          </cell>
          <cell r="C3288" t="str">
            <v>65 RESI BEAR RENT</v>
          </cell>
          <cell r="D3288" t="str">
            <v>65RBRENT65 RESI BEAR RENT</v>
          </cell>
          <cell r="E3288">
            <v>80</v>
          </cell>
          <cell r="F3288">
            <v>0</v>
          </cell>
          <cell r="G3288">
            <v>32000</v>
          </cell>
        </row>
        <row r="3289">
          <cell r="B3289" t="str">
            <v>90RW1</v>
          </cell>
          <cell r="C3289" t="str">
            <v>1-90 GAL CART RESI WKLY</v>
          </cell>
          <cell r="D3289" t="str">
            <v>90RW11-90 GAL CART RESI WKLY</v>
          </cell>
          <cell r="E3289">
            <v>104</v>
          </cell>
          <cell r="F3289">
            <v>0</v>
          </cell>
          <cell r="G3289">
            <v>32000</v>
          </cell>
        </row>
        <row r="3290">
          <cell r="B3290" t="str">
            <v>95RBRENT</v>
          </cell>
          <cell r="C3290" t="str">
            <v>95 RESI BEAR RENT</v>
          </cell>
          <cell r="D3290" t="str">
            <v>95RBRENT95 RESI BEAR RENT</v>
          </cell>
          <cell r="E3290">
            <v>49</v>
          </cell>
          <cell r="F3290">
            <v>0</v>
          </cell>
          <cell r="G3290">
            <v>32000</v>
          </cell>
        </row>
        <row r="3291">
          <cell r="B3291" t="str">
            <v>EMPLOYEER</v>
          </cell>
          <cell r="C3291" t="str">
            <v>EMPLOYEE SERVICE</v>
          </cell>
          <cell r="D3291" t="str">
            <v>EMPLOYEEREMPLOYEE SERVICE</v>
          </cell>
          <cell r="E3291">
            <v>29</v>
          </cell>
          <cell r="F3291">
            <v>0</v>
          </cell>
          <cell r="G3291">
            <v>32000</v>
          </cell>
        </row>
        <row r="3292">
          <cell r="B3292" t="str">
            <v>RDRIVEIN</v>
          </cell>
          <cell r="C3292" t="str">
            <v>DRIVE IN SERVICE</v>
          </cell>
          <cell r="D3292" t="str">
            <v>RDRIVEINDRIVE IN SERVICE</v>
          </cell>
          <cell r="E3292">
            <v>52</v>
          </cell>
          <cell r="F3292">
            <v>0</v>
          </cell>
          <cell r="G3292">
            <v>32001</v>
          </cell>
        </row>
        <row r="3293">
          <cell r="B3293" t="str">
            <v>RDRIVEINM</v>
          </cell>
          <cell r="C3293" t="str">
            <v>DRIVE IN SVC RESI MNTHLY</v>
          </cell>
          <cell r="D3293" t="str">
            <v>RDRIVEINMDRIVE IN SVC RESI MNTHLY</v>
          </cell>
          <cell r="E3293">
            <v>12</v>
          </cell>
          <cell r="F3293">
            <v>0</v>
          </cell>
          <cell r="G3293">
            <v>32001</v>
          </cell>
        </row>
        <row r="3294">
          <cell r="B3294" t="str">
            <v>ROLLM-RESI</v>
          </cell>
          <cell r="C3294" t="str">
            <v>ROLLOUT RESI MTHLY UP TO</v>
          </cell>
          <cell r="D3294" t="str">
            <v>ROLLM-RESIROLLOUT RESI MTHLY UP TO</v>
          </cell>
          <cell r="E3294">
            <v>26</v>
          </cell>
          <cell r="F3294">
            <v>0</v>
          </cell>
          <cell r="G3294">
            <v>32001</v>
          </cell>
        </row>
        <row r="3295">
          <cell r="B3295" t="str">
            <v>ROLLW-RESI</v>
          </cell>
          <cell r="C3295" t="str">
            <v>Rollout 25ft/can per pick up</v>
          </cell>
          <cell r="D3295" t="str">
            <v>ROLLW-RESIRollout 25ft/can per pick up</v>
          </cell>
          <cell r="E3295">
            <v>32</v>
          </cell>
          <cell r="F3295">
            <v>0</v>
          </cell>
          <cell r="G3295">
            <v>32001</v>
          </cell>
        </row>
        <row r="3296">
          <cell r="B3296" t="str">
            <v>RWALKIN</v>
          </cell>
          <cell r="C3296" t="str">
            <v>WALK IN SERVICE</v>
          </cell>
          <cell r="D3296" t="str">
            <v>RWALKINWALK IN SERVICE</v>
          </cell>
          <cell r="E3296">
            <v>26</v>
          </cell>
          <cell r="F3296">
            <v>0</v>
          </cell>
          <cell r="G3296">
            <v>32001</v>
          </cell>
        </row>
        <row r="3297">
          <cell r="B3297" t="str">
            <v>UNLOCKRESW1</v>
          </cell>
          <cell r="C3297" t="str">
            <v>UNLOCK/UNLATCH WEEKLY</v>
          </cell>
          <cell r="D3297" t="str">
            <v>UNLOCKRESW1UNLOCK/UNLATCH WEEKLY</v>
          </cell>
          <cell r="E3297">
            <v>20</v>
          </cell>
          <cell r="F3297">
            <v>0</v>
          </cell>
          <cell r="G3297">
            <v>32001</v>
          </cell>
        </row>
        <row r="3298">
          <cell r="B3298" t="str">
            <v>20RW1</v>
          </cell>
          <cell r="C3298" t="str">
            <v>1-20 GAL CART WEEKLY SVC</v>
          </cell>
          <cell r="D3298" t="str">
            <v>20RW11-20 GAL CART WEEKLY SVC</v>
          </cell>
          <cell r="E3298">
            <v>7</v>
          </cell>
          <cell r="F3298">
            <v>0</v>
          </cell>
          <cell r="G3298">
            <v>32000</v>
          </cell>
        </row>
        <row r="3299">
          <cell r="B3299" t="str">
            <v>60RW1</v>
          </cell>
          <cell r="C3299" t="str">
            <v>1-60 GAL CART WEEKLY SVC</v>
          </cell>
          <cell r="D3299" t="str">
            <v>60RW11-60 GAL CART WEEKLY SVC</v>
          </cell>
          <cell r="E3299">
            <v>144</v>
          </cell>
          <cell r="F3299">
            <v>0</v>
          </cell>
          <cell r="G3299">
            <v>32000</v>
          </cell>
        </row>
        <row r="3300">
          <cell r="B3300" t="str">
            <v>EXTRAR</v>
          </cell>
          <cell r="C3300" t="str">
            <v>EXTRA CAN/BAGS</v>
          </cell>
          <cell r="D3300" t="str">
            <v>EXTRAREXTRA CAN/BAGS</v>
          </cell>
          <cell r="E3300">
            <v>74</v>
          </cell>
          <cell r="F3300">
            <v>0</v>
          </cell>
          <cell r="G3300">
            <v>32001</v>
          </cell>
        </row>
        <row r="3301">
          <cell r="B3301" t="str">
            <v>OFOWR</v>
          </cell>
          <cell r="C3301" t="str">
            <v>OVERFILL/OVERWEIGHT CHG</v>
          </cell>
          <cell r="D3301" t="str">
            <v>OFOWROVERFILL/OVERWEIGHT CHG</v>
          </cell>
          <cell r="E3301">
            <v>70</v>
          </cell>
          <cell r="F3301">
            <v>0</v>
          </cell>
          <cell r="G3301">
            <v>32001</v>
          </cell>
        </row>
        <row r="3302">
          <cell r="B3302" t="str">
            <v>REDELIVER</v>
          </cell>
          <cell r="C3302" t="str">
            <v>DELIVERY CHARGE</v>
          </cell>
          <cell r="D3302" t="str">
            <v>REDELIVERDELIVERY CHARGE</v>
          </cell>
          <cell r="E3302">
            <v>77</v>
          </cell>
          <cell r="F3302">
            <v>0</v>
          </cell>
          <cell r="G3302">
            <v>32001</v>
          </cell>
        </row>
        <row r="3303">
          <cell r="B3303" t="str">
            <v>RESTART</v>
          </cell>
          <cell r="C3303" t="str">
            <v>SERVICE RESTART FEE</v>
          </cell>
          <cell r="D3303" t="str">
            <v>RESTARTSERVICE RESTART FEE</v>
          </cell>
          <cell r="E3303">
            <v>80</v>
          </cell>
          <cell r="F3303">
            <v>0</v>
          </cell>
          <cell r="G3303">
            <v>32000</v>
          </cell>
        </row>
        <row r="3304">
          <cell r="B3304" t="str">
            <v>RXTRA60</v>
          </cell>
          <cell r="C3304" t="str">
            <v>EXTRA 60GAL RESI</v>
          </cell>
          <cell r="D3304" t="str">
            <v>RXTRA60EXTRA 60GAL RESI</v>
          </cell>
          <cell r="E3304">
            <v>49</v>
          </cell>
          <cell r="F3304">
            <v>0</v>
          </cell>
          <cell r="G3304">
            <v>32001</v>
          </cell>
        </row>
        <row r="3305">
          <cell r="B3305" t="str">
            <v>RXTRA90</v>
          </cell>
          <cell r="C3305" t="str">
            <v>EXTRA 90GAL RESI</v>
          </cell>
          <cell r="D3305" t="str">
            <v>RXTRA90EXTRA 90GAL RESI</v>
          </cell>
          <cell r="E3305">
            <v>35</v>
          </cell>
          <cell r="F3305">
            <v>0</v>
          </cell>
          <cell r="G3305">
            <v>32001</v>
          </cell>
        </row>
        <row r="3306">
          <cell r="B3306" t="str">
            <v>SP60-RES</v>
          </cell>
          <cell r="C3306" t="str">
            <v>SPECIAL PICKUP 60GL RES</v>
          </cell>
          <cell r="D3306" t="str">
            <v>SP60-RESSPECIAL PICKUP 60GL RES</v>
          </cell>
          <cell r="E3306">
            <v>49</v>
          </cell>
          <cell r="F3306">
            <v>0</v>
          </cell>
          <cell r="G3306">
            <v>32001</v>
          </cell>
        </row>
        <row r="3307">
          <cell r="B3307" t="str">
            <v>SP90-RES</v>
          </cell>
          <cell r="C3307" t="str">
            <v>SPECIAL PICKUP 90GL RES</v>
          </cell>
          <cell r="D3307" t="str">
            <v>SP90-RESSPECIAL PICKUP 90GL RES</v>
          </cell>
          <cell r="E3307">
            <v>20</v>
          </cell>
          <cell r="F3307">
            <v>0</v>
          </cell>
          <cell r="G3307">
            <v>32001</v>
          </cell>
        </row>
        <row r="3308">
          <cell r="B3308" t="str">
            <v>2178-COM</v>
          </cell>
          <cell r="C3308" t="str">
            <v>FUEL AND MATERIAL SURCHARGE</v>
          </cell>
          <cell r="D3308" t="str">
            <v>2178-COMFUEL AND MATERIAL SURCHARGE</v>
          </cell>
          <cell r="E3308">
            <v>77</v>
          </cell>
          <cell r="F3308">
            <v>0</v>
          </cell>
          <cell r="G3308">
            <v>32002</v>
          </cell>
        </row>
        <row r="3309">
          <cell r="B3309" t="str">
            <v>2178-RES</v>
          </cell>
          <cell r="C3309" t="str">
            <v>FUEL AND MATERIAL SURCHARGE</v>
          </cell>
          <cell r="D3309" t="str">
            <v>2178-RESFUEL AND MATERIAL SURCHARGE</v>
          </cell>
          <cell r="E3309">
            <v>133</v>
          </cell>
          <cell r="F3309">
            <v>0</v>
          </cell>
          <cell r="G3309">
            <v>32002</v>
          </cell>
        </row>
        <row r="3310">
          <cell r="B3310" t="str">
            <v>2178-RES</v>
          </cell>
          <cell r="C3310" t="str">
            <v>FUEL AND MATERIAL SURCHARGE</v>
          </cell>
          <cell r="D3310" t="str">
            <v>2178-RESFUEL AND MATERIAL SURCHARGE</v>
          </cell>
          <cell r="E3310">
            <v>133</v>
          </cell>
          <cell r="F3310">
            <v>0</v>
          </cell>
          <cell r="G3310">
            <v>32002</v>
          </cell>
        </row>
        <row r="3311">
          <cell r="B3311" t="str">
            <v>2178-RO</v>
          </cell>
          <cell r="C3311" t="str">
            <v>FUEL AND MATERIAL SURCHARGE</v>
          </cell>
          <cell r="D3311" t="str">
            <v>2178-ROFUEL AND MATERIAL SURCHARGE</v>
          </cell>
          <cell r="E3311">
            <v>140</v>
          </cell>
          <cell r="F3311">
            <v>0</v>
          </cell>
          <cell r="G3311">
            <v>32002</v>
          </cell>
        </row>
        <row r="3312">
          <cell r="B3312" t="str">
            <v>REFUSE</v>
          </cell>
          <cell r="C3312" t="str">
            <v>3.6% WA REFUSE TAX</v>
          </cell>
          <cell r="D3312" t="str">
            <v>REFUSE3.6% WA REFUSE TAX</v>
          </cell>
          <cell r="E3312">
            <v>337</v>
          </cell>
          <cell r="F3312">
            <v>0</v>
          </cell>
          <cell r="G3312">
            <v>20180</v>
          </cell>
        </row>
        <row r="3313">
          <cell r="B3313" t="str">
            <v>WA-STATE</v>
          </cell>
          <cell r="C3313" t="str">
            <v>8.1% WA STATE SALES TAX</v>
          </cell>
          <cell r="D3313" t="str">
            <v>WA-STATE8.1% WA STATE SALES TAX</v>
          </cell>
          <cell r="E3313">
            <v>170</v>
          </cell>
          <cell r="F3313">
            <v>0</v>
          </cell>
          <cell r="G3313">
            <v>20140</v>
          </cell>
        </row>
        <row r="3314">
          <cell r="B3314" t="str">
            <v>60RM1</v>
          </cell>
          <cell r="C3314" t="str">
            <v>1-60 GAL CART MONTHLY SVC</v>
          </cell>
          <cell r="D3314" t="str">
            <v>60RM11-60 GAL CART MONTHLY SVC</v>
          </cell>
          <cell r="E3314">
            <v>88</v>
          </cell>
          <cell r="F3314">
            <v>0</v>
          </cell>
          <cell r="G3314">
            <v>32000</v>
          </cell>
        </row>
        <row r="3315">
          <cell r="B3315" t="str">
            <v>60RW1</v>
          </cell>
          <cell r="C3315" t="str">
            <v>1-60 GAL CART WEEKLY SVC</v>
          </cell>
          <cell r="D3315" t="str">
            <v>60RW11-60 GAL CART WEEKLY SVC</v>
          </cell>
          <cell r="E3315">
            <v>144</v>
          </cell>
          <cell r="F3315">
            <v>0</v>
          </cell>
          <cell r="G3315">
            <v>32000</v>
          </cell>
        </row>
        <row r="3316">
          <cell r="B3316" t="str">
            <v>65RBRENT</v>
          </cell>
          <cell r="C3316" t="str">
            <v>65 RESI BEAR RENT</v>
          </cell>
          <cell r="D3316" t="str">
            <v>65RBRENT65 RESI BEAR RENT</v>
          </cell>
          <cell r="E3316">
            <v>80</v>
          </cell>
          <cell r="F3316">
            <v>0</v>
          </cell>
          <cell r="G3316">
            <v>32000</v>
          </cell>
        </row>
        <row r="3317">
          <cell r="B3317" t="str">
            <v>90RW1</v>
          </cell>
          <cell r="C3317" t="str">
            <v>1-90 GAL CART RESI WKLY</v>
          </cell>
          <cell r="D3317" t="str">
            <v>90RW11-90 GAL CART RESI WKLY</v>
          </cell>
          <cell r="E3317">
            <v>104</v>
          </cell>
          <cell r="F3317">
            <v>0</v>
          </cell>
          <cell r="G3317">
            <v>32000</v>
          </cell>
        </row>
        <row r="3318">
          <cell r="B3318" t="str">
            <v>ROLLM-RESI</v>
          </cell>
          <cell r="C3318" t="str">
            <v>ROLLOUT RESI MTHLY UP TO</v>
          </cell>
          <cell r="D3318" t="str">
            <v>ROLLM-RESIROLLOUT RESI MTHLY UP TO</v>
          </cell>
          <cell r="E3318">
            <v>26</v>
          </cell>
          <cell r="F3318">
            <v>0</v>
          </cell>
          <cell r="G3318">
            <v>32001</v>
          </cell>
        </row>
        <row r="3319">
          <cell r="B3319" t="str">
            <v>20RW1</v>
          </cell>
          <cell r="C3319" t="str">
            <v>1-20 GAL CART WEEKLY SVC</v>
          </cell>
          <cell r="D3319" t="str">
            <v>20RW11-20 GAL CART WEEKLY SVC</v>
          </cell>
          <cell r="E3319">
            <v>7</v>
          </cell>
          <cell r="F3319">
            <v>0</v>
          </cell>
          <cell r="G3319">
            <v>32000</v>
          </cell>
        </row>
        <row r="3320">
          <cell r="B3320" t="str">
            <v>60RM1</v>
          </cell>
          <cell r="C3320" t="str">
            <v>1-60 GAL CART MONTHLY SVC</v>
          </cell>
          <cell r="D3320" t="str">
            <v>60RM11-60 GAL CART MONTHLY SVC</v>
          </cell>
          <cell r="E3320">
            <v>88</v>
          </cell>
          <cell r="F3320">
            <v>0</v>
          </cell>
          <cell r="G3320">
            <v>32000</v>
          </cell>
        </row>
        <row r="3321">
          <cell r="B3321" t="str">
            <v>60RW1</v>
          </cell>
          <cell r="C3321" t="str">
            <v>1-60 GAL CART WEEKLY SVC</v>
          </cell>
          <cell r="D3321" t="str">
            <v>60RW11-60 GAL CART WEEKLY SVC</v>
          </cell>
          <cell r="E3321">
            <v>144</v>
          </cell>
          <cell r="F3321">
            <v>0</v>
          </cell>
          <cell r="G3321">
            <v>32000</v>
          </cell>
        </row>
        <row r="3322">
          <cell r="B3322" t="str">
            <v>90RW1</v>
          </cell>
          <cell r="C3322" t="str">
            <v>1-90 GAL CART RESI WKLY</v>
          </cell>
          <cell r="D3322" t="str">
            <v>90RW11-90 GAL CART RESI WKLY</v>
          </cell>
          <cell r="E3322">
            <v>104</v>
          </cell>
          <cell r="F3322">
            <v>0</v>
          </cell>
          <cell r="G3322">
            <v>32000</v>
          </cell>
        </row>
        <row r="3323">
          <cell r="B3323" t="str">
            <v>95RBRENT</v>
          </cell>
          <cell r="C3323" t="str">
            <v>95 RESI BEAR RENT</v>
          </cell>
          <cell r="D3323" t="str">
            <v>95RBRENT95 RESI BEAR RENT</v>
          </cell>
          <cell r="E3323">
            <v>49</v>
          </cell>
          <cell r="F3323">
            <v>0</v>
          </cell>
          <cell r="G3323">
            <v>32000</v>
          </cell>
        </row>
        <row r="3324">
          <cell r="B3324" t="str">
            <v>EXTRAR</v>
          </cell>
          <cell r="C3324" t="str">
            <v>EXTRA CAN/BAGS</v>
          </cell>
          <cell r="D3324" t="str">
            <v>EXTRAREXTRA CAN/BAGS</v>
          </cell>
          <cell r="E3324">
            <v>74</v>
          </cell>
          <cell r="F3324">
            <v>0</v>
          </cell>
          <cell r="G3324">
            <v>32001</v>
          </cell>
        </row>
        <row r="3325">
          <cell r="B3325" t="str">
            <v>OFOWR</v>
          </cell>
          <cell r="C3325" t="str">
            <v>OVERFILL/OVERWEIGHT CHG</v>
          </cell>
          <cell r="D3325" t="str">
            <v>OFOWROVERFILL/OVERWEIGHT CHG</v>
          </cell>
          <cell r="E3325">
            <v>70</v>
          </cell>
          <cell r="F3325">
            <v>0</v>
          </cell>
          <cell r="G3325">
            <v>32001</v>
          </cell>
        </row>
        <row r="3326">
          <cell r="B3326" t="str">
            <v>REDELIVER</v>
          </cell>
          <cell r="C3326" t="str">
            <v>DELIVERY CHARGE</v>
          </cell>
          <cell r="D3326" t="str">
            <v>REDELIVERDELIVERY CHARGE</v>
          </cell>
          <cell r="E3326">
            <v>77</v>
          </cell>
          <cell r="F3326">
            <v>0</v>
          </cell>
          <cell r="G3326">
            <v>32001</v>
          </cell>
        </row>
        <row r="3327">
          <cell r="B3327" t="str">
            <v>RESTART</v>
          </cell>
          <cell r="C3327" t="str">
            <v>SERVICE RESTART FEE</v>
          </cell>
          <cell r="D3327" t="str">
            <v>RESTARTSERVICE RESTART FEE</v>
          </cell>
          <cell r="E3327">
            <v>80</v>
          </cell>
          <cell r="F3327">
            <v>0</v>
          </cell>
          <cell r="G3327">
            <v>32000</v>
          </cell>
        </row>
        <row r="3328">
          <cell r="B3328" t="str">
            <v>RXTRA60</v>
          </cell>
          <cell r="C3328" t="str">
            <v>EXTRA 60GAL RESI</v>
          </cell>
          <cell r="D3328" t="str">
            <v>RXTRA60EXTRA 60GAL RESI</v>
          </cell>
          <cell r="E3328">
            <v>49</v>
          </cell>
          <cell r="F3328">
            <v>0</v>
          </cell>
          <cell r="G3328">
            <v>32001</v>
          </cell>
        </row>
        <row r="3329">
          <cell r="B3329" t="str">
            <v>SP60-RES</v>
          </cell>
          <cell r="C3329" t="str">
            <v>SPECIAL PICKUP 60GL RES</v>
          </cell>
          <cell r="D3329" t="str">
            <v>SP60-RESSPECIAL PICKUP 60GL RES</v>
          </cell>
          <cell r="E3329">
            <v>49</v>
          </cell>
          <cell r="F3329">
            <v>0</v>
          </cell>
          <cell r="G3329">
            <v>32001</v>
          </cell>
        </row>
        <row r="3330">
          <cell r="B3330" t="str">
            <v>SP90-RES</v>
          </cell>
          <cell r="C3330" t="str">
            <v>SPECIAL PICKUP 90GL RES</v>
          </cell>
          <cell r="D3330" t="str">
            <v>SP90-RESSPECIAL PICKUP 90GL RES</v>
          </cell>
          <cell r="E3330">
            <v>20</v>
          </cell>
          <cell r="F3330">
            <v>0</v>
          </cell>
          <cell r="G3330">
            <v>32001</v>
          </cell>
        </row>
        <row r="3331">
          <cell r="B3331" t="str">
            <v>2178-COM</v>
          </cell>
          <cell r="C3331" t="str">
            <v>FUEL AND MATERIAL SURCHARGE</v>
          </cell>
          <cell r="D3331" t="str">
            <v>2178-COMFUEL AND MATERIAL SURCHARGE</v>
          </cell>
          <cell r="E3331">
            <v>77</v>
          </cell>
          <cell r="F3331">
            <v>0</v>
          </cell>
          <cell r="G3331">
            <v>32002</v>
          </cell>
        </row>
        <row r="3332">
          <cell r="B3332" t="str">
            <v>2178-RES</v>
          </cell>
          <cell r="C3332" t="str">
            <v>FUEL AND MATERIAL SURCHARGE</v>
          </cell>
          <cell r="D3332" t="str">
            <v>2178-RESFUEL AND MATERIAL SURCHARGE</v>
          </cell>
          <cell r="E3332">
            <v>133</v>
          </cell>
          <cell r="F3332">
            <v>0</v>
          </cell>
          <cell r="G3332">
            <v>32002</v>
          </cell>
        </row>
        <row r="3333">
          <cell r="B3333" t="str">
            <v>REFUSE</v>
          </cell>
          <cell r="C3333" t="str">
            <v>3.6% WA REFUSE TAX</v>
          </cell>
          <cell r="D3333" t="str">
            <v>REFUSE3.6% WA REFUSE TAX</v>
          </cell>
          <cell r="E3333">
            <v>337</v>
          </cell>
          <cell r="F3333">
            <v>0</v>
          </cell>
          <cell r="G3333">
            <v>20180</v>
          </cell>
        </row>
        <row r="3334">
          <cell r="B3334" t="str">
            <v>WA-STATE</v>
          </cell>
          <cell r="C3334" t="str">
            <v>8.1% WA STATE SALES TAX</v>
          </cell>
          <cell r="D3334" t="str">
            <v>WA-STATE8.1% WA STATE SALES TAX</v>
          </cell>
          <cell r="E3334">
            <v>170</v>
          </cell>
          <cell r="F3334">
            <v>0</v>
          </cell>
          <cell r="G3334">
            <v>20140</v>
          </cell>
        </row>
        <row r="3335">
          <cell r="B3335" t="str">
            <v>60RW1</v>
          </cell>
          <cell r="C3335" t="str">
            <v>1-60 GAL CART WEEKLY SVC</v>
          </cell>
          <cell r="D3335" t="str">
            <v>60RW11-60 GAL CART WEEKLY SVC</v>
          </cell>
          <cell r="E3335">
            <v>144</v>
          </cell>
          <cell r="F3335">
            <v>0</v>
          </cell>
          <cell r="G3335">
            <v>32000</v>
          </cell>
        </row>
        <row r="3336">
          <cell r="B3336" t="str">
            <v>65RBRENT</v>
          </cell>
          <cell r="C3336" t="str">
            <v>65 RESI BEAR RENT</v>
          </cell>
          <cell r="D3336" t="str">
            <v>65RBRENT65 RESI BEAR RENT</v>
          </cell>
          <cell r="E3336">
            <v>80</v>
          </cell>
          <cell r="F3336">
            <v>0</v>
          </cell>
          <cell r="G3336">
            <v>32000</v>
          </cell>
        </row>
        <row r="3337">
          <cell r="B3337" t="str">
            <v>REDELIVER</v>
          </cell>
          <cell r="C3337" t="str">
            <v>DELIVERY CHARGE</v>
          </cell>
          <cell r="D3337" t="str">
            <v>REDELIVERDELIVERY CHARGE</v>
          </cell>
          <cell r="E3337">
            <v>77</v>
          </cell>
          <cell r="F3337">
            <v>0</v>
          </cell>
          <cell r="G3337">
            <v>32001</v>
          </cell>
        </row>
        <row r="3338">
          <cell r="B3338" t="str">
            <v>RESTART</v>
          </cell>
          <cell r="C3338" t="str">
            <v>SERVICE RESTART FEE</v>
          </cell>
          <cell r="D3338" t="str">
            <v>RESTARTSERVICE RESTART FEE</v>
          </cell>
          <cell r="E3338">
            <v>80</v>
          </cell>
          <cell r="F3338">
            <v>0</v>
          </cell>
          <cell r="G3338">
            <v>32000</v>
          </cell>
        </row>
        <row r="3339">
          <cell r="B3339" t="str">
            <v>2178-COM</v>
          </cell>
          <cell r="C3339" t="str">
            <v>FUEL AND MATERIAL SURCHARGE</v>
          </cell>
          <cell r="D3339" t="str">
            <v>2178-COMFUEL AND MATERIAL SURCHARGE</v>
          </cell>
          <cell r="E3339">
            <v>77</v>
          </cell>
          <cell r="F3339">
            <v>0</v>
          </cell>
          <cell r="G3339">
            <v>33002</v>
          </cell>
        </row>
        <row r="3340">
          <cell r="B3340" t="str">
            <v>WA-STATE</v>
          </cell>
          <cell r="C3340" t="str">
            <v>8.1% WA STATE SALES TAX</v>
          </cell>
          <cell r="D3340" t="str">
            <v>WA-STATE8.1% WA STATE SALES TAX</v>
          </cell>
          <cell r="E3340">
            <v>170</v>
          </cell>
          <cell r="F3340">
            <v>0</v>
          </cell>
          <cell r="G3340">
            <v>20140</v>
          </cell>
        </row>
        <row r="3341">
          <cell r="B3341" t="str">
            <v>RORENTTM</v>
          </cell>
          <cell r="C3341" t="str">
            <v>ROLL OFF RENT TEMP MONTHLY</v>
          </cell>
          <cell r="D3341" t="str">
            <v>RORENTTMROLL OFF RENT TEMP MONTHLY</v>
          </cell>
          <cell r="E3341">
            <v>67</v>
          </cell>
          <cell r="F3341">
            <v>0</v>
          </cell>
          <cell r="G3341">
            <v>31002</v>
          </cell>
        </row>
        <row r="3342">
          <cell r="B3342" t="str">
            <v>DISP</v>
          </cell>
          <cell r="C3342" t="str">
            <v>Disposal Fee Per Ton</v>
          </cell>
          <cell r="D3342" t="str">
            <v>DISPDisposal Fee Per Ton</v>
          </cell>
          <cell r="E3342">
            <v>62</v>
          </cell>
          <cell r="F3342">
            <v>0</v>
          </cell>
          <cell r="G3342">
            <v>31005</v>
          </cell>
        </row>
        <row r="3343">
          <cell r="B3343" t="str">
            <v>ROHAUL30T</v>
          </cell>
          <cell r="C3343" t="str">
            <v>30YD ROLL OFF TEMP HAUL</v>
          </cell>
          <cell r="D3343" t="str">
            <v>ROHAUL30T30YD ROLL OFF TEMP HAUL</v>
          </cell>
          <cell r="E3343">
            <v>51</v>
          </cell>
          <cell r="F3343">
            <v>0</v>
          </cell>
          <cell r="G3343">
            <v>31001</v>
          </cell>
        </row>
        <row r="3344">
          <cell r="B3344" t="str">
            <v>RORECYRENT</v>
          </cell>
          <cell r="C3344" t="str">
            <v>ROLL OFF RECYCLE RENT</v>
          </cell>
          <cell r="D3344" t="str">
            <v>RORECYRENTROLL OFF RECYCLE RENT</v>
          </cell>
          <cell r="E3344">
            <v>25</v>
          </cell>
          <cell r="F3344">
            <v>0</v>
          </cell>
          <cell r="G3344">
            <v>31002</v>
          </cell>
        </row>
        <row r="3345">
          <cell r="B3345" t="str">
            <v>RORENT</v>
          </cell>
          <cell r="C3345" t="str">
            <v>ROLL OFF RENT</v>
          </cell>
          <cell r="D3345" t="str">
            <v>RORENTROLL OFF RENT</v>
          </cell>
          <cell r="E3345">
            <v>48</v>
          </cell>
          <cell r="F3345">
            <v>0</v>
          </cell>
          <cell r="G3345">
            <v>31002</v>
          </cell>
        </row>
        <row r="3346">
          <cell r="B3346" t="str">
            <v>RORENTTM</v>
          </cell>
          <cell r="C3346" t="str">
            <v>ROLL OFF RENT TEMP MONTHLY</v>
          </cell>
          <cell r="D3346" t="str">
            <v>RORENTTMROLL OFF RENT TEMP MONTHLY</v>
          </cell>
          <cell r="E3346">
            <v>67</v>
          </cell>
          <cell r="F3346">
            <v>0</v>
          </cell>
          <cell r="G3346">
            <v>31002</v>
          </cell>
        </row>
        <row r="3347">
          <cell r="B3347" t="str">
            <v>CPHAUL20CO</v>
          </cell>
          <cell r="C3347" t="str">
            <v>20YD CUST OWNED COMP-HAUL</v>
          </cell>
          <cell r="D3347" t="str">
            <v>CPHAUL20CO20YD CUST OWNED COMP-HAUL</v>
          </cell>
          <cell r="E3347">
            <v>26</v>
          </cell>
          <cell r="F3347">
            <v>0</v>
          </cell>
          <cell r="G3347">
            <v>31000</v>
          </cell>
        </row>
        <row r="3348">
          <cell r="B3348" t="str">
            <v>DISP</v>
          </cell>
          <cell r="C3348" t="str">
            <v>Disposal Fee Per Ton</v>
          </cell>
          <cell r="D3348" t="str">
            <v>DISPDisposal Fee Per Ton</v>
          </cell>
          <cell r="E3348">
            <v>62</v>
          </cell>
          <cell r="F3348">
            <v>0</v>
          </cell>
          <cell r="G3348">
            <v>31005</v>
          </cell>
        </row>
        <row r="3349">
          <cell r="B3349" t="str">
            <v>DISPAPPL</v>
          </cell>
          <cell r="C3349" t="str">
            <v>DUMP FEE - APPLIANCE</v>
          </cell>
          <cell r="D3349" t="str">
            <v>DISPAPPLDUMP FEE - APPLIANCE</v>
          </cell>
          <cell r="E3349">
            <v>18</v>
          </cell>
          <cell r="F3349">
            <v>0</v>
          </cell>
          <cell r="G3349">
            <v>31005</v>
          </cell>
        </row>
        <row r="3350">
          <cell r="B3350" t="str">
            <v>RECYHAUL</v>
          </cell>
          <cell r="C3350" t="str">
            <v>ROLL OFF RECYCLE HAUL</v>
          </cell>
          <cell r="D3350" t="str">
            <v>RECYHAULROLL OFF RECYCLE HAUL</v>
          </cell>
          <cell r="E3350">
            <v>42</v>
          </cell>
          <cell r="F3350">
            <v>0</v>
          </cell>
          <cell r="G3350">
            <v>31004</v>
          </cell>
        </row>
        <row r="3351">
          <cell r="B3351" t="str">
            <v>ROHAUL20</v>
          </cell>
          <cell r="C3351" t="str">
            <v>20YD ROLL OFF-HAUL</v>
          </cell>
          <cell r="D3351" t="str">
            <v>ROHAUL2020YD ROLL OFF-HAUL</v>
          </cell>
          <cell r="E3351">
            <v>48</v>
          </cell>
          <cell r="F3351">
            <v>0</v>
          </cell>
          <cell r="G3351">
            <v>31000</v>
          </cell>
        </row>
        <row r="3352">
          <cell r="B3352" t="str">
            <v>ROHAUL20T</v>
          </cell>
          <cell r="C3352" t="str">
            <v>20YD ROLL OFF TEMP HAUL</v>
          </cell>
          <cell r="D3352" t="str">
            <v>ROHAUL20T20YD ROLL OFF TEMP HAUL</v>
          </cell>
          <cell r="E3352">
            <v>42</v>
          </cell>
          <cell r="F3352">
            <v>0</v>
          </cell>
          <cell r="G3352">
            <v>31000</v>
          </cell>
        </row>
        <row r="3353">
          <cell r="B3353" t="str">
            <v>ROHAUL30</v>
          </cell>
          <cell r="C3353" t="str">
            <v>30YD ROLL OFF-HAUL</v>
          </cell>
          <cell r="D3353" t="str">
            <v>ROHAUL3030YD ROLL OFF-HAUL</v>
          </cell>
          <cell r="E3353">
            <v>36</v>
          </cell>
          <cell r="F3353">
            <v>0</v>
          </cell>
          <cell r="G3353">
            <v>31000</v>
          </cell>
        </row>
        <row r="3354">
          <cell r="B3354" t="str">
            <v>ROHAUL30T</v>
          </cell>
          <cell r="C3354" t="str">
            <v>30YD ROLL OFF TEMP HAUL</v>
          </cell>
          <cell r="D3354" t="str">
            <v>ROHAUL30T30YD ROLL OFF TEMP HAUL</v>
          </cell>
          <cell r="E3354">
            <v>51</v>
          </cell>
          <cell r="F3354">
            <v>0</v>
          </cell>
          <cell r="G3354">
            <v>31001</v>
          </cell>
        </row>
        <row r="3355">
          <cell r="B3355" t="str">
            <v>ROMILE</v>
          </cell>
          <cell r="C3355" t="str">
            <v>ROLL OFF-MILEAGE</v>
          </cell>
          <cell r="D3355" t="str">
            <v>ROMILEROLL OFF-MILEAGE</v>
          </cell>
          <cell r="E3355">
            <v>33</v>
          </cell>
          <cell r="F3355">
            <v>0</v>
          </cell>
          <cell r="G3355">
            <v>31010</v>
          </cell>
        </row>
        <row r="3356">
          <cell r="B3356" t="str">
            <v>RORENTTD</v>
          </cell>
          <cell r="C3356" t="str">
            <v>ROLL OFF RENT TEMP DAILY</v>
          </cell>
          <cell r="D3356" t="str">
            <v>RORENTTDROLL OFF RENT TEMP DAILY</v>
          </cell>
          <cell r="E3356">
            <v>47</v>
          </cell>
          <cell r="F3356">
            <v>0</v>
          </cell>
          <cell r="G3356">
            <v>31002</v>
          </cell>
        </row>
        <row r="3357">
          <cell r="B3357" t="str">
            <v>RORENTTM</v>
          </cell>
          <cell r="C3357" t="str">
            <v>ROLL OFF RENT TEMP MONTHLY</v>
          </cell>
          <cell r="D3357" t="str">
            <v>RORENTTMROLL OFF RENT TEMP MONTHLY</v>
          </cell>
          <cell r="E3357">
            <v>67</v>
          </cell>
          <cell r="F3357">
            <v>0</v>
          </cell>
          <cell r="G3357">
            <v>31002</v>
          </cell>
        </row>
        <row r="3358">
          <cell r="B3358" t="str">
            <v>SPRECY</v>
          </cell>
          <cell r="C3358" t="str">
            <v>SPECIAL RECY HAUL</v>
          </cell>
          <cell r="D3358" t="str">
            <v>SPRECYSPECIAL RECY HAUL</v>
          </cell>
          <cell r="E3358">
            <v>24</v>
          </cell>
          <cell r="F3358">
            <v>0</v>
          </cell>
          <cell r="G3358">
            <v>31004</v>
          </cell>
        </row>
        <row r="3359">
          <cell r="B3359" t="str">
            <v>TIRE-RO</v>
          </cell>
          <cell r="C3359" t="str">
            <v>TIRE FEE - RO</v>
          </cell>
          <cell r="D3359" t="str">
            <v>TIRE-ROTIRE FEE - RO</v>
          </cell>
          <cell r="E3359">
            <v>22</v>
          </cell>
          <cell r="F3359">
            <v>0</v>
          </cell>
          <cell r="G3359">
            <v>31005</v>
          </cell>
        </row>
        <row r="3360">
          <cell r="B3360" t="str">
            <v>COMMODITY</v>
          </cell>
          <cell r="C3360" t="str">
            <v>COMMODITY</v>
          </cell>
          <cell r="D3360" t="str">
            <v>COMMODITYCOMMODITY</v>
          </cell>
          <cell r="E3360">
            <v>33</v>
          </cell>
          <cell r="F3360">
            <v>0</v>
          </cell>
          <cell r="G3360">
            <v>44161</v>
          </cell>
        </row>
        <row r="3361">
          <cell r="B3361" t="str">
            <v>2178-RO</v>
          </cell>
          <cell r="C3361" t="str">
            <v>FUEL AND MATERIAL SURCHARGE</v>
          </cell>
          <cell r="D3361" t="str">
            <v>2178-ROFUEL AND MATERIAL SURCHARGE</v>
          </cell>
          <cell r="E3361">
            <v>140</v>
          </cell>
          <cell r="F3361">
            <v>0</v>
          </cell>
          <cell r="G3361">
            <v>31008</v>
          </cell>
        </row>
        <row r="3362">
          <cell r="B3362" t="str">
            <v>REFUSE</v>
          </cell>
          <cell r="C3362" t="str">
            <v>3.6% WA REFUSE TAX</v>
          </cell>
          <cell r="D3362" t="str">
            <v>REFUSE3.6% WA REFUSE TAX</v>
          </cell>
          <cell r="E3362">
            <v>337</v>
          </cell>
          <cell r="F3362">
            <v>0</v>
          </cell>
          <cell r="G3362">
            <v>20180</v>
          </cell>
        </row>
        <row r="3363">
          <cell r="B3363" t="str">
            <v>WA-STATE</v>
          </cell>
          <cell r="C3363" t="str">
            <v>8.1% WA STATE SALES TAX</v>
          </cell>
          <cell r="D3363" t="str">
            <v>WA-STATE8.1% WA STATE SALES TAX</v>
          </cell>
          <cell r="E3363">
            <v>170</v>
          </cell>
          <cell r="F3363">
            <v>0</v>
          </cell>
          <cell r="G3363">
            <v>20140</v>
          </cell>
        </row>
        <row r="3364">
          <cell r="B3364" t="str">
            <v>REFUSE</v>
          </cell>
          <cell r="C3364" t="str">
            <v>3.6% WA REFUSE TAX</v>
          </cell>
          <cell r="D3364" t="str">
            <v>REFUSE3.6% WA REFUSE TAX</v>
          </cell>
          <cell r="E3364">
            <v>337</v>
          </cell>
          <cell r="F3364">
            <v>0</v>
          </cell>
          <cell r="G3364">
            <v>20180</v>
          </cell>
        </row>
        <row r="3365">
          <cell r="B3365" t="str">
            <v>CC-KOL</v>
          </cell>
          <cell r="C3365" t="str">
            <v>ONLINE PAYMENT-CC</v>
          </cell>
          <cell r="D3365" t="str">
            <v>CC-KOLONLINE PAYMENT-CC</v>
          </cell>
          <cell r="E3365">
            <v>151</v>
          </cell>
          <cell r="F3365">
            <v>0</v>
          </cell>
          <cell r="G3365">
            <v>10098</v>
          </cell>
        </row>
        <row r="3366">
          <cell r="B3366" t="str">
            <v>PAY</v>
          </cell>
          <cell r="C3366" t="str">
            <v>PAYMENT-THANK YOU!</v>
          </cell>
          <cell r="D3366" t="str">
            <v>PAYPAYMENT-THANK YOU!</v>
          </cell>
          <cell r="E3366">
            <v>141</v>
          </cell>
          <cell r="F3366">
            <v>0</v>
          </cell>
          <cell r="G3366">
            <v>10060</v>
          </cell>
        </row>
        <row r="3367">
          <cell r="B3367" t="str">
            <v>REF-PAYNOW</v>
          </cell>
          <cell r="C3367" t="str">
            <v>REFUND OF ONE-TIME PAYMENT</v>
          </cell>
          <cell r="D3367" t="str">
            <v>REF-PAYNOWREFUND OF ONE-TIME PAYMENT</v>
          </cell>
          <cell r="E3367">
            <v>51</v>
          </cell>
          <cell r="F3367">
            <v>0</v>
          </cell>
          <cell r="G3367">
            <v>10098</v>
          </cell>
        </row>
        <row r="3368">
          <cell r="B3368" t="str">
            <v>CC-KOL</v>
          </cell>
          <cell r="C3368" t="str">
            <v>ONLINE PAYMENT-CC</v>
          </cell>
          <cell r="D3368" t="str">
            <v>CC-KOLONLINE PAYMENT-CC</v>
          </cell>
          <cell r="E3368">
            <v>151</v>
          </cell>
          <cell r="F3368">
            <v>0</v>
          </cell>
          <cell r="G3368">
            <v>10098</v>
          </cell>
        </row>
        <row r="3369">
          <cell r="B3369" t="str">
            <v>PAY</v>
          </cell>
          <cell r="C3369" t="str">
            <v>PAYMENT-THANK YOU!</v>
          </cell>
          <cell r="D3369" t="str">
            <v>PAYPAYMENT-THANK YOU!</v>
          </cell>
          <cell r="E3369">
            <v>141</v>
          </cell>
          <cell r="F3369">
            <v>0</v>
          </cell>
          <cell r="G3369">
            <v>10060</v>
          </cell>
        </row>
        <row r="3370">
          <cell r="B3370" t="str">
            <v>PAYNOW</v>
          </cell>
          <cell r="C3370" t="str">
            <v>ONE-TIME PAYMENT</v>
          </cell>
          <cell r="D3370" t="str">
            <v>PAYNOWONE-TIME PAYMENT</v>
          </cell>
          <cell r="E3370">
            <v>157</v>
          </cell>
          <cell r="F3370">
            <v>0</v>
          </cell>
          <cell r="G3370">
            <v>10098</v>
          </cell>
        </row>
        <row r="3371">
          <cell r="B3371" t="str">
            <v>2178-RO</v>
          </cell>
          <cell r="C3371" t="str">
            <v>FUEL AND MATERIAL SURCHARGE</v>
          </cell>
          <cell r="D3371" t="str">
            <v>2178-ROFUEL AND MATERIAL SURCHARGE</v>
          </cell>
          <cell r="E3371">
            <v>140</v>
          </cell>
          <cell r="F3371">
            <v>0</v>
          </cell>
          <cell r="G3371">
            <v>31008</v>
          </cell>
        </row>
        <row r="3372">
          <cell r="B3372" t="str">
            <v>REFUSE</v>
          </cell>
          <cell r="C3372" t="str">
            <v>3.6% WA REFUSE TAX</v>
          </cell>
          <cell r="D3372" t="str">
            <v>REFUSE3.6% WA REFUSE TAX</v>
          </cell>
          <cell r="E3372">
            <v>337</v>
          </cell>
          <cell r="F3372">
            <v>0</v>
          </cell>
          <cell r="G3372">
            <v>20180</v>
          </cell>
        </row>
        <row r="3373">
          <cell r="B3373" t="str">
            <v>WA-STATE</v>
          </cell>
          <cell r="C3373" t="str">
            <v>8.1% WA STATE SALES TAX</v>
          </cell>
          <cell r="D3373" t="str">
            <v>WA-STATE8.1% WA STATE SALES TAX</v>
          </cell>
          <cell r="E3373">
            <v>170</v>
          </cell>
          <cell r="F3373">
            <v>0</v>
          </cell>
          <cell r="G3373">
            <v>20140</v>
          </cell>
        </row>
        <row r="3374">
          <cell r="B3374" t="str">
            <v>90RW1</v>
          </cell>
          <cell r="C3374" t="str">
            <v>1-90 GAL CART RESI WKLY</v>
          </cell>
          <cell r="D3374" t="str">
            <v>90RW11-90 GAL CART RESI WKLY</v>
          </cell>
          <cell r="E3374">
            <v>104</v>
          </cell>
          <cell r="F3374">
            <v>0</v>
          </cell>
          <cell r="G3374">
            <v>32000</v>
          </cell>
        </row>
        <row r="3375">
          <cell r="B3375" t="str">
            <v>2178-RES</v>
          </cell>
          <cell r="C3375" t="str">
            <v>FUEL AND MATERIAL SURCHARGE</v>
          </cell>
          <cell r="D3375" t="str">
            <v>2178-RESFUEL AND MATERIAL SURCHARGE</v>
          </cell>
          <cell r="E3375">
            <v>133</v>
          </cell>
          <cell r="F3375">
            <v>0</v>
          </cell>
          <cell r="G3375">
            <v>32002</v>
          </cell>
        </row>
        <row r="3376">
          <cell r="B3376" t="str">
            <v>REFUSE</v>
          </cell>
          <cell r="C3376" t="str">
            <v>3.6% WA REFUSE TAX</v>
          </cell>
          <cell r="D3376" t="str">
            <v>REFUSE3.6% WA REFUSE TAX</v>
          </cell>
          <cell r="E3376">
            <v>337</v>
          </cell>
          <cell r="F3376">
            <v>0</v>
          </cell>
          <cell r="G3376">
            <v>20180</v>
          </cell>
        </row>
        <row r="3377">
          <cell r="B3377" t="str">
            <v>OFOWR</v>
          </cell>
          <cell r="C3377" t="str">
            <v>OVERFILL/OVERWEIGHT CHG</v>
          </cell>
          <cell r="D3377" t="str">
            <v>OFOWROVERFILL/OVERWEIGHT CHG</v>
          </cell>
          <cell r="E3377">
            <v>70</v>
          </cell>
          <cell r="F3377">
            <v>0</v>
          </cell>
          <cell r="G3377">
            <v>32001</v>
          </cell>
        </row>
        <row r="3378">
          <cell r="B3378" t="str">
            <v>2178-RES</v>
          </cell>
          <cell r="C3378" t="str">
            <v>FUEL AND MATERIAL SURCHARGE</v>
          </cell>
          <cell r="D3378" t="str">
            <v>2178-RESFUEL AND MATERIAL SURCHARGE</v>
          </cell>
          <cell r="E3378">
            <v>133</v>
          </cell>
          <cell r="F3378">
            <v>0</v>
          </cell>
          <cell r="G3378">
            <v>33002</v>
          </cell>
        </row>
        <row r="3379">
          <cell r="B3379" t="str">
            <v>REFUSE</v>
          </cell>
          <cell r="C3379" t="str">
            <v>3.6% WA REFUSE TAX</v>
          </cell>
          <cell r="D3379" t="str">
            <v>REFUSE3.6% WA REFUSE TAX</v>
          </cell>
          <cell r="E3379">
            <v>337</v>
          </cell>
          <cell r="F3379">
            <v>0</v>
          </cell>
          <cell r="G3379">
            <v>20180</v>
          </cell>
        </row>
        <row r="3380">
          <cell r="B3380" t="str">
            <v>RORENT</v>
          </cell>
          <cell r="C3380" t="str">
            <v>ROLL OFF RENT</v>
          </cell>
          <cell r="D3380" t="str">
            <v>RORENTROLL OFF RENT</v>
          </cell>
          <cell r="E3380">
            <v>48</v>
          </cell>
          <cell r="F3380">
            <v>0</v>
          </cell>
          <cell r="G3380">
            <v>31002</v>
          </cell>
        </row>
        <row r="3381">
          <cell r="B3381" t="str">
            <v>RORENTTM</v>
          </cell>
          <cell r="C3381" t="str">
            <v>ROLL OFF RENT TEMP MONTHLY</v>
          </cell>
          <cell r="D3381" t="str">
            <v>RORENTTMROLL OFF RENT TEMP MONTHLY</v>
          </cell>
          <cell r="E3381">
            <v>67</v>
          </cell>
          <cell r="F3381">
            <v>0</v>
          </cell>
          <cell r="G3381">
            <v>31002</v>
          </cell>
        </row>
        <row r="3382">
          <cell r="B3382" t="str">
            <v>CPHAUL20CO</v>
          </cell>
          <cell r="C3382" t="str">
            <v>20YD CUST OWNED COMP-HAUL</v>
          </cell>
          <cell r="D3382" t="str">
            <v>CPHAUL20CO20YD CUST OWNED COMP-HAUL</v>
          </cell>
          <cell r="E3382">
            <v>26</v>
          </cell>
          <cell r="F3382">
            <v>0</v>
          </cell>
          <cell r="G3382">
            <v>31000</v>
          </cell>
        </row>
        <row r="3383">
          <cell r="B3383" t="str">
            <v>DISP</v>
          </cell>
          <cell r="C3383" t="str">
            <v>Disposal Fee Per Ton</v>
          </cell>
          <cell r="D3383" t="str">
            <v>DISPDisposal Fee Per Ton</v>
          </cell>
          <cell r="E3383">
            <v>62</v>
          </cell>
          <cell r="F3383">
            <v>0</v>
          </cell>
          <cell r="G3383">
            <v>31005</v>
          </cell>
        </row>
        <row r="3384">
          <cell r="B3384" t="str">
            <v>DISPAPPL</v>
          </cell>
          <cell r="C3384" t="str">
            <v>DUMP FEE - APPLIANCE</v>
          </cell>
          <cell r="D3384" t="str">
            <v>DISPAPPLDUMP FEE - APPLIANCE</v>
          </cell>
          <cell r="E3384">
            <v>18</v>
          </cell>
          <cell r="F3384">
            <v>0</v>
          </cell>
          <cell r="G3384">
            <v>31005</v>
          </cell>
        </row>
        <row r="3385">
          <cell r="B3385" t="str">
            <v>DISPRH</v>
          </cell>
          <cell r="C3385" t="str">
            <v>DISPOSAL TONNAGE-RH</v>
          </cell>
          <cell r="D3385" t="str">
            <v>DISPRHDISPOSAL TONNAGE-RH</v>
          </cell>
          <cell r="E3385">
            <v>8</v>
          </cell>
          <cell r="F3385">
            <v>0</v>
          </cell>
          <cell r="G3385">
            <v>31005</v>
          </cell>
        </row>
        <row r="3386">
          <cell r="B3386" t="str">
            <v>DISPWD-RO</v>
          </cell>
          <cell r="C3386" t="str">
            <v>DISPOSAL FEE WOOD - RO</v>
          </cell>
          <cell r="D3386" t="str">
            <v>DISPWD-RODISPOSAL FEE WOOD - RO</v>
          </cell>
          <cell r="E3386">
            <v>16</v>
          </cell>
          <cell r="F3386">
            <v>0</v>
          </cell>
          <cell r="G3386">
            <v>31005</v>
          </cell>
        </row>
        <row r="3387">
          <cell r="B3387" t="str">
            <v>RECYHAUL</v>
          </cell>
          <cell r="C3387" t="str">
            <v>ROLL OFF RECYCLE HAUL</v>
          </cell>
          <cell r="D3387" t="str">
            <v>RECYHAULROLL OFF RECYCLE HAUL</v>
          </cell>
          <cell r="E3387">
            <v>42</v>
          </cell>
          <cell r="F3387">
            <v>0</v>
          </cell>
          <cell r="G3387">
            <v>31004</v>
          </cell>
        </row>
        <row r="3388">
          <cell r="B3388" t="str">
            <v>RECYRELOCATE</v>
          </cell>
          <cell r="C3388" t="str">
            <v>RELOCATE RECY BOX</v>
          </cell>
          <cell r="D3388" t="str">
            <v>RECYRELOCATERELOCATE RECY BOX</v>
          </cell>
          <cell r="E3388">
            <v>11</v>
          </cell>
          <cell r="F3388">
            <v>0</v>
          </cell>
          <cell r="G3388">
            <v>31004</v>
          </cell>
        </row>
        <row r="3389">
          <cell r="B3389" t="str">
            <v>ROHAUL20</v>
          </cell>
          <cell r="C3389" t="str">
            <v>20YD ROLL OFF-HAUL</v>
          </cell>
          <cell r="D3389" t="str">
            <v>ROHAUL2020YD ROLL OFF-HAUL</v>
          </cell>
          <cell r="E3389">
            <v>48</v>
          </cell>
          <cell r="F3389">
            <v>0</v>
          </cell>
          <cell r="G3389">
            <v>31000</v>
          </cell>
        </row>
        <row r="3390">
          <cell r="B3390" t="str">
            <v>ROHAUL30</v>
          </cell>
          <cell r="C3390" t="str">
            <v>30YD ROLL OFF-HAUL</v>
          </cell>
          <cell r="D3390" t="str">
            <v>ROHAUL3030YD ROLL OFF-HAUL</v>
          </cell>
          <cell r="E3390">
            <v>36</v>
          </cell>
          <cell r="F3390">
            <v>0</v>
          </cell>
          <cell r="G3390">
            <v>31000</v>
          </cell>
        </row>
        <row r="3391">
          <cell r="B3391" t="str">
            <v>ROHAUL30T</v>
          </cell>
          <cell r="C3391" t="str">
            <v>30YD ROLL OFF TEMP HAUL</v>
          </cell>
          <cell r="D3391" t="str">
            <v>ROHAUL30T30YD ROLL OFF TEMP HAUL</v>
          </cell>
          <cell r="E3391">
            <v>51</v>
          </cell>
          <cell r="F3391">
            <v>0</v>
          </cell>
          <cell r="G3391">
            <v>31001</v>
          </cell>
        </row>
        <row r="3392">
          <cell r="B3392" t="str">
            <v>ROMILE</v>
          </cell>
          <cell r="C3392" t="str">
            <v>ROLL OFF-MILEAGE</v>
          </cell>
          <cell r="D3392" t="str">
            <v>ROMILEROLL OFF-MILEAGE</v>
          </cell>
          <cell r="E3392">
            <v>33</v>
          </cell>
          <cell r="F3392">
            <v>0</v>
          </cell>
          <cell r="G3392">
            <v>31010</v>
          </cell>
        </row>
        <row r="3393">
          <cell r="B3393" t="str">
            <v>RORENTTD</v>
          </cell>
          <cell r="C3393" t="str">
            <v>ROLL OFF RENT TEMP DAILY</v>
          </cell>
          <cell r="D3393" t="str">
            <v>RORENTTDROLL OFF RENT TEMP DAILY</v>
          </cell>
          <cell r="E3393">
            <v>47</v>
          </cell>
          <cell r="F3393">
            <v>0</v>
          </cell>
          <cell r="G3393">
            <v>31002</v>
          </cell>
        </row>
        <row r="3394">
          <cell r="B3394" t="str">
            <v>ROTIME-MINIMUM</v>
          </cell>
          <cell r="C3394" t="str">
            <v>RO TIME CHRG - MINIMUM</v>
          </cell>
          <cell r="D3394" t="str">
            <v>ROTIME-MINIMUMRO TIME CHRG - MINIMUM</v>
          </cell>
          <cell r="E3394">
            <v>7</v>
          </cell>
          <cell r="F3394">
            <v>0</v>
          </cell>
          <cell r="G3394">
            <v>31010</v>
          </cell>
        </row>
        <row r="3395">
          <cell r="B3395" t="str">
            <v>COMMODITY</v>
          </cell>
          <cell r="C3395" t="str">
            <v>COMMODITY</v>
          </cell>
          <cell r="D3395" t="str">
            <v>COMMODITYCOMMODITY</v>
          </cell>
          <cell r="E3395">
            <v>33</v>
          </cell>
          <cell r="F3395">
            <v>0</v>
          </cell>
          <cell r="G3395">
            <v>44161</v>
          </cell>
        </row>
        <row r="3396">
          <cell r="B3396" t="str">
            <v>ROHAUL30WOOD</v>
          </cell>
          <cell r="C3396" t="str">
            <v>30YD WOOD ROLL OFF-HAUL</v>
          </cell>
          <cell r="D3396" t="str">
            <v>ROHAUL30WOOD30YD WOOD ROLL OFF-HAUL</v>
          </cell>
          <cell r="E3396">
            <v>10</v>
          </cell>
          <cell r="F3396">
            <v>0</v>
          </cell>
          <cell r="G3396">
            <v>31004</v>
          </cell>
        </row>
        <row r="3397">
          <cell r="B3397" t="str">
            <v>RORECYMILE</v>
          </cell>
          <cell r="C3397" t="str">
            <v>ROLL OFF RECYCLE-MILEAGE</v>
          </cell>
          <cell r="D3397" t="str">
            <v>RORECYMILEROLL OFF RECYCLE-MILEAGE</v>
          </cell>
          <cell r="E3397">
            <v>9</v>
          </cell>
          <cell r="F3397">
            <v>0</v>
          </cell>
          <cell r="G3397">
            <v>31004</v>
          </cell>
        </row>
        <row r="3398">
          <cell r="B3398" t="str">
            <v>2178-RO</v>
          </cell>
          <cell r="C3398" t="str">
            <v>FUEL AND MATERIAL SURCHARGE</v>
          </cell>
          <cell r="D3398" t="str">
            <v>2178-ROFUEL AND MATERIAL SURCHARGE</v>
          </cell>
          <cell r="E3398">
            <v>140</v>
          </cell>
          <cell r="F3398">
            <v>0</v>
          </cell>
          <cell r="G3398">
            <v>31008</v>
          </cell>
        </row>
        <row r="3399">
          <cell r="B3399" t="str">
            <v>REFUSE</v>
          </cell>
          <cell r="C3399" t="str">
            <v>3.6% WA REFUSE TAX</v>
          </cell>
          <cell r="D3399" t="str">
            <v>REFUSE3.6% WA REFUSE TAX</v>
          </cell>
          <cell r="E3399">
            <v>337</v>
          </cell>
          <cell r="F3399">
            <v>0</v>
          </cell>
          <cell r="G3399">
            <v>20180</v>
          </cell>
        </row>
        <row r="3400">
          <cell r="B3400" t="str">
            <v>WA-STATE</v>
          </cell>
          <cell r="C3400" t="str">
            <v>8.1% WA STATE SALES TAX</v>
          </cell>
          <cell r="D3400" t="str">
            <v>WA-STATE8.1% WA STATE SALES TAX</v>
          </cell>
          <cell r="E3400">
            <v>170</v>
          </cell>
          <cell r="F3400">
            <v>0</v>
          </cell>
          <cell r="G3400">
            <v>20140</v>
          </cell>
        </row>
        <row r="3401">
          <cell r="B3401" t="str">
            <v>FINCHG</v>
          </cell>
          <cell r="C3401" t="str">
            <v>LATE FEE</v>
          </cell>
          <cell r="D3401" t="str">
            <v>FINCHGLATE FEE</v>
          </cell>
          <cell r="E3401">
            <v>138</v>
          </cell>
          <cell r="F3401">
            <v>0</v>
          </cell>
          <cell r="G3401">
            <v>38000</v>
          </cell>
        </row>
        <row r="3402">
          <cell r="B3402" t="str">
            <v>FINCHG</v>
          </cell>
          <cell r="C3402" t="str">
            <v>LATE FEE</v>
          </cell>
          <cell r="D3402" t="str">
            <v>FINCHGLATE FEE</v>
          </cell>
          <cell r="E3402">
            <v>138</v>
          </cell>
          <cell r="F3402">
            <v>0</v>
          </cell>
          <cell r="G3402">
            <v>38000</v>
          </cell>
        </row>
        <row r="3403">
          <cell r="B3403" t="str">
            <v>300CW1</v>
          </cell>
          <cell r="C3403" t="str">
            <v>1-300 GL CART WEEKLY SVC</v>
          </cell>
          <cell r="D3403" t="str">
            <v>300CW11-300 GL CART WEEKLY SVC</v>
          </cell>
          <cell r="E3403">
            <v>51</v>
          </cell>
          <cell r="F3403">
            <v>0</v>
          </cell>
          <cell r="G3403">
            <v>33000</v>
          </cell>
        </row>
        <row r="3404">
          <cell r="B3404" t="str">
            <v>60CE1</v>
          </cell>
          <cell r="C3404" t="str">
            <v>1-60 GAL CART CMML EOW</v>
          </cell>
          <cell r="D3404" t="str">
            <v>60CE11-60 GAL CART CMML EOW</v>
          </cell>
          <cell r="E3404">
            <v>52</v>
          </cell>
          <cell r="F3404">
            <v>0</v>
          </cell>
          <cell r="G3404">
            <v>33000</v>
          </cell>
        </row>
        <row r="3405">
          <cell r="B3405" t="str">
            <v>60CW1</v>
          </cell>
          <cell r="C3405" t="str">
            <v>1-60 GAL CART CMML WKLY</v>
          </cell>
          <cell r="D3405" t="str">
            <v>60CW11-60 GAL CART CMML WKLY</v>
          </cell>
          <cell r="E3405">
            <v>54</v>
          </cell>
          <cell r="F3405">
            <v>0</v>
          </cell>
          <cell r="G3405">
            <v>33000</v>
          </cell>
        </row>
        <row r="3406">
          <cell r="B3406" t="str">
            <v>90CW1</v>
          </cell>
          <cell r="C3406" t="str">
            <v>1-90 GAL CART CMML WKLY</v>
          </cell>
          <cell r="D3406" t="str">
            <v>90CW11-90 GAL CART CMML WKLY</v>
          </cell>
          <cell r="E3406">
            <v>63</v>
          </cell>
          <cell r="F3406">
            <v>0</v>
          </cell>
          <cell r="G3406">
            <v>33000</v>
          </cell>
        </row>
        <row r="3407">
          <cell r="B3407" t="str">
            <v>CRENT60</v>
          </cell>
          <cell r="C3407" t="str">
            <v>CONTAINER RENT 60 GAL</v>
          </cell>
          <cell r="D3407" t="str">
            <v>CRENT60CONTAINER RENT 60 GAL</v>
          </cell>
          <cell r="E3407">
            <v>50</v>
          </cell>
          <cell r="F3407">
            <v>0</v>
          </cell>
          <cell r="G3407">
            <v>33000</v>
          </cell>
        </row>
        <row r="3408">
          <cell r="B3408" t="str">
            <v>2178-COM</v>
          </cell>
          <cell r="C3408" t="str">
            <v>FUEL AND MATERIAL SURCHARGE</v>
          </cell>
          <cell r="D3408" t="str">
            <v>2178-COMFUEL AND MATERIAL SURCHARGE</v>
          </cell>
          <cell r="E3408">
            <v>77</v>
          </cell>
          <cell r="F3408">
            <v>0</v>
          </cell>
          <cell r="G3408">
            <v>33002</v>
          </cell>
        </row>
        <row r="3409">
          <cell r="B3409" t="str">
            <v>2178-RES</v>
          </cell>
          <cell r="C3409" t="str">
            <v>FUEL AND MATERIAL SURCHARGE</v>
          </cell>
          <cell r="D3409" t="str">
            <v>2178-RESFUEL AND MATERIAL SURCHARGE</v>
          </cell>
          <cell r="E3409">
            <v>133</v>
          </cell>
          <cell r="F3409">
            <v>0</v>
          </cell>
          <cell r="G3409">
            <v>32002</v>
          </cell>
        </row>
        <row r="3410">
          <cell r="B3410" t="str">
            <v>REFUSE</v>
          </cell>
          <cell r="C3410" t="str">
            <v>3.6% WA REFUSE TAX</v>
          </cell>
          <cell r="D3410" t="str">
            <v>REFUSE3.6% WA REFUSE TAX</v>
          </cell>
          <cell r="E3410">
            <v>337</v>
          </cell>
          <cell r="F3410">
            <v>0</v>
          </cell>
          <cell r="G3410">
            <v>20180</v>
          </cell>
        </row>
        <row r="3411">
          <cell r="B3411" t="str">
            <v>WA-STATE</v>
          </cell>
          <cell r="C3411" t="str">
            <v>7.6% WA STATE SALES TAX</v>
          </cell>
          <cell r="D3411" t="str">
            <v>WA-STATE7.6% WA STATE SALES TAX</v>
          </cell>
          <cell r="E3411">
            <v>43</v>
          </cell>
          <cell r="F3411">
            <v>0</v>
          </cell>
          <cell r="G3411">
            <v>20140</v>
          </cell>
        </row>
        <row r="3412">
          <cell r="B3412" t="str">
            <v>CC-KOL</v>
          </cell>
          <cell r="C3412" t="str">
            <v>ONLINE PAYMENT-CC</v>
          </cell>
          <cell r="D3412" t="str">
            <v>CC-KOLONLINE PAYMENT-CC</v>
          </cell>
          <cell r="E3412">
            <v>151</v>
          </cell>
          <cell r="F3412">
            <v>0</v>
          </cell>
          <cell r="G3412">
            <v>10098</v>
          </cell>
        </row>
        <row r="3413">
          <cell r="B3413" t="str">
            <v>PAY</v>
          </cell>
          <cell r="C3413" t="str">
            <v>PAYMENT-THANK YOU!</v>
          </cell>
          <cell r="D3413" t="str">
            <v>PAYPAYMENT-THANK YOU!</v>
          </cell>
          <cell r="E3413">
            <v>141</v>
          </cell>
          <cell r="F3413">
            <v>0</v>
          </cell>
          <cell r="G3413">
            <v>10060</v>
          </cell>
        </row>
        <row r="3414">
          <cell r="B3414" t="str">
            <v>PAY-KOL</v>
          </cell>
          <cell r="C3414" t="str">
            <v>PAYMENT-THANK YOU - OL</v>
          </cell>
          <cell r="D3414" t="str">
            <v>PAY-KOLPAYMENT-THANK YOU - OL</v>
          </cell>
          <cell r="E3414">
            <v>128</v>
          </cell>
          <cell r="F3414">
            <v>0</v>
          </cell>
          <cell r="G3414">
            <v>10093</v>
          </cell>
        </row>
        <row r="3415">
          <cell r="B3415" t="str">
            <v>PAYNOW</v>
          </cell>
          <cell r="C3415" t="str">
            <v>ONE-TIME PAYMENT</v>
          </cell>
          <cell r="D3415" t="str">
            <v>PAYNOWONE-TIME PAYMENT</v>
          </cell>
          <cell r="E3415">
            <v>157</v>
          </cell>
          <cell r="F3415">
            <v>0</v>
          </cell>
          <cell r="G3415">
            <v>10098</v>
          </cell>
        </row>
        <row r="3416">
          <cell r="B3416" t="str">
            <v>PAYPNCL</v>
          </cell>
          <cell r="C3416" t="str">
            <v>PAYMENT THANK YOU!</v>
          </cell>
          <cell r="D3416" t="str">
            <v>PAYPNCLPAYMENT THANK YOU!</v>
          </cell>
          <cell r="E3416">
            <v>151</v>
          </cell>
          <cell r="F3416">
            <v>0</v>
          </cell>
          <cell r="G3416">
            <v>10099</v>
          </cell>
        </row>
        <row r="3417">
          <cell r="B3417" t="str">
            <v>CC-KOL</v>
          </cell>
          <cell r="C3417" t="str">
            <v>ONLINE PAYMENT-CC</v>
          </cell>
          <cell r="D3417" t="str">
            <v>CC-KOLONLINE PAYMENT-CC</v>
          </cell>
          <cell r="E3417">
            <v>151</v>
          </cell>
          <cell r="F3417">
            <v>0</v>
          </cell>
          <cell r="G3417">
            <v>10098</v>
          </cell>
        </row>
        <row r="3418">
          <cell r="B3418" t="str">
            <v>PAY</v>
          </cell>
          <cell r="C3418" t="str">
            <v>PAYMENT-THANK YOU!</v>
          </cell>
          <cell r="D3418" t="str">
            <v>PAYPAYMENT-THANK YOU!</v>
          </cell>
          <cell r="E3418">
            <v>141</v>
          </cell>
          <cell r="F3418">
            <v>0</v>
          </cell>
          <cell r="G3418">
            <v>10060</v>
          </cell>
        </row>
        <row r="3419">
          <cell r="B3419" t="str">
            <v>PAY-KOL</v>
          </cell>
          <cell r="C3419" t="str">
            <v>PAYMENT-THANK YOU - OL</v>
          </cell>
          <cell r="D3419" t="str">
            <v>PAY-KOLPAYMENT-THANK YOU - OL</v>
          </cell>
          <cell r="E3419">
            <v>128</v>
          </cell>
          <cell r="F3419">
            <v>0</v>
          </cell>
          <cell r="G3419">
            <v>10093</v>
          </cell>
        </row>
        <row r="3420">
          <cell r="B3420" t="str">
            <v>PAYNOW</v>
          </cell>
          <cell r="C3420" t="str">
            <v>ONE-TIME PAYMENT</v>
          </cell>
          <cell r="D3420" t="str">
            <v>PAYNOWONE-TIME PAYMENT</v>
          </cell>
          <cell r="E3420">
            <v>157</v>
          </cell>
          <cell r="F3420">
            <v>0</v>
          </cell>
          <cell r="G3420">
            <v>10098</v>
          </cell>
        </row>
        <row r="3421">
          <cell r="B3421" t="str">
            <v>PAYPNCL</v>
          </cell>
          <cell r="C3421" t="str">
            <v>PAYMENT THANK YOU!</v>
          </cell>
          <cell r="D3421" t="str">
            <v>PAYPNCLPAYMENT THANK YOU!</v>
          </cell>
          <cell r="E3421">
            <v>151</v>
          </cell>
          <cell r="F3421">
            <v>0</v>
          </cell>
          <cell r="G3421">
            <v>10099</v>
          </cell>
        </row>
        <row r="3422">
          <cell r="B3422" t="str">
            <v>CC-KOL</v>
          </cell>
          <cell r="C3422" t="str">
            <v>ONLINE PAYMENT-CC</v>
          </cell>
          <cell r="D3422" t="str">
            <v>CC-KOLONLINE PAYMENT-CC</v>
          </cell>
          <cell r="E3422">
            <v>151</v>
          </cell>
          <cell r="F3422">
            <v>0</v>
          </cell>
          <cell r="G3422">
            <v>10098</v>
          </cell>
        </row>
        <row r="3423">
          <cell r="B3423" t="str">
            <v>PAYNOW</v>
          </cell>
          <cell r="C3423" t="str">
            <v>ONE-TIME PAYMENT</v>
          </cell>
          <cell r="D3423" t="str">
            <v>PAYNOWONE-TIME PAYMENT</v>
          </cell>
          <cell r="E3423">
            <v>157</v>
          </cell>
          <cell r="F3423">
            <v>0</v>
          </cell>
          <cell r="G3423">
            <v>10098</v>
          </cell>
        </row>
        <row r="3424">
          <cell r="B3424" t="str">
            <v>PAYPNCL</v>
          </cell>
          <cell r="C3424" t="str">
            <v>PAYMENT THANK YOU!</v>
          </cell>
          <cell r="D3424" t="str">
            <v>PAYPNCLPAYMENT THANK YOU!</v>
          </cell>
          <cell r="E3424">
            <v>151</v>
          </cell>
          <cell r="F3424">
            <v>0</v>
          </cell>
          <cell r="G3424">
            <v>10099</v>
          </cell>
        </row>
        <row r="3425">
          <cell r="B3425" t="str">
            <v>2178-RO</v>
          </cell>
          <cell r="C3425" t="str">
            <v>FUEL AND MATERIAL SURCHARGE</v>
          </cell>
          <cell r="D3425" t="str">
            <v>2178-ROFUEL AND MATERIAL SURCHARGE</v>
          </cell>
          <cell r="E3425">
            <v>140</v>
          </cell>
          <cell r="F3425">
            <v>0</v>
          </cell>
          <cell r="G3425">
            <v>31008</v>
          </cell>
        </row>
        <row r="3426">
          <cell r="B3426" t="str">
            <v>REFUSE</v>
          </cell>
          <cell r="C3426" t="str">
            <v>3.6% WA REFUSE TAX</v>
          </cell>
          <cell r="D3426" t="str">
            <v>REFUSE3.6% WA REFUSE TAX</v>
          </cell>
          <cell r="E3426">
            <v>337</v>
          </cell>
          <cell r="F3426">
            <v>0</v>
          </cell>
          <cell r="G3426">
            <v>20180</v>
          </cell>
        </row>
        <row r="3427">
          <cell r="B3427" t="str">
            <v>WA-STATE</v>
          </cell>
          <cell r="C3427" t="str">
            <v>7.6% WA STATE SALES TAX</v>
          </cell>
          <cell r="D3427" t="str">
            <v>WA-STATE7.6% WA STATE SALES TAX</v>
          </cell>
          <cell r="E3427">
            <v>43</v>
          </cell>
          <cell r="F3427">
            <v>0</v>
          </cell>
          <cell r="G3427">
            <v>20140</v>
          </cell>
        </row>
        <row r="3428">
          <cell r="B3428" t="str">
            <v>60RM1</v>
          </cell>
          <cell r="C3428" t="str">
            <v>1-60 GAL CART MONTHLY SVC</v>
          </cell>
          <cell r="D3428" t="str">
            <v>60RM11-60 GAL CART MONTHLY SVC</v>
          </cell>
          <cell r="E3428">
            <v>88</v>
          </cell>
          <cell r="F3428">
            <v>0</v>
          </cell>
          <cell r="G3428">
            <v>32000</v>
          </cell>
        </row>
        <row r="3429">
          <cell r="B3429" t="str">
            <v>60RW1</v>
          </cell>
          <cell r="C3429" t="str">
            <v>1-60 GAL CART WEEKLY SVC</v>
          </cell>
          <cell r="D3429" t="str">
            <v>60RW11-60 GAL CART WEEKLY SVC</v>
          </cell>
          <cell r="E3429">
            <v>144</v>
          </cell>
          <cell r="F3429">
            <v>0</v>
          </cell>
          <cell r="G3429">
            <v>32000</v>
          </cell>
        </row>
        <row r="3430">
          <cell r="B3430" t="str">
            <v>90RW1</v>
          </cell>
          <cell r="C3430" t="str">
            <v>1-90 GAL CART RESI WKLY</v>
          </cell>
          <cell r="D3430" t="str">
            <v>90RW11-90 GAL CART RESI WKLY</v>
          </cell>
          <cell r="E3430">
            <v>104</v>
          </cell>
          <cell r="F3430">
            <v>0</v>
          </cell>
          <cell r="G3430">
            <v>32000</v>
          </cell>
        </row>
        <row r="3431">
          <cell r="B3431" t="str">
            <v>RDRIVEIN</v>
          </cell>
          <cell r="C3431" t="str">
            <v>DRIVE IN SERVICE</v>
          </cell>
          <cell r="D3431" t="str">
            <v>RDRIVEINDRIVE IN SERVICE</v>
          </cell>
          <cell r="E3431">
            <v>52</v>
          </cell>
          <cell r="F3431">
            <v>0</v>
          </cell>
          <cell r="G3431">
            <v>32001</v>
          </cell>
        </row>
        <row r="3432">
          <cell r="B3432" t="str">
            <v>EXTRAR</v>
          </cell>
          <cell r="C3432" t="str">
            <v>EXTRA CAN/BAGS</v>
          </cell>
          <cell r="D3432" t="str">
            <v>EXTRAREXTRA CAN/BAGS</v>
          </cell>
          <cell r="E3432">
            <v>74</v>
          </cell>
          <cell r="F3432">
            <v>0</v>
          </cell>
          <cell r="G3432">
            <v>32001</v>
          </cell>
        </row>
        <row r="3433">
          <cell r="B3433" t="str">
            <v>OFOWR</v>
          </cell>
          <cell r="C3433" t="str">
            <v>OVERFILL/OVERWEIGHT CHG</v>
          </cell>
          <cell r="D3433" t="str">
            <v>OFOWROVERFILL/OVERWEIGHT CHG</v>
          </cell>
          <cell r="E3433">
            <v>70</v>
          </cell>
          <cell r="F3433">
            <v>0</v>
          </cell>
          <cell r="G3433">
            <v>32001</v>
          </cell>
        </row>
        <row r="3434">
          <cell r="B3434" t="str">
            <v>RXTRA60</v>
          </cell>
          <cell r="C3434" t="str">
            <v>EXTRA 60GAL RESI</v>
          </cell>
          <cell r="D3434" t="str">
            <v>RXTRA60EXTRA 60GAL RESI</v>
          </cell>
          <cell r="E3434">
            <v>49</v>
          </cell>
          <cell r="F3434">
            <v>0</v>
          </cell>
          <cell r="G3434">
            <v>32001</v>
          </cell>
        </row>
        <row r="3435">
          <cell r="B3435" t="str">
            <v>2178-RES</v>
          </cell>
          <cell r="C3435" t="str">
            <v>FUEL AND MATERIAL SURCHARGE</v>
          </cell>
          <cell r="D3435" t="str">
            <v>2178-RESFUEL AND MATERIAL SURCHARGE</v>
          </cell>
          <cell r="E3435">
            <v>133</v>
          </cell>
          <cell r="F3435">
            <v>0</v>
          </cell>
          <cell r="G3435">
            <v>32002</v>
          </cell>
        </row>
        <row r="3436">
          <cell r="B3436" t="str">
            <v>REFUSE</v>
          </cell>
          <cell r="C3436" t="str">
            <v>3.6% WA REFUSE TAX</v>
          </cell>
          <cell r="D3436" t="str">
            <v>REFUSE3.6% WA REFUSE TAX</v>
          </cell>
          <cell r="E3436">
            <v>337</v>
          </cell>
          <cell r="F3436">
            <v>0</v>
          </cell>
          <cell r="G3436">
            <v>20180</v>
          </cell>
        </row>
        <row r="3437">
          <cell r="B3437" t="str">
            <v>60RW1</v>
          </cell>
          <cell r="C3437" t="str">
            <v>1-60 GAL CART WEEKLY SVC</v>
          </cell>
          <cell r="D3437" t="str">
            <v>60RW11-60 GAL CART WEEKLY SVC</v>
          </cell>
          <cell r="E3437">
            <v>144</v>
          </cell>
          <cell r="F3437">
            <v>0</v>
          </cell>
          <cell r="G3437">
            <v>32000</v>
          </cell>
        </row>
        <row r="3438">
          <cell r="B3438" t="str">
            <v>OFOWR</v>
          </cell>
          <cell r="C3438" t="str">
            <v>OVERFILL/OVERWEIGHT CHG</v>
          </cell>
          <cell r="D3438" t="str">
            <v>OFOWROVERFILL/OVERWEIGHT CHG</v>
          </cell>
          <cell r="E3438">
            <v>70</v>
          </cell>
          <cell r="F3438">
            <v>0</v>
          </cell>
          <cell r="G3438">
            <v>32001</v>
          </cell>
        </row>
        <row r="3439">
          <cell r="B3439" t="str">
            <v>RESTART</v>
          </cell>
          <cell r="C3439" t="str">
            <v>SERVICE RESTART FEE</v>
          </cell>
          <cell r="D3439" t="str">
            <v>RESTARTSERVICE RESTART FEE</v>
          </cell>
          <cell r="E3439">
            <v>80</v>
          </cell>
          <cell r="F3439">
            <v>0</v>
          </cell>
          <cell r="G3439">
            <v>32000</v>
          </cell>
        </row>
        <row r="3440">
          <cell r="B3440" t="str">
            <v>SP60-RES</v>
          </cell>
          <cell r="C3440" t="str">
            <v>SPECIAL PICKUP 60GL RES</v>
          </cell>
          <cell r="D3440" t="str">
            <v>SP60-RESSPECIAL PICKUP 60GL RES</v>
          </cell>
          <cell r="E3440">
            <v>49</v>
          </cell>
          <cell r="F3440">
            <v>0</v>
          </cell>
          <cell r="G3440">
            <v>32001</v>
          </cell>
        </row>
        <row r="3441">
          <cell r="B3441" t="str">
            <v>2178-RES</v>
          </cell>
          <cell r="C3441" t="str">
            <v>FUEL AND MATERIAL SURCHARGE</v>
          </cell>
          <cell r="D3441" t="str">
            <v>2178-RESFUEL AND MATERIAL SURCHARGE</v>
          </cell>
          <cell r="E3441">
            <v>133</v>
          </cell>
          <cell r="F3441">
            <v>0</v>
          </cell>
          <cell r="G3441">
            <v>32002</v>
          </cell>
        </row>
        <row r="3442">
          <cell r="B3442" t="str">
            <v>REFUSE</v>
          </cell>
          <cell r="C3442" t="str">
            <v>3.6% WA REFUSE TAX</v>
          </cell>
          <cell r="D3442" t="str">
            <v>REFUSE3.6% WA REFUSE TAX</v>
          </cell>
          <cell r="E3442">
            <v>337</v>
          </cell>
          <cell r="F3442">
            <v>0</v>
          </cell>
          <cell r="G3442">
            <v>20180</v>
          </cell>
        </row>
        <row r="3443">
          <cell r="B3443" t="str">
            <v>REDELIVER</v>
          </cell>
          <cell r="C3443" t="str">
            <v>DELIVERY CHARGE</v>
          </cell>
          <cell r="D3443" t="str">
            <v>REDELIVERDELIVERY CHARGE</v>
          </cell>
          <cell r="E3443">
            <v>77</v>
          </cell>
          <cell r="F3443">
            <v>0</v>
          </cell>
          <cell r="G3443">
            <v>32001</v>
          </cell>
        </row>
        <row r="3444">
          <cell r="B3444" t="str">
            <v>RORECYRENT</v>
          </cell>
          <cell r="C3444" t="str">
            <v>ROLL OFF RECYCLE RENT</v>
          </cell>
          <cell r="D3444" t="str">
            <v>RORECYRENTROLL OFF RECYCLE RENT</v>
          </cell>
          <cell r="E3444">
            <v>25</v>
          </cell>
          <cell r="F3444">
            <v>0</v>
          </cell>
          <cell r="G3444">
            <v>31002</v>
          </cell>
        </row>
        <row r="3445">
          <cell r="B3445" t="str">
            <v>RECYHAUL</v>
          </cell>
          <cell r="C3445" t="str">
            <v>ROLL OFF RECYCLE HAUL</v>
          </cell>
          <cell r="D3445" t="str">
            <v>RECYHAULROLL OFF RECYCLE HAUL</v>
          </cell>
          <cell r="E3445">
            <v>42</v>
          </cell>
          <cell r="F3445">
            <v>0</v>
          </cell>
          <cell r="G3445">
            <v>31004</v>
          </cell>
        </row>
        <row r="3446">
          <cell r="B3446" t="str">
            <v>ROHAUL30</v>
          </cell>
          <cell r="C3446" t="str">
            <v>30YD ROLL OFF-HAUL</v>
          </cell>
          <cell r="D3446" t="str">
            <v>ROHAUL3030YD ROLL OFF-HAUL</v>
          </cell>
          <cell r="E3446">
            <v>36</v>
          </cell>
          <cell r="F3446">
            <v>0</v>
          </cell>
          <cell r="G3446">
            <v>31000</v>
          </cell>
        </row>
        <row r="3447">
          <cell r="B3447" t="str">
            <v>FINCHG</v>
          </cell>
          <cell r="C3447" t="str">
            <v>LATE FEE</v>
          </cell>
          <cell r="D3447" t="str">
            <v>FINCHGLATE FEE</v>
          </cell>
          <cell r="E3447">
            <v>138</v>
          </cell>
          <cell r="F3447">
            <v>0</v>
          </cell>
          <cell r="G3447">
            <v>38000</v>
          </cell>
        </row>
        <row r="3448">
          <cell r="B3448" t="str">
            <v>MM</v>
          </cell>
          <cell r="C3448" t="str">
            <v>MOVE MONEY</v>
          </cell>
          <cell r="D3448" t="str">
            <v>MMMOVE MONEY</v>
          </cell>
          <cell r="E3448">
            <v>63</v>
          </cell>
          <cell r="F3448">
            <v>0</v>
          </cell>
          <cell r="G3448">
            <v>10095</v>
          </cell>
        </row>
        <row r="3449">
          <cell r="B3449" t="str">
            <v>FINCHG</v>
          </cell>
          <cell r="C3449" t="str">
            <v>LATE FEE</v>
          </cell>
          <cell r="D3449" t="str">
            <v>FINCHGLATE FEE</v>
          </cell>
          <cell r="E3449">
            <v>138</v>
          </cell>
          <cell r="F3449">
            <v>0</v>
          </cell>
          <cell r="G3449">
            <v>38000</v>
          </cell>
        </row>
        <row r="3450">
          <cell r="B3450" t="str">
            <v>MM</v>
          </cell>
          <cell r="C3450" t="str">
            <v>MOVE MONEY</v>
          </cell>
          <cell r="D3450" t="str">
            <v>MMMOVE MONEY</v>
          </cell>
          <cell r="E3450">
            <v>63</v>
          </cell>
          <cell r="F3450">
            <v>0</v>
          </cell>
          <cell r="G3450">
            <v>10095</v>
          </cell>
        </row>
        <row r="3451">
          <cell r="B3451" t="str">
            <v>OFOWC</v>
          </cell>
          <cell r="C3451" t="str">
            <v>OVERFILL/OVERWEIGHT COMM</v>
          </cell>
          <cell r="D3451" t="str">
            <v>OFOWCOVERFILL/OVERWEIGHT COMM</v>
          </cell>
          <cell r="E3451">
            <v>40</v>
          </cell>
          <cell r="F3451">
            <v>0</v>
          </cell>
          <cell r="G3451">
            <v>33001</v>
          </cell>
        </row>
        <row r="3452">
          <cell r="B3452" t="str">
            <v>300C2W1</v>
          </cell>
          <cell r="C3452" t="str">
            <v>1-300 GL CART 2X WK SVC</v>
          </cell>
          <cell r="D3452" t="str">
            <v>300C2W11-300 GL CART 2X WK SVC</v>
          </cell>
          <cell r="E3452">
            <v>41</v>
          </cell>
          <cell r="F3452">
            <v>0</v>
          </cell>
          <cell r="G3452">
            <v>33000</v>
          </cell>
        </row>
        <row r="3453">
          <cell r="B3453" t="str">
            <v>300C3W1</v>
          </cell>
          <cell r="C3453" t="str">
            <v>1-300 GL CART 3X WK SVC</v>
          </cell>
          <cell r="D3453" t="str">
            <v>300C3W11-300 GL CART 3X WK SVC</v>
          </cell>
          <cell r="E3453">
            <v>38</v>
          </cell>
          <cell r="F3453">
            <v>0</v>
          </cell>
          <cell r="G3453">
            <v>33000</v>
          </cell>
        </row>
        <row r="3454">
          <cell r="B3454" t="str">
            <v>300C5W1</v>
          </cell>
          <cell r="C3454" t="str">
            <v>1-300 GL CART 5X WK SVC</v>
          </cell>
          <cell r="D3454" t="str">
            <v>300C5W11-300 GL CART 5X WK SVC</v>
          </cell>
          <cell r="E3454">
            <v>34</v>
          </cell>
          <cell r="F3454">
            <v>0</v>
          </cell>
          <cell r="G3454">
            <v>33000</v>
          </cell>
        </row>
        <row r="3455">
          <cell r="B3455" t="str">
            <v>300CE1</v>
          </cell>
          <cell r="C3455" t="str">
            <v>1-300 GL CART EOW SVC</v>
          </cell>
          <cell r="D3455" t="str">
            <v>300CE11-300 GL CART EOW SVC</v>
          </cell>
          <cell r="E3455">
            <v>46</v>
          </cell>
          <cell r="F3455">
            <v>0</v>
          </cell>
          <cell r="G3455">
            <v>33000</v>
          </cell>
        </row>
        <row r="3456">
          <cell r="B3456" t="str">
            <v>300CW1</v>
          </cell>
          <cell r="C3456" t="str">
            <v>1-300 GL CART WEEKLY SVC</v>
          </cell>
          <cell r="D3456" t="str">
            <v>300CW11-300 GL CART WEEKLY SVC</v>
          </cell>
          <cell r="E3456">
            <v>51</v>
          </cell>
          <cell r="F3456">
            <v>0</v>
          </cell>
          <cell r="G3456">
            <v>33000</v>
          </cell>
        </row>
        <row r="3457">
          <cell r="B3457" t="str">
            <v>300RENTTM</v>
          </cell>
          <cell r="C3457" t="str">
            <v>300 GL CART TEMP RENT MONTHLY</v>
          </cell>
          <cell r="D3457" t="str">
            <v>300RENTTM300 GL CART TEMP RENT MONTHLY</v>
          </cell>
          <cell r="E3457">
            <v>28</v>
          </cell>
          <cell r="F3457">
            <v>0</v>
          </cell>
          <cell r="G3457">
            <v>33000</v>
          </cell>
        </row>
        <row r="3458">
          <cell r="B3458" t="str">
            <v>60C2W1</v>
          </cell>
          <cell r="C3458" t="str">
            <v>1-60 GAL CART CMML 2X WK</v>
          </cell>
          <cell r="D3458" t="str">
            <v>60C2W11-60 GAL CART CMML 2X WK</v>
          </cell>
          <cell r="E3458">
            <v>25</v>
          </cell>
          <cell r="F3458">
            <v>0</v>
          </cell>
          <cell r="G3458">
            <v>33000</v>
          </cell>
        </row>
        <row r="3459">
          <cell r="B3459" t="str">
            <v>60CE1</v>
          </cell>
          <cell r="C3459" t="str">
            <v>1-60 GAL CART CMML EOW</v>
          </cell>
          <cell r="D3459" t="str">
            <v>60CE11-60 GAL CART CMML EOW</v>
          </cell>
          <cell r="E3459">
            <v>52</v>
          </cell>
          <cell r="F3459">
            <v>0</v>
          </cell>
          <cell r="G3459">
            <v>33000</v>
          </cell>
        </row>
        <row r="3460">
          <cell r="B3460" t="str">
            <v>60CW1</v>
          </cell>
          <cell r="C3460" t="str">
            <v>1-60 GAL CART CMML WKLY</v>
          </cell>
          <cell r="D3460" t="str">
            <v>60CW11-60 GAL CART CMML WKLY</v>
          </cell>
          <cell r="E3460">
            <v>54</v>
          </cell>
          <cell r="F3460">
            <v>0</v>
          </cell>
          <cell r="G3460">
            <v>33000</v>
          </cell>
        </row>
        <row r="3461">
          <cell r="B3461" t="str">
            <v>90C2W1</v>
          </cell>
          <cell r="C3461" t="str">
            <v>1-90 GAL CART CMML 2X WK</v>
          </cell>
          <cell r="D3461" t="str">
            <v>90C2W11-90 GAL CART CMML 2X WK</v>
          </cell>
          <cell r="E3461">
            <v>36</v>
          </cell>
          <cell r="F3461">
            <v>0</v>
          </cell>
          <cell r="G3461">
            <v>33000</v>
          </cell>
        </row>
        <row r="3462">
          <cell r="B3462" t="str">
            <v>90CW1</v>
          </cell>
          <cell r="C3462" t="str">
            <v>1-90 GAL CART CMML WKLY</v>
          </cell>
          <cell r="D3462" t="str">
            <v>90CW11-90 GAL CART CMML WKLY</v>
          </cell>
          <cell r="E3462">
            <v>63</v>
          </cell>
          <cell r="F3462">
            <v>0</v>
          </cell>
          <cell r="G3462">
            <v>33000</v>
          </cell>
        </row>
        <row r="3463">
          <cell r="B3463" t="str">
            <v>95C5WB1</v>
          </cell>
          <cell r="C3463" t="str">
            <v>1-95 GAL BEAR CART CMML 5X WK</v>
          </cell>
          <cell r="D3463" t="str">
            <v>95C5WB11-95 GAL BEAR CART CMML 5X WK</v>
          </cell>
          <cell r="E3463">
            <v>16</v>
          </cell>
          <cell r="F3463">
            <v>0</v>
          </cell>
          <cell r="G3463">
            <v>33000</v>
          </cell>
        </row>
        <row r="3464">
          <cell r="B3464" t="str">
            <v>95CBRENT</v>
          </cell>
          <cell r="C3464" t="str">
            <v>95 CMML BEAR RENT</v>
          </cell>
          <cell r="D3464" t="str">
            <v>95CBRENT95 CMML BEAR RENT</v>
          </cell>
          <cell r="E3464">
            <v>37</v>
          </cell>
          <cell r="F3464">
            <v>0</v>
          </cell>
          <cell r="G3464">
            <v>33000</v>
          </cell>
        </row>
        <row r="3465">
          <cell r="B3465" t="str">
            <v>95CWB1</v>
          </cell>
          <cell r="C3465" t="str">
            <v>1-95 GAL BEAR CART CMML WKLY</v>
          </cell>
          <cell r="D3465" t="str">
            <v>95CWB11-95 GAL BEAR CART CMML WKLY</v>
          </cell>
          <cell r="E3465">
            <v>37</v>
          </cell>
          <cell r="F3465">
            <v>0</v>
          </cell>
          <cell r="G3465">
            <v>33000</v>
          </cell>
        </row>
        <row r="3466">
          <cell r="B3466" t="str">
            <v>CASTERS-COM</v>
          </cell>
          <cell r="C3466" t="str">
            <v>CASTERS - COM</v>
          </cell>
          <cell r="D3466" t="str">
            <v>CASTERS-COMCASTERS - COM</v>
          </cell>
          <cell r="E3466">
            <v>43</v>
          </cell>
          <cell r="F3466">
            <v>0</v>
          </cell>
          <cell r="G3466">
            <v>33000</v>
          </cell>
        </row>
        <row r="3467">
          <cell r="B3467" t="str">
            <v>CRENT300</v>
          </cell>
          <cell r="C3467" t="str">
            <v>CONTAINER RENT 300 GAL</v>
          </cell>
          <cell r="D3467" t="str">
            <v>CRENT300CONTAINER RENT 300 GAL</v>
          </cell>
          <cell r="E3467">
            <v>46</v>
          </cell>
          <cell r="F3467">
            <v>0</v>
          </cell>
          <cell r="G3467">
            <v>33000</v>
          </cell>
        </row>
        <row r="3468">
          <cell r="B3468" t="str">
            <v>CRENT60</v>
          </cell>
          <cell r="C3468" t="str">
            <v>CONTAINER RENT 60 GAL</v>
          </cell>
          <cell r="D3468" t="str">
            <v>CRENT60CONTAINER RENT 60 GAL</v>
          </cell>
          <cell r="E3468">
            <v>50</v>
          </cell>
          <cell r="F3468">
            <v>0</v>
          </cell>
          <cell r="G3468">
            <v>33000</v>
          </cell>
        </row>
        <row r="3469">
          <cell r="B3469" t="str">
            <v>ROLL2W300</v>
          </cell>
          <cell r="C3469" t="str">
            <v>ROLL OUT 300GAL 2X WK</v>
          </cell>
          <cell r="D3469" t="str">
            <v>ROLL2W300ROLL OUT 300GAL 2X WK</v>
          </cell>
          <cell r="E3469">
            <v>12</v>
          </cell>
          <cell r="F3469">
            <v>0</v>
          </cell>
          <cell r="G3469">
            <v>33001</v>
          </cell>
        </row>
        <row r="3470">
          <cell r="B3470" t="str">
            <v>ROLLOUTOC</v>
          </cell>
          <cell r="C3470" t="str">
            <v>ROLL OUT</v>
          </cell>
          <cell r="D3470" t="str">
            <v>ROLLOUTOCROLL OUT</v>
          </cell>
          <cell r="E3470">
            <v>36</v>
          </cell>
          <cell r="F3470">
            <v>0</v>
          </cell>
          <cell r="G3470">
            <v>33001</v>
          </cell>
        </row>
        <row r="3471">
          <cell r="B3471" t="str">
            <v>UNLOCKREF</v>
          </cell>
          <cell r="C3471" t="str">
            <v>UNLOCK / UNLATCH REFUSE</v>
          </cell>
          <cell r="D3471" t="str">
            <v>UNLOCKREFUNLOCK / UNLATCH REFUSE</v>
          </cell>
          <cell r="E3471">
            <v>39</v>
          </cell>
          <cell r="F3471">
            <v>0</v>
          </cell>
          <cell r="G3471">
            <v>33001</v>
          </cell>
        </row>
        <row r="3472">
          <cell r="B3472" t="str">
            <v>300CTPU</v>
          </cell>
          <cell r="C3472" t="str">
            <v>300 GL CART TEMP PICKUP</v>
          </cell>
          <cell r="D3472" t="str">
            <v>300CTPU300 GL CART TEMP PICKUP</v>
          </cell>
          <cell r="E3472">
            <v>30</v>
          </cell>
          <cell r="F3472">
            <v>0</v>
          </cell>
          <cell r="G3472">
            <v>33000</v>
          </cell>
        </row>
        <row r="3473">
          <cell r="B3473" t="str">
            <v>CTRIP-COMM</v>
          </cell>
          <cell r="C3473" t="str">
            <v>RETURN TRIP CHARGE - COMM</v>
          </cell>
          <cell r="D3473" t="str">
            <v>CTRIP-COMMRETURN TRIP CHARGE - COMM</v>
          </cell>
          <cell r="E3473">
            <v>12</v>
          </cell>
          <cell r="F3473">
            <v>0</v>
          </cell>
          <cell r="G3473">
            <v>33001</v>
          </cell>
        </row>
        <row r="3474">
          <cell r="B3474" t="str">
            <v>OFOWC</v>
          </cell>
          <cell r="C3474" t="str">
            <v>OVERFILL/OVERWEIGHT COMM</v>
          </cell>
          <cell r="D3474" t="str">
            <v>OFOWCOVERFILL/OVERWEIGHT COMM</v>
          </cell>
          <cell r="E3474">
            <v>40</v>
          </cell>
          <cell r="F3474">
            <v>0</v>
          </cell>
          <cell r="G3474">
            <v>33001</v>
          </cell>
        </row>
        <row r="3475">
          <cell r="B3475" t="str">
            <v>SP300</v>
          </cell>
          <cell r="C3475" t="str">
            <v>SPECIAL PICKUP 300GL</v>
          </cell>
          <cell r="D3475" t="str">
            <v>SP300SPECIAL PICKUP 300GL</v>
          </cell>
          <cell r="E3475">
            <v>30</v>
          </cell>
          <cell r="F3475">
            <v>0</v>
          </cell>
          <cell r="G3475">
            <v>33001</v>
          </cell>
        </row>
        <row r="3476">
          <cell r="B3476" t="str">
            <v>UNLOCKREF</v>
          </cell>
          <cell r="C3476" t="str">
            <v>UNLOCK / UNLATCH REFUSE</v>
          </cell>
          <cell r="D3476" t="str">
            <v>UNLOCKREFUNLOCK / UNLATCH REFUSE</v>
          </cell>
          <cell r="E3476">
            <v>39</v>
          </cell>
          <cell r="F3476">
            <v>0</v>
          </cell>
          <cell r="G3476">
            <v>33001</v>
          </cell>
        </row>
        <row r="3477">
          <cell r="B3477" t="str">
            <v>2178-COM</v>
          </cell>
          <cell r="C3477" t="str">
            <v>FUEL AND MATERIAL SURCHARGE</v>
          </cell>
          <cell r="D3477" t="str">
            <v>2178-COMFUEL AND MATERIAL SURCHARGE</v>
          </cell>
          <cell r="E3477">
            <v>77</v>
          </cell>
          <cell r="F3477">
            <v>0</v>
          </cell>
          <cell r="G3477">
            <v>33002</v>
          </cell>
        </row>
        <row r="3478">
          <cell r="B3478" t="str">
            <v>2178-RES</v>
          </cell>
          <cell r="C3478" t="str">
            <v>FUEL AND MATERIAL SURCHARGE</v>
          </cell>
          <cell r="D3478" t="str">
            <v>2178-RESFUEL AND MATERIAL SURCHARGE</v>
          </cell>
          <cell r="E3478">
            <v>133</v>
          </cell>
          <cell r="F3478">
            <v>0</v>
          </cell>
          <cell r="G3478">
            <v>33002</v>
          </cell>
        </row>
        <row r="3479">
          <cell r="B3479" t="str">
            <v>ILWACO-UTILITY</v>
          </cell>
          <cell r="C3479" t="str">
            <v>6.0% CITY UTILITY TAX</v>
          </cell>
          <cell r="D3479" t="str">
            <v>ILWACO-UTILITY6.0% CITY UTILITY TAX</v>
          </cell>
          <cell r="E3479">
            <v>79</v>
          </cell>
          <cell r="F3479">
            <v>0</v>
          </cell>
          <cell r="G3479">
            <v>20175</v>
          </cell>
        </row>
        <row r="3480">
          <cell r="B3480" t="str">
            <v>REFUSE</v>
          </cell>
          <cell r="C3480" t="str">
            <v>3.6% WA REFUSE TAX</v>
          </cell>
          <cell r="D3480" t="str">
            <v>REFUSE3.6% WA REFUSE TAX</v>
          </cell>
          <cell r="E3480">
            <v>337</v>
          </cell>
          <cell r="F3480">
            <v>0</v>
          </cell>
          <cell r="G3480">
            <v>20180</v>
          </cell>
        </row>
        <row r="3481">
          <cell r="B3481" t="str">
            <v>WA-STATE</v>
          </cell>
          <cell r="C3481" t="str">
            <v>8.1% WA STATE SALES TAX</v>
          </cell>
          <cell r="D3481" t="str">
            <v>WA-STATE8.1% WA STATE SALES TAX</v>
          </cell>
          <cell r="E3481">
            <v>170</v>
          </cell>
          <cell r="F3481">
            <v>0</v>
          </cell>
          <cell r="G3481">
            <v>20140</v>
          </cell>
        </row>
        <row r="3482">
          <cell r="B3482" t="str">
            <v>CC-KOL</v>
          </cell>
          <cell r="C3482" t="str">
            <v>ONLINE PAYMENT-CC</v>
          </cell>
          <cell r="D3482" t="str">
            <v>CC-KOLONLINE PAYMENT-CC</v>
          </cell>
          <cell r="E3482">
            <v>151</v>
          </cell>
          <cell r="F3482">
            <v>0</v>
          </cell>
          <cell r="G3482">
            <v>10098</v>
          </cell>
        </row>
        <row r="3483">
          <cell r="B3483" t="str">
            <v>PAY</v>
          </cell>
          <cell r="C3483" t="str">
            <v>PAYMENT-THANK YOU!</v>
          </cell>
          <cell r="D3483" t="str">
            <v>PAYPAYMENT-THANK YOU!</v>
          </cell>
          <cell r="E3483">
            <v>141</v>
          </cell>
          <cell r="F3483">
            <v>0</v>
          </cell>
          <cell r="G3483">
            <v>10060</v>
          </cell>
        </row>
        <row r="3484">
          <cell r="B3484" t="str">
            <v>PAY-CFREE</v>
          </cell>
          <cell r="C3484" t="str">
            <v>PAYMENT-THANK YOU</v>
          </cell>
          <cell r="D3484" t="str">
            <v>PAY-CFREEPAYMENT-THANK YOU</v>
          </cell>
          <cell r="E3484">
            <v>106</v>
          </cell>
          <cell r="F3484">
            <v>0</v>
          </cell>
          <cell r="G3484">
            <v>10092</v>
          </cell>
        </row>
        <row r="3485">
          <cell r="B3485" t="str">
            <v>PAY-KOL</v>
          </cell>
          <cell r="C3485" t="str">
            <v>PAYMENT-THANK YOU - OL</v>
          </cell>
          <cell r="D3485" t="str">
            <v>PAY-KOLPAYMENT-THANK YOU - OL</v>
          </cell>
          <cell r="E3485">
            <v>128</v>
          </cell>
          <cell r="F3485">
            <v>0</v>
          </cell>
          <cell r="G3485">
            <v>10093</v>
          </cell>
        </row>
        <row r="3486">
          <cell r="B3486" t="str">
            <v>PAYNOW</v>
          </cell>
          <cell r="C3486" t="str">
            <v>ONE-TIME PAYMENT</v>
          </cell>
          <cell r="D3486" t="str">
            <v>PAYNOWONE-TIME PAYMENT</v>
          </cell>
          <cell r="E3486">
            <v>157</v>
          </cell>
          <cell r="F3486">
            <v>0</v>
          </cell>
          <cell r="G3486">
            <v>10098</v>
          </cell>
        </row>
        <row r="3487">
          <cell r="B3487" t="str">
            <v>PAYPNCL</v>
          </cell>
          <cell r="C3487" t="str">
            <v>PAYMENT THANK YOU!</v>
          </cell>
          <cell r="D3487" t="str">
            <v>PAYPNCLPAYMENT THANK YOU!</v>
          </cell>
          <cell r="E3487">
            <v>151</v>
          </cell>
          <cell r="F3487">
            <v>0</v>
          </cell>
          <cell r="G3487">
            <v>10099</v>
          </cell>
        </row>
        <row r="3488">
          <cell r="B3488" t="str">
            <v>CC-KOL</v>
          </cell>
          <cell r="C3488" t="str">
            <v>ONLINE PAYMENT-CC</v>
          </cell>
          <cell r="D3488" t="str">
            <v>CC-KOLONLINE PAYMENT-CC</v>
          </cell>
          <cell r="E3488">
            <v>151</v>
          </cell>
          <cell r="F3488">
            <v>0</v>
          </cell>
          <cell r="G3488">
            <v>10098</v>
          </cell>
        </row>
        <row r="3489">
          <cell r="B3489" t="str">
            <v>MAKEPAYMENT</v>
          </cell>
          <cell r="C3489" t="str">
            <v>MAKE A PAYMENT</v>
          </cell>
          <cell r="D3489" t="str">
            <v>MAKEPAYMENTMAKE A PAYMENT</v>
          </cell>
          <cell r="E3489">
            <v>60</v>
          </cell>
          <cell r="F3489">
            <v>0</v>
          </cell>
          <cell r="G3489">
            <v>10098</v>
          </cell>
        </row>
        <row r="3490">
          <cell r="B3490" t="str">
            <v>PAY</v>
          </cell>
          <cell r="C3490" t="str">
            <v>PAYMENT-THANK YOU!</v>
          </cell>
          <cell r="D3490" t="str">
            <v>PAYPAYMENT-THANK YOU!</v>
          </cell>
          <cell r="E3490">
            <v>141</v>
          </cell>
          <cell r="F3490">
            <v>0</v>
          </cell>
          <cell r="G3490">
            <v>10060</v>
          </cell>
        </row>
        <row r="3491">
          <cell r="B3491" t="str">
            <v>PAY-CFREE</v>
          </cell>
          <cell r="C3491" t="str">
            <v>PAYMENT-THANK YOU</v>
          </cell>
          <cell r="D3491" t="str">
            <v>PAY-CFREEPAYMENT-THANK YOU</v>
          </cell>
          <cell r="E3491">
            <v>106</v>
          </cell>
          <cell r="F3491">
            <v>0</v>
          </cell>
          <cell r="G3491">
            <v>10092</v>
          </cell>
        </row>
        <row r="3492">
          <cell r="B3492" t="str">
            <v>PAY-KOL</v>
          </cell>
          <cell r="C3492" t="str">
            <v>PAYMENT-THANK YOU - OL</v>
          </cell>
          <cell r="D3492" t="str">
            <v>PAY-KOLPAYMENT-THANK YOU - OL</v>
          </cell>
          <cell r="E3492">
            <v>128</v>
          </cell>
          <cell r="F3492">
            <v>0</v>
          </cell>
          <cell r="G3492">
            <v>10093</v>
          </cell>
        </row>
        <row r="3493">
          <cell r="B3493" t="str">
            <v>PAYNOW</v>
          </cell>
          <cell r="C3493" t="str">
            <v>ONE-TIME PAYMENT</v>
          </cell>
          <cell r="D3493" t="str">
            <v>PAYNOWONE-TIME PAYMENT</v>
          </cell>
          <cell r="E3493">
            <v>157</v>
          </cell>
          <cell r="F3493">
            <v>0</v>
          </cell>
          <cell r="G3493">
            <v>10098</v>
          </cell>
        </row>
        <row r="3494">
          <cell r="B3494" t="str">
            <v>PAYPNCL</v>
          </cell>
          <cell r="C3494" t="str">
            <v>PAYMENT THANK YOU!</v>
          </cell>
          <cell r="D3494" t="str">
            <v>PAYPNCLPAYMENT THANK YOU!</v>
          </cell>
          <cell r="E3494">
            <v>151</v>
          </cell>
          <cell r="F3494">
            <v>0</v>
          </cell>
          <cell r="G3494">
            <v>10099</v>
          </cell>
        </row>
        <row r="3495">
          <cell r="B3495" t="str">
            <v>REF-PAYNOW</v>
          </cell>
          <cell r="C3495" t="str">
            <v>REFUND OF ONE-TIME PAYMENT</v>
          </cell>
          <cell r="D3495" t="str">
            <v>REF-PAYNOWREFUND OF ONE-TIME PAYMENT</v>
          </cell>
          <cell r="E3495">
            <v>51</v>
          </cell>
          <cell r="F3495">
            <v>0</v>
          </cell>
          <cell r="G3495">
            <v>10098</v>
          </cell>
        </row>
        <row r="3496">
          <cell r="B3496" t="str">
            <v>CC-KOL</v>
          </cell>
          <cell r="C3496" t="str">
            <v>ONLINE PAYMENT-CC</v>
          </cell>
          <cell r="D3496" t="str">
            <v>CC-KOLONLINE PAYMENT-CC</v>
          </cell>
          <cell r="E3496">
            <v>151</v>
          </cell>
          <cell r="F3496">
            <v>0</v>
          </cell>
          <cell r="G3496">
            <v>10098</v>
          </cell>
        </row>
        <row r="3497">
          <cell r="B3497" t="str">
            <v>PAY</v>
          </cell>
          <cell r="C3497" t="str">
            <v>PAYMENT-THANK YOU!</v>
          </cell>
          <cell r="D3497" t="str">
            <v>PAYPAYMENT-THANK YOU!</v>
          </cell>
          <cell r="E3497">
            <v>141</v>
          </cell>
          <cell r="F3497">
            <v>0</v>
          </cell>
          <cell r="G3497">
            <v>10060</v>
          </cell>
        </row>
        <row r="3498">
          <cell r="B3498" t="str">
            <v>PAY-KOL</v>
          </cell>
          <cell r="C3498" t="str">
            <v>PAYMENT-THANK YOU - OL</v>
          </cell>
          <cell r="D3498" t="str">
            <v>PAY-KOLPAYMENT-THANK YOU - OL</v>
          </cell>
          <cell r="E3498">
            <v>128</v>
          </cell>
          <cell r="F3498">
            <v>0</v>
          </cell>
          <cell r="G3498">
            <v>10093</v>
          </cell>
        </row>
        <row r="3499">
          <cell r="B3499" t="str">
            <v>PAYNOW</v>
          </cell>
          <cell r="C3499" t="str">
            <v>ONE-TIME PAYMENT</v>
          </cell>
          <cell r="D3499" t="str">
            <v>PAYNOWONE-TIME PAYMENT</v>
          </cell>
          <cell r="E3499">
            <v>157</v>
          </cell>
          <cell r="F3499">
            <v>0</v>
          </cell>
          <cell r="G3499">
            <v>10098</v>
          </cell>
        </row>
        <row r="3500">
          <cell r="B3500" t="str">
            <v>PAYPNCL</v>
          </cell>
          <cell r="C3500" t="str">
            <v>PAYMENT THANK YOU!</v>
          </cell>
          <cell r="D3500" t="str">
            <v>PAYPNCLPAYMENT THANK YOU!</v>
          </cell>
          <cell r="E3500">
            <v>151</v>
          </cell>
          <cell r="F3500">
            <v>0</v>
          </cell>
          <cell r="G3500">
            <v>10099</v>
          </cell>
        </row>
        <row r="3501">
          <cell r="B3501" t="str">
            <v>2178-RO</v>
          </cell>
          <cell r="C3501" t="str">
            <v>FUEL AND MATERIAL SURCHARGE</v>
          </cell>
          <cell r="D3501" t="str">
            <v>2178-ROFUEL AND MATERIAL SURCHARGE</v>
          </cell>
          <cell r="E3501">
            <v>140</v>
          </cell>
          <cell r="F3501">
            <v>0</v>
          </cell>
          <cell r="G3501">
            <v>31008</v>
          </cell>
        </row>
        <row r="3502">
          <cell r="B3502" t="str">
            <v>ILWACO-UTILITY</v>
          </cell>
          <cell r="C3502" t="str">
            <v>6.0% CITY UTILITY TAX</v>
          </cell>
          <cell r="D3502" t="str">
            <v>ILWACO-UTILITY6.0% CITY UTILITY TAX</v>
          </cell>
          <cell r="E3502">
            <v>79</v>
          </cell>
          <cell r="F3502">
            <v>0</v>
          </cell>
          <cell r="G3502">
            <v>20175</v>
          </cell>
        </row>
        <row r="3503">
          <cell r="B3503" t="str">
            <v>REFUSE</v>
          </cell>
          <cell r="C3503" t="str">
            <v>3.6% WA REFUSE TAX</v>
          </cell>
          <cell r="D3503" t="str">
            <v>REFUSE3.6% WA REFUSE TAX</v>
          </cell>
          <cell r="E3503">
            <v>337</v>
          </cell>
          <cell r="F3503">
            <v>0</v>
          </cell>
          <cell r="G3503">
            <v>20180</v>
          </cell>
        </row>
        <row r="3504">
          <cell r="B3504" t="str">
            <v>WA-STATE</v>
          </cell>
          <cell r="C3504" t="str">
            <v>8.1% WA STATE SALES TAX</v>
          </cell>
          <cell r="D3504" t="str">
            <v>WA-STATE8.1% WA STATE SALES TAX</v>
          </cell>
          <cell r="E3504">
            <v>170</v>
          </cell>
          <cell r="F3504">
            <v>0</v>
          </cell>
          <cell r="G3504">
            <v>20140</v>
          </cell>
        </row>
        <row r="3505">
          <cell r="B3505" t="str">
            <v>60RW1</v>
          </cell>
          <cell r="C3505" t="str">
            <v>1-60 GAL CART WEEKLY SVC</v>
          </cell>
          <cell r="D3505" t="str">
            <v>60RW11-60 GAL CART WEEKLY SVC</v>
          </cell>
          <cell r="E3505">
            <v>144</v>
          </cell>
          <cell r="F3505">
            <v>0</v>
          </cell>
          <cell r="G3505">
            <v>32000</v>
          </cell>
        </row>
        <row r="3506">
          <cell r="B3506" t="str">
            <v>65RBRENT</v>
          </cell>
          <cell r="C3506" t="str">
            <v>65 RESI BEAR RENT</v>
          </cell>
          <cell r="D3506" t="str">
            <v>65RBRENT65 RESI BEAR RENT</v>
          </cell>
          <cell r="E3506">
            <v>80</v>
          </cell>
          <cell r="F3506">
            <v>0</v>
          </cell>
          <cell r="G3506">
            <v>32000</v>
          </cell>
        </row>
        <row r="3507">
          <cell r="B3507" t="str">
            <v>EXTRAR</v>
          </cell>
          <cell r="C3507" t="str">
            <v>EXTRA CAN/BAGS</v>
          </cell>
          <cell r="D3507" t="str">
            <v>EXTRAREXTRA CAN/BAGS</v>
          </cell>
          <cell r="E3507">
            <v>74</v>
          </cell>
          <cell r="F3507">
            <v>0</v>
          </cell>
          <cell r="G3507">
            <v>32001</v>
          </cell>
        </row>
        <row r="3508">
          <cell r="B3508" t="str">
            <v>LOOSE-RES</v>
          </cell>
          <cell r="C3508" t="str">
            <v>LOOSE MATERIAL -RES</v>
          </cell>
          <cell r="D3508" t="str">
            <v>LOOSE-RESLOOSE MATERIAL -RES</v>
          </cell>
          <cell r="E3508">
            <v>14</v>
          </cell>
          <cell r="F3508">
            <v>0</v>
          </cell>
          <cell r="G3508">
            <v>32001</v>
          </cell>
        </row>
        <row r="3509">
          <cell r="B3509" t="str">
            <v>RESTART</v>
          </cell>
          <cell r="C3509" t="str">
            <v>SERVICE RESTART FEE</v>
          </cell>
          <cell r="D3509" t="str">
            <v>RESTARTSERVICE RESTART FEE</v>
          </cell>
          <cell r="E3509">
            <v>80</v>
          </cell>
          <cell r="F3509">
            <v>0</v>
          </cell>
          <cell r="G3509">
            <v>32000</v>
          </cell>
        </row>
        <row r="3510">
          <cell r="B3510" t="str">
            <v>RXTRA90</v>
          </cell>
          <cell r="C3510" t="str">
            <v>EXTRA 90GAL RESI</v>
          </cell>
          <cell r="D3510" t="str">
            <v>RXTRA90EXTRA 90GAL RESI</v>
          </cell>
          <cell r="E3510">
            <v>35</v>
          </cell>
          <cell r="F3510">
            <v>0</v>
          </cell>
          <cell r="G3510">
            <v>32001</v>
          </cell>
        </row>
        <row r="3511">
          <cell r="B3511" t="str">
            <v>TIME15</v>
          </cell>
          <cell r="C3511" t="str">
            <v>TIME CHRG - 15MIN</v>
          </cell>
          <cell r="D3511" t="str">
            <v>TIME15TIME CHRG - 15MIN</v>
          </cell>
          <cell r="E3511">
            <v>13</v>
          </cell>
          <cell r="F3511">
            <v>0</v>
          </cell>
          <cell r="G3511">
            <v>31010</v>
          </cell>
        </row>
        <row r="3512">
          <cell r="B3512" t="str">
            <v>2178-COM</v>
          </cell>
          <cell r="C3512" t="str">
            <v>FUEL AND MATERIAL SURCHARGE</v>
          </cell>
          <cell r="D3512" t="str">
            <v>2178-COMFUEL AND MATERIAL SURCHARGE</v>
          </cell>
          <cell r="E3512">
            <v>77</v>
          </cell>
          <cell r="F3512">
            <v>0</v>
          </cell>
          <cell r="G3512">
            <v>33002</v>
          </cell>
        </row>
        <row r="3513">
          <cell r="B3513" t="str">
            <v>2178-RES</v>
          </cell>
          <cell r="C3513" t="str">
            <v>FUEL AND MATERIAL SURCHARGE</v>
          </cell>
          <cell r="D3513" t="str">
            <v>2178-RESFUEL AND MATERIAL SURCHARGE</v>
          </cell>
          <cell r="E3513">
            <v>133</v>
          </cell>
          <cell r="F3513">
            <v>0</v>
          </cell>
          <cell r="G3513">
            <v>32002</v>
          </cell>
        </row>
        <row r="3514">
          <cell r="B3514" t="str">
            <v>ILWACO-UTILITY</v>
          </cell>
          <cell r="C3514" t="str">
            <v>6.0% CITY UTILITY TAX</v>
          </cell>
          <cell r="D3514" t="str">
            <v>ILWACO-UTILITY6.0% CITY UTILITY TAX</v>
          </cell>
          <cell r="E3514">
            <v>79</v>
          </cell>
          <cell r="F3514">
            <v>0</v>
          </cell>
          <cell r="G3514">
            <v>20175</v>
          </cell>
        </row>
        <row r="3515">
          <cell r="B3515" t="str">
            <v>REFUSE</v>
          </cell>
          <cell r="C3515" t="str">
            <v>3.6% WA REFUSE TAX</v>
          </cell>
          <cell r="D3515" t="str">
            <v>REFUSE3.6% WA REFUSE TAX</v>
          </cell>
          <cell r="E3515">
            <v>337</v>
          </cell>
          <cell r="F3515">
            <v>0</v>
          </cell>
          <cell r="G3515">
            <v>20180</v>
          </cell>
        </row>
        <row r="3516">
          <cell r="B3516" t="str">
            <v>WA-STATE</v>
          </cell>
          <cell r="C3516" t="str">
            <v>8.1% WA STATE SALES TAX</v>
          </cell>
          <cell r="D3516" t="str">
            <v>WA-STATE8.1% WA STATE SALES TAX</v>
          </cell>
          <cell r="E3516">
            <v>170</v>
          </cell>
          <cell r="F3516">
            <v>0</v>
          </cell>
          <cell r="G3516">
            <v>20140</v>
          </cell>
        </row>
        <row r="3517">
          <cell r="B3517" t="str">
            <v>60RM1</v>
          </cell>
          <cell r="C3517" t="str">
            <v>1-60 GAL CART MONTHLY SVC</v>
          </cell>
          <cell r="D3517" t="str">
            <v>60RM11-60 GAL CART MONTHLY SVC</v>
          </cell>
          <cell r="E3517">
            <v>88</v>
          </cell>
          <cell r="F3517">
            <v>0</v>
          </cell>
          <cell r="G3517">
            <v>32000</v>
          </cell>
        </row>
        <row r="3518">
          <cell r="B3518" t="str">
            <v>60RW1</v>
          </cell>
          <cell r="C3518" t="str">
            <v>1-60 GAL CART WEEKLY SVC</v>
          </cell>
          <cell r="D3518" t="str">
            <v>60RW11-60 GAL CART WEEKLY SVC</v>
          </cell>
          <cell r="E3518">
            <v>144</v>
          </cell>
          <cell r="F3518">
            <v>0</v>
          </cell>
          <cell r="G3518">
            <v>32000</v>
          </cell>
        </row>
        <row r="3519">
          <cell r="B3519" t="str">
            <v>65RBRENT</v>
          </cell>
          <cell r="C3519" t="str">
            <v>65 RESI BEAR RENT</v>
          </cell>
          <cell r="D3519" t="str">
            <v>65RBRENT65 RESI BEAR RENT</v>
          </cell>
          <cell r="E3519">
            <v>80</v>
          </cell>
          <cell r="F3519">
            <v>0</v>
          </cell>
          <cell r="G3519">
            <v>32000</v>
          </cell>
        </row>
        <row r="3520">
          <cell r="B3520" t="str">
            <v>90RW1</v>
          </cell>
          <cell r="C3520" t="str">
            <v>1-90 GAL CART RESI WKLY</v>
          </cell>
          <cell r="D3520" t="str">
            <v>90RW11-90 GAL CART RESI WKLY</v>
          </cell>
          <cell r="E3520">
            <v>104</v>
          </cell>
          <cell r="F3520">
            <v>0</v>
          </cell>
          <cell r="G3520">
            <v>32000</v>
          </cell>
        </row>
        <row r="3521">
          <cell r="B3521" t="str">
            <v>95RBRENT</v>
          </cell>
          <cell r="C3521" t="str">
            <v>95 RESI BEAR RENT</v>
          </cell>
          <cell r="D3521" t="str">
            <v>95RBRENT95 RESI BEAR RENT</v>
          </cell>
          <cell r="E3521">
            <v>49</v>
          </cell>
          <cell r="F3521">
            <v>0</v>
          </cell>
          <cell r="G3521">
            <v>32000</v>
          </cell>
        </row>
        <row r="3522">
          <cell r="B3522" t="str">
            <v>RDRIVEIN</v>
          </cell>
          <cell r="C3522" t="str">
            <v>DRIVE IN SERVICE</v>
          </cell>
          <cell r="D3522" t="str">
            <v>RDRIVEINDRIVE IN SERVICE</v>
          </cell>
          <cell r="E3522">
            <v>52</v>
          </cell>
          <cell r="F3522">
            <v>0</v>
          </cell>
          <cell r="G3522">
            <v>32001</v>
          </cell>
        </row>
        <row r="3523">
          <cell r="B3523" t="str">
            <v>ROLLW-RESI</v>
          </cell>
          <cell r="C3523" t="str">
            <v>Rollout 25ft/can per pick up</v>
          </cell>
          <cell r="D3523" t="str">
            <v>ROLLW-RESIRollout 25ft/can per pick up</v>
          </cell>
          <cell r="E3523">
            <v>32</v>
          </cell>
          <cell r="F3523">
            <v>0</v>
          </cell>
          <cell r="G3523">
            <v>32001</v>
          </cell>
        </row>
        <row r="3524">
          <cell r="B3524" t="str">
            <v>90RW1</v>
          </cell>
          <cell r="C3524" t="str">
            <v>1-90 GAL CART RESI WKLY</v>
          </cell>
          <cell r="D3524" t="str">
            <v>90RW11-90 GAL CART RESI WKLY</v>
          </cell>
          <cell r="E3524">
            <v>104</v>
          </cell>
          <cell r="F3524">
            <v>0</v>
          </cell>
          <cell r="G3524">
            <v>32000</v>
          </cell>
        </row>
        <row r="3525">
          <cell r="B3525" t="str">
            <v>EXTRAR</v>
          </cell>
          <cell r="C3525" t="str">
            <v>EXTRA CAN/BAGS</v>
          </cell>
          <cell r="D3525" t="str">
            <v>EXTRAREXTRA CAN/BAGS</v>
          </cell>
          <cell r="E3525">
            <v>74</v>
          </cell>
          <cell r="F3525">
            <v>0</v>
          </cell>
          <cell r="G3525">
            <v>32001</v>
          </cell>
        </row>
        <row r="3526">
          <cell r="B3526" t="str">
            <v>LOOSE-RES</v>
          </cell>
          <cell r="C3526" t="str">
            <v>LOOSE MATERIAL -RES</v>
          </cell>
          <cell r="D3526" t="str">
            <v>LOOSE-RESLOOSE MATERIAL -RES</v>
          </cell>
          <cell r="E3526">
            <v>14</v>
          </cell>
          <cell r="F3526">
            <v>0</v>
          </cell>
          <cell r="G3526">
            <v>32001</v>
          </cell>
        </row>
        <row r="3527">
          <cell r="B3527" t="str">
            <v>PDBAG-RES</v>
          </cell>
          <cell r="C3527" t="str">
            <v>PREPAID BAG - RES</v>
          </cell>
          <cell r="D3527" t="str">
            <v>PDBAG-RESPREPAID BAG - RES</v>
          </cell>
          <cell r="E3527">
            <v>5</v>
          </cell>
          <cell r="F3527">
            <v>0</v>
          </cell>
          <cell r="G3527">
            <v>32001</v>
          </cell>
        </row>
        <row r="3528">
          <cell r="B3528" t="str">
            <v>RXTRA90</v>
          </cell>
          <cell r="C3528" t="str">
            <v>EXTRA 90GAL RESI</v>
          </cell>
          <cell r="D3528" t="str">
            <v>RXTRA90EXTRA 90GAL RESI</v>
          </cell>
          <cell r="E3528">
            <v>35</v>
          </cell>
          <cell r="F3528">
            <v>0</v>
          </cell>
          <cell r="G3528">
            <v>32001</v>
          </cell>
        </row>
        <row r="3529">
          <cell r="B3529" t="str">
            <v>TIME15</v>
          </cell>
          <cell r="C3529" t="str">
            <v>TIME CHRG - 15MIN</v>
          </cell>
          <cell r="D3529" t="str">
            <v>TIME15TIME CHRG - 15MIN</v>
          </cell>
          <cell r="E3529">
            <v>13</v>
          </cell>
          <cell r="F3529">
            <v>0</v>
          </cell>
          <cell r="G3529">
            <v>31010</v>
          </cell>
        </row>
        <row r="3530">
          <cell r="B3530" t="str">
            <v>2178-RES</v>
          </cell>
          <cell r="C3530" t="str">
            <v>FUEL AND MATERIAL SURCHARGE</v>
          </cell>
          <cell r="D3530" t="str">
            <v>2178-RESFUEL AND MATERIAL SURCHARGE</v>
          </cell>
          <cell r="E3530">
            <v>133</v>
          </cell>
          <cell r="F3530">
            <v>0</v>
          </cell>
          <cell r="G3530">
            <v>32002</v>
          </cell>
        </row>
        <row r="3531">
          <cell r="B3531" t="str">
            <v>ILWACO-UTILITY</v>
          </cell>
          <cell r="C3531" t="str">
            <v>6.0% CITY UTILITY TAX</v>
          </cell>
          <cell r="D3531" t="str">
            <v>ILWACO-UTILITY6.0% CITY UTILITY TAX</v>
          </cell>
          <cell r="E3531">
            <v>79</v>
          </cell>
          <cell r="F3531">
            <v>0</v>
          </cell>
          <cell r="G3531">
            <v>20175</v>
          </cell>
        </row>
        <row r="3532">
          <cell r="B3532" t="str">
            <v>REFUSE</v>
          </cell>
          <cell r="C3532" t="str">
            <v>3.6% WA REFUSE TAX</v>
          </cell>
          <cell r="D3532" t="str">
            <v>REFUSE3.6% WA REFUSE TAX</v>
          </cell>
          <cell r="E3532">
            <v>337</v>
          </cell>
          <cell r="F3532">
            <v>0</v>
          </cell>
          <cell r="G3532">
            <v>20180</v>
          </cell>
        </row>
        <row r="3533">
          <cell r="B3533" t="str">
            <v>WA-STATE</v>
          </cell>
          <cell r="C3533" t="str">
            <v>8.1% WA STATE SALES TAX</v>
          </cell>
          <cell r="D3533" t="str">
            <v>WA-STATE8.1% WA STATE SALES TAX</v>
          </cell>
          <cell r="E3533">
            <v>170</v>
          </cell>
          <cell r="F3533">
            <v>0</v>
          </cell>
          <cell r="G3533">
            <v>20140</v>
          </cell>
        </row>
        <row r="3534">
          <cell r="B3534" t="str">
            <v>REDELIVER</v>
          </cell>
          <cell r="C3534" t="str">
            <v>DELIVERY CHARGE</v>
          </cell>
          <cell r="D3534" t="str">
            <v>REDELIVERDELIVERY CHARGE</v>
          </cell>
          <cell r="E3534">
            <v>77</v>
          </cell>
          <cell r="F3534">
            <v>0</v>
          </cell>
          <cell r="G3534">
            <v>32001</v>
          </cell>
        </row>
        <row r="3535">
          <cell r="B3535" t="str">
            <v>RORENT</v>
          </cell>
          <cell r="C3535" t="str">
            <v>ROLL OFF RENT</v>
          </cell>
          <cell r="D3535" t="str">
            <v>RORENTROLL OFF RENT</v>
          </cell>
          <cell r="E3535">
            <v>48</v>
          </cell>
          <cell r="F3535">
            <v>0</v>
          </cell>
          <cell r="G3535">
            <v>31002</v>
          </cell>
        </row>
        <row r="3536">
          <cell r="B3536" t="str">
            <v>RORENTTM</v>
          </cell>
          <cell r="C3536" t="str">
            <v>ROLL OFF RENT TEMP MONTHLY</v>
          </cell>
          <cell r="D3536" t="str">
            <v>RORENTTMROLL OFF RENT TEMP MONTHLY</v>
          </cell>
          <cell r="E3536">
            <v>67</v>
          </cell>
          <cell r="F3536">
            <v>0</v>
          </cell>
          <cell r="G3536">
            <v>31002</v>
          </cell>
        </row>
        <row r="3537">
          <cell r="B3537" t="str">
            <v>CPHAUL20CO</v>
          </cell>
          <cell r="C3537" t="str">
            <v>20YD CUST OWNED COMP-HAUL</v>
          </cell>
          <cell r="D3537" t="str">
            <v>CPHAUL20CO20YD CUST OWNED COMP-HAUL</v>
          </cell>
          <cell r="E3537">
            <v>26</v>
          </cell>
          <cell r="F3537">
            <v>0</v>
          </cell>
          <cell r="G3537">
            <v>31000</v>
          </cell>
        </row>
        <row r="3538">
          <cell r="B3538" t="str">
            <v>DISP</v>
          </cell>
          <cell r="C3538" t="str">
            <v>Disposal Fee Per Ton</v>
          </cell>
          <cell r="D3538" t="str">
            <v>DISPDisposal Fee Per Ton</v>
          </cell>
          <cell r="E3538">
            <v>62</v>
          </cell>
          <cell r="F3538">
            <v>0</v>
          </cell>
          <cell r="G3538">
            <v>31005</v>
          </cell>
        </row>
        <row r="3539">
          <cell r="B3539" t="str">
            <v>ROHAUL20</v>
          </cell>
          <cell r="C3539" t="str">
            <v>20YD ROLL OFF-HAUL</v>
          </cell>
          <cell r="D3539" t="str">
            <v>ROHAUL2020YD ROLL OFF-HAUL</v>
          </cell>
          <cell r="E3539">
            <v>48</v>
          </cell>
          <cell r="F3539">
            <v>0</v>
          </cell>
          <cell r="G3539">
            <v>31000</v>
          </cell>
        </row>
        <row r="3540">
          <cell r="B3540" t="str">
            <v>ROHAUL30T</v>
          </cell>
          <cell r="C3540" t="str">
            <v>30YD ROLL OFF TEMP HAUL</v>
          </cell>
          <cell r="D3540" t="str">
            <v>ROHAUL30T30YD ROLL OFF TEMP HAUL</v>
          </cell>
          <cell r="E3540">
            <v>51</v>
          </cell>
          <cell r="F3540">
            <v>0</v>
          </cell>
          <cell r="G3540">
            <v>31001</v>
          </cell>
        </row>
        <row r="3541">
          <cell r="B3541" t="str">
            <v>2178-RO</v>
          </cell>
          <cell r="C3541" t="str">
            <v>FUEL AND MATERIAL SURCHARGE</v>
          </cell>
          <cell r="D3541" t="str">
            <v>2178-ROFUEL AND MATERIAL SURCHARGE</v>
          </cell>
          <cell r="E3541">
            <v>140</v>
          </cell>
          <cell r="F3541">
            <v>0</v>
          </cell>
          <cell r="G3541">
            <v>31008</v>
          </cell>
        </row>
        <row r="3542">
          <cell r="B3542" t="str">
            <v>ILWACO-UTILITY</v>
          </cell>
          <cell r="C3542" t="str">
            <v>6.0% CITY UTILITY TAX</v>
          </cell>
          <cell r="D3542" t="str">
            <v>ILWACO-UTILITY6.0% CITY UTILITY TAX</v>
          </cell>
          <cell r="E3542">
            <v>79</v>
          </cell>
          <cell r="F3542">
            <v>0</v>
          </cell>
          <cell r="G3542">
            <v>20175</v>
          </cell>
        </row>
        <row r="3543">
          <cell r="B3543" t="str">
            <v>REFUSE</v>
          </cell>
          <cell r="C3543" t="str">
            <v>3.6% WA REFUSE TAX</v>
          </cell>
          <cell r="D3543" t="str">
            <v>REFUSE3.6% WA REFUSE TAX</v>
          </cell>
          <cell r="E3543">
            <v>337</v>
          </cell>
          <cell r="F3543">
            <v>0</v>
          </cell>
          <cell r="G3543">
            <v>20180</v>
          </cell>
        </row>
        <row r="3544">
          <cell r="B3544" t="str">
            <v>WA-STATE</v>
          </cell>
          <cell r="C3544" t="str">
            <v>8.1% WA STATE SALES TAX</v>
          </cell>
          <cell r="D3544" t="str">
            <v>WA-STATE8.1% WA STATE SALES TAX</v>
          </cell>
          <cell r="E3544">
            <v>170</v>
          </cell>
          <cell r="F3544">
            <v>0</v>
          </cell>
          <cell r="G3544">
            <v>20140</v>
          </cell>
        </row>
        <row r="3545">
          <cell r="B3545" t="str">
            <v>WA-STATE</v>
          </cell>
          <cell r="C3545" t="str">
            <v>8.1% WA STATE SALES TAX</v>
          </cell>
          <cell r="D3545" t="str">
            <v>WA-STATE8.1% WA STATE SALES TAX</v>
          </cell>
          <cell r="E3545">
            <v>170</v>
          </cell>
          <cell r="F3545">
            <v>0</v>
          </cell>
          <cell r="G3545">
            <v>20140</v>
          </cell>
        </row>
        <row r="3546">
          <cell r="B3546" t="str">
            <v>MM</v>
          </cell>
          <cell r="C3546" t="str">
            <v>MOVE MONEY</v>
          </cell>
          <cell r="D3546" t="str">
            <v>MMMOVE MONEY</v>
          </cell>
          <cell r="E3546">
            <v>63</v>
          </cell>
          <cell r="F3546">
            <v>0</v>
          </cell>
          <cell r="G3546">
            <v>10095</v>
          </cell>
        </row>
        <row r="3547">
          <cell r="B3547" t="str">
            <v>REFUND</v>
          </cell>
          <cell r="C3547" t="str">
            <v>REFUND</v>
          </cell>
          <cell r="D3547" t="str">
            <v>REFUNDREFUND</v>
          </cell>
          <cell r="E3547">
            <v>42</v>
          </cell>
          <cell r="F3547">
            <v>0</v>
          </cell>
          <cell r="G3547">
            <v>11599</v>
          </cell>
        </row>
        <row r="3548">
          <cell r="B3548" t="str">
            <v>FINCHG</v>
          </cell>
          <cell r="C3548" t="str">
            <v>LATE FEE</v>
          </cell>
          <cell r="D3548" t="str">
            <v>FINCHGLATE FEE</v>
          </cell>
          <cell r="E3548">
            <v>138</v>
          </cell>
          <cell r="F3548">
            <v>0</v>
          </cell>
          <cell r="G3548">
            <v>38000</v>
          </cell>
        </row>
        <row r="3549">
          <cell r="B3549" t="str">
            <v>BD</v>
          </cell>
          <cell r="C3549" t="str">
            <v>W\O BAD DEBT</v>
          </cell>
          <cell r="D3549" t="str">
            <v>BDW\O BAD DEBT</v>
          </cell>
          <cell r="E3549">
            <v>46</v>
          </cell>
          <cell r="F3549">
            <v>0</v>
          </cell>
          <cell r="G3549">
            <v>11902</v>
          </cell>
        </row>
        <row r="3550">
          <cell r="B3550" t="str">
            <v>FINCHG</v>
          </cell>
          <cell r="C3550" t="str">
            <v>LATE FEE</v>
          </cell>
          <cell r="D3550" t="str">
            <v>FINCHGLATE FEE</v>
          </cell>
          <cell r="E3550">
            <v>138</v>
          </cell>
          <cell r="F3550">
            <v>0</v>
          </cell>
          <cell r="G3550">
            <v>38000</v>
          </cell>
        </row>
        <row r="3551">
          <cell r="B3551" t="str">
            <v>MM</v>
          </cell>
          <cell r="C3551" t="str">
            <v>MOVE MONEY</v>
          </cell>
          <cell r="D3551" t="str">
            <v>MMMOVE MONEY</v>
          </cell>
          <cell r="E3551">
            <v>63</v>
          </cell>
          <cell r="F3551">
            <v>0</v>
          </cell>
          <cell r="G3551">
            <v>10095</v>
          </cell>
        </row>
        <row r="3552">
          <cell r="B3552" t="str">
            <v>REFUND</v>
          </cell>
          <cell r="C3552" t="str">
            <v>REFUND</v>
          </cell>
          <cell r="D3552" t="str">
            <v>REFUNDREFUND</v>
          </cell>
          <cell r="E3552">
            <v>42</v>
          </cell>
          <cell r="F3552">
            <v>0</v>
          </cell>
          <cell r="G3552">
            <v>11599</v>
          </cell>
        </row>
        <row r="3553">
          <cell r="B3553" t="str">
            <v>300C2W1</v>
          </cell>
          <cell r="C3553" t="str">
            <v>1-300 GL CART 2X WK SVC</v>
          </cell>
          <cell r="D3553" t="str">
            <v>300C2W11-300 GL CART 2X WK SVC</v>
          </cell>
          <cell r="E3553">
            <v>41</v>
          </cell>
          <cell r="F3553">
            <v>0</v>
          </cell>
          <cell r="G3553">
            <v>33000</v>
          </cell>
        </row>
        <row r="3554">
          <cell r="B3554" t="str">
            <v>300C3W1</v>
          </cell>
          <cell r="C3554" t="str">
            <v>1-300 GL CART 3X WK SVC</v>
          </cell>
          <cell r="D3554" t="str">
            <v>300C3W11-300 GL CART 3X WK SVC</v>
          </cell>
          <cell r="E3554">
            <v>38</v>
          </cell>
          <cell r="F3554">
            <v>0</v>
          </cell>
          <cell r="G3554">
            <v>33000</v>
          </cell>
        </row>
        <row r="3555">
          <cell r="B3555" t="str">
            <v>300C5W1</v>
          </cell>
          <cell r="C3555" t="str">
            <v>1-300 GL CART 5X WK SVC</v>
          </cell>
          <cell r="D3555" t="str">
            <v>300C5W11-300 GL CART 5X WK SVC</v>
          </cell>
          <cell r="E3555">
            <v>34</v>
          </cell>
          <cell r="F3555">
            <v>0</v>
          </cell>
          <cell r="G3555">
            <v>33000</v>
          </cell>
        </row>
        <row r="3556">
          <cell r="B3556" t="str">
            <v>300CE1</v>
          </cell>
          <cell r="C3556" t="str">
            <v>1-300 GL CART EOW SVC</v>
          </cell>
          <cell r="D3556" t="str">
            <v>300CE11-300 GL CART EOW SVC</v>
          </cell>
          <cell r="E3556">
            <v>46</v>
          </cell>
          <cell r="F3556">
            <v>0</v>
          </cell>
          <cell r="G3556">
            <v>33000</v>
          </cell>
        </row>
        <row r="3557">
          <cell r="B3557" t="str">
            <v>300CW1</v>
          </cell>
          <cell r="C3557" t="str">
            <v>1-300 GL CART WEEKLY SVC</v>
          </cell>
          <cell r="D3557" t="str">
            <v>300CW11-300 GL CART WEEKLY SVC</v>
          </cell>
          <cell r="E3557">
            <v>51</v>
          </cell>
          <cell r="F3557">
            <v>0</v>
          </cell>
          <cell r="G3557">
            <v>33000</v>
          </cell>
        </row>
        <row r="3558">
          <cell r="B3558" t="str">
            <v>60CE1</v>
          </cell>
          <cell r="C3558" t="str">
            <v>1-60 GAL CART CMML EOW</v>
          </cell>
          <cell r="D3558" t="str">
            <v>60CE11-60 GAL CART CMML EOW</v>
          </cell>
          <cell r="E3558">
            <v>52</v>
          </cell>
          <cell r="F3558">
            <v>0</v>
          </cell>
          <cell r="G3558">
            <v>33000</v>
          </cell>
        </row>
        <row r="3559">
          <cell r="B3559" t="str">
            <v>60CW1</v>
          </cell>
          <cell r="C3559" t="str">
            <v>1-60 GAL CART CMML WKLY</v>
          </cell>
          <cell r="D3559" t="str">
            <v>60CW11-60 GAL CART CMML WKLY</v>
          </cell>
          <cell r="E3559">
            <v>54</v>
          </cell>
          <cell r="F3559">
            <v>0</v>
          </cell>
          <cell r="G3559">
            <v>33000</v>
          </cell>
        </row>
        <row r="3560">
          <cell r="B3560" t="str">
            <v>65C2WB1</v>
          </cell>
          <cell r="C3560" t="str">
            <v>1-65 GAL BEAR CART CMML 2X WK</v>
          </cell>
          <cell r="D3560" t="str">
            <v>65C2WB11-65 GAL BEAR CART CMML 2X WK</v>
          </cell>
          <cell r="E3560">
            <v>27</v>
          </cell>
          <cell r="F3560">
            <v>0</v>
          </cell>
          <cell r="G3560">
            <v>33000</v>
          </cell>
        </row>
        <row r="3561">
          <cell r="B3561" t="str">
            <v>65CBRENT</v>
          </cell>
          <cell r="C3561" t="str">
            <v>65 CMML BEAR RENT</v>
          </cell>
          <cell r="D3561" t="str">
            <v>65CBRENT65 CMML BEAR RENT</v>
          </cell>
          <cell r="E3561">
            <v>31</v>
          </cell>
          <cell r="F3561">
            <v>0</v>
          </cell>
          <cell r="G3561">
            <v>33000</v>
          </cell>
        </row>
        <row r="3562">
          <cell r="B3562" t="str">
            <v>65CWB1</v>
          </cell>
          <cell r="C3562" t="str">
            <v>1-65 GAL BEAR CART CMML WKLY</v>
          </cell>
          <cell r="D3562" t="str">
            <v>65CWB11-65 GAL BEAR CART CMML WKLY</v>
          </cell>
          <cell r="E3562">
            <v>34</v>
          </cell>
          <cell r="F3562">
            <v>0</v>
          </cell>
          <cell r="G3562">
            <v>33000</v>
          </cell>
        </row>
        <row r="3563">
          <cell r="B3563" t="str">
            <v>90C2W1</v>
          </cell>
          <cell r="C3563" t="str">
            <v>1-90 GAL CART CMML 2X WK</v>
          </cell>
          <cell r="D3563" t="str">
            <v>90C2W11-90 GAL CART CMML 2X WK</v>
          </cell>
          <cell r="E3563">
            <v>36</v>
          </cell>
          <cell r="F3563">
            <v>0</v>
          </cell>
          <cell r="G3563">
            <v>33000</v>
          </cell>
        </row>
        <row r="3564">
          <cell r="B3564" t="str">
            <v>90C5W1</v>
          </cell>
          <cell r="C3564" t="str">
            <v>1-90 GAL CART CMML 5X WK</v>
          </cell>
          <cell r="D3564" t="str">
            <v>90C5W11-90 GAL CART CMML 5X WK</v>
          </cell>
          <cell r="E3564">
            <v>9</v>
          </cell>
          <cell r="F3564">
            <v>0</v>
          </cell>
          <cell r="G3564">
            <v>33000</v>
          </cell>
        </row>
        <row r="3565">
          <cell r="B3565" t="str">
            <v>90CW1</v>
          </cell>
          <cell r="C3565" t="str">
            <v>1-90 GAL CART CMML WKLY</v>
          </cell>
          <cell r="D3565" t="str">
            <v>90CW11-90 GAL CART CMML WKLY</v>
          </cell>
          <cell r="E3565">
            <v>63</v>
          </cell>
          <cell r="F3565">
            <v>0</v>
          </cell>
          <cell r="G3565">
            <v>33000</v>
          </cell>
        </row>
        <row r="3566">
          <cell r="B3566" t="str">
            <v>95CBRENT</v>
          </cell>
          <cell r="C3566" t="str">
            <v>95 CMML BEAR RENT</v>
          </cell>
          <cell r="D3566" t="str">
            <v>95CBRENT95 CMML BEAR RENT</v>
          </cell>
          <cell r="E3566">
            <v>37</v>
          </cell>
          <cell r="F3566">
            <v>0</v>
          </cell>
          <cell r="G3566">
            <v>33000</v>
          </cell>
        </row>
        <row r="3567">
          <cell r="B3567" t="str">
            <v>95CWB1</v>
          </cell>
          <cell r="C3567" t="str">
            <v>1-95 GAL BEAR CART CMML WKLY</v>
          </cell>
          <cell r="D3567" t="str">
            <v>95CWB11-95 GAL BEAR CART CMML WKLY</v>
          </cell>
          <cell r="E3567">
            <v>37</v>
          </cell>
          <cell r="F3567">
            <v>0</v>
          </cell>
          <cell r="G3567">
            <v>33000</v>
          </cell>
        </row>
        <row r="3568">
          <cell r="B3568" t="str">
            <v>CASTERS-COM</v>
          </cell>
          <cell r="C3568" t="str">
            <v>CASTERS - COM</v>
          </cell>
          <cell r="D3568" t="str">
            <v>CASTERS-COMCASTERS - COM</v>
          </cell>
          <cell r="E3568">
            <v>43</v>
          </cell>
          <cell r="F3568">
            <v>0</v>
          </cell>
          <cell r="G3568">
            <v>33000</v>
          </cell>
        </row>
        <row r="3569">
          <cell r="B3569" t="str">
            <v>CRENT300</v>
          </cell>
          <cell r="C3569" t="str">
            <v>CONTAINER RENT 300 GAL</v>
          </cell>
          <cell r="D3569" t="str">
            <v>CRENT300CONTAINER RENT 300 GAL</v>
          </cell>
          <cell r="E3569">
            <v>46</v>
          </cell>
          <cell r="F3569">
            <v>0</v>
          </cell>
          <cell r="G3569">
            <v>33000</v>
          </cell>
        </row>
        <row r="3570">
          <cell r="B3570" t="str">
            <v>CRENT60</v>
          </cell>
          <cell r="C3570" t="str">
            <v>CONTAINER RENT 60 GAL</v>
          </cell>
          <cell r="D3570" t="str">
            <v>CRENT60CONTAINER RENT 60 GAL</v>
          </cell>
          <cell r="E3570">
            <v>50</v>
          </cell>
          <cell r="F3570">
            <v>0</v>
          </cell>
          <cell r="G3570">
            <v>33000</v>
          </cell>
        </row>
        <row r="3571">
          <cell r="B3571" t="str">
            <v>ROLLOUT OVER 25</v>
          </cell>
          <cell r="C3571" t="str">
            <v>ROLLOUT OVER 25 FT</v>
          </cell>
          <cell r="D3571" t="str">
            <v>ROLLOUT OVER 25ROLLOUT OVER 25 FT</v>
          </cell>
          <cell r="E3571">
            <v>7</v>
          </cell>
          <cell r="F3571">
            <v>0</v>
          </cell>
          <cell r="G3571">
            <v>33002</v>
          </cell>
        </row>
        <row r="3572">
          <cell r="B3572" t="str">
            <v>ROLLOUTOC</v>
          </cell>
          <cell r="C3572" t="str">
            <v>ROLL OUT</v>
          </cell>
          <cell r="D3572" t="str">
            <v>ROLLOUTOCROLL OUT</v>
          </cell>
          <cell r="E3572">
            <v>36</v>
          </cell>
          <cell r="F3572">
            <v>0</v>
          </cell>
          <cell r="G3572">
            <v>33001</v>
          </cell>
        </row>
        <row r="3573">
          <cell r="B3573" t="str">
            <v>ROLLW300</v>
          </cell>
          <cell r="C3573" t="str">
            <v>ROLL OUT 300GAL WKLY</v>
          </cell>
          <cell r="D3573" t="str">
            <v>ROLLW300ROLL OUT 300GAL WKLY</v>
          </cell>
          <cell r="E3573">
            <v>13</v>
          </cell>
          <cell r="F3573">
            <v>0</v>
          </cell>
          <cell r="G3573">
            <v>33001</v>
          </cell>
        </row>
        <row r="3574">
          <cell r="B3574" t="str">
            <v>ROLLW-COM</v>
          </cell>
          <cell r="C3574" t="str">
            <v>ROLLOUT CMML WEEKLY UP TO 25FT</v>
          </cell>
          <cell r="D3574" t="str">
            <v>ROLLW-COMROLLOUT CMML WEEKLY UP TO 25FT</v>
          </cell>
          <cell r="E3574">
            <v>24</v>
          </cell>
          <cell r="F3574">
            <v>0</v>
          </cell>
          <cell r="G3574">
            <v>33001</v>
          </cell>
        </row>
        <row r="3575">
          <cell r="B3575" t="str">
            <v>UNLOCKREF</v>
          </cell>
          <cell r="C3575" t="str">
            <v>UNLOCK / UNLATCH REFUSE</v>
          </cell>
          <cell r="D3575" t="str">
            <v>UNLOCKREFUNLOCK / UNLATCH REFUSE</v>
          </cell>
          <cell r="E3575">
            <v>39</v>
          </cell>
          <cell r="F3575">
            <v>0</v>
          </cell>
          <cell r="G3575">
            <v>33001</v>
          </cell>
        </row>
        <row r="3576">
          <cell r="B3576" t="str">
            <v>CTRIP-COMM</v>
          </cell>
          <cell r="C3576" t="str">
            <v>RETURN TRIP CHARGE - COMM</v>
          </cell>
          <cell r="D3576" t="str">
            <v>CTRIP-COMMRETURN TRIP CHARGE - COMM</v>
          </cell>
          <cell r="E3576">
            <v>12</v>
          </cell>
          <cell r="F3576">
            <v>0</v>
          </cell>
          <cell r="G3576">
            <v>33001</v>
          </cell>
        </row>
        <row r="3577">
          <cell r="B3577" t="str">
            <v>OFOWC</v>
          </cell>
          <cell r="C3577" t="str">
            <v>OVERFILL/OVERWEIGHT COMM</v>
          </cell>
          <cell r="D3577" t="str">
            <v>OFOWCOVERFILL/OVERWEIGHT COMM</v>
          </cell>
          <cell r="E3577">
            <v>40</v>
          </cell>
          <cell r="F3577">
            <v>0</v>
          </cell>
          <cell r="G3577">
            <v>33001</v>
          </cell>
        </row>
        <row r="3578">
          <cell r="B3578" t="str">
            <v>SP300</v>
          </cell>
          <cell r="C3578" t="str">
            <v>SPECIAL PICKUP 300GL</v>
          </cell>
          <cell r="D3578" t="str">
            <v>SP300SPECIAL PICKUP 300GL</v>
          </cell>
          <cell r="E3578">
            <v>30</v>
          </cell>
          <cell r="F3578">
            <v>0</v>
          </cell>
          <cell r="G3578">
            <v>33001</v>
          </cell>
        </row>
        <row r="3579">
          <cell r="B3579" t="str">
            <v>2178-COM</v>
          </cell>
          <cell r="C3579" t="str">
            <v>FUEL AND MATERIAL SURCHARGE</v>
          </cell>
          <cell r="D3579" t="str">
            <v>2178-COMFUEL AND MATERIAL SURCHARGE</v>
          </cell>
          <cell r="E3579">
            <v>77</v>
          </cell>
          <cell r="F3579">
            <v>0</v>
          </cell>
          <cell r="G3579">
            <v>33002</v>
          </cell>
        </row>
        <row r="3580">
          <cell r="B3580" t="str">
            <v>2178-RES</v>
          </cell>
          <cell r="C3580" t="str">
            <v>FUEL AND MATERIAL SURCHARGE</v>
          </cell>
          <cell r="D3580" t="str">
            <v>2178-RESFUEL AND MATERIAL SURCHARGE</v>
          </cell>
          <cell r="E3580">
            <v>133</v>
          </cell>
          <cell r="F3580">
            <v>0</v>
          </cell>
          <cell r="G3580">
            <v>33002</v>
          </cell>
        </row>
        <row r="3581">
          <cell r="B3581" t="str">
            <v>2178-RO</v>
          </cell>
          <cell r="C3581" t="str">
            <v>FUEL AND MATERIAL SURCHARGE</v>
          </cell>
          <cell r="D3581" t="str">
            <v>2178-ROFUEL AND MATERIAL SURCHARGE</v>
          </cell>
          <cell r="E3581">
            <v>140</v>
          </cell>
          <cell r="F3581">
            <v>0</v>
          </cell>
          <cell r="G3581">
            <v>33002</v>
          </cell>
        </row>
        <row r="3582">
          <cell r="B3582" t="str">
            <v>ILWACO-UTILITY</v>
          </cell>
          <cell r="C3582" t="str">
            <v>6.0% CITY UTILITY TAX</v>
          </cell>
          <cell r="D3582" t="str">
            <v>ILWACO-UTILITY6.0% CITY UTILITY TAX</v>
          </cell>
          <cell r="E3582">
            <v>79</v>
          </cell>
          <cell r="F3582">
            <v>0</v>
          </cell>
          <cell r="G3582">
            <v>20175</v>
          </cell>
        </row>
        <row r="3583">
          <cell r="B3583" t="str">
            <v>LONGB-UTILITY</v>
          </cell>
          <cell r="C3583" t="str">
            <v>9.0% CITY UTILITY TAX</v>
          </cell>
          <cell r="D3583" t="str">
            <v>LONGB-UTILITY9.0% CITY UTILITY TAX</v>
          </cell>
          <cell r="E3583">
            <v>73</v>
          </cell>
          <cell r="F3583">
            <v>0</v>
          </cell>
          <cell r="G3583">
            <v>20175</v>
          </cell>
        </row>
        <row r="3584">
          <cell r="B3584" t="str">
            <v>LONGB-UTILITY ONLY</v>
          </cell>
          <cell r="C3584" t="str">
            <v>9.0% CITY UTILITY TAX</v>
          </cell>
          <cell r="D3584" t="str">
            <v>LONGB-UTILITY ONLY9.0% CITY UTILITY TAX</v>
          </cell>
          <cell r="E3584">
            <v>13</v>
          </cell>
          <cell r="F3584">
            <v>0</v>
          </cell>
          <cell r="G3584">
            <v>20175</v>
          </cell>
        </row>
        <row r="3585">
          <cell r="B3585" t="str">
            <v>REFUSE</v>
          </cell>
          <cell r="C3585" t="str">
            <v>3.6% WA REFUSE TAX</v>
          </cell>
          <cell r="D3585" t="str">
            <v>REFUSE3.6% WA REFUSE TAX</v>
          </cell>
          <cell r="E3585">
            <v>337</v>
          </cell>
          <cell r="F3585">
            <v>0</v>
          </cell>
          <cell r="G3585">
            <v>20180</v>
          </cell>
        </row>
        <row r="3586">
          <cell r="B3586" t="str">
            <v>REFUSE</v>
          </cell>
          <cell r="C3586" t="str">
            <v>3.6% WA REFUSE TAX</v>
          </cell>
          <cell r="D3586" t="str">
            <v>REFUSE3.6% WA REFUSE TAX</v>
          </cell>
          <cell r="E3586">
            <v>337</v>
          </cell>
          <cell r="F3586">
            <v>0</v>
          </cell>
          <cell r="G3586">
            <v>20180</v>
          </cell>
        </row>
        <row r="3587">
          <cell r="B3587" t="str">
            <v>WA-STATE</v>
          </cell>
          <cell r="C3587" t="str">
            <v>8.1% WA STATE SALES TAX</v>
          </cell>
          <cell r="D3587" t="str">
            <v>WA-STATE8.1% WA STATE SALES TAX</v>
          </cell>
          <cell r="E3587">
            <v>170</v>
          </cell>
          <cell r="F3587">
            <v>0</v>
          </cell>
          <cell r="G3587">
            <v>20140</v>
          </cell>
        </row>
        <row r="3588">
          <cell r="B3588" t="str">
            <v>WA-STATE</v>
          </cell>
          <cell r="C3588" t="str">
            <v>8.3% WA STATE SALES TAX</v>
          </cell>
          <cell r="D3588" t="str">
            <v>WA-STATE8.3% WA STATE SALES TAX</v>
          </cell>
          <cell r="E3588">
            <v>59</v>
          </cell>
          <cell r="F3588">
            <v>0</v>
          </cell>
          <cell r="G3588">
            <v>20140</v>
          </cell>
        </row>
        <row r="3589">
          <cell r="B3589" t="str">
            <v>REF-PAYNOW</v>
          </cell>
          <cell r="C3589" t="str">
            <v>REFUND OF ONE-TIME PAYMENT</v>
          </cell>
          <cell r="D3589" t="str">
            <v>REF-PAYNOWREFUND OF ONE-TIME PAYMENT</v>
          </cell>
          <cell r="E3589">
            <v>51</v>
          </cell>
          <cell r="F3589">
            <v>0</v>
          </cell>
          <cell r="G3589">
            <v>10098</v>
          </cell>
        </row>
        <row r="3590">
          <cell r="B3590" t="str">
            <v>CC-KOL</v>
          </cell>
          <cell r="C3590" t="str">
            <v>ONLINE PAYMENT-CC</v>
          </cell>
          <cell r="D3590" t="str">
            <v>CC-KOLONLINE PAYMENT-CC</v>
          </cell>
          <cell r="E3590">
            <v>151</v>
          </cell>
          <cell r="F3590">
            <v>0</v>
          </cell>
          <cell r="G3590">
            <v>10098</v>
          </cell>
        </row>
        <row r="3591">
          <cell r="B3591" t="str">
            <v>CCREF-KOL</v>
          </cell>
          <cell r="C3591" t="str">
            <v>CREDIT CARD REFUND</v>
          </cell>
          <cell r="D3591" t="str">
            <v>CCREF-KOLCREDIT CARD REFUND</v>
          </cell>
          <cell r="E3591">
            <v>25</v>
          </cell>
          <cell r="F3591">
            <v>0</v>
          </cell>
          <cell r="G3591">
            <v>10098</v>
          </cell>
        </row>
        <row r="3592">
          <cell r="B3592" t="str">
            <v>PAY</v>
          </cell>
          <cell r="C3592" t="str">
            <v>PAYMENT-THANK YOU!</v>
          </cell>
          <cell r="D3592" t="str">
            <v>PAYPAYMENT-THANK YOU!</v>
          </cell>
          <cell r="E3592">
            <v>141</v>
          </cell>
          <cell r="F3592">
            <v>0</v>
          </cell>
          <cell r="G3592">
            <v>10060</v>
          </cell>
        </row>
        <row r="3593">
          <cell r="B3593" t="str">
            <v>PAY-CFREE</v>
          </cell>
          <cell r="C3593" t="str">
            <v>PAYMENT-THANK YOU</v>
          </cell>
          <cell r="D3593" t="str">
            <v>PAY-CFREEPAYMENT-THANK YOU</v>
          </cell>
          <cell r="E3593">
            <v>106</v>
          </cell>
          <cell r="F3593">
            <v>0</v>
          </cell>
          <cell r="G3593">
            <v>10092</v>
          </cell>
        </row>
        <row r="3594">
          <cell r="B3594" t="str">
            <v>PAY-KOL</v>
          </cell>
          <cell r="C3594" t="str">
            <v>PAYMENT-THANK YOU - OL</v>
          </cell>
          <cell r="D3594" t="str">
            <v>PAY-KOLPAYMENT-THANK YOU - OL</v>
          </cell>
          <cell r="E3594">
            <v>128</v>
          </cell>
          <cell r="F3594">
            <v>0</v>
          </cell>
          <cell r="G3594">
            <v>10093</v>
          </cell>
        </row>
        <row r="3595">
          <cell r="B3595" t="str">
            <v>PAYMET</v>
          </cell>
          <cell r="C3595" t="str">
            <v>METAVANTE ONLINE PAYMENT</v>
          </cell>
          <cell r="D3595" t="str">
            <v>PAYMETMETAVANTE ONLINE PAYMENT</v>
          </cell>
          <cell r="E3595">
            <v>77</v>
          </cell>
          <cell r="F3595">
            <v>0</v>
          </cell>
          <cell r="G3595">
            <v>10092</v>
          </cell>
        </row>
        <row r="3596">
          <cell r="B3596" t="str">
            <v>PAYNOW</v>
          </cell>
          <cell r="C3596" t="str">
            <v>ONE-TIME PAYMENT</v>
          </cell>
          <cell r="D3596" t="str">
            <v>PAYNOWONE-TIME PAYMENT</v>
          </cell>
          <cell r="E3596">
            <v>157</v>
          </cell>
          <cell r="F3596">
            <v>0</v>
          </cell>
          <cell r="G3596">
            <v>10098</v>
          </cell>
        </row>
        <row r="3597">
          <cell r="B3597" t="str">
            <v>PAYPNCL</v>
          </cell>
          <cell r="C3597" t="str">
            <v>PAYMENT THANK YOU!</v>
          </cell>
          <cell r="D3597" t="str">
            <v>PAYPNCLPAYMENT THANK YOU!</v>
          </cell>
          <cell r="E3597">
            <v>151</v>
          </cell>
          <cell r="F3597">
            <v>0</v>
          </cell>
          <cell r="G3597">
            <v>10099</v>
          </cell>
        </row>
        <row r="3598">
          <cell r="B3598" t="str">
            <v>CC-KOL</v>
          </cell>
          <cell r="C3598" t="str">
            <v>ONLINE PAYMENT-CC</v>
          </cell>
          <cell r="D3598" t="str">
            <v>CC-KOLONLINE PAYMENT-CC</v>
          </cell>
          <cell r="E3598">
            <v>151</v>
          </cell>
          <cell r="F3598">
            <v>0</v>
          </cell>
          <cell r="G3598">
            <v>10098</v>
          </cell>
        </row>
        <row r="3599">
          <cell r="B3599" t="str">
            <v>MAKEPAYMENT</v>
          </cell>
          <cell r="C3599" t="str">
            <v>MAKE A PAYMENT</v>
          </cell>
          <cell r="D3599" t="str">
            <v>MAKEPAYMENTMAKE A PAYMENT</v>
          </cell>
          <cell r="E3599">
            <v>60</v>
          </cell>
          <cell r="F3599">
            <v>0</v>
          </cell>
          <cell r="G3599">
            <v>10098</v>
          </cell>
        </row>
        <row r="3600">
          <cell r="B3600" t="str">
            <v>PAY</v>
          </cell>
          <cell r="C3600" t="str">
            <v>PAYMENT-THANK YOU!</v>
          </cell>
          <cell r="D3600" t="str">
            <v>PAYPAYMENT-THANK YOU!</v>
          </cell>
          <cell r="E3600">
            <v>141</v>
          </cell>
          <cell r="F3600">
            <v>0</v>
          </cell>
          <cell r="G3600">
            <v>10060</v>
          </cell>
        </row>
        <row r="3601">
          <cell r="B3601" t="str">
            <v>PAY-CFREE</v>
          </cell>
          <cell r="C3601" t="str">
            <v>PAYMENT-THANK YOU</v>
          </cell>
          <cell r="D3601" t="str">
            <v>PAY-CFREEPAYMENT-THANK YOU</v>
          </cell>
          <cell r="E3601">
            <v>106</v>
          </cell>
          <cell r="F3601">
            <v>0</v>
          </cell>
          <cell r="G3601">
            <v>10092</v>
          </cell>
        </row>
        <row r="3602">
          <cell r="B3602" t="str">
            <v>PAY-KOL</v>
          </cell>
          <cell r="C3602" t="str">
            <v>PAYMENT-THANK YOU - OL</v>
          </cell>
          <cell r="D3602" t="str">
            <v>PAY-KOLPAYMENT-THANK YOU - OL</v>
          </cell>
          <cell r="E3602">
            <v>128</v>
          </cell>
          <cell r="F3602">
            <v>0</v>
          </cell>
          <cell r="G3602">
            <v>10093</v>
          </cell>
        </row>
        <row r="3603">
          <cell r="B3603" t="str">
            <v>PAYNOW</v>
          </cell>
          <cell r="C3603" t="str">
            <v>ONE-TIME PAYMENT</v>
          </cell>
          <cell r="D3603" t="str">
            <v>PAYNOWONE-TIME PAYMENT</v>
          </cell>
          <cell r="E3603">
            <v>157</v>
          </cell>
          <cell r="F3603">
            <v>0</v>
          </cell>
          <cell r="G3603">
            <v>10098</v>
          </cell>
        </row>
        <row r="3604">
          <cell r="B3604" t="str">
            <v>PAYPNCL</v>
          </cell>
          <cell r="C3604" t="str">
            <v>PAYMENT THANK YOU!</v>
          </cell>
          <cell r="D3604" t="str">
            <v>PAYPNCLPAYMENT THANK YOU!</v>
          </cell>
          <cell r="E3604">
            <v>151</v>
          </cell>
          <cell r="F3604">
            <v>0</v>
          </cell>
          <cell r="G3604">
            <v>10099</v>
          </cell>
        </row>
        <row r="3605">
          <cell r="B3605" t="str">
            <v>CC-KOL</v>
          </cell>
          <cell r="C3605" t="str">
            <v>ONLINE PAYMENT-CC</v>
          </cell>
          <cell r="D3605" t="str">
            <v>CC-KOLONLINE PAYMENT-CC</v>
          </cell>
          <cell r="E3605">
            <v>151</v>
          </cell>
          <cell r="F3605">
            <v>0</v>
          </cell>
          <cell r="G3605">
            <v>10098</v>
          </cell>
        </row>
        <row r="3606">
          <cell r="B3606" t="str">
            <v>PAY</v>
          </cell>
          <cell r="C3606" t="str">
            <v>PAYMENT-THANK YOU!</v>
          </cell>
          <cell r="D3606" t="str">
            <v>PAYPAYMENT-THANK YOU!</v>
          </cell>
          <cell r="E3606">
            <v>141</v>
          </cell>
          <cell r="F3606">
            <v>0</v>
          </cell>
          <cell r="G3606">
            <v>10060</v>
          </cell>
        </row>
        <row r="3607">
          <cell r="B3607" t="str">
            <v>PAY-CFREE</v>
          </cell>
          <cell r="C3607" t="str">
            <v>PAYMENT-THANK YOU</v>
          </cell>
          <cell r="D3607" t="str">
            <v>PAY-CFREEPAYMENT-THANK YOU</v>
          </cell>
          <cell r="E3607">
            <v>106</v>
          </cell>
          <cell r="F3607">
            <v>0</v>
          </cell>
          <cell r="G3607">
            <v>10092</v>
          </cell>
        </row>
        <row r="3608">
          <cell r="B3608" t="str">
            <v>PAY-KOL</v>
          </cell>
          <cell r="C3608" t="str">
            <v>PAYMENT-THANK YOU - OL</v>
          </cell>
          <cell r="D3608" t="str">
            <v>PAY-KOLPAYMENT-THANK YOU - OL</v>
          </cell>
          <cell r="E3608">
            <v>128</v>
          </cell>
          <cell r="F3608">
            <v>0</v>
          </cell>
          <cell r="G3608">
            <v>10093</v>
          </cell>
        </row>
        <row r="3609">
          <cell r="B3609" t="str">
            <v>PAYMET</v>
          </cell>
          <cell r="C3609" t="str">
            <v>METAVANTE ONLINE PAYMENT</v>
          </cell>
          <cell r="D3609" t="str">
            <v>PAYMETMETAVANTE ONLINE PAYMENT</v>
          </cell>
          <cell r="E3609">
            <v>77</v>
          </cell>
          <cell r="F3609">
            <v>0</v>
          </cell>
          <cell r="G3609">
            <v>10092</v>
          </cell>
        </row>
        <row r="3610">
          <cell r="B3610" t="str">
            <v>PAY-NATL</v>
          </cell>
          <cell r="C3610" t="str">
            <v>PAYMENT THANK YOU</v>
          </cell>
          <cell r="D3610" t="str">
            <v>PAY-NATLPAYMENT THANK YOU</v>
          </cell>
          <cell r="E3610">
            <v>18</v>
          </cell>
          <cell r="F3610">
            <v>0</v>
          </cell>
          <cell r="G3610">
            <v>10092</v>
          </cell>
        </row>
        <row r="3611">
          <cell r="B3611" t="str">
            <v>PAYNOW</v>
          </cell>
          <cell r="C3611" t="str">
            <v>ONE-TIME PAYMENT</v>
          </cell>
          <cell r="D3611" t="str">
            <v>PAYNOWONE-TIME PAYMENT</v>
          </cell>
          <cell r="E3611">
            <v>157</v>
          </cell>
          <cell r="F3611">
            <v>0</v>
          </cell>
          <cell r="G3611">
            <v>10098</v>
          </cell>
        </row>
        <row r="3612">
          <cell r="B3612" t="str">
            <v>PAYPNCL</v>
          </cell>
          <cell r="C3612" t="str">
            <v>PAYMENT THANK YOU!</v>
          </cell>
          <cell r="D3612" t="str">
            <v>PAYPNCLPAYMENT THANK YOU!</v>
          </cell>
          <cell r="E3612">
            <v>151</v>
          </cell>
          <cell r="F3612">
            <v>0</v>
          </cell>
          <cell r="G3612">
            <v>10099</v>
          </cell>
        </row>
        <row r="3613">
          <cell r="B3613" t="str">
            <v>2178-RO</v>
          </cell>
          <cell r="C3613" t="str">
            <v>FUEL AND MATERIAL SURCHARGE</v>
          </cell>
          <cell r="D3613" t="str">
            <v>2178-ROFUEL AND MATERIAL SURCHARGE</v>
          </cell>
          <cell r="E3613">
            <v>140</v>
          </cell>
          <cell r="F3613">
            <v>0</v>
          </cell>
          <cell r="G3613">
            <v>31008</v>
          </cell>
        </row>
        <row r="3614">
          <cell r="B3614" t="str">
            <v>LONGB-UTILITY</v>
          </cell>
          <cell r="C3614" t="str">
            <v>9.0% CITY UTILITY TAX</v>
          </cell>
          <cell r="D3614" t="str">
            <v>LONGB-UTILITY9.0% CITY UTILITY TAX</v>
          </cell>
          <cell r="E3614">
            <v>73</v>
          </cell>
          <cell r="F3614">
            <v>0</v>
          </cell>
          <cell r="G3614">
            <v>20175</v>
          </cell>
        </row>
        <row r="3615">
          <cell r="B3615" t="str">
            <v>REFUSE</v>
          </cell>
          <cell r="C3615" t="str">
            <v>3.6% WA REFUSE TAX</v>
          </cell>
          <cell r="D3615" t="str">
            <v>REFUSE3.6% WA REFUSE TAX</v>
          </cell>
          <cell r="E3615">
            <v>337</v>
          </cell>
          <cell r="F3615">
            <v>0</v>
          </cell>
          <cell r="G3615">
            <v>20180</v>
          </cell>
        </row>
        <row r="3616">
          <cell r="B3616" t="str">
            <v>WA-STATE</v>
          </cell>
          <cell r="C3616" t="str">
            <v>8.3% WA STATE SALES TAX</v>
          </cell>
          <cell r="D3616" t="str">
            <v>WA-STATE8.3% WA STATE SALES TAX</v>
          </cell>
          <cell r="E3616">
            <v>59</v>
          </cell>
          <cell r="F3616">
            <v>0</v>
          </cell>
          <cell r="G3616">
            <v>20140</v>
          </cell>
        </row>
        <row r="3617">
          <cell r="B3617" t="str">
            <v>60RM1</v>
          </cell>
          <cell r="C3617" t="str">
            <v>1-60 GAL CART MONTHLY SVC</v>
          </cell>
          <cell r="D3617" t="str">
            <v>60RM11-60 GAL CART MONTHLY SVC</v>
          </cell>
          <cell r="E3617">
            <v>88</v>
          </cell>
          <cell r="F3617">
            <v>0</v>
          </cell>
          <cell r="G3617">
            <v>32000</v>
          </cell>
        </row>
        <row r="3618">
          <cell r="B3618" t="str">
            <v>60RW1</v>
          </cell>
          <cell r="C3618" t="str">
            <v>1-60 GAL CART WEEKLY SVC</v>
          </cell>
          <cell r="D3618" t="str">
            <v>60RW11-60 GAL CART WEEKLY SVC</v>
          </cell>
          <cell r="E3618">
            <v>144</v>
          </cell>
          <cell r="F3618">
            <v>0</v>
          </cell>
          <cell r="G3618">
            <v>32000</v>
          </cell>
        </row>
        <row r="3619">
          <cell r="B3619" t="str">
            <v>60RW1</v>
          </cell>
          <cell r="C3619" t="str">
            <v>1-60 GAL CART WEEKLY SVC</v>
          </cell>
          <cell r="D3619" t="str">
            <v>60RW11-60 GAL CART WEEKLY SVC</v>
          </cell>
          <cell r="E3619">
            <v>144</v>
          </cell>
          <cell r="F3619">
            <v>0</v>
          </cell>
          <cell r="G3619">
            <v>32000</v>
          </cell>
        </row>
        <row r="3620">
          <cell r="B3620" t="str">
            <v>EXTRAR</v>
          </cell>
          <cell r="C3620" t="str">
            <v>EXTRA CAN/BAGS</v>
          </cell>
          <cell r="D3620" t="str">
            <v>EXTRAREXTRA CAN/BAGS</v>
          </cell>
          <cell r="E3620">
            <v>74</v>
          </cell>
          <cell r="F3620">
            <v>0</v>
          </cell>
          <cell r="G3620">
            <v>32001</v>
          </cell>
        </row>
        <row r="3621">
          <cell r="B3621" t="str">
            <v>OFOWR</v>
          </cell>
          <cell r="C3621" t="str">
            <v>OVERFILL/OVERWEIGHT CHG</v>
          </cell>
          <cell r="D3621" t="str">
            <v>OFOWROVERFILL/OVERWEIGHT CHG</v>
          </cell>
          <cell r="E3621">
            <v>70</v>
          </cell>
          <cell r="F3621">
            <v>0</v>
          </cell>
          <cell r="G3621">
            <v>32001</v>
          </cell>
        </row>
        <row r="3622">
          <cell r="B3622" t="str">
            <v>REDELIVER</v>
          </cell>
          <cell r="C3622" t="str">
            <v>DELIVERY CHARGE</v>
          </cell>
          <cell r="D3622" t="str">
            <v>REDELIVERDELIVERY CHARGE</v>
          </cell>
          <cell r="E3622">
            <v>77</v>
          </cell>
          <cell r="F3622">
            <v>0</v>
          </cell>
          <cell r="G3622">
            <v>32001</v>
          </cell>
        </row>
        <row r="3623">
          <cell r="B3623" t="str">
            <v>RESTART</v>
          </cell>
          <cell r="C3623" t="str">
            <v>SERVICE RESTART FEE</v>
          </cell>
          <cell r="D3623" t="str">
            <v>RESTARTSERVICE RESTART FEE</v>
          </cell>
          <cell r="E3623">
            <v>80</v>
          </cell>
          <cell r="F3623">
            <v>0</v>
          </cell>
          <cell r="G3623">
            <v>32000</v>
          </cell>
        </row>
        <row r="3624">
          <cell r="B3624" t="str">
            <v>SP60-RES</v>
          </cell>
          <cell r="C3624" t="str">
            <v>SPECIAL PICKUP 60GL RES</v>
          </cell>
          <cell r="D3624" t="str">
            <v>SP60-RESSPECIAL PICKUP 60GL RES</v>
          </cell>
          <cell r="E3624">
            <v>49</v>
          </cell>
          <cell r="F3624">
            <v>0</v>
          </cell>
          <cell r="G3624">
            <v>32001</v>
          </cell>
        </row>
        <row r="3625">
          <cell r="B3625" t="str">
            <v>2178-RES</v>
          </cell>
          <cell r="C3625" t="str">
            <v>FUEL AND MATERIAL SURCHARGE</v>
          </cell>
          <cell r="D3625" t="str">
            <v>2178-RESFUEL AND MATERIAL SURCHARGE</v>
          </cell>
          <cell r="E3625">
            <v>133</v>
          </cell>
          <cell r="F3625">
            <v>0</v>
          </cell>
          <cell r="G3625">
            <v>32002</v>
          </cell>
        </row>
        <row r="3626">
          <cell r="B3626" t="str">
            <v>LONGB-UTILITY</v>
          </cell>
          <cell r="C3626" t="str">
            <v>9.0% CITY UTILITY TAX</v>
          </cell>
          <cell r="D3626" t="str">
            <v>LONGB-UTILITY9.0% CITY UTILITY TAX</v>
          </cell>
          <cell r="E3626">
            <v>73</v>
          </cell>
          <cell r="F3626">
            <v>0</v>
          </cell>
          <cell r="G3626">
            <v>20175</v>
          </cell>
        </row>
        <row r="3627">
          <cell r="B3627" t="str">
            <v>REFUSE</v>
          </cell>
          <cell r="C3627" t="str">
            <v>3.6% WA REFUSE TAX</v>
          </cell>
          <cell r="D3627" t="str">
            <v>REFUSE3.6% WA REFUSE TAX</v>
          </cell>
          <cell r="E3627">
            <v>337</v>
          </cell>
          <cell r="F3627">
            <v>0</v>
          </cell>
          <cell r="G3627">
            <v>20180</v>
          </cell>
        </row>
        <row r="3628">
          <cell r="B3628" t="str">
            <v>WA-STATE</v>
          </cell>
          <cell r="C3628" t="str">
            <v>8.3% WA STATE SALES TAX</v>
          </cell>
          <cell r="D3628" t="str">
            <v>WA-STATE8.3% WA STATE SALES TAX</v>
          </cell>
          <cell r="E3628">
            <v>59</v>
          </cell>
          <cell r="F3628">
            <v>0</v>
          </cell>
          <cell r="G3628">
            <v>20140</v>
          </cell>
        </row>
        <row r="3629">
          <cell r="B3629" t="str">
            <v>60RM1</v>
          </cell>
          <cell r="C3629" t="str">
            <v>1-60 GAL CART MONTHLY SVC</v>
          </cell>
          <cell r="D3629" t="str">
            <v>60RM11-60 GAL CART MONTHLY SVC</v>
          </cell>
          <cell r="E3629">
            <v>88</v>
          </cell>
          <cell r="F3629">
            <v>0</v>
          </cell>
          <cell r="G3629">
            <v>32000</v>
          </cell>
        </row>
        <row r="3630">
          <cell r="B3630" t="str">
            <v>60RW1</v>
          </cell>
          <cell r="C3630" t="str">
            <v>1-60 GAL CART WEEKLY SVC</v>
          </cell>
          <cell r="D3630" t="str">
            <v>60RW11-60 GAL CART WEEKLY SVC</v>
          </cell>
          <cell r="E3630">
            <v>144</v>
          </cell>
          <cell r="F3630">
            <v>0</v>
          </cell>
          <cell r="G3630">
            <v>32000</v>
          </cell>
        </row>
        <row r="3631">
          <cell r="B3631" t="str">
            <v>65RBRENT</v>
          </cell>
          <cell r="C3631" t="str">
            <v>65 RESI BEAR RENT</v>
          </cell>
          <cell r="D3631" t="str">
            <v>65RBRENT65 RESI BEAR RENT</v>
          </cell>
          <cell r="E3631">
            <v>80</v>
          </cell>
          <cell r="F3631">
            <v>0</v>
          </cell>
          <cell r="G3631">
            <v>32000</v>
          </cell>
        </row>
        <row r="3632">
          <cell r="B3632" t="str">
            <v>90RW1</v>
          </cell>
          <cell r="C3632" t="str">
            <v>1-90 GAL CART RESI WKLY</v>
          </cell>
          <cell r="D3632" t="str">
            <v>90RW11-90 GAL CART RESI WKLY</v>
          </cell>
          <cell r="E3632">
            <v>104</v>
          </cell>
          <cell r="F3632">
            <v>0</v>
          </cell>
          <cell r="G3632">
            <v>32000</v>
          </cell>
        </row>
        <row r="3633">
          <cell r="B3633" t="str">
            <v>95RBRENT</v>
          </cell>
          <cell r="C3633" t="str">
            <v>95 RESI BEAR RENT</v>
          </cell>
          <cell r="D3633" t="str">
            <v>95RBRENT95 RESI BEAR RENT</v>
          </cell>
          <cell r="E3633">
            <v>49</v>
          </cell>
          <cell r="F3633">
            <v>0</v>
          </cell>
          <cell r="G3633">
            <v>32000</v>
          </cell>
        </row>
        <row r="3634">
          <cell r="B3634" t="str">
            <v>EMPLOYEER</v>
          </cell>
          <cell r="C3634" t="str">
            <v>EMPLOYEE SERVICE</v>
          </cell>
          <cell r="D3634" t="str">
            <v>EMPLOYEEREMPLOYEE SERVICE</v>
          </cell>
          <cell r="E3634">
            <v>29</v>
          </cell>
          <cell r="F3634">
            <v>0</v>
          </cell>
          <cell r="G3634">
            <v>32000</v>
          </cell>
        </row>
        <row r="3635">
          <cell r="B3635" t="str">
            <v>RDRIVEIN</v>
          </cell>
          <cell r="C3635" t="str">
            <v>DRIVE IN SERVICE</v>
          </cell>
          <cell r="D3635" t="str">
            <v>RDRIVEINDRIVE IN SERVICE</v>
          </cell>
          <cell r="E3635">
            <v>52</v>
          </cell>
          <cell r="F3635">
            <v>0</v>
          </cell>
          <cell r="G3635">
            <v>32001</v>
          </cell>
        </row>
        <row r="3636">
          <cell r="B3636" t="str">
            <v>ROLLW-RESI</v>
          </cell>
          <cell r="C3636" t="str">
            <v>Rollout 25ft/can per pick up</v>
          </cell>
          <cell r="D3636" t="str">
            <v>ROLLW-RESIRollout 25ft/can per pick up</v>
          </cell>
          <cell r="E3636">
            <v>32</v>
          </cell>
          <cell r="F3636">
            <v>0</v>
          </cell>
          <cell r="G3636">
            <v>32001</v>
          </cell>
        </row>
        <row r="3637">
          <cell r="B3637" t="str">
            <v>UNLOCKRESW1</v>
          </cell>
          <cell r="C3637" t="str">
            <v>UNLOCK/UNLATCH WEEKLY</v>
          </cell>
          <cell r="D3637" t="str">
            <v>UNLOCKRESW1UNLOCK/UNLATCH WEEKLY</v>
          </cell>
          <cell r="E3637">
            <v>20</v>
          </cell>
          <cell r="F3637">
            <v>0</v>
          </cell>
          <cell r="G3637">
            <v>32001</v>
          </cell>
        </row>
        <row r="3638">
          <cell r="B3638" t="str">
            <v>OFOWR</v>
          </cell>
          <cell r="C3638" t="str">
            <v>OVERFILL/OVERWEIGHT CHG</v>
          </cell>
          <cell r="D3638" t="str">
            <v>OFOWROVERFILL/OVERWEIGHT CHG</v>
          </cell>
          <cell r="E3638">
            <v>70</v>
          </cell>
          <cell r="F3638">
            <v>0</v>
          </cell>
          <cell r="G3638">
            <v>32001</v>
          </cell>
        </row>
        <row r="3639">
          <cell r="B3639" t="str">
            <v>2178-RES</v>
          </cell>
          <cell r="C3639" t="str">
            <v>FUEL AND MATERIAL SURCHARGE</v>
          </cell>
          <cell r="D3639" t="str">
            <v>2178-RESFUEL AND MATERIAL SURCHARGE</v>
          </cell>
          <cell r="E3639">
            <v>133</v>
          </cell>
          <cell r="F3639">
            <v>0</v>
          </cell>
          <cell r="G3639">
            <v>32002</v>
          </cell>
        </row>
        <row r="3640">
          <cell r="B3640" t="str">
            <v>LONGB-UTILITY</v>
          </cell>
          <cell r="C3640" t="str">
            <v>9.0% CITY UTILITY TAX</v>
          </cell>
          <cell r="D3640" t="str">
            <v>LONGB-UTILITY9.0% CITY UTILITY TAX</v>
          </cell>
          <cell r="E3640">
            <v>73</v>
          </cell>
          <cell r="F3640">
            <v>0</v>
          </cell>
          <cell r="G3640">
            <v>20175</v>
          </cell>
        </row>
        <row r="3641">
          <cell r="B3641" t="str">
            <v>REFUSE</v>
          </cell>
          <cell r="C3641" t="str">
            <v>3.6% WA REFUSE TAX</v>
          </cell>
          <cell r="D3641" t="str">
            <v>REFUSE3.6% WA REFUSE TAX</v>
          </cell>
          <cell r="E3641">
            <v>337</v>
          </cell>
          <cell r="F3641">
            <v>0</v>
          </cell>
          <cell r="G3641">
            <v>20180</v>
          </cell>
        </row>
        <row r="3642">
          <cell r="B3642" t="str">
            <v>WA-STATE</v>
          </cell>
          <cell r="C3642" t="str">
            <v>8.3% WA STATE SALES TAX</v>
          </cell>
          <cell r="D3642" t="str">
            <v>WA-STATE8.3% WA STATE SALES TAX</v>
          </cell>
          <cell r="E3642">
            <v>59</v>
          </cell>
          <cell r="F3642">
            <v>0</v>
          </cell>
          <cell r="G3642">
            <v>20140</v>
          </cell>
        </row>
        <row r="3643">
          <cell r="B3643" t="str">
            <v>UNLOCKRESW1</v>
          </cell>
          <cell r="C3643" t="str">
            <v>UNLOCK/UNLATCH WEEKLY</v>
          </cell>
          <cell r="D3643" t="str">
            <v>UNLOCKRESW1UNLOCK/UNLATCH WEEKLY</v>
          </cell>
          <cell r="E3643">
            <v>20</v>
          </cell>
          <cell r="F3643">
            <v>0</v>
          </cell>
          <cell r="G3643">
            <v>32001</v>
          </cell>
        </row>
        <row r="3644">
          <cell r="B3644" t="str">
            <v>EXTRAR</v>
          </cell>
          <cell r="C3644" t="str">
            <v>EXTRA CAN/BAGS</v>
          </cell>
          <cell r="D3644" t="str">
            <v>EXTRAREXTRA CAN/BAGS</v>
          </cell>
          <cell r="E3644">
            <v>74</v>
          </cell>
          <cell r="F3644">
            <v>0</v>
          </cell>
          <cell r="G3644">
            <v>32001</v>
          </cell>
        </row>
        <row r="3645">
          <cell r="B3645" t="str">
            <v>REDELIVER</v>
          </cell>
          <cell r="C3645" t="str">
            <v>DELIVERY CHARGE</v>
          </cell>
          <cell r="D3645" t="str">
            <v>REDELIVERDELIVERY CHARGE</v>
          </cell>
          <cell r="E3645">
            <v>77</v>
          </cell>
          <cell r="F3645">
            <v>0</v>
          </cell>
          <cell r="G3645">
            <v>32001</v>
          </cell>
        </row>
        <row r="3646">
          <cell r="B3646" t="str">
            <v>CPRENT20M</v>
          </cell>
          <cell r="C3646" t="str">
            <v>20YD COMP MONTHLY RENT</v>
          </cell>
          <cell r="D3646" t="str">
            <v>CPRENT20M20YD COMP MONTHLY RENT</v>
          </cell>
          <cell r="E3646">
            <v>12</v>
          </cell>
          <cell r="F3646">
            <v>0</v>
          </cell>
          <cell r="G3646">
            <v>31002</v>
          </cell>
        </row>
        <row r="3647">
          <cell r="B3647" t="str">
            <v>RORENT</v>
          </cell>
          <cell r="C3647" t="str">
            <v>ROLL OFF RENT</v>
          </cell>
          <cell r="D3647" t="str">
            <v>RORENTROLL OFF RENT</v>
          </cell>
          <cell r="E3647">
            <v>48</v>
          </cell>
          <cell r="F3647">
            <v>0</v>
          </cell>
          <cell r="G3647">
            <v>31002</v>
          </cell>
        </row>
        <row r="3648">
          <cell r="B3648" t="str">
            <v>RORENTTM</v>
          </cell>
          <cell r="C3648" t="str">
            <v>ROLL OFF RENT TEMP MONTHLY</v>
          </cell>
          <cell r="D3648" t="str">
            <v>RORENTTMROLL OFF RENT TEMP MONTHLY</v>
          </cell>
          <cell r="E3648">
            <v>67</v>
          </cell>
          <cell r="F3648">
            <v>0</v>
          </cell>
          <cell r="G3648">
            <v>31002</v>
          </cell>
        </row>
        <row r="3649">
          <cell r="B3649" t="str">
            <v>SPRECY</v>
          </cell>
          <cell r="C3649" t="str">
            <v>SPECIAL RECY HAUL</v>
          </cell>
          <cell r="D3649" t="str">
            <v>SPRECYSPECIAL RECY HAUL</v>
          </cell>
          <cell r="E3649">
            <v>24</v>
          </cell>
          <cell r="F3649">
            <v>0</v>
          </cell>
          <cell r="G3649">
            <v>31004</v>
          </cell>
        </row>
        <row r="3650">
          <cell r="B3650" t="str">
            <v>DISP</v>
          </cell>
          <cell r="C3650" t="str">
            <v>Disposal Fee Per Ton</v>
          </cell>
          <cell r="D3650" t="str">
            <v>DISPDisposal Fee Per Ton</v>
          </cell>
          <cell r="E3650">
            <v>62</v>
          </cell>
          <cell r="F3650">
            <v>0</v>
          </cell>
          <cell r="G3650">
            <v>31005</v>
          </cell>
        </row>
        <row r="3651">
          <cell r="B3651" t="str">
            <v>RECYHAUL</v>
          </cell>
          <cell r="C3651" t="str">
            <v>ROLL OFF RECYCLE HAUL</v>
          </cell>
          <cell r="D3651" t="str">
            <v>RECYHAULROLL OFF RECYCLE HAUL</v>
          </cell>
          <cell r="E3651">
            <v>42</v>
          </cell>
          <cell r="F3651">
            <v>0</v>
          </cell>
          <cell r="G3651">
            <v>31004</v>
          </cell>
        </row>
        <row r="3652">
          <cell r="B3652" t="str">
            <v>ROHAUL20</v>
          </cell>
          <cell r="C3652" t="str">
            <v>20YD ROLL OFF-HAUL</v>
          </cell>
          <cell r="D3652" t="str">
            <v>ROHAUL2020YD ROLL OFF-HAUL</v>
          </cell>
          <cell r="E3652">
            <v>48</v>
          </cell>
          <cell r="F3652">
            <v>0</v>
          </cell>
          <cell r="G3652">
            <v>31000</v>
          </cell>
        </row>
        <row r="3653">
          <cell r="B3653" t="str">
            <v>ROHAUL30T</v>
          </cell>
          <cell r="C3653" t="str">
            <v>30YD ROLL OFF TEMP HAUL</v>
          </cell>
          <cell r="D3653" t="str">
            <v>ROHAUL30T30YD ROLL OFF TEMP HAUL</v>
          </cell>
          <cell r="E3653">
            <v>51</v>
          </cell>
          <cell r="F3653">
            <v>0</v>
          </cell>
          <cell r="G3653">
            <v>31001</v>
          </cell>
        </row>
        <row r="3654">
          <cell r="B3654" t="str">
            <v>COMMODITY</v>
          </cell>
          <cell r="C3654" t="str">
            <v>COMMODITY</v>
          </cell>
          <cell r="D3654" t="str">
            <v>COMMODITYCOMMODITY</v>
          </cell>
          <cell r="E3654">
            <v>33</v>
          </cell>
          <cell r="F3654">
            <v>0</v>
          </cell>
          <cell r="G3654">
            <v>44161</v>
          </cell>
        </row>
        <row r="3655">
          <cell r="B3655" t="str">
            <v>2178-RO</v>
          </cell>
          <cell r="C3655" t="str">
            <v>FUEL AND MATERIAL SURCHARGE</v>
          </cell>
          <cell r="D3655" t="str">
            <v>2178-ROFUEL AND MATERIAL SURCHARGE</v>
          </cell>
          <cell r="E3655">
            <v>140</v>
          </cell>
          <cell r="F3655">
            <v>0</v>
          </cell>
          <cell r="G3655">
            <v>31008</v>
          </cell>
        </row>
        <row r="3656">
          <cell r="B3656" t="str">
            <v>LONGB-UTILITY</v>
          </cell>
          <cell r="C3656" t="str">
            <v>9.0% CITY UTILITY TAX</v>
          </cell>
          <cell r="D3656" t="str">
            <v>LONGB-UTILITY9.0% CITY UTILITY TAX</v>
          </cell>
          <cell r="E3656">
            <v>73</v>
          </cell>
          <cell r="F3656">
            <v>0</v>
          </cell>
          <cell r="G3656">
            <v>20175</v>
          </cell>
        </row>
        <row r="3657">
          <cell r="B3657" t="str">
            <v>REFUSE</v>
          </cell>
          <cell r="C3657" t="str">
            <v>3.6% WA REFUSE TAX</v>
          </cell>
          <cell r="D3657" t="str">
            <v>REFUSE3.6% WA REFUSE TAX</v>
          </cell>
          <cell r="E3657">
            <v>337</v>
          </cell>
          <cell r="F3657">
            <v>0</v>
          </cell>
          <cell r="G3657">
            <v>20180</v>
          </cell>
        </row>
        <row r="3658">
          <cell r="B3658" t="str">
            <v>WA-STATE</v>
          </cell>
          <cell r="C3658" t="str">
            <v>8.3% WA STATE SALES TAX</v>
          </cell>
          <cell r="D3658" t="str">
            <v>WA-STATE8.3% WA STATE SALES TAX</v>
          </cell>
          <cell r="E3658">
            <v>59</v>
          </cell>
          <cell r="F3658">
            <v>0</v>
          </cell>
          <cell r="G3658">
            <v>20140</v>
          </cell>
        </row>
        <row r="3659">
          <cell r="B3659" t="str">
            <v>BDR</v>
          </cell>
          <cell r="C3659" t="str">
            <v>BAD DEBT RECOVERY</v>
          </cell>
          <cell r="D3659" t="str">
            <v>BDRBAD DEBT RECOVERY</v>
          </cell>
          <cell r="E3659">
            <v>30</v>
          </cell>
          <cell r="F3659">
            <v>0</v>
          </cell>
          <cell r="G3659">
            <v>11903</v>
          </cell>
        </row>
        <row r="3660">
          <cell r="B3660" t="str">
            <v>MM</v>
          </cell>
          <cell r="C3660" t="str">
            <v>MOVE MONEY</v>
          </cell>
          <cell r="D3660" t="str">
            <v>MMMOVE MONEY</v>
          </cell>
          <cell r="E3660">
            <v>63</v>
          </cell>
          <cell r="F3660">
            <v>0</v>
          </cell>
          <cell r="G3660">
            <v>10095</v>
          </cell>
        </row>
        <row r="3661">
          <cell r="B3661" t="str">
            <v>REFUND</v>
          </cell>
          <cell r="C3661" t="str">
            <v>REFUND</v>
          </cell>
          <cell r="D3661" t="str">
            <v>REFUNDREFUND</v>
          </cell>
          <cell r="E3661">
            <v>42</v>
          </cell>
          <cell r="F3661">
            <v>0</v>
          </cell>
          <cell r="G3661">
            <v>11599</v>
          </cell>
        </row>
        <row r="3662">
          <cell r="B3662" t="str">
            <v>UNCLAIMED</v>
          </cell>
          <cell r="C3662" t="str">
            <v>UNCLAIMED PROPERTY</v>
          </cell>
          <cell r="D3662" t="str">
            <v>UNCLAIMEDUNCLAIMED PROPERTY</v>
          </cell>
          <cell r="E3662">
            <v>3</v>
          </cell>
          <cell r="F3662">
            <v>0</v>
          </cell>
          <cell r="G3662">
            <v>32000</v>
          </cell>
        </row>
        <row r="3663">
          <cell r="B3663" t="str">
            <v>FINCHG</v>
          </cell>
          <cell r="C3663" t="str">
            <v>LATE FEE</v>
          </cell>
          <cell r="D3663" t="str">
            <v>FINCHGLATE FEE</v>
          </cell>
          <cell r="E3663">
            <v>138</v>
          </cell>
          <cell r="F3663">
            <v>0</v>
          </cell>
          <cell r="G3663">
            <v>38000</v>
          </cell>
        </row>
        <row r="3664">
          <cell r="B3664" t="str">
            <v>BD</v>
          </cell>
          <cell r="C3664" t="str">
            <v>W\O BAD DEBT</v>
          </cell>
          <cell r="D3664" t="str">
            <v>BDW\O BAD DEBT</v>
          </cell>
          <cell r="E3664">
            <v>46</v>
          </cell>
          <cell r="F3664">
            <v>0</v>
          </cell>
          <cell r="G3664">
            <v>11902</v>
          </cell>
        </row>
        <row r="3665">
          <cell r="B3665" t="str">
            <v>MM</v>
          </cell>
          <cell r="C3665" t="str">
            <v>MOVE MONEY</v>
          </cell>
          <cell r="D3665" t="str">
            <v>MMMOVE MONEY</v>
          </cell>
          <cell r="E3665">
            <v>63</v>
          </cell>
          <cell r="F3665">
            <v>0</v>
          </cell>
          <cell r="G3665">
            <v>10095</v>
          </cell>
        </row>
        <row r="3666">
          <cell r="B3666" t="str">
            <v>NSF CC FEE</v>
          </cell>
          <cell r="C3666" t="str">
            <v>RETURNED CREDIT CARD FEE</v>
          </cell>
          <cell r="D3666" t="str">
            <v>NSF CC FEERETURNED CREDIT CARD FEE</v>
          </cell>
          <cell r="E3666">
            <v>16</v>
          </cell>
          <cell r="F3666">
            <v>0</v>
          </cell>
          <cell r="G3666">
            <v>91002</v>
          </cell>
        </row>
        <row r="3667">
          <cell r="B3667" t="str">
            <v>REFUND</v>
          </cell>
          <cell r="C3667" t="str">
            <v>REFUND</v>
          </cell>
          <cell r="D3667" t="str">
            <v>REFUNDREFUND</v>
          </cell>
          <cell r="E3667">
            <v>42</v>
          </cell>
          <cell r="F3667">
            <v>0</v>
          </cell>
          <cell r="G3667">
            <v>11599</v>
          </cell>
        </row>
        <row r="3668">
          <cell r="B3668" t="str">
            <v>UNCLAIMED</v>
          </cell>
          <cell r="C3668" t="str">
            <v>UNCLAIMED PROPERTY</v>
          </cell>
          <cell r="D3668" t="str">
            <v>UNCLAIMEDUNCLAIMED PROPERTY</v>
          </cell>
          <cell r="E3668">
            <v>3</v>
          </cell>
          <cell r="F3668">
            <v>0</v>
          </cell>
          <cell r="G3668">
            <v>32000</v>
          </cell>
        </row>
        <row r="3669">
          <cell r="B3669" t="str">
            <v>FINCHG</v>
          </cell>
          <cell r="C3669" t="str">
            <v>LATE FEE</v>
          </cell>
          <cell r="D3669" t="str">
            <v>FINCHGLATE FEE</v>
          </cell>
          <cell r="E3669">
            <v>138</v>
          </cell>
          <cell r="F3669">
            <v>0</v>
          </cell>
          <cell r="G3669">
            <v>38000</v>
          </cell>
        </row>
        <row r="3670">
          <cell r="B3670" t="str">
            <v>BD</v>
          </cell>
          <cell r="C3670" t="str">
            <v>W\O BAD DEBT</v>
          </cell>
          <cell r="D3670" t="str">
            <v>BDW\O BAD DEBT</v>
          </cell>
          <cell r="E3670">
            <v>46</v>
          </cell>
          <cell r="F3670">
            <v>0</v>
          </cell>
          <cell r="G3670">
            <v>11902</v>
          </cell>
        </row>
        <row r="3671">
          <cell r="B3671" t="str">
            <v>FINCHG</v>
          </cell>
          <cell r="C3671" t="str">
            <v>LATE FEE</v>
          </cell>
          <cell r="D3671" t="str">
            <v>FINCHGLATE FEE</v>
          </cell>
          <cell r="E3671">
            <v>138</v>
          </cell>
          <cell r="F3671">
            <v>0</v>
          </cell>
          <cell r="G3671">
            <v>38000</v>
          </cell>
        </row>
        <row r="3672">
          <cell r="B3672" t="str">
            <v>MM</v>
          </cell>
          <cell r="C3672" t="str">
            <v>MOVE MONEY</v>
          </cell>
          <cell r="D3672" t="str">
            <v>MMMOVE MONEY</v>
          </cell>
          <cell r="E3672">
            <v>63</v>
          </cell>
          <cell r="F3672">
            <v>0</v>
          </cell>
          <cell r="G3672">
            <v>10095</v>
          </cell>
        </row>
        <row r="3673">
          <cell r="B3673" t="str">
            <v>REFUND</v>
          </cell>
          <cell r="C3673" t="str">
            <v>REFUND</v>
          </cell>
          <cell r="D3673" t="str">
            <v>REFUNDREFUND</v>
          </cell>
          <cell r="E3673">
            <v>42</v>
          </cell>
          <cell r="F3673">
            <v>0</v>
          </cell>
          <cell r="G3673">
            <v>11599</v>
          </cell>
        </row>
        <row r="3674">
          <cell r="B3674" t="str">
            <v>UNCLAIMED</v>
          </cell>
          <cell r="C3674" t="str">
            <v>UNCLAIMED PROPERTY</v>
          </cell>
          <cell r="D3674" t="str">
            <v>UNCLAIMEDUNCLAIMED PROPERTY</v>
          </cell>
          <cell r="E3674">
            <v>3</v>
          </cell>
          <cell r="F3674">
            <v>0</v>
          </cell>
          <cell r="G3674">
            <v>31001</v>
          </cell>
        </row>
        <row r="3675">
          <cell r="B3675" t="str">
            <v>65C2WB1</v>
          </cell>
          <cell r="C3675" t="str">
            <v>1-65 GAL BEAR CART CMML 2X WK</v>
          </cell>
          <cell r="D3675" t="str">
            <v>65C2WB11-65 GAL BEAR CART CMML 2X WK</v>
          </cell>
          <cell r="E3675">
            <v>27</v>
          </cell>
          <cell r="F3675">
            <v>0</v>
          </cell>
          <cell r="G3675">
            <v>33000</v>
          </cell>
        </row>
        <row r="3676">
          <cell r="B3676" t="str">
            <v>65CBRENT</v>
          </cell>
          <cell r="C3676" t="str">
            <v>65 CMML BEAR RENT</v>
          </cell>
          <cell r="D3676" t="str">
            <v>65CBRENT65 CMML BEAR RENT</v>
          </cell>
          <cell r="E3676">
            <v>31</v>
          </cell>
          <cell r="F3676">
            <v>0</v>
          </cell>
          <cell r="G3676">
            <v>33000</v>
          </cell>
        </row>
        <row r="3677">
          <cell r="B3677" t="str">
            <v>65CWB1</v>
          </cell>
          <cell r="C3677" t="str">
            <v>1-65 GAL BEAR CART CMML WKLY</v>
          </cell>
          <cell r="D3677" t="str">
            <v>65CWB11-65 GAL BEAR CART CMML WKLY</v>
          </cell>
          <cell r="E3677">
            <v>34</v>
          </cell>
          <cell r="F3677">
            <v>0</v>
          </cell>
          <cell r="G3677">
            <v>33000</v>
          </cell>
        </row>
        <row r="3678">
          <cell r="B3678" t="str">
            <v>SP65B</v>
          </cell>
          <cell r="C3678" t="str">
            <v>SPECIAL PICKUP 65GL BEAR</v>
          </cell>
          <cell r="D3678" t="str">
            <v>SP65BSPECIAL PICKUP 65GL BEAR</v>
          </cell>
          <cell r="E3678">
            <v>12</v>
          </cell>
          <cell r="F3678">
            <v>0</v>
          </cell>
          <cell r="G3678">
            <v>33001</v>
          </cell>
        </row>
        <row r="3679">
          <cell r="B3679" t="str">
            <v>SP65B</v>
          </cell>
          <cell r="C3679" t="str">
            <v>SPECIAL PICKUP 65GL BEAR</v>
          </cell>
          <cell r="D3679" t="str">
            <v>SP65BSPECIAL PICKUP 65GL BEAR</v>
          </cell>
          <cell r="E3679">
            <v>12</v>
          </cell>
          <cell r="F3679">
            <v>0</v>
          </cell>
          <cell r="G3679">
            <v>33001</v>
          </cell>
        </row>
        <row r="3680">
          <cell r="B3680" t="str">
            <v>300C2W1</v>
          </cell>
          <cell r="C3680" t="str">
            <v>1-300 GL CART 2X WK SVC</v>
          </cell>
          <cell r="D3680" t="str">
            <v>300C2W11-300 GL CART 2X WK SVC</v>
          </cell>
          <cell r="E3680">
            <v>41</v>
          </cell>
          <cell r="F3680">
            <v>0</v>
          </cell>
          <cell r="G3680">
            <v>33000</v>
          </cell>
        </row>
        <row r="3681">
          <cell r="B3681" t="str">
            <v>300C3W1</v>
          </cell>
          <cell r="C3681" t="str">
            <v>1-300 GL CART 3X WK SVC</v>
          </cell>
          <cell r="D3681" t="str">
            <v>300C3W11-300 GL CART 3X WK SVC</v>
          </cell>
          <cell r="E3681">
            <v>38</v>
          </cell>
          <cell r="F3681">
            <v>0</v>
          </cell>
          <cell r="G3681">
            <v>33000</v>
          </cell>
        </row>
        <row r="3682">
          <cell r="B3682" t="str">
            <v>300C4W1</v>
          </cell>
          <cell r="C3682" t="str">
            <v>1-300 GL CART 4X WK SVC</v>
          </cell>
          <cell r="D3682" t="str">
            <v>300C4W11-300 GL CART 4X WK SVC</v>
          </cell>
          <cell r="E3682">
            <v>11</v>
          </cell>
          <cell r="F3682">
            <v>0</v>
          </cell>
          <cell r="G3682">
            <v>33000</v>
          </cell>
        </row>
        <row r="3683">
          <cell r="B3683" t="str">
            <v>300C5W1</v>
          </cell>
          <cell r="C3683" t="str">
            <v>1-300 GL CART 5X WK SVC</v>
          </cell>
          <cell r="D3683" t="str">
            <v>300C5W11-300 GL CART 5X WK SVC</v>
          </cell>
          <cell r="E3683">
            <v>34</v>
          </cell>
          <cell r="F3683">
            <v>0</v>
          </cell>
          <cell r="G3683">
            <v>33000</v>
          </cell>
        </row>
        <row r="3684">
          <cell r="B3684" t="str">
            <v>300CE1</v>
          </cell>
          <cell r="C3684" t="str">
            <v>1-300 GL CART EOW SVC</v>
          </cell>
          <cell r="D3684" t="str">
            <v>300CE11-300 GL CART EOW SVC</v>
          </cell>
          <cell r="E3684">
            <v>46</v>
          </cell>
          <cell r="F3684">
            <v>0</v>
          </cell>
          <cell r="G3684">
            <v>33000</v>
          </cell>
        </row>
        <row r="3685">
          <cell r="B3685" t="str">
            <v>300CW1</v>
          </cell>
          <cell r="C3685" t="str">
            <v>1-300 GL CART WEEKLY SVC</v>
          </cell>
          <cell r="D3685" t="str">
            <v>300CW11-300 GL CART WEEKLY SVC</v>
          </cell>
          <cell r="E3685">
            <v>51</v>
          </cell>
          <cell r="F3685">
            <v>0</v>
          </cell>
          <cell r="G3685">
            <v>33000</v>
          </cell>
        </row>
        <row r="3686">
          <cell r="B3686" t="str">
            <v>300RENTTM</v>
          </cell>
          <cell r="C3686" t="str">
            <v>300 GL CART TEMP RENT MONTHLY</v>
          </cell>
          <cell r="D3686" t="str">
            <v>300RENTTM300 GL CART TEMP RENT MONTHLY</v>
          </cell>
          <cell r="E3686">
            <v>28</v>
          </cell>
          <cell r="F3686">
            <v>0</v>
          </cell>
          <cell r="G3686">
            <v>33000</v>
          </cell>
        </row>
        <row r="3687">
          <cell r="B3687" t="str">
            <v>60C2W1</v>
          </cell>
          <cell r="C3687" t="str">
            <v>1-60 GAL CART CMML 2X WK</v>
          </cell>
          <cell r="D3687" t="str">
            <v>60C2W11-60 GAL CART CMML 2X WK</v>
          </cell>
          <cell r="E3687">
            <v>25</v>
          </cell>
          <cell r="F3687">
            <v>0</v>
          </cell>
          <cell r="G3687">
            <v>33000</v>
          </cell>
        </row>
        <row r="3688">
          <cell r="B3688" t="str">
            <v>60CE1</v>
          </cell>
          <cell r="C3688" t="str">
            <v>1-60 GAL CART CMML EOW</v>
          </cell>
          <cell r="D3688" t="str">
            <v>60CE11-60 GAL CART CMML EOW</v>
          </cell>
          <cell r="E3688">
            <v>52</v>
          </cell>
          <cell r="F3688">
            <v>0</v>
          </cell>
          <cell r="G3688">
            <v>33000</v>
          </cell>
        </row>
        <row r="3689">
          <cell r="B3689" t="str">
            <v>60CW1</v>
          </cell>
          <cell r="C3689" t="str">
            <v>1-60 GAL CART CMML WKLY</v>
          </cell>
          <cell r="D3689" t="str">
            <v>60CW11-60 GAL CART CMML WKLY</v>
          </cell>
          <cell r="E3689">
            <v>54</v>
          </cell>
          <cell r="F3689">
            <v>0</v>
          </cell>
          <cell r="G3689">
            <v>33000</v>
          </cell>
        </row>
        <row r="3690">
          <cell r="B3690" t="str">
            <v>65C2WB1</v>
          </cell>
          <cell r="C3690" t="str">
            <v>1-65 GAL BEAR CART CMML 2X WK</v>
          </cell>
          <cell r="D3690" t="str">
            <v>65C2WB11-65 GAL BEAR CART CMML 2X WK</v>
          </cell>
          <cell r="E3690">
            <v>27</v>
          </cell>
          <cell r="F3690">
            <v>0</v>
          </cell>
          <cell r="G3690">
            <v>33000</v>
          </cell>
        </row>
        <row r="3691">
          <cell r="B3691" t="str">
            <v>65CBRENT</v>
          </cell>
          <cell r="C3691" t="str">
            <v>65 CMML BEAR RENT</v>
          </cell>
          <cell r="D3691" t="str">
            <v>65CBRENT65 CMML BEAR RENT</v>
          </cell>
          <cell r="E3691">
            <v>31</v>
          </cell>
          <cell r="F3691">
            <v>0</v>
          </cell>
          <cell r="G3691">
            <v>33000</v>
          </cell>
        </row>
        <row r="3692">
          <cell r="B3692" t="str">
            <v>65CWB1</v>
          </cell>
          <cell r="C3692" t="str">
            <v>1-65 GAL BEAR CART CMML WKLY</v>
          </cell>
          <cell r="D3692" t="str">
            <v>65CWB11-65 GAL BEAR CART CMML WKLY</v>
          </cell>
          <cell r="E3692">
            <v>34</v>
          </cell>
          <cell r="F3692">
            <v>0</v>
          </cell>
          <cell r="G3692">
            <v>33000</v>
          </cell>
        </row>
        <row r="3693">
          <cell r="B3693" t="str">
            <v>90C2W1</v>
          </cell>
          <cell r="C3693" t="str">
            <v>1-90 GAL CART CMML 2X WK</v>
          </cell>
          <cell r="D3693" t="str">
            <v>90C2W11-90 GAL CART CMML 2X WK</v>
          </cell>
          <cell r="E3693">
            <v>36</v>
          </cell>
          <cell r="F3693">
            <v>0</v>
          </cell>
          <cell r="G3693">
            <v>33000</v>
          </cell>
        </row>
        <row r="3694">
          <cell r="B3694" t="str">
            <v>90CE1</v>
          </cell>
          <cell r="C3694" t="str">
            <v>1-90 GAL CART CMML EOW</v>
          </cell>
          <cell r="D3694" t="str">
            <v>90CE11-90 GAL CART CMML EOW</v>
          </cell>
          <cell r="E3694">
            <v>19</v>
          </cell>
          <cell r="F3694">
            <v>0</v>
          </cell>
          <cell r="G3694">
            <v>33000</v>
          </cell>
        </row>
        <row r="3695">
          <cell r="B3695" t="str">
            <v>90CW1</v>
          </cell>
          <cell r="C3695" t="str">
            <v>1-90 GAL CART CMML WKLY</v>
          </cell>
          <cell r="D3695" t="str">
            <v>90CW11-90 GAL CART CMML WKLY</v>
          </cell>
          <cell r="E3695">
            <v>63</v>
          </cell>
          <cell r="F3695">
            <v>0</v>
          </cell>
          <cell r="G3695">
            <v>33000</v>
          </cell>
        </row>
        <row r="3696">
          <cell r="B3696" t="str">
            <v>95C2WB1</v>
          </cell>
          <cell r="C3696" t="str">
            <v>1-95 GAL BEAR CART CMML 2X WK</v>
          </cell>
          <cell r="D3696" t="str">
            <v>95C2WB11-95 GAL BEAR CART CMML 2X WK</v>
          </cell>
          <cell r="E3696">
            <v>15</v>
          </cell>
          <cell r="F3696">
            <v>0</v>
          </cell>
          <cell r="G3696">
            <v>33000</v>
          </cell>
        </row>
        <row r="3697">
          <cell r="B3697" t="str">
            <v>95C3WB1</v>
          </cell>
          <cell r="C3697" t="str">
            <v>1-95 GAL BEAR CART CMML 3X WK</v>
          </cell>
          <cell r="D3697" t="str">
            <v>95C3WB11-95 GAL BEAR CART CMML 3X WK</v>
          </cell>
          <cell r="E3697">
            <v>17</v>
          </cell>
          <cell r="F3697">
            <v>0</v>
          </cell>
          <cell r="G3697">
            <v>33000</v>
          </cell>
        </row>
        <row r="3698">
          <cell r="B3698" t="str">
            <v>95CBRENT</v>
          </cell>
          <cell r="C3698" t="str">
            <v>95 CMML BEAR RENT</v>
          </cell>
          <cell r="D3698" t="str">
            <v>95CBRENT95 CMML BEAR RENT</v>
          </cell>
          <cell r="E3698">
            <v>37</v>
          </cell>
          <cell r="F3698">
            <v>0</v>
          </cell>
          <cell r="G3698">
            <v>33000</v>
          </cell>
        </row>
        <row r="3699">
          <cell r="B3699" t="str">
            <v>95CWB1</v>
          </cell>
          <cell r="C3699" t="str">
            <v>1-95 GAL BEAR CART CMML WKLY</v>
          </cell>
          <cell r="D3699" t="str">
            <v>95CWB11-95 GAL BEAR CART CMML WKLY</v>
          </cell>
          <cell r="E3699">
            <v>37</v>
          </cell>
          <cell r="F3699">
            <v>0</v>
          </cell>
          <cell r="G3699">
            <v>33000</v>
          </cell>
        </row>
        <row r="3700">
          <cell r="B3700" t="str">
            <v>CASTERS-COM</v>
          </cell>
          <cell r="C3700" t="str">
            <v>CASTERS - COM</v>
          </cell>
          <cell r="D3700" t="str">
            <v>CASTERS-COMCASTERS - COM</v>
          </cell>
          <cell r="E3700">
            <v>43</v>
          </cell>
          <cell r="F3700">
            <v>0</v>
          </cell>
          <cell r="G3700">
            <v>33000</v>
          </cell>
        </row>
        <row r="3701">
          <cell r="B3701" t="str">
            <v>CDRIVEIN</v>
          </cell>
          <cell r="C3701" t="str">
            <v>DRIVE IN SERVICE</v>
          </cell>
          <cell r="D3701" t="str">
            <v>CDRIVEINDRIVE IN SERVICE</v>
          </cell>
          <cell r="E3701">
            <v>5</v>
          </cell>
          <cell r="F3701">
            <v>0</v>
          </cell>
          <cell r="G3701">
            <v>33001</v>
          </cell>
        </row>
        <row r="3702">
          <cell r="B3702" t="str">
            <v>CRENT300</v>
          </cell>
          <cell r="C3702" t="str">
            <v>CONTAINER RENT 300 GAL</v>
          </cell>
          <cell r="D3702" t="str">
            <v>CRENT300CONTAINER RENT 300 GAL</v>
          </cell>
          <cell r="E3702">
            <v>46</v>
          </cell>
          <cell r="F3702">
            <v>0</v>
          </cell>
          <cell r="G3702">
            <v>33000</v>
          </cell>
        </row>
        <row r="3703">
          <cell r="B3703" t="str">
            <v>CRENT60</v>
          </cell>
          <cell r="C3703" t="str">
            <v>CONTAINER RENT 60 GAL</v>
          </cell>
          <cell r="D3703" t="str">
            <v>CRENT60CONTAINER RENT 60 GAL</v>
          </cell>
          <cell r="E3703">
            <v>50</v>
          </cell>
          <cell r="F3703">
            <v>0</v>
          </cell>
          <cell r="G3703">
            <v>33000</v>
          </cell>
        </row>
        <row r="3704">
          <cell r="B3704" t="str">
            <v>CRENT90</v>
          </cell>
          <cell r="C3704" t="str">
            <v>CONTAINER RENT 90 GAL</v>
          </cell>
          <cell r="D3704" t="str">
            <v>CRENT90CONTAINER RENT 90 GAL</v>
          </cell>
          <cell r="E3704">
            <v>12</v>
          </cell>
          <cell r="F3704">
            <v>0</v>
          </cell>
          <cell r="G3704">
            <v>33000</v>
          </cell>
        </row>
        <row r="3705">
          <cell r="B3705" t="str">
            <v>ROLLE-COM</v>
          </cell>
          <cell r="C3705" t="str">
            <v>ROLLOUT CMML EOW UP TO 25FT</v>
          </cell>
          <cell r="D3705" t="str">
            <v>ROLLE-COMROLLOUT CMML EOW UP TO 25FT</v>
          </cell>
          <cell r="E3705">
            <v>9</v>
          </cell>
          <cell r="F3705">
            <v>0</v>
          </cell>
          <cell r="G3705">
            <v>33001</v>
          </cell>
        </row>
        <row r="3706">
          <cell r="B3706" t="str">
            <v>ROLLOUTOC</v>
          </cell>
          <cell r="C3706" t="str">
            <v>ROLL OUT</v>
          </cell>
          <cell r="D3706" t="str">
            <v>ROLLOUTOCROLL OUT</v>
          </cell>
          <cell r="E3706">
            <v>36</v>
          </cell>
          <cell r="F3706">
            <v>0</v>
          </cell>
          <cell r="G3706">
            <v>33001</v>
          </cell>
        </row>
        <row r="3707">
          <cell r="B3707" t="str">
            <v>ROLLW300</v>
          </cell>
          <cell r="C3707" t="str">
            <v>ROLL OUT 300GAL WKLY</v>
          </cell>
          <cell r="D3707" t="str">
            <v>ROLLW300ROLL OUT 300GAL WKLY</v>
          </cell>
          <cell r="E3707">
            <v>13</v>
          </cell>
          <cell r="F3707">
            <v>0</v>
          </cell>
          <cell r="G3707">
            <v>33001</v>
          </cell>
        </row>
        <row r="3708">
          <cell r="B3708" t="str">
            <v>ROLLW-COM</v>
          </cell>
          <cell r="C3708" t="str">
            <v>ROLLOUT CMML WEEKLY UP TO 25FT</v>
          </cell>
          <cell r="D3708" t="str">
            <v>ROLLW-COMROLLOUT CMML WEEKLY UP TO 25FT</v>
          </cell>
          <cell r="E3708">
            <v>24</v>
          </cell>
          <cell r="F3708">
            <v>0</v>
          </cell>
          <cell r="G3708">
            <v>33001</v>
          </cell>
        </row>
        <row r="3709">
          <cell r="B3709" t="str">
            <v>UNLOCKREF</v>
          </cell>
          <cell r="C3709" t="str">
            <v>UNLOCK / UNLATCH REFUSE</v>
          </cell>
          <cell r="D3709" t="str">
            <v>UNLOCKREFUNLOCK / UNLATCH REFUSE</v>
          </cell>
          <cell r="E3709">
            <v>39</v>
          </cell>
          <cell r="F3709">
            <v>0</v>
          </cell>
          <cell r="G3709">
            <v>33001</v>
          </cell>
        </row>
        <row r="3710">
          <cell r="B3710" t="str">
            <v>300CTPU</v>
          </cell>
          <cell r="C3710" t="str">
            <v>300 GL CART TEMP PICKUP</v>
          </cell>
          <cell r="D3710" t="str">
            <v>300CTPU300 GL CART TEMP PICKUP</v>
          </cell>
          <cell r="E3710">
            <v>30</v>
          </cell>
          <cell r="F3710">
            <v>0</v>
          </cell>
          <cell r="G3710">
            <v>33000</v>
          </cell>
        </row>
        <row r="3711">
          <cell r="B3711" t="str">
            <v>CASTERS-COM</v>
          </cell>
          <cell r="C3711" t="str">
            <v>CASTERS - COM</v>
          </cell>
          <cell r="D3711" t="str">
            <v>CASTERS-COMCASTERS - COM</v>
          </cell>
          <cell r="E3711">
            <v>43</v>
          </cell>
          <cell r="F3711">
            <v>0</v>
          </cell>
          <cell r="G3711">
            <v>33000</v>
          </cell>
        </row>
        <row r="3712">
          <cell r="B3712" t="str">
            <v>OFOWC</v>
          </cell>
          <cell r="C3712" t="str">
            <v>OVERFILL/OVERWEIGHT COMM</v>
          </cell>
          <cell r="D3712" t="str">
            <v>OFOWCOVERFILL/OVERWEIGHT COMM</v>
          </cell>
          <cell r="E3712">
            <v>40</v>
          </cell>
          <cell r="F3712">
            <v>0</v>
          </cell>
          <cell r="G3712">
            <v>33001</v>
          </cell>
        </row>
        <row r="3713">
          <cell r="B3713" t="str">
            <v>SP300</v>
          </cell>
          <cell r="C3713" t="str">
            <v>SPECIAL PICKUP 300GL</v>
          </cell>
          <cell r="D3713" t="str">
            <v>SP300SPECIAL PICKUP 300GL</v>
          </cell>
          <cell r="E3713">
            <v>30</v>
          </cell>
          <cell r="F3713">
            <v>0</v>
          </cell>
          <cell r="G3713">
            <v>33001</v>
          </cell>
        </row>
        <row r="3714">
          <cell r="B3714" t="str">
            <v>SP90-COMM</v>
          </cell>
          <cell r="C3714" t="str">
            <v>SPECIAL PICKUP 90GL COMM</v>
          </cell>
          <cell r="D3714" t="str">
            <v>SP90-COMMSPECIAL PICKUP 90GL COMM</v>
          </cell>
          <cell r="E3714">
            <v>14</v>
          </cell>
          <cell r="F3714">
            <v>0</v>
          </cell>
          <cell r="G3714">
            <v>33001</v>
          </cell>
        </row>
        <row r="3715">
          <cell r="B3715" t="str">
            <v>2178-COM</v>
          </cell>
          <cell r="C3715" t="str">
            <v>FUEL AND MATERIAL SURCHARGE</v>
          </cell>
          <cell r="D3715" t="str">
            <v>2178-COMFUEL AND MATERIAL SURCHARGE</v>
          </cell>
          <cell r="E3715">
            <v>77</v>
          </cell>
          <cell r="F3715">
            <v>0</v>
          </cell>
          <cell r="G3715">
            <v>33002</v>
          </cell>
        </row>
        <row r="3716">
          <cell r="B3716" t="str">
            <v>2178-RES</v>
          </cell>
          <cell r="C3716" t="str">
            <v>FUEL AND MATERIAL SURCHARGE</v>
          </cell>
          <cell r="D3716" t="str">
            <v>2178-RESFUEL AND MATERIAL SURCHARGE</v>
          </cell>
          <cell r="E3716">
            <v>133</v>
          </cell>
          <cell r="F3716">
            <v>0</v>
          </cell>
          <cell r="G3716">
            <v>33002</v>
          </cell>
        </row>
        <row r="3717">
          <cell r="B3717" t="str">
            <v>2178-RO</v>
          </cell>
          <cell r="C3717" t="str">
            <v>FUEL AND MATERIAL SURCHARGE</v>
          </cell>
          <cell r="D3717" t="str">
            <v>2178-ROFUEL AND MATERIAL SURCHARGE</v>
          </cell>
          <cell r="E3717">
            <v>140</v>
          </cell>
          <cell r="F3717">
            <v>0</v>
          </cell>
          <cell r="G3717">
            <v>33002</v>
          </cell>
        </row>
        <row r="3718">
          <cell r="B3718" t="str">
            <v>ILWACO-UTILITY</v>
          </cell>
          <cell r="C3718" t="str">
            <v>6.0% CITY UTILITY TAX</v>
          </cell>
          <cell r="D3718" t="str">
            <v>ILWACO-UTILITY6.0% CITY UTILITY TAX</v>
          </cell>
          <cell r="E3718">
            <v>79</v>
          </cell>
          <cell r="F3718">
            <v>0</v>
          </cell>
          <cell r="G3718">
            <v>20175</v>
          </cell>
        </row>
        <row r="3719">
          <cell r="B3719" t="str">
            <v>LONGB-UTILITY</v>
          </cell>
          <cell r="C3719" t="str">
            <v>9.0% CITY UTILITY TAX</v>
          </cell>
          <cell r="D3719" t="str">
            <v>LONGB-UTILITY9.0% CITY UTILITY TAX</v>
          </cell>
          <cell r="E3719">
            <v>73</v>
          </cell>
          <cell r="F3719">
            <v>0</v>
          </cell>
          <cell r="G3719">
            <v>20175</v>
          </cell>
        </row>
        <row r="3720">
          <cell r="B3720" t="str">
            <v>REFUSE</v>
          </cell>
          <cell r="C3720" t="str">
            <v>3.6% WA REFUSE TAX</v>
          </cell>
          <cell r="D3720" t="str">
            <v>REFUSE3.6% WA REFUSE TAX</v>
          </cell>
          <cell r="E3720">
            <v>337</v>
          </cell>
          <cell r="F3720">
            <v>0</v>
          </cell>
          <cell r="G3720">
            <v>20180</v>
          </cell>
        </row>
        <row r="3721">
          <cell r="B3721" t="str">
            <v>REFUSE</v>
          </cell>
          <cell r="C3721" t="str">
            <v>3.6% WA REFUSE TAX</v>
          </cell>
          <cell r="D3721" t="str">
            <v>REFUSE3.6% WA REFUSE TAX</v>
          </cell>
          <cell r="E3721">
            <v>337</v>
          </cell>
          <cell r="F3721">
            <v>0</v>
          </cell>
          <cell r="G3721">
            <v>20180</v>
          </cell>
        </row>
        <row r="3722">
          <cell r="B3722" t="str">
            <v>REFUSE</v>
          </cell>
          <cell r="C3722" t="str">
            <v>3.6% WA REFUSE TAX</v>
          </cell>
          <cell r="D3722" t="str">
            <v>REFUSE3.6% WA REFUSE TAX</v>
          </cell>
          <cell r="E3722">
            <v>337</v>
          </cell>
          <cell r="F3722">
            <v>0</v>
          </cell>
          <cell r="G3722">
            <v>20180</v>
          </cell>
        </row>
        <row r="3723">
          <cell r="B3723" t="str">
            <v>WA-STATE</v>
          </cell>
          <cell r="C3723" t="str">
            <v>8.1% WA STATE SALES TAX</v>
          </cell>
          <cell r="D3723" t="str">
            <v>WA-STATE8.1% WA STATE SALES TAX</v>
          </cell>
          <cell r="E3723">
            <v>170</v>
          </cell>
          <cell r="F3723">
            <v>0</v>
          </cell>
          <cell r="G3723">
            <v>20140</v>
          </cell>
        </row>
        <row r="3724">
          <cell r="B3724" t="str">
            <v>WA-STATE</v>
          </cell>
          <cell r="C3724" t="str">
            <v>8.1% WA STATE SALES TAX</v>
          </cell>
          <cell r="D3724" t="str">
            <v>WA-STATE8.1% WA STATE SALES TAX</v>
          </cell>
          <cell r="E3724">
            <v>170</v>
          </cell>
          <cell r="F3724">
            <v>0</v>
          </cell>
          <cell r="G3724">
            <v>20140</v>
          </cell>
        </row>
        <row r="3725">
          <cell r="B3725" t="str">
            <v>WA-STATE</v>
          </cell>
          <cell r="C3725" t="str">
            <v>8.1% WA STATE SALES TAX</v>
          </cell>
          <cell r="D3725" t="str">
            <v>WA-STATE8.1% WA STATE SALES TAX</v>
          </cell>
          <cell r="E3725">
            <v>170</v>
          </cell>
          <cell r="F3725">
            <v>0</v>
          </cell>
          <cell r="G3725">
            <v>20140</v>
          </cell>
        </row>
        <row r="3726">
          <cell r="B3726" t="str">
            <v>REF-PAYNOW</v>
          </cell>
          <cell r="C3726" t="str">
            <v>REFUND OF ONE-TIME PAYMENT</v>
          </cell>
          <cell r="D3726" t="str">
            <v>REF-PAYNOWREFUND OF ONE-TIME PAYMENT</v>
          </cell>
          <cell r="E3726">
            <v>51</v>
          </cell>
          <cell r="F3726">
            <v>0</v>
          </cell>
          <cell r="G3726">
            <v>10098</v>
          </cell>
        </row>
        <row r="3727">
          <cell r="B3727" t="str">
            <v>CC-KOL</v>
          </cell>
          <cell r="C3727" t="str">
            <v>ONLINE PAYMENT-CC</v>
          </cell>
          <cell r="D3727" t="str">
            <v>CC-KOLONLINE PAYMENT-CC</v>
          </cell>
          <cell r="E3727">
            <v>151</v>
          </cell>
          <cell r="F3727">
            <v>0</v>
          </cell>
          <cell r="G3727">
            <v>10098</v>
          </cell>
        </row>
        <row r="3728">
          <cell r="B3728" t="str">
            <v>PAY</v>
          </cell>
          <cell r="C3728" t="str">
            <v>PAYMENT-THANK YOU!</v>
          </cell>
          <cell r="D3728" t="str">
            <v>PAYPAYMENT-THANK YOU!</v>
          </cell>
          <cell r="E3728">
            <v>141</v>
          </cell>
          <cell r="F3728">
            <v>0</v>
          </cell>
          <cell r="G3728">
            <v>10060</v>
          </cell>
        </row>
        <row r="3729">
          <cell r="B3729" t="str">
            <v>PAY-CFREE</v>
          </cell>
          <cell r="C3729" t="str">
            <v>PAYMENT-THANK YOU</v>
          </cell>
          <cell r="D3729" t="str">
            <v>PAY-CFREEPAYMENT-THANK YOU</v>
          </cell>
          <cell r="E3729">
            <v>106</v>
          </cell>
          <cell r="F3729">
            <v>0</v>
          </cell>
          <cell r="G3729">
            <v>10092</v>
          </cell>
        </row>
        <row r="3730">
          <cell r="B3730" t="str">
            <v>PAY-KOL</v>
          </cell>
          <cell r="C3730" t="str">
            <v>PAYMENT-THANK YOU - OL</v>
          </cell>
          <cell r="D3730" t="str">
            <v>PAY-KOLPAYMENT-THANK YOU - OL</v>
          </cell>
          <cell r="E3730">
            <v>128</v>
          </cell>
          <cell r="F3730">
            <v>0</v>
          </cell>
          <cell r="G3730">
            <v>10093</v>
          </cell>
        </row>
        <row r="3731">
          <cell r="B3731" t="str">
            <v>PAYMET</v>
          </cell>
          <cell r="C3731" t="str">
            <v>METAVANTE ONLINE PAYMENT</v>
          </cell>
          <cell r="D3731" t="str">
            <v>PAYMETMETAVANTE ONLINE PAYMENT</v>
          </cell>
          <cell r="E3731">
            <v>77</v>
          </cell>
          <cell r="F3731">
            <v>0</v>
          </cell>
          <cell r="G3731">
            <v>10092</v>
          </cell>
        </row>
        <row r="3732">
          <cell r="B3732" t="str">
            <v>PAYNOW</v>
          </cell>
          <cell r="C3732" t="str">
            <v>ONE-TIME PAYMENT</v>
          </cell>
          <cell r="D3732" t="str">
            <v>PAYNOWONE-TIME PAYMENT</v>
          </cell>
          <cell r="E3732">
            <v>157</v>
          </cell>
          <cell r="F3732">
            <v>0</v>
          </cell>
          <cell r="G3732">
            <v>10098</v>
          </cell>
        </row>
        <row r="3733">
          <cell r="B3733" t="str">
            <v>PAYPNCL</v>
          </cell>
          <cell r="C3733" t="str">
            <v>PAYMENT THANK YOU!</v>
          </cell>
          <cell r="D3733" t="str">
            <v>PAYPNCLPAYMENT THANK YOU!</v>
          </cell>
          <cell r="E3733">
            <v>151</v>
          </cell>
          <cell r="F3733">
            <v>0</v>
          </cell>
          <cell r="G3733">
            <v>10099</v>
          </cell>
        </row>
        <row r="3734">
          <cell r="B3734" t="str">
            <v>PAY-RPPS</v>
          </cell>
          <cell r="C3734" t="str">
            <v>RPSS PAYMENT</v>
          </cell>
          <cell r="D3734" t="str">
            <v>PAY-RPPSRPSS PAYMENT</v>
          </cell>
          <cell r="E3734">
            <v>16</v>
          </cell>
          <cell r="F3734">
            <v>0</v>
          </cell>
          <cell r="G3734">
            <v>10092</v>
          </cell>
        </row>
        <row r="3735">
          <cell r="B3735" t="str">
            <v>RET-KOL</v>
          </cell>
          <cell r="C3735" t="str">
            <v>ONLINE PAYMENT RETURN</v>
          </cell>
          <cell r="D3735" t="str">
            <v>RET-KOLONLINE PAYMENT RETURN</v>
          </cell>
          <cell r="E3735">
            <v>35</v>
          </cell>
          <cell r="F3735">
            <v>0</v>
          </cell>
          <cell r="G3735">
            <v>10093</v>
          </cell>
        </row>
        <row r="3736">
          <cell r="B3736" t="str">
            <v>REF-PAYNOW</v>
          </cell>
          <cell r="C3736" t="str">
            <v>REFUND OF ONE-TIME PAYMENT</v>
          </cell>
          <cell r="D3736" t="str">
            <v>REF-PAYNOWREFUND OF ONE-TIME PAYMENT</v>
          </cell>
          <cell r="E3736">
            <v>51</v>
          </cell>
          <cell r="F3736">
            <v>0</v>
          </cell>
          <cell r="G3736">
            <v>10098</v>
          </cell>
        </row>
        <row r="3737">
          <cell r="B3737" t="str">
            <v>RETCK-PNCL</v>
          </cell>
          <cell r="C3737" t="str">
            <v>RETURNED CHECK - PNC LOCKBOX</v>
          </cell>
          <cell r="D3737" t="str">
            <v>RETCK-PNCLRETURNED CHECK - PNC LOCKBOX</v>
          </cell>
          <cell r="E3737">
            <v>8</v>
          </cell>
          <cell r="F3737">
            <v>0</v>
          </cell>
          <cell r="G3737">
            <v>10099</v>
          </cell>
        </row>
        <row r="3738">
          <cell r="B3738" t="str">
            <v>CC-KOL</v>
          </cell>
          <cell r="C3738" t="str">
            <v>ONLINE PAYMENT-CC</v>
          </cell>
          <cell r="D3738" t="str">
            <v>CC-KOLONLINE PAYMENT-CC</v>
          </cell>
          <cell r="E3738">
            <v>151</v>
          </cell>
          <cell r="F3738">
            <v>0</v>
          </cell>
          <cell r="G3738">
            <v>10098</v>
          </cell>
        </row>
        <row r="3739">
          <cell r="B3739" t="str">
            <v>CCREF-KOL</v>
          </cell>
          <cell r="C3739" t="str">
            <v>CREDIT CARD REFUND</v>
          </cell>
          <cell r="D3739" t="str">
            <v>CCREF-KOLCREDIT CARD REFUND</v>
          </cell>
          <cell r="E3739">
            <v>25</v>
          </cell>
          <cell r="F3739">
            <v>0</v>
          </cell>
          <cell r="G3739">
            <v>10098</v>
          </cell>
        </row>
        <row r="3740">
          <cell r="B3740" t="str">
            <v>MAKEPAYMENT</v>
          </cell>
          <cell r="C3740" t="str">
            <v>MAKE A PAYMENT</v>
          </cell>
          <cell r="D3740" t="str">
            <v>MAKEPAYMENTMAKE A PAYMENT</v>
          </cell>
          <cell r="E3740">
            <v>60</v>
          </cell>
          <cell r="F3740">
            <v>0</v>
          </cell>
          <cell r="G3740">
            <v>10098</v>
          </cell>
        </row>
        <row r="3741">
          <cell r="B3741" t="str">
            <v>PAY</v>
          </cell>
          <cell r="C3741" t="str">
            <v>PAYMENT-THANK YOU!</v>
          </cell>
          <cell r="D3741" t="str">
            <v>PAYPAYMENT-THANK YOU!</v>
          </cell>
          <cell r="E3741">
            <v>141</v>
          </cell>
          <cell r="F3741">
            <v>0</v>
          </cell>
          <cell r="G3741">
            <v>10060</v>
          </cell>
        </row>
        <row r="3742">
          <cell r="B3742" t="str">
            <v>PAY-CFREE</v>
          </cell>
          <cell r="C3742" t="str">
            <v>PAYMENT-THANK YOU</v>
          </cell>
          <cell r="D3742" t="str">
            <v>PAY-CFREEPAYMENT-THANK YOU</v>
          </cell>
          <cell r="E3742">
            <v>106</v>
          </cell>
          <cell r="F3742">
            <v>0</v>
          </cell>
          <cell r="G3742">
            <v>10092</v>
          </cell>
        </row>
        <row r="3743">
          <cell r="B3743" t="str">
            <v>PAY-KOL</v>
          </cell>
          <cell r="C3743" t="str">
            <v>PAYMENT-THANK YOU - OL</v>
          </cell>
          <cell r="D3743" t="str">
            <v>PAY-KOLPAYMENT-THANK YOU - OL</v>
          </cell>
          <cell r="E3743">
            <v>128</v>
          </cell>
          <cell r="F3743">
            <v>0</v>
          </cell>
          <cell r="G3743">
            <v>10093</v>
          </cell>
        </row>
        <row r="3744">
          <cell r="B3744" t="str">
            <v>PAYMET</v>
          </cell>
          <cell r="C3744" t="str">
            <v>METAVANTE ONLINE PAYMENT</v>
          </cell>
          <cell r="D3744" t="str">
            <v>PAYMETMETAVANTE ONLINE PAYMENT</v>
          </cell>
          <cell r="E3744">
            <v>77</v>
          </cell>
          <cell r="F3744">
            <v>0</v>
          </cell>
          <cell r="G3744">
            <v>10092</v>
          </cell>
        </row>
        <row r="3745">
          <cell r="B3745" t="str">
            <v>PAYNOW</v>
          </cell>
          <cell r="C3745" t="str">
            <v>ONE-TIME PAYMENT</v>
          </cell>
          <cell r="D3745" t="str">
            <v>PAYNOWONE-TIME PAYMENT</v>
          </cell>
          <cell r="E3745">
            <v>157</v>
          </cell>
          <cell r="F3745">
            <v>0</v>
          </cell>
          <cell r="G3745">
            <v>10098</v>
          </cell>
        </row>
        <row r="3746">
          <cell r="B3746" t="str">
            <v>PAYPNCL</v>
          </cell>
          <cell r="C3746" t="str">
            <v>PAYMENT THANK YOU!</v>
          </cell>
          <cell r="D3746" t="str">
            <v>PAYPNCLPAYMENT THANK YOU!</v>
          </cell>
          <cell r="E3746">
            <v>151</v>
          </cell>
          <cell r="F3746">
            <v>0</v>
          </cell>
          <cell r="G3746">
            <v>10099</v>
          </cell>
        </row>
        <row r="3747">
          <cell r="B3747" t="str">
            <v>RET-KOL</v>
          </cell>
          <cell r="C3747" t="str">
            <v>ONLINE PAYMENT RETURN</v>
          </cell>
          <cell r="D3747" t="str">
            <v>RET-KOLONLINE PAYMENT RETURN</v>
          </cell>
          <cell r="E3747">
            <v>35</v>
          </cell>
          <cell r="F3747">
            <v>0</v>
          </cell>
          <cell r="G3747">
            <v>10093</v>
          </cell>
        </row>
        <row r="3748">
          <cell r="B3748" t="str">
            <v>REF-PAYNOW</v>
          </cell>
          <cell r="C3748" t="str">
            <v>REFUND OF ONE-TIME PAYMENT</v>
          </cell>
          <cell r="D3748" t="str">
            <v>REF-PAYNOWREFUND OF ONE-TIME PAYMENT</v>
          </cell>
          <cell r="E3748">
            <v>51</v>
          </cell>
          <cell r="F3748">
            <v>0</v>
          </cell>
          <cell r="G3748">
            <v>10098</v>
          </cell>
        </row>
        <row r="3749">
          <cell r="B3749" t="str">
            <v>CC-KOL</v>
          </cell>
          <cell r="C3749" t="str">
            <v>ONLINE PAYMENT-CC</v>
          </cell>
          <cell r="D3749" t="str">
            <v>CC-KOLONLINE PAYMENT-CC</v>
          </cell>
          <cell r="E3749">
            <v>151</v>
          </cell>
          <cell r="F3749">
            <v>0</v>
          </cell>
          <cell r="G3749">
            <v>10098</v>
          </cell>
        </row>
        <row r="3750">
          <cell r="B3750" t="str">
            <v>MAKEPAYMENT</v>
          </cell>
          <cell r="C3750" t="str">
            <v>MAKE A PAYMENT</v>
          </cell>
          <cell r="D3750" t="str">
            <v>MAKEPAYMENTMAKE A PAYMENT</v>
          </cell>
          <cell r="E3750">
            <v>60</v>
          </cell>
          <cell r="F3750">
            <v>0</v>
          </cell>
          <cell r="G3750">
            <v>10098</v>
          </cell>
        </row>
        <row r="3751">
          <cell r="B3751" t="str">
            <v>PAY</v>
          </cell>
          <cell r="C3751" t="str">
            <v>PAYMENT-THANK YOU!</v>
          </cell>
          <cell r="D3751" t="str">
            <v>PAYPAYMENT-THANK YOU!</v>
          </cell>
          <cell r="E3751">
            <v>141</v>
          </cell>
          <cell r="F3751">
            <v>0</v>
          </cell>
          <cell r="G3751">
            <v>10060</v>
          </cell>
        </row>
        <row r="3752">
          <cell r="B3752" t="str">
            <v>PAY-CFREE</v>
          </cell>
          <cell r="C3752" t="str">
            <v>PAYMENT-THANK YOU</v>
          </cell>
          <cell r="D3752" t="str">
            <v>PAY-CFREEPAYMENT-THANK YOU</v>
          </cell>
          <cell r="E3752">
            <v>106</v>
          </cell>
          <cell r="F3752">
            <v>0</v>
          </cell>
          <cell r="G3752">
            <v>10092</v>
          </cell>
        </row>
        <row r="3753">
          <cell r="B3753" t="str">
            <v>PAY-KOL</v>
          </cell>
          <cell r="C3753" t="str">
            <v>PAYMENT-THANK YOU - OL</v>
          </cell>
          <cell r="D3753" t="str">
            <v>PAY-KOLPAYMENT-THANK YOU - OL</v>
          </cell>
          <cell r="E3753">
            <v>128</v>
          </cell>
          <cell r="F3753">
            <v>0</v>
          </cell>
          <cell r="G3753">
            <v>10093</v>
          </cell>
        </row>
        <row r="3754">
          <cell r="B3754" t="str">
            <v>PAYMET</v>
          </cell>
          <cell r="C3754" t="str">
            <v>METAVANTE ONLINE PAYMENT</v>
          </cell>
          <cell r="D3754" t="str">
            <v>PAYMETMETAVANTE ONLINE PAYMENT</v>
          </cell>
          <cell r="E3754">
            <v>77</v>
          </cell>
          <cell r="F3754">
            <v>0</v>
          </cell>
          <cell r="G3754">
            <v>10092</v>
          </cell>
        </row>
        <row r="3755">
          <cell r="B3755" t="str">
            <v>PAY-NATL</v>
          </cell>
          <cell r="C3755" t="str">
            <v>PAYMENT THANK YOU</v>
          </cell>
          <cell r="D3755" t="str">
            <v>PAY-NATLPAYMENT THANK YOU</v>
          </cell>
          <cell r="E3755">
            <v>18</v>
          </cell>
          <cell r="F3755">
            <v>0</v>
          </cell>
          <cell r="G3755">
            <v>10092</v>
          </cell>
        </row>
        <row r="3756">
          <cell r="B3756" t="str">
            <v>PAYNOW</v>
          </cell>
          <cell r="C3756" t="str">
            <v>ONE-TIME PAYMENT</v>
          </cell>
          <cell r="D3756" t="str">
            <v>PAYNOWONE-TIME PAYMENT</v>
          </cell>
          <cell r="E3756">
            <v>157</v>
          </cell>
          <cell r="F3756">
            <v>0</v>
          </cell>
          <cell r="G3756">
            <v>10098</v>
          </cell>
        </row>
        <row r="3757">
          <cell r="B3757" t="str">
            <v>PAYPNCL</v>
          </cell>
          <cell r="C3757" t="str">
            <v>PAYMENT THANK YOU!</v>
          </cell>
          <cell r="D3757" t="str">
            <v>PAYPNCLPAYMENT THANK YOU!</v>
          </cell>
          <cell r="E3757">
            <v>151</v>
          </cell>
          <cell r="F3757">
            <v>0</v>
          </cell>
          <cell r="G3757">
            <v>10099</v>
          </cell>
        </row>
        <row r="3758">
          <cell r="B3758" t="str">
            <v>2178-RO</v>
          </cell>
          <cell r="C3758" t="str">
            <v>FUEL AND MATERIAL SURCHARGE</v>
          </cell>
          <cell r="D3758" t="str">
            <v>2178-ROFUEL AND MATERIAL SURCHARGE</v>
          </cell>
          <cell r="E3758">
            <v>140</v>
          </cell>
          <cell r="F3758">
            <v>0</v>
          </cell>
          <cell r="G3758">
            <v>31008</v>
          </cell>
        </row>
        <row r="3759">
          <cell r="B3759" t="str">
            <v>REFUSE</v>
          </cell>
          <cell r="C3759" t="str">
            <v>3.6% WA REFUSE TAX</v>
          </cell>
          <cell r="D3759" t="str">
            <v>REFUSE3.6% WA REFUSE TAX</v>
          </cell>
          <cell r="E3759">
            <v>337</v>
          </cell>
          <cell r="F3759">
            <v>0</v>
          </cell>
          <cell r="G3759">
            <v>20180</v>
          </cell>
        </row>
        <row r="3760">
          <cell r="B3760" t="str">
            <v>WA-STATE</v>
          </cell>
          <cell r="C3760" t="str">
            <v>8.1% WA STATE SALES TAX</v>
          </cell>
          <cell r="D3760" t="str">
            <v>WA-STATE8.1% WA STATE SALES TAX</v>
          </cell>
          <cell r="E3760">
            <v>170</v>
          </cell>
          <cell r="F3760">
            <v>0</v>
          </cell>
          <cell r="G3760">
            <v>20140</v>
          </cell>
        </row>
        <row r="3761">
          <cell r="B3761" t="str">
            <v>60RM1</v>
          </cell>
          <cell r="C3761" t="str">
            <v>1-60 GAL CART MONTHLY SVC</v>
          </cell>
          <cell r="D3761" t="str">
            <v>60RM11-60 GAL CART MONTHLY SVC</v>
          </cell>
          <cell r="E3761">
            <v>88</v>
          </cell>
          <cell r="F3761">
            <v>0</v>
          </cell>
          <cell r="G3761">
            <v>32000</v>
          </cell>
        </row>
        <row r="3762">
          <cell r="B3762" t="str">
            <v>60RW1</v>
          </cell>
          <cell r="C3762" t="str">
            <v>1-60 GAL CART WEEKLY SVC</v>
          </cell>
          <cell r="D3762" t="str">
            <v>60RW11-60 GAL CART WEEKLY SVC</v>
          </cell>
          <cell r="E3762">
            <v>144</v>
          </cell>
          <cell r="F3762">
            <v>0</v>
          </cell>
          <cell r="G3762">
            <v>32000</v>
          </cell>
        </row>
        <row r="3763">
          <cell r="B3763" t="str">
            <v>65RBRENT</v>
          </cell>
          <cell r="C3763" t="str">
            <v>65 RESI BEAR RENT</v>
          </cell>
          <cell r="D3763" t="str">
            <v>65RBRENT65 RESI BEAR RENT</v>
          </cell>
          <cell r="E3763">
            <v>80</v>
          </cell>
          <cell r="F3763">
            <v>0</v>
          </cell>
          <cell r="G3763">
            <v>32000</v>
          </cell>
        </row>
        <row r="3764">
          <cell r="B3764" t="str">
            <v>90RW1</v>
          </cell>
          <cell r="C3764" t="str">
            <v>1-90 GAL CART RESI WKLY</v>
          </cell>
          <cell r="D3764" t="str">
            <v>90RW11-90 GAL CART RESI WKLY</v>
          </cell>
          <cell r="E3764">
            <v>104</v>
          </cell>
          <cell r="F3764">
            <v>0</v>
          </cell>
          <cell r="G3764">
            <v>32000</v>
          </cell>
        </row>
        <row r="3765">
          <cell r="B3765" t="str">
            <v>95RBRENT</v>
          </cell>
          <cell r="C3765" t="str">
            <v>95 RESI BEAR RENT</v>
          </cell>
          <cell r="D3765" t="str">
            <v>95RBRENT95 RESI BEAR RENT</v>
          </cell>
          <cell r="E3765">
            <v>49</v>
          </cell>
          <cell r="F3765">
            <v>0</v>
          </cell>
          <cell r="G3765">
            <v>32000</v>
          </cell>
        </row>
        <row r="3766">
          <cell r="B3766" t="str">
            <v>RDRIVEIN</v>
          </cell>
          <cell r="C3766" t="str">
            <v>DRIVE IN SERVICE</v>
          </cell>
          <cell r="D3766" t="str">
            <v>RDRIVEINDRIVE IN SERVICE</v>
          </cell>
          <cell r="E3766">
            <v>52</v>
          </cell>
          <cell r="F3766">
            <v>0</v>
          </cell>
          <cell r="G3766">
            <v>32001</v>
          </cell>
        </row>
        <row r="3767">
          <cell r="B3767" t="str">
            <v>ROLLM-RESI</v>
          </cell>
          <cell r="C3767" t="str">
            <v>ROLLOUT RESI MTHLY UP TO</v>
          </cell>
          <cell r="D3767" t="str">
            <v>ROLLM-RESIROLLOUT RESI MTHLY UP TO</v>
          </cell>
          <cell r="E3767">
            <v>26</v>
          </cell>
          <cell r="F3767">
            <v>0</v>
          </cell>
          <cell r="G3767">
            <v>32001</v>
          </cell>
        </row>
        <row r="3768">
          <cell r="B3768" t="str">
            <v>ROLLW-RESI</v>
          </cell>
          <cell r="C3768" t="str">
            <v>Rollout 25ft/can per pick up</v>
          </cell>
          <cell r="D3768" t="str">
            <v>ROLLW-RESIRollout 25ft/can per pick up</v>
          </cell>
          <cell r="E3768">
            <v>32</v>
          </cell>
          <cell r="F3768">
            <v>0</v>
          </cell>
          <cell r="G3768">
            <v>32001</v>
          </cell>
        </row>
        <row r="3769">
          <cell r="B3769" t="str">
            <v>20RW1</v>
          </cell>
          <cell r="C3769" t="str">
            <v>1-20 GAL CART WEEKLY SVC</v>
          </cell>
          <cell r="D3769" t="str">
            <v>20RW11-20 GAL CART WEEKLY SVC</v>
          </cell>
          <cell r="E3769">
            <v>7</v>
          </cell>
          <cell r="F3769">
            <v>0</v>
          </cell>
          <cell r="G3769">
            <v>32000</v>
          </cell>
        </row>
        <row r="3770">
          <cell r="B3770" t="str">
            <v>60RM1</v>
          </cell>
          <cell r="C3770" t="str">
            <v>1-60 GAL CART MONTHLY SVC</v>
          </cell>
          <cell r="D3770" t="str">
            <v>60RM11-60 GAL CART MONTHLY SVC</v>
          </cell>
          <cell r="E3770">
            <v>88</v>
          </cell>
          <cell r="F3770">
            <v>0</v>
          </cell>
          <cell r="G3770">
            <v>32000</v>
          </cell>
        </row>
        <row r="3771">
          <cell r="B3771" t="str">
            <v>60RW1</v>
          </cell>
          <cell r="C3771" t="str">
            <v>1-60 GAL CART WEEKLY SVC</v>
          </cell>
          <cell r="D3771" t="str">
            <v>60RW11-60 GAL CART WEEKLY SVC</v>
          </cell>
          <cell r="E3771">
            <v>144</v>
          </cell>
          <cell r="F3771">
            <v>0</v>
          </cell>
          <cell r="G3771">
            <v>32000</v>
          </cell>
        </row>
        <row r="3772">
          <cell r="B3772" t="str">
            <v>65RBRENT</v>
          </cell>
          <cell r="C3772" t="str">
            <v>65 RESI BEAR RENT</v>
          </cell>
          <cell r="D3772" t="str">
            <v>65RBRENT65 RESI BEAR RENT</v>
          </cell>
          <cell r="E3772">
            <v>80</v>
          </cell>
          <cell r="F3772">
            <v>0</v>
          </cell>
          <cell r="G3772">
            <v>32000</v>
          </cell>
        </row>
        <row r="3773">
          <cell r="B3773" t="str">
            <v>90RW1</v>
          </cell>
          <cell r="C3773" t="str">
            <v>1-90 GAL CART RESI WKLY</v>
          </cell>
          <cell r="D3773" t="str">
            <v>90RW11-90 GAL CART RESI WKLY</v>
          </cell>
          <cell r="E3773">
            <v>104</v>
          </cell>
          <cell r="F3773">
            <v>0</v>
          </cell>
          <cell r="G3773">
            <v>32000</v>
          </cell>
        </row>
        <row r="3774">
          <cell r="B3774" t="str">
            <v>95RBRENT</v>
          </cell>
          <cell r="C3774" t="str">
            <v>95 RESI BEAR RENT</v>
          </cell>
          <cell r="D3774" t="str">
            <v>95RBRENT95 RESI BEAR RENT</v>
          </cell>
          <cell r="E3774">
            <v>49</v>
          </cell>
          <cell r="F3774">
            <v>0</v>
          </cell>
          <cell r="G3774">
            <v>32000</v>
          </cell>
        </row>
        <row r="3775">
          <cell r="B3775" t="str">
            <v>EXTRAR</v>
          </cell>
          <cell r="C3775" t="str">
            <v>EXTRA CAN/BAGS</v>
          </cell>
          <cell r="D3775" t="str">
            <v>EXTRAREXTRA CAN/BAGS</v>
          </cell>
          <cell r="E3775">
            <v>74</v>
          </cell>
          <cell r="F3775">
            <v>0</v>
          </cell>
          <cell r="G3775">
            <v>32001</v>
          </cell>
        </row>
        <row r="3776">
          <cell r="B3776" t="str">
            <v>OFOWR</v>
          </cell>
          <cell r="C3776" t="str">
            <v>OVERFILL/OVERWEIGHT CHG</v>
          </cell>
          <cell r="D3776" t="str">
            <v>OFOWROVERFILL/OVERWEIGHT CHG</v>
          </cell>
          <cell r="E3776">
            <v>70</v>
          </cell>
          <cell r="F3776">
            <v>0</v>
          </cell>
          <cell r="G3776">
            <v>32001</v>
          </cell>
        </row>
        <row r="3777">
          <cell r="B3777" t="str">
            <v>RDRIVEIN</v>
          </cell>
          <cell r="C3777" t="str">
            <v>DRIVE IN SERVICE</v>
          </cell>
          <cell r="D3777" t="str">
            <v>RDRIVEINDRIVE IN SERVICE</v>
          </cell>
          <cell r="E3777">
            <v>52</v>
          </cell>
          <cell r="F3777">
            <v>0</v>
          </cell>
          <cell r="G3777">
            <v>32001</v>
          </cell>
        </row>
        <row r="3778">
          <cell r="B3778" t="str">
            <v>REDELIVER</v>
          </cell>
          <cell r="C3778" t="str">
            <v>DELIVERY CHARGE</v>
          </cell>
          <cell r="D3778" t="str">
            <v>REDELIVERDELIVERY CHARGE</v>
          </cell>
          <cell r="E3778">
            <v>77</v>
          </cell>
          <cell r="F3778">
            <v>0</v>
          </cell>
          <cell r="G3778">
            <v>32001</v>
          </cell>
        </row>
        <row r="3779">
          <cell r="B3779" t="str">
            <v>RESTART</v>
          </cell>
          <cell r="C3779" t="str">
            <v>SERVICE RESTART FEE</v>
          </cell>
          <cell r="D3779" t="str">
            <v>RESTARTSERVICE RESTART FEE</v>
          </cell>
          <cell r="E3779">
            <v>80</v>
          </cell>
          <cell r="F3779">
            <v>0</v>
          </cell>
          <cell r="G3779">
            <v>32000</v>
          </cell>
        </row>
        <row r="3780">
          <cell r="B3780" t="str">
            <v>ROLLW-RESI</v>
          </cell>
          <cell r="C3780" t="str">
            <v>Rollout 25ft/can per pick up</v>
          </cell>
          <cell r="D3780" t="str">
            <v>ROLLW-RESIRollout 25ft/can per pick up</v>
          </cell>
          <cell r="E3780">
            <v>32</v>
          </cell>
          <cell r="F3780">
            <v>0</v>
          </cell>
          <cell r="G3780">
            <v>32001</v>
          </cell>
        </row>
        <row r="3781">
          <cell r="B3781" t="str">
            <v>RXTRA60</v>
          </cell>
          <cell r="C3781" t="str">
            <v>EXTRA 60GAL RESI</v>
          </cell>
          <cell r="D3781" t="str">
            <v>RXTRA60EXTRA 60GAL RESI</v>
          </cell>
          <cell r="E3781">
            <v>49</v>
          </cell>
          <cell r="F3781">
            <v>0</v>
          </cell>
          <cell r="G3781">
            <v>32001</v>
          </cell>
        </row>
        <row r="3782">
          <cell r="B3782" t="str">
            <v>RXTRA90</v>
          </cell>
          <cell r="C3782" t="str">
            <v>EXTRA 90GAL RESI</v>
          </cell>
          <cell r="D3782" t="str">
            <v>RXTRA90EXTRA 90GAL RESI</v>
          </cell>
          <cell r="E3782">
            <v>35</v>
          </cell>
          <cell r="F3782">
            <v>0</v>
          </cell>
          <cell r="G3782">
            <v>32001</v>
          </cell>
        </row>
        <row r="3783">
          <cell r="B3783" t="str">
            <v>SP60-RES</v>
          </cell>
          <cell r="C3783" t="str">
            <v>SPECIAL PICKUP 60GL RES</v>
          </cell>
          <cell r="D3783" t="str">
            <v>SP60-RESSPECIAL PICKUP 60GL RES</v>
          </cell>
          <cell r="E3783">
            <v>49</v>
          </cell>
          <cell r="F3783">
            <v>0</v>
          </cell>
          <cell r="G3783">
            <v>32001</v>
          </cell>
        </row>
        <row r="3784">
          <cell r="B3784" t="str">
            <v>2178-COM</v>
          </cell>
          <cell r="C3784" t="str">
            <v>FUEL AND MATERIAL SURCHARGE</v>
          </cell>
          <cell r="D3784" t="str">
            <v>2178-COMFUEL AND MATERIAL SURCHARGE</v>
          </cell>
          <cell r="E3784">
            <v>77</v>
          </cell>
          <cell r="F3784">
            <v>0</v>
          </cell>
          <cell r="G3784">
            <v>32002</v>
          </cell>
        </row>
        <row r="3785">
          <cell r="B3785" t="str">
            <v>2178-RES</v>
          </cell>
          <cell r="C3785" t="str">
            <v>FUEL AND MATERIAL SURCHARGE</v>
          </cell>
          <cell r="D3785" t="str">
            <v>2178-RESFUEL AND MATERIAL SURCHARGE</v>
          </cell>
          <cell r="E3785">
            <v>133</v>
          </cell>
          <cell r="F3785">
            <v>0</v>
          </cell>
          <cell r="G3785">
            <v>32002</v>
          </cell>
        </row>
        <row r="3786">
          <cell r="B3786" t="str">
            <v>2178-RES</v>
          </cell>
          <cell r="C3786" t="str">
            <v>FUEL AND MATERIAL SURCHARGE</v>
          </cell>
          <cell r="D3786" t="str">
            <v>2178-RESFUEL AND MATERIAL SURCHARGE</v>
          </cell>
          <cell r="E3786">
            <v>133</v>
          </cell>
          <cell r="F3786">
            <v>0</v>
          </cell>
          <cell r="G3786">
            <v>32002</v>
          </cell>
        </row>
        <row r="3787">
          <cell r="B3787" t="str">
            <v>REFUSE</v>
          </cell>
          <cell r="C3787" t="str">
            <v>3.6% WA REFUSE TAX</v>
          </cell>
          <cell r="D3787" t="str">
            <v>REFUSE3.6% WA REFUSE TAX</v>
          </cell>
          <cell r="E3787">
            <v>337</v>
          </cell>
          <cell r="F3787">
            <v>0</v>
          </cell>
          <cell r="G3787">
            <v>20180</v>
          </cell>
        </row>
        <row r="3788">
          <cell r="B3788" t="str">
            <v>WA-STATE</v>
          </cell>
          <cell r="C3788" t="str">
            <v>8.1% WA STATE SALES TAX</v>
          </cell>
          <cell r="D3788" t="str">
            <v>WA-STATE8.1% WA STATE SALES TAX</v>
          </cell>
          <cell r="E3788">
            <v>170</v>
          </cell>
          <cell r="F3788">
            <v>0</v>
          </cell>
          <cell r="G3788">
            <v>20140</v>
          </cell>
        </row>
        <row r="3789">
          <cell r="B3789" t="str">
            <v>60RM1</v>
          </cell>
          <cell r="C3789" t="str">
            <v>1-60 GAL CART MONTHLY SVC</v>
          </cell>
          <cell r="D3789" t="str">
            <v>60RM11-60 GAL CART MONTHLY SVC</v>
          </cell>
          <cell r="E3789">
            <v>88</v>
          </cell>
          <cell r="F3789">
            <v>0</v>
          </cell>
          <cell r="G3789">
            <v>32000</v>
          </cell>
        </row>
        <row r="3790">
          <cell r="B3790" t="str">
            <v>60RW1</v>
          </cell>
          <cell r="C3790" t="str">
            <v>1-60 GAL CART WEEKLY SVC</v>
          </cell>
          <cell r="D3790" t="str">
            <v>60RW11-60 GAL CART WEEKLY SVC</v>
          </cell>
          <cell r="E3790">
            <v>144</v>
          </cell>
          <cell r="F3790">
            <v>0</v>
          </cell>
          <cell r="G3790">
            <v>32000</v>
          </cell>
        </row>
        <row r="3791">
          <cell r="B3791" t="str">
            <v>65RBRENT</v>
          </cell>
          <cell r="C3791" t="str">
            <v>65 RESI BEAR RENT</v>
          </cell>
          <cell r="D3791" t="str">
            <v>65RBRENT65 RESI BEAR RENT</v>
          </cell>
          <cell r="E3791">
            <v>80</v>
          </cell>
          <cell r="F3791">
            <v>0</v>
          </cell>
          <cell r="G3791">
            <v>32000</v>
          </cell>
        </row>
        <row r="3792">
          <cell r="B3792" t="str">
            <v>90RW1</v>
          </cell>
          <cell r="C3792" t="str">
            <v>1-90 GAL CART RESI WKLY</v>
          </cell>
          <cell r="D3792" t="str">
            <v>90RW11-90 GAL CART RESI WKLY</v>
          </cell>
          <cell r="E3792">
            <v>104</v>
          </cell>
          <cell r="F3792">
            <v>0</v>
          </cell>
          <cell r="G3792">
            <v>32000</v>
          </cell>
        </row>
        <row r="3793">
          <cell r="B3793" t="str">
            <v>95RBRENT</v>
          </cell>
          <cell r="C3793" t="str">
            <v>95 RESI BEAR RENT</v>
          </cell>
          <cell r="D3793" t="str">
            <v>95RBRENT95 RESI BEAR RENT</v>
          </cell>
          <cell r="E3793">
            <v>49</v>
          </cell>
          <cell r="F3793">
            <v>0</v>
          </cell>
          <cell r="G3793">
            <v>32000</v>
          </cell>
        </row>
        <row r="3794">
          <cell r="B3794" t="str">
            <v>EMPLOYEER</v>
          </cell>
          <cell r="C3794" t="str">
            <v>EMPLOYEE SERVICE</v>
          </cell>
          <cell r="D3794" t="str">
            <v>EMPLOYEEREMPLOYEE SERVICE</v>
          </cell>
          <cell r="E3794">
            <v>29</v>
          </cell>
          <cell r="F3794">
            <v>0</v>
          </cell>
          <cell r="G3794">
            <v>32000</v>
          </cell>
        </row>
        <row r="3795">
          <cell r="B3795" t="str">
            <v>RDRIVEIN</v>
          </cell>
          <cell r="C3795" t="str">
            <v>DRIVE IN SERVICE</v>
          </cell>
          <cell r="D3795" t="str">
            <v>RDRIVEINDRIVE IN SERVICE</v>
          </cell>
          <cell r="E3795">
            <v>52</v>
          </cell>
          <cell r="F3795">
            <v>0</v>
          </cell>
          <cell r="G3795">
            <v>32001</v>
          </cell>
        </row>
        <row r="3796">
          <cell r="B3796" t="str">
            <v>RDRIVEINM</v>
          </cell>
          <cell r="C3796" t="str">
            <v>DRIVE IN SVC RESI MNTHLY</v>
          </cell>
          <cell r="D3796" t="str">
            <v>RDRIVEINMDRIVE IN SVC RESI MNTHLY</v>
          </cell>
          <cell r="E3796">
            <v>12</v>
          </cell>
          <cell r="F3796">
            <v>0</v>
          </cell>
          <cell r="G3796">
            <v>32001</v>
          </cell>
        </row>
        <row r="3797">
          <cell r="B3797" t="str">
            <v>ROLLM-RESI</v>
          </cell>
          <cell r="C3797" t="str">
            <v>ROLLOUT RESI MTHLY UP TO</v>
          </cell>
          <cell r="D3797" t="str">
            <v>ROLLM-RESIROLLOUT RESI MTHLY UP TO</v>
          </cell>
          <cell r="E3797">
            <v>26</v>
          </cell>
          <cell r="F3797">
            <v>0</v>
          </cell>
          <cell r="G3797">
            <v>32001</v>
          </cell>
        </row>
        <row r="3798">
          <cell r="B3798" t="str">
            <v>ROLLW-RESI</v>
          </cell>
          <cell r="C3798" t="str">
            <v>Rollout 25ft/can per pick up</v>
          </cell>
          <cell r="D3798" t="str">
            <v>ROLLW-RESIRollout 25ft/can per pick up</v>
          </cell>
          <cell r="E3798">
            <v>32</v>
          </cell>
          <cell r="F3798">
            <v>0</v>
          </cell>
          <cell r="G3798">
            <v>32001</v>
          </cell>
        </row>
        <row r="3799">
          <cell r="B3799" t="str">
            <v>RWALKIN</v>
          </cell>
          <cell r="C3799" t="str">
            <v>WALK IN SERVICE</v>
          </cell>
          <cell r="D3799" t="str">
            <v>RWALKINWALK IN SERVICE</v>
          </cell>
          <cell r="E3799">
            <v>26</v>
          </cell>
          <cell r="F3799">
            <v>0</v>
          </cell>
          <cell r="G3799">
            <v>32001</v>
          </cell>
        </row>
        <row r="3800">
          <cell r="B3800" t="str">
            <v>UNLOCKRESW1</v>
          </cell>
          <cell r="C3800" t="str">
            <v>UNLOCK/UNLATCH WEEKLY</v>
          </cell>
          <cell r="D3800" t="str">
            <v>UNLOCKRESW1UNLOCK/UNLATCH WEEKLY</v>
          </cell>
          <cell r="E3800">
            <v>20</v>
          </cell>
          <cell r="F3800">
            <v>0</v>
          </cell>
          <cell r="G3800">
            <v>32001</v>
          </cell>
        </row>
        <row r="3801">
          <cell r="B3801" t="str">
            <v>60RM1</v>
          </cell>
          <cell r="C3801" t="str">
            <v>1-60 GAL CART MONTHLY SVC</v>
          </cell>
          <cell r="D3801" t="str">
            <v>60RM11-60 GAL CART MONTHLY SVC</v>
          </cell>
          <cell r="E3801">
            <v>88</v>
          </cell>
          <cell r="F3801">
            <v>0</v>
          </cell>
          <cell r="G3801">
            <v>32000</v>
          </cell>
        </row>
        <row r="3802">
          <cell r="B3802" t="str">
            <v>60RW1</v>
          </cell>
          <cell r="C3802" t="str">
            <v>1-60 GAL CART WEEKLY SVC</v>
          </cell>
          <cell r="D3802" t="str">
            <v>60RW11-60 GAL CART WEEKLY SVC</v>
          </cell>
          <cell r="E3802">
            <v>144</v>
          </cell>
          <cell r="F3802">
            <v>0</v>
          </cell>
          <cell r="G3802">
            <v>32000</v>
          </cell>
        </row>
        <row r="3803">
          <cell r="B3803" t="str">
            <v>EXTRAR</v>
          </cell>
          <cell r="C3803" t="str">
            <v>EXTRA CAN/BAGS</v>
          </cell>
          <cell r="D3803" t="str">
            <v>EXTRAREXTRA CAN/BAGS</v>
          </cell>
          <cell r="E3803">
            <v>74</v>
          </cell>
          <cell r="F3803">
            <v>0</v>
          </cell>
          <cell r="G3803">
            <v>32001</v>
          </cell>
        </row>
        <row r="3804">
          <cell r="B3804" t="str">
            <v>OFOWR</v>
          </cell>
          <cell r="C3804" t="str">
            <v>OVERFILL/OVERWEIGHT CHG</v>
          </cell>
          <cell r="D3804" t="str">
            <v>OFOWROVERFILL/OVERWEIGHT CHG</v>
          </cell>
          <cell r="E3804">
            <v>70</v>
          </cell>
          <cell r="F3804">
            <v>0</v>
          </cell>
          <cell r="G3804">
            <v>32001</v>
          </cell>
        </row>
        <row r="3805">
          <cell r="B3805" t="str">
            <v>REDELIVER</v>
          </cell>
          <cell r="C3805" t="str">
            <v>DELIVERY CHARGE</v>
          </cell>
          <cell r="D3805" t="str">
            <v>REDELIVERDELIVERY CHARGE</v>
          </cell>
          <cell r="E3805">
            <v>77</v>
          </cell>
          <cell r="F3805">
            <v>0</v>
          </cell>
          <cell r="G3805">
            <v>32001</v>
          </cell>
        </row>
        <row r="3806">
          <cell r="B3806" t="str">
            <v>RESTART</v>
          </cell>
          <cell r="C3806" t="str">
            <v>SERVICE RESTART FEE</v>
          </cell>
          <cell r="D3806" t="str">
            <v>RESTARTSERVICE RESTART FEE</v>
          </cell>
          <cell r="E3806">
            <v>80</v>
          </cell>
          <cell r="F3806">
            <v>0</v>
          </cell>
          <cell r="G3806">
            <v>32000</v>
          </cell>
        </row>
        <row r="3807">
          <cell r="B3807" t="str">
            <v>RXTRA60</v>
          </cell>
          <cell r="C3807" t="str">
            <v>EXTRA 60GAL RESI</v>
          </cell>
          <cell r="D3807" t="str">
            <v>RXTRA60EXTRA 60GAL RESI</v>
          </cell>
          <cell r="E3807">
            <v>49</v>
          </cell>
          <cell r="F3807">
            <v>0</v>
          </cell>
          <cell r="G3807">
            <v>32001</v>
          </cell>
        </row>
        <row r="3808">
          <cell r="B3808" t="str">
            <v>SP60-RES</v>
          </cell>
          <cell r="C3808" t="str">
            <v>SPECIAL PICKUP 60GL RES</v>
          </cell>
          <cell r="D3808" t="str">
            <v>SP60-RESSPECIAL PICKUP 60GL RES</v>
          </cell>
          <cell r="E3808">
            <v>49</v>
          </cell>
          <cell r="F3808">
            <v>0</v>
          </cell>
          <cell r="G3808">
            <v>32001</v>
          </cell>
        </row>
        <row r="3809">
          <cell r="B3809" t="str">
            <v>SP90-RES</v>
          </cell>
          <cell r="C3809" t="str">
            <v>SPECIAL PICKUP 90GL RES</v>
          </cell>
          <cell r="D3809" t="str">
            <v>SP90-RESSPECIAL PICKUP 90GL RES</v>
          </cell>
          <cell r="E3809">
            <v>20</v>
          </cell>
          <cell r="F3809">
            <v>0</v>
          </cell>
          <cell r="G3809">
            <v>32001</v>
          </cell>
        </row>
        <row r="3810">
          <cell r="B3810" t="str">
            <v>2178-COM</v>
          </cell>
          <cell r="C3810" t="str">
            <v>FUEL AND MATERIAL SURCHARGE</v>
          </cell>
          <cell r="D3810" t="str">
            <v>2178-COMFUEL AND MATERIAL SURCHARGE</v>
          </cell>
          <cell r="E3810">
            <v>77</v>
          </cell>
          <cell r="F3810">
            <v>0</v>
          </cell>
          <cell r="G3810">
            <v>32002</v>
          </cell>
        </row>
        <row r="3811">
          <cell r="B3811" t="str">
            <v>2178-RES</v>
          </cell>
          <cell r="C3811" t="str">
            <v>FUEL AND MATERIAL SURCHARGE</v>
          </cell>
          <cell r="D3811" t="str">
            <v>2178-RESFUEL AND MATERIAL SURCHARGE</v>
          </cell>
          <cell r="E3811">
            <v>133</v>
          </cell>
          <cell r="F3811">
            <v>0</v>
          </cell>
          <cell r="G3811">
            <v>32002</v>
          </cell>
        </row>
        <row r="3812">
          <cell r="B3812" t="str">
            <v>ILWACO-UTILITY</v>
          </cell>
          <cell r="C3812" t="str">
            <v>6.0% CITY UTILITY TAX</v>
          </cell>
          <cell r="D3812" t="str">
            <v>ILWACO-UTILITY6.0% CITY UTILITY TAX</v>
          </cell>
          <cell r="E3812">
            <v>79</v>
          </cell>
          <cell r="F3812">
            <v>0</v>
          </cell>
          <cell r="G3812">
            <v>20175</v>
          </cell>
        </row>
        <row r="3813">
          <cell r="B3813" t="str">
            <v>LONGB-UTILITY</v>
          </cell>
          <cell r="C3813" t="str">
            <v>9.0% CITY UTILITY TAX</v>
          </cell>
          <cell r="D3813" t="str">
            <v>LONGB-UTILITY9.0% CITY UTILITY TAX</v>
          </cell>
          <cell r="E3813">
            <v>73</v>
          </cell>
          <cell r="F3813">
            <v>0</v>
          </cell>
          <cell r="G3813">
            <v>20175</v>
          </cell>
        </row>
        <row r="3814">
          <cell r="B3814" t="str">
            <v>REFUSE</v>
          </cell>
          <cell r="C3814" t="str">
            <v>3.6% WA REFUSE TAX</v>
          </cell>
          <cell r="D3814" t="str">
            <v>REFUSE3.6% WA REFUSE TAX</v>
          </cell>
          <cell r="E3814">
            <v>337</v>
          </cell>
          <cell r="F3814">
            <v>0</v>
          </cell>
          <cell r="G3814">
            <v>20180</v>
          </cell>
        </row>
        <row r="3815">
          <cell r="B3815" t="str">
            <v>REFUSE</v>
          </cell>
          <cell r="C3815" t="str">
            <v>3.6% WA REFUSE TAX</v>
          </cell>
          <cell r="D3815" t="str">
            <v>REFUSE3.6% WA REFUSE TAX</v>
          </cell>
          <cell r="E3815">
            <v>337</v>
          </cell>
          <cell r="F3815">
            <v>0</v>
          </cell>
          <cell r="G3815">
            <v>20180</v>
          </cell>
        </row>
        <row r="3816">
          <cell r="B3816" t="str">
            <v>REFUSE</v>
          </cell>
          <cell r="C3816" t="str">
            <v>3.6% WA REFUSE TAX</v>
          </cell>
          <cell r="D3816" t="str">
            <v>REFUSE3.6% WA REFUSE TAX</v>
          </cell>
          <cell r="E3816">
            <v>337</v>
          </cell>
          <cell r="F3816">
            <v>0</v>
          </cell>
          <cell r="G3816">
            <v>20180</v>
          </cell>
        </row>
        <row r="3817">
          <cell r="B3817" t="str">
            <v>WA-STATE</v>
          </cell>
          <cell r="C3817" t="str">
            <v>8.1% WA STATE SALES TAX</v>
          </cell>
          <cell r="D3817" t="str">
            <v>WA-STATE8.1% WA STATE SALES TAX</v>
          </cell>
          <cell r="E3817">
            <v>170</v>
          </cell>
          <cell r="F3817">
            <v>0</v>
          </cell>
          <cell r="G3817">
            <v>20140</v>
          </cell>
        </row>
        <row r="3818">
          <cell r="B3818" t="str">
            <v>60RW1</v>
          </cell>
          <cell r="C3818" t="str">
            <v>1-60 GAL CART WEEKLY SVC</v>
          </cell>
          <cell r="D3818" t="str">
            <v>60RW11-60 GAL CART WEEKLY SVC</v>
          </cell>
          <cell r="E3818">
            <v>144</v>
          </cell>
          <cell r="F3818">
            <v>0</v>
          </cell>
          <cell r="G3818">
            <v>32000</v>
          </cell>
        </row>
        <row r="3819">
          <cell r="B3819" t="str">
            <v>65RBRENT</v>
          </cell>
          <cell r="C3819" t="str">
            <v>65 RESI BEAR RENT</v>
          </cell>
          <cell r="D3819" t="str">
            <v>65RBRENT65 RESI BEAR RENT</v>
          </cell>
          <cell r="E3819">
            <v>80</v>
          </cell>
          <cell r="F3819">
            <v>0</v>
          </cell>
          <cell r="G3819">
            <v>32000</v>
          </cell>
        </row>
        <row r="3820">
          <cell r="B3820" t="str">
            <v>60RW1</v>
          </cell>
          <cell r="C3820" t="str">
            <v>1-60 GAL CART WEEKLY SVC</v>
          </cell>
          <cell r="D3820" t="str">
            <v>60RW11-60 GAL CART WEEKLY SVC</v>
          </cell>
          <cell r="E3820">
            <v>144</v>
          </cell>
          <cell r="F3820">
            <v>0</v>
          </cell>
          <cell r="G3820">
            <v>32000</v>
          </cell>
        </row>
        <row r="3821">
          <cell r="B3821" t="str">
            <v>REDELIVER</v>
          </cell>
          <cell r="C3821" t="str">
            <v>DELIVERY CHARGE</v>
          </cell>
          <cell r="D3821" t="str">
            <v>REDELIVERDELIVERY CHARGE</v>
          </cell>
          <cell r="E3821">
            <v>77</v>
          </cell>
          <cell r="F3821">
            <v>0</v>
          </cell>
          <cell r="G3821">
            <v>32001</v>
          </cell>
        </row>
        <row r="3822">
          <cell r="B3822" t="str">
            <v>RESTART</v>
          </cell>
          <cell r="C3822" t="str">
            <v>SERVICE RESTART FEE</v>
          </cell>
          <cell r="D3822" t="str">
            <v>RESTARTSERVICE RESTART FEE</v>
          </cell>
          <cell r="E3822">
            <v>80</v>
          </cell>
          <cell r="F3822">
            <v>0</v>
          </cell>
          <cell r="G3822">
            <v>32000</v>
          </cell>
        </row>
        <row r="3823">
          <cell r="B3823" t="str">
            <v>RORECYRENT</v>
          </cell>
          <cell r="C3823" t="str">
            <v>ROLL OFF RECYCLE RENT</v>
          </cell>
          <cell r="D3823" t="str">
            <v>RORECYRENTROLL OFF RECYCLE RENT</v>
          </cell>
          <cell r="E3823">
            <v>25</v>
          </cell>
          <cell r="F3823">
            <v>0</v>
          </cell>
          <cell r="G3823">
            <v>31002</v>
          </cell>
        </row>
        <row r="3824">
          <cell r="B3824" t="str">
            <v>RORENT</v>
          </cell>
          <cell r="C3824" t="str">
            <v>ROLL OFF RENT</v>
          </cell>
          <cell r="D3824" t="str">
            <v>RORENTROLL OFF RENT</v>
          </cell>
          <cell r="E3824">
            <v>48</v>
          </cell>
          <cell r="F3824">
            <v>0</v>
          </cell>
          <cell r="G3824">
            <v>31002</v>
          </cell>
        </row>
        <row r="3825">
          <cell r="B3825" t="str">
            <v>RORENTTM</v>
          </cell>
          <cell r="C3825" t="str">
            <v>ROLL OFF RENT TEMP MONTHLY</v>
          </cell>
          <cell r="D3825" t="str">
            <v>RORENTTMROLL OFF RENT TEMP MONTHLY</v>
          </cell>
          <cell r="E3825">
            <v>67</v>
          </cell>
          <cell r="F3825">
            <v>0</v>
          </cell>
          <cell r="G3825">
            <v>31002</v>
          </cell>
        </row>
        <row r="3826">
          <cell r="B3826" t="str">
            <v>CPHAUL20CO</v>
          </cell>
          <cell r="C3826" t="str">
            <v>20YD CUST OWNED COMP-HAUL</v>
          </cell>
          <cell r="D3826" t="str">
            <v>CPHAUL20CO20YD CUST OWNED COMP-HAUL</v>
          </cell>
          <cell r="E3826">
            <v>26</v>
          </cell>
          <cell r="F3826">
            <v>0</v>
          </cell>
          <cell r="G3826">
            <v>31000</v>
          </cell>
        </row>
        <row r="3827">
          <cell r="B3827" t="str">
            <v>DISP</v>
          </cell>
          <cell r="C3827" t="str">
            <v>Disposal Fee Per Ton</v>
          </cell>
          <cell r="D3827" t="str">
            <v>DISPDisposal Fee Per Ton</v>
          </cell>
          <cell r="E3827">
            <v>62</v>
          </cell>
          <cell r="F3827">
            <v>0</v>
          </cell>
          <cell r="G3827">
            <v>31005</v>
          </cell>
        </row>
        <row r="3828">
          <cell r="B3828" t="str">
            <v>DISPAPPL</v>
          </cell>
          <cell r="C3828" t="str">
            <v>DUMP FEE - APPLIANCE</v>
          </cell>
          <cell r="D3828" t="str">
            <v>DISPAPPLDUMP FEE - APPLIANCE</v>
          </cell>
          <cell r="E3828">
            <v>18</v>
          </cell>
          <cell r="F3828">
            <v>0</v>
          </cell>
          <cell r="G3828">
            <v>31005</v>
          </cell>
        </row>
        <row r="3829">
          <cell r="B3829" t="str">
            <v>RECYHAUL</v>
          </cell>
          <cell r="C3829" t="str">
            <v>ROLL OFF RECYCLE HAUL</v>
          </cell>
          <cell r="D3829" t="str">
            <v>RECYHAULROLL OFF RECYCLE HAUL</v>
          </cell>
          <cell r="E3829">
            <v>42</v>
          </cell>
          <cell r="F3829">
            <v>0</v>
          </cell>
          <cell r="G3829">
            <v>31004</v>
          </cell>
        </row>
        <row r="3830">
          <cell r="B3830" t="str">
            <v>ROHAUL20</v>
          </cell>
          <cell r="C3830" t="str">
            <v>20YD ROLL OFF-HAUL</v>
          </cell>
          <cell r="D3830" t="str">
            <v>ROHAUL2020YD ROLL OFF-HAUL</v>
          </cell>
          <cell r="E3830">
            <v>48</v>
          </cell>
          <cell r="F3830">
            <v>0</v>
          </cell>
          <cell r="G3830">
            <v>31000</v>
          </cell>
        </row>
        <row r="3831">
          <cell r="B3831" t="str">
            <v>ROHAUL20T</v>
          </cell>
          <cell r="C3831" t="str">
            <v>20YD ROLL OFF TEMP HAUL</v>
          </cell>
          <cell r="D3831" t="str">
            <v>ROHAUL20T20YD ROLL OFF TEMP HAUL</v>
          </cell>
          <cell r="E3831">
            <v>42</v>
          </cell>
          <cell r="F3831">
            <v>0</v>
          </cell>
          <cell r="G3831">
            <v>31000</v>
          </cell>
        </row>
        <row r="3832">
          <cell r="B3832" t="str">
            <v>ROHAUL30</v>
          </cell>
          <cell r="C3832" t="str">
            <v>30YD ROLL OFF-HAUL</v>
          </cell>
          <cell r="D3832" t="str">
            <v>ROHAUL3030YD ROLL OFF-HAUL</v>
          </cell>
          <cell r="E3832">
            <v>36</v>
          </cell>
          <cell r="F3832">
            <v>0</v>
          </cell>
          <cell r="G3832">
            <v>31000</v>
          </cell>
        </row>
        <row r="3833">
          <cell r="B3833" t="str">
            <v>ROHAUL30T</v>
          </cell>
          <cell r="C3833" t="str">
            <v>30YD ROLL OFF TEMP HAUL</v>
          </cell>
          <cell r="D3833" t="str">
            <v>ROHAUL30T30YD ROLL OFF TEMP HAUL</v>
          </cell>
          <cell r="E3833">
            <v>51</v>
          </cell>
          <cell r="F3833">
            <v>0</v>
          </cell>
          <cell r="G3833">
            <v>31001</v>
          </cell>
        </row>
        <row r="3834">
          <cell r="B3834" t="str">
            <v>ROMILE</v>
          </cell>
          <cell r="C3834" t="str">
            <v>ROLL OFF-MILEAGE</v>
          </cell>
          <cell r="D3834" t="str">
            <v>ROMILEROLL OFF-MILEAGE</v>
          </cell>
          <cell r="E3834">
            <v>33</v>
          </cell>
          <cell r="F3834">
            <v>0</v>
          </cell>
          <cell r="G3834">
            <v>31010</v>
          </cell>
        </row>
        <row r="3835">
          <cell r="B3835" t="str">
            <v>RORENT30M</v>
          </cell>
          <cell r="C3835" t="str">
            <v>30YD ROLL OFF-MNTHLY RENT</v>
          </cell>
          <cell r="D3835" t="str">
            <v>RORENT30M30YD ROLL OFF-MNTHLY RENT</v>
          </cell>
          <cell r="E3835">
            <v>2</v>
          </cell>
          <cell r="F3835">
            <v>0</v>
          </cell>
          <cell r="G3835">
            <v>31001</v>
          </cell>
        </row>
        <row r="3836">
          <cell r="B3836" t="str">
            <v>RORENTTD</v>
          </cell>
          <cell r="C3836" t="str">
            <v>ROLL OFF RENT TEMP DAILY</v>
          </cell>
          <cell r="D3836" t="str">
            <v>RORENTTDROLL OFF RENT TEMP DAILY</v>
          </cell>
          <cell r="E3836">
            <v>47</v>
          </cell>
          <cell r="F3836">
            <v>0</v>
          </cell>
          <cell r="G3836">
            <v>31002</v>
          </cell>
        </row>
        <row r="3837">
          <cell r="B3837" t="str">
            <v>RORENTTM</v>
          </cell>
          <cell r="C3837" t="str">
            <v>ROLL OFF RENT TEMP MONTHLY</v>
          </cell>
          <cell r="D3837" t="str">
            <v>RORENTTMROLL OFF RENT TEMP MONTHLY</v>
          </cell>
          <cell r="E3837">
            <v>67</v>
          </cell>
          <cell r="F3837">
            <v>0</v>
          </cell>
          <cell r="G3837">
            <v>31002</v>
          </cell>
        </row>
        <row r="3838">
          <cell r="B3838" t="str">
            <v>TIRE-RO</v>
          </cell>
          <cell r="C3838" t="str">
            <v>TIRE FEE - RO</v>
          </cell>
          <cell r="D3838" t="str">
            <v>TIRE-ROTIRE FEE - RO</v>
          </cell>
          <cell r="E3838">
            <v>22</v>
          </cell>
          <cell r="F3838">
            <v>0</v>
          </cell>
          <cell r="G3838">
            <v>31005</v>
          </cell>
        </row>
        <row r="3839">
          <cell r="B3839" t="str">
            <v>COMMODITY</v>
          </cell>
          <cell r="C3839" t="str">
            <v>COMMODITY</v>
          </cell>
          <cell r="D3839" t="str">
            <v>COMMODITYCOMMODITY</v>
          </cell>
          <cell r="E3839">
            <v>33</v>
          </cell>
          <cell r="F3839">
            <v>0</v>
          </cell>
          <cell r="G3839">
            <v>44161</v>
          </cell>
        </row>
        <row r="3840">
          <cell r="B3840" t="str">
            <v>2178-RO</v>
          </cell>
          <cell r="C3840" t="str">
            <v>FUEL AND MATERIAL SURCHARGE</v>
          </cell>
          <cell r="D3840" t="str">
            <v>2178-ROFUEL AND MATERIAL SURCHARGE</v>
          </cell>
          <cell r="E3840">
            <v>140</v>
          </cell>
          <cell r="F3840">
            <v>0</v>
          </cell>
          <cell r="G3840">
            <v>31008</v>
          </cell>
        </row>
        <row r="3841">
          <cell r="B3841" t="str">
            <v>REFUSE</v>
          </cell>
          <cell r="C3841" t="str">
            <v>3.6% WA REFUSE TAX</v>
          </cell>
          <cell r="D3841" t="str">
            <v>REFUSE3.6% WA REFUSE TAX</v>
          </cell>
          <cell r="E3841">
            <v>337</v>
          </cell>
          <cell r="F3841">
            <v>0</v>
          </cell>
          <cell r="G3841">
            <v>20180</v>
          </cell>
        </row>
        <row r="3842">
          <cell r="B3842" t="str">
            <v>WA-STATE</v>
          </cell>
          <cell r="C3842" t="str">
            <v>8.1% WA STATE SALES TAX</v>
          </cell>
          <cell r="D3842" t="str">
            <v>WA-STATE8.1% WA STATE SALES TAX</v>
          </cell>
          <cell r="E3842">
            <v>170</v>
          </cell>
          <cell r="F3842">
            <v>0</v>
          </cell>
          <cell r="G3842">
            <v>20140</v>
          </cell>
        </row>
        <row r="3843">
          <cell r="B3843" t="str">
            <v>FINCHG</v>
          </cell>
          <cell r="C3843" t="str">
            <v>LATE FEE</v>
          </cell>
          <cell r="D3843" t="str">
            <v>FINCHGLATE FEE</v>
          </cell>
          <cell r="E3843">
            <v>138</v>
          </cell>
          <cell r="F3843">
            <v>0</v>
          </cell>
          <cell r="G3843">
            <v>38000</v>
          </cell>
        </row>
        <row r="3844">
          <cell r="B3844" t="str">
            <v>CC-KOL</v>
          </cell>
          <cell r="C3844" t="str">
            <v>ONLINE PAYMENT-CC</v>
          </cell>
          <cell r="D3844" t="str">
            <v>CC-KOLONLINE PAYMENT-CC</v>
          </cell>
          <cell r="E3844">
            <v>151</v>
          </cell>
          <cell r="F3844">
            <v>0</v>
          </cell>
          <cell r="G3844">
            <v>10098</v>
          </cell>
        </row>
        <row r="3845">
          <cell r="B3845" t="str">
            <v>PAY</v>
          </cell>
          <cell r="C3845" t="str">
            <v>PAYMENT-THANK YOU!</v>
          </cell>
          <cell r="D3845" t="str">
            <v>PAYPAYMENT-THANK YOU!</v>
          </cell>
          <cell r="E3845">
            <v>141</v>
          </cell>
          <cell r="F3845">
            <v>0</v>
          </cell>
          <cell r="G3845">
            <v>10060</v>
          </cell>
        </row>
        <row r="3846">
          <cell r="B3846" t="str">
            <v>PAYNOW</v>
          </cell>
          <cell r="C3846" t="str">
            <v>ONE-TIME PAYMENT</v>
          </cell>
          <cell r="D3846" t="str">
            <v>PAYNOWONE-TIME PAYMENT</v>
          </cell>
          <cell r="E3846">
            <v>157</v>
          </cell>
          <cell r="F3846">
            <v>0</v>
          </cell>
          <cell r="G3846">
            <v>10098</v>
          </cell>
        </row>
        <row r="3847">
          <cell r="B3847" t="str">
            <v>PAYPNCL</v>
          </cell>
          <cell r="C3847" t="str">
            <v>PAYMENT THANK YOU!</v>
          </cell>
          <cell r="D3847" t="str">
            <v>PAYPNCLPAYMENT THANK YOU!</v>
          </cell>
          <cell r="E3847">
            <v>151</v>
          </cell>
          <cell r="F3847">
            <v>0</v>
          </cell>
          <cell r="G3847">
            <v>10099</v>
          </cell>
        </row>
        <row r="3848">
          <cell r="B3848" t="str">
            <v>2178-RO</v>
          </cell>
          <cell r="C3848" t="str">
            <v>FUEL AND MATERIAL SURCHARGE</v>
          </cell>
          <cell r="D3848" t="str">
            <v>2178-ROFUEL AND MATERIAL SURCHARGE</v>
          </cell>
          <cell r="E3848">
            <v>140</v>
          </cell>
          <cell r="F3848">
            <v>0</v>
          </cell>
          <cell r="G3848">
            <v>31008</v>
          </cell>
        </row>
        <row r="3849">
          <cell r="B3849" t="str">
            <v>REFUSE</v>
          </cell>
          <cell r="C3849" t="str">
            <v>3.6% WA REFUSE TAX</v>
          </cell>
          <cell r="D3849" t="str">
            <v>REFUSE3.6% WA REFUSE TAX</v>
          </cell>
          <cell r="E3849">
            <v>337</v>
          </cell>
          <cell r="F3849">
            <v>0</v>
          </cell>
          <cell r="G3849">
            <v>20180</v>
          </cell>
        </row>
        <row r="3850">
          <cell r="B3850" t="str">
            <v>WA-STATE</v>
          </cell>
          <cell r="C3850" t="str">
            <v>8.1% WA STATE SALES TAX</v>
          </cell>
          <cell r="D3850" t="str">
            <v>WA-STATE8.1% WA STATE SALES TAX</v>
          </cell>
          <cell r="E3850">
            <v>170</v>
          </cell>
          <cell r="F3850">
            <v>0</v>
          </cell>
          <cell r="G3850">
            <v>20140</v>
          </cell>
        </row>
        <row r="3851">
          <cell r="B3851" t="str">
            <v>60RW1</v>
          </cell>
          <cell r="C3851" t="str">
            <v>1-60 GAL CART WEEKLY SVC</v>
          </cell>
          <cell r="D3851" t="str">
            <v>60RW11-60 GAL CART WEEKLY SVC</v>
          </cell>
          <cell r="E3851">
            <v>144</v>
          </cell>
          <cell r="F3851">
            <v>0</v>
          </cell>
          <cell r="G3851">
            <v>32000</v>
          </cell>
        </row>
        <row r="3852">
          <cell r="B3852" t="str">
            <v>90RW1</v>
          </cell>
          <cell r="C3852" t="str">
            <v>1-90 GAL CART RESI WKLY</v>
          </cell>
          <cell r="D3852" t="str">
            <v>90RW11-90 GAL CART RESI WKLY</v>
          </cell>
          <cell r="E3852">
            <v>104</v>
          </cell>
          <cell r="F3852">
            <v>0</v>
          </cell>
          <cell r="G3852">
            <v>32000</v>
          </cell>
        </row>
        <row r="3853">
          <cell r="B3853" t="str">
            <v>2178-RES</v>
          </cell>
          <cell r="C3853" t="str">
            <v>FUEL AND MATERIAL SURCHARGE</v>
          </cell>
          <cell r="D3853" t="str">
            <v>2178-RESFUEL AND MATERIAL SURCHARGE</v>
          </cell>
          <cell r="E3853">
            <v>133</v>
          </cell>
          <cell r="F3853">
            <v>0</v>
          </cell>
          <cell r="G3853">
            <v>33002</v>
          </cell>
        </row>
        <row r="3854">
          <cell r="B3854" t="str">
            <v>REFUSE</v>
          </cell>
          <cell r="C3854" t="str">
            <v>3.6% WA REFUSE TAX</v>
          </cell>
          <cell r="D3854" t="str">
            <v>REFUSE3.6% WA REFUSE TAX</v>
          </cell>
          <cell r="E3854">
            <v>337</v>
          </cell>
          <cell r="F3854">
            <v>0</v>
          </cell>
          <cell r="G3854">
            <v>20180</v>
          </cell>
        </row>
        <row r="3855">
          <cell r="B3855" t="str">
            <v>RORENT</v>
          </cell>
          <cell r="C3855" t="str">
            <v>ROLL OFF RENT</v>
          </cell>
          <cell r="D3855" t="str">
            <v>RORENTROLL OFF RENT</v>
          </cell>
          <cell r="E3855">
            <v>48</v>
          </cell>
          <cell r="F3855">
            <v>0</v>
          </cell>
          <cell r="G3855">
            <v>31002</v>
          </cell>
        </row>
        <row r="3856">
          <cell r="B3856" t="str">
            <v>RORENTTM</v>
          </cell>
          <cell r="C3856" t="str">
            <v>ROLL OFF RENT TEMP MONTHLY</v>
          </cell>
          <cell r="D3856" t="str">
            <v>RORENTTMROLL OFF RENT TEMP MONTHLY</v>
          </cell>
          <cell r="E3856">
            <v>67</v>
          </cell>
          <cell r="F3856">
            <v>0</v>
          </cell>
          <cell r="G3856">
            <v>31002</v>
          </cell>
        </row>
        <row r="3857">
          <cell r="B3857" t="str">
            <v>CPHAUL20CO</v>
          </cell>
          <cell r="C3857" t="str">
            <v>20YD CUST OWNED COMP-HAUL</v>
          </cell>
          <cell r="D3857" t="str">
            <v>CPHAUL20CO20YD CUST OWNED COMP-HAUL</v>
          </cell>
          <cell r="E3857">
            <v>26</v>
          </cell>
          <cell r="F3857">
            <v>0</v>
          </cell>
          <cell r="G3857">
            <v>31000</v>
          </cell>
        </row>
        <row r="3858">
          <cell r="B3858" t="str">
            <v>DISP</v>
          </cell>
          <cell r="C3858" t="str">
            <v>Disposal Fee Per Ton</v>
          </cell>
          <cell r="D3858" t="str">
            <v>DISPDisposal Fee Per Ton</v>
          </cell>
          <cell r="E3858">
            <v>62</v>
          </cell>
          <cell r="F3858">
            <v>0</v>
          </cell>
          <cell r="G3858">
            <v>31005</v>
          </cell>
        </row>
        <row r="3859">
          <cell r="B3859" t="str">
            <v>DISPRH</v>
          </cell>
          <cell r="C3859" t="str">
            <v>DISPOSAL TONNAGE-RH</v>
          </cell>
          <cell r="D3859" t="str">
            <v>DISPRHDISPOSAL TONNAGE-RH</v>
          </cell>
          <cell r="E3859">
            <v>8</v>
          </cell>
          <cell r="F3859">
            <v>0</v>
          </cell>
          <cell r="G3859">
            <v>31005</v>
          </cell>
        </row>
        <row r="3860">
          <cell r="B3860" t="str">
            <v>DISPWD-RO</v>
          </cell>
          <cell r="C3860" t="str">
            <v>DISPOSAL FEE WOOD - RO</v>
          </cell>
          <cell r="D3860" t="str">
            <v>DISPWD-RODISPOSAL FEE WOOD - RO</v>
          </cell>
          <cell r="E3860">
            <v>16</v>
          </cell>
          <cell r="F3860">
            <v>0</v>
          </cell>
          <cell r="G3860">
            <v>31005</v>
          </cell>
        </row>
        <row r="3861">
          <cell r="B3861" t="str">
            <v>RECYHAUL</v>
          </cell>
          <cell r="C3861" t="str">
            <v>ROLL OFF RECYCLE HAUL</v>
          </cell>
          <cell r="D3861" t="str">
            <v>RECYHAULROLL OFF RECYCLE HAUL</v>
          </cell>
          <cell r="E3861">
            <v>42</v>
          </cell>
          <cell r="F3861">
            <v>0</v>
          </cell>
          <cell r="G3861">
            <v>31004</v>
          </cell>
        </row>
        <row r="3862">
          <cell r="B3862" t="str">
            <v>RECYRELOCATE</v>
          </cell>
          <cell r="C3862" t="str">
            <v>RELOCATE RECY BOX</v>
          </cell>
          <cell r="D3862" t="str">
            <v>RECYRELOCATERELOCATE RECY BOX</v>
          </cell>
          <cell r="E3862">
            <v>11</v>
          </cell>
          <cell r="F3862">
            <v>0</v>
          </cell>
          <cell r="G3862">
            <v>31004</v>
          </cell>
        </row>
        <row r="3863">
          <cell r="B3863" t="str">
            <v>ROHAUL20</v>
          </cell>
          <cell r="C3863" t="str">
            <v>20YD ROLL OFF-HAUL</v>
          </cell>
          <cell r="D3863" t="str">
            <v>ROHAUL2020YD ROLL OFF-HAUL</v>
          </cell>
          <cell r="E3863">
            <v>48</v>
          </cell>
          <cell r="F3863">
            <v>0</v>
          </cell>
          <cell r="G3863">
            <v>31000</v>
          </cell>
        </row>
        <row r="3864">
          <cell r="B3864" t="str">
            <v>ROHAUL30</v>
          </cell>
          <cell r="C3864" t="str">
            <v>30YD ROLL OFF-HAUL</v>
          </cell>
          <cell r="D3864" t="str">
            <v>ROHAUL3030YD ROLL OFF-HAUL</v>
          </cell>
          <cell r="E3864">
            <v>36</v>
          </cell>
          <cell r="F3864">
            <v>0</v>
          </cell>
          <cell r="G3864">
            <v>31000</v>
          </cell>
        </row>
        <row r="3865">
          <cell r="B3865" t="str">
            <v>ROHAUL30T</v>
          </cell>
          <cell r="C3865" t="str">
            <v>30YD ROLL OFF TEMP HAUL</v>
          </cell>
          <cell r="D3865" t="str">
            <v>ROHAUL30T30YD ROLL OFF TEMP HAUL</v>
          </cell>
          <cell r="E3865">
            <v>51</v>
          </cell>
          <cell r="F3865">
            <v>0</v>
          </cell>
          <cell r="G3865">
            <v>31001</v>
          </cell>
        </row>
        <row r="3866">
          <cell r="B3866" t="str">
            <v>ROMILE</v>
          </cell>
          <cell r="C3866" t="str">
            <v>ROLL OFF-MILEAGE</v>
          </cell>
          <cell r="D3866" t="str">
            <v>ROMILEROLL OFF-MILEAGE</v>
          </cell>
          <cell r="E3866">
            <v>33</v>
          </cell>
          <cell r="F3866">
            <v>0</v>
          </cell>
          <cell r="G3866">
            <v>31010</v>
          </cell>
        </row>
        <row r="3867">
          <cell r="B3867" t="str">
            <v>RORENTTD</v>
          </cell>
          <cell r="C3867" t="str">
            <v>ROLL OFF RENT TEMP DAILY</v>
          </cell>
          <cell r="D3867" t="str">
            <v>RORENTTDROLL OFF RENT TEMP DAILY</v>
          </cell>
          <cell r="E3867">
            <v>47</v>
          </cell>
          <cell r="F3867">
            <v>0</v>
          </cell>
          <cell r="G3867">
            <v>31002</v>
          </cell>
        </row>
        <row r="3868">
          <cell r="B3868" t="str">
            <v>ROHAUL30WOOD</v>
          </cell>
          <cell r="C3868" t="str">
            <v>30YD WOOD ROLL OFF-HAUL</v>
          </cell>
          <cell r="D3868" t="str">
            <v>ROHAUL30WOOD30YD WOOD ROLL OFF-HAUL</v>
          </cell>
          <cell r="E3868">
            <v>10</v>
          </cell>
          <cell r="F3868">
            <v>0</v>
          </cell>
          <cell r="G3868">
            <v>31004</v>
          </cell>
        </row>
        <row r="3869">
          <cell r="B3869" t="str">
            <v>RORECYMILE</v>
          </cell>
          <cell r="C3869" t="str">
            <v>ROLL OFF RECYCLE-MILEAGE</v>
          </cell>
          <cell r="D3869" t="str">
            <v>RORECYMILEROLL OFF RECYCLE-MILEAGE</v>
          </cell>
          <cell r="E3869">
            <v>9</v>
          </cell>
          <cell r="F3869">
            <v>0</v>
          </cell>
          <cell r="G3869">
            <v>31004</v>
          </cell>
        </row>
        <row r="3870">
          <cell r="B3870" t="str">
            <v>2178-RO</v>
          </cell>
          <cell r="C3870" t="str">
            <v>FUEL AND MATERIAL SURCHARGE</v>
          </cell>
          <cell r="D3870" t="str">
            <v>2178-ROFUEL AND MATERIAL SURCHARGE</v>
          </cell>
          <cell r="E3870">
            <v>140</v>
          </cell>
          <cell r="F3870">
            <v>0</v>
          </cell>
          <cell r="G3870">
            <v>31008</v>
          </cell>
        </row>
        <row r="3871">
          <cell r="B3871" t="str">
            <v>REFUSE</v>
          </cell>
          <cell r="C3871" t="str">
            <v>3.6% WA REFUSE TAX</v>
          </cell>
          <cell r="D3871" t="str">
            <v>REFUSE3.6% WA REFUSE TAX</v>
          </cell>
          <cell r="E3871">
            <v>337</v>
          </cell>
          <cell r="F3871">
            <v>0</v>
          </cell>
          <cell r="G3871">
            <v>20180</v>
          </cell>
        </row>
        <row r="3872">
          <cell r="B3872" t="str">
            <v>WA-STATE</v>
          </cell>
          <cell r="C3872" t="str">
            <v>8.1% WA STATE SALES TAX</v>
          </cell>
          <cell r="D3872" t="str">
            <v>WA-STATE8.1% WA STATE SALES TAX</v>
          </cell>
          <cell r="E3872">
            <v>170</v>
          </cell>
          <cell r="F3872">
            <v>0</v>
          </cell>
          <cell r="G3872">
            <v>20140</v>
          </cell>
        </row>
        <row r="3873">
          <cell r="B3873" t="str">
            <v>FINCHG</v>
          </cell>
          <cell r="C3873" t="str">
            <v>LATE FEE</v>
          </cell>
          <cell r="D3873" t="str">
            <v>FINCHGLATE FEE</v>
          </cell>
          <cell r="E3873">
            <v>138</v>
          </cell>
          <cell r="F3873">
            <v>0</v>
          </cell>
          <cell r="G3873">
            <v>38000</v>
          </cell>
        </row>
        <row r="3874">
          <cell r="B3874" t="str">
            <v>300CW1</v>
          </cell>
          <cell r="C3874" t="str">
            <v>1-300 GL CART WEEKLY SVC</v>
          </cell>
          <cell r="D3874" t="str">
            <v>300CW11-300 GL CART WEEKLY SVC</v>
          </cell>
          <cell r="E3874">
            <v>51</v>
          </cell>
          <cell r="F3874">
            <v>0</v>
          </cell>
          <cell r="G3874">
            <v>33000</v>
          </cell>
        </row>
        <row r="3875">
          <cell r="B3875" t="str">
            <v>60CE1</v>
          </cell>
          <cell r="C3875" t="str">
            <v>1-60 GAL CART CMML EOW</v>
          </cell>
          <cell r="D3875" t="str">
            <v>60CE11-60 GAL CART CMML EOW</v>
          </cell>
          <cell r="E3875">
            <v>52</v>
          </cell>
          <cell r="F3875">
            <v>0</v>
          </cell>
          <cell r="G3875">
            <v>33000</v>
          </cell>
        </row>
        <row r="3876">
          <cell r="B3876" t="str">
            <v>60CW1</v>
          </cell>
          <cell r="C3876" t="str">
            <v>1-60 GAL CART CMML WKLY</v>
          </cell>
          <cell r="D3876" t="str">
            <v>60CW11-60 GAL CART CMML WKLY</v>
          </cell>
          <cell r="E3876">
            <v>54</v>
          </cell>
          <cell r="F3876">
            <v>0</v>
          </cell>
          <cell r="G3876">
            <v>33000</v>
          </cell>
        </row>
        <row r="3877">
          <cell r="B3877" t="str">
            <v>90CE1</v>
          </cell>
          <cell r="C3877" t="str">
            <v>1-90 GAL CART CMML EOW</v>
          </cell>
          <cell r="D3877" t="str">
            <v>90CE11-90 GAL CART CMML EOW</v>
          </cell>
          <cell r="E3877">
            <v>19</v>
          </cell>
          <cell r="F3877">
            <v>0</v>
          </cell>
          <cell r="G3877">
            <v>33000</v>
          </cell>
        </row>
        <row r="3878">
          <cell r="B3878" t="str">
            <v>90CW1</v>
          </cell>
          <cell r="C3878" t="str">
            <v>1-90 GAL CART CMML WKLY</v>
          </cell>
          <cell r="D3878" t="str">
            <v>90CW11-90 GAL CART CMML WKLY</v>
          </cell>
          <cell r="E3878">
            <v>63</v>
          </cell>
          <cell r="F3878">
            <v>0</v>
          </cell>
          <cell r="G3878">
            <v>33000</v>
          </cell>
        </row>
        <row r="3879">
          <cell r="B3879" t="str">
            <v>CRENT60</v>
          </cell>
          <cell r="C3879" t="str">
            <v>CONTAINER RENT 60 GAL</v>
          </cell>
          <cell r="D3879" t="str">
            <v>CRENT60CONTAINER RENT 60 GAL</v>
          </cell>
          <cell r="E3879">
            <v>50</v>
          </cell>
          <cell r="F3879">
            <v>0</v>
          </cell>
          <cell r="G3879">
            <v>33000</v>
          </cell>
        </row>
        <row r="3880">
          <cell r="B3880" t="str">
            <v>2178-COM</v>
          </cell>
          <cell r="C3880" t="str">
            <v>FUEL AND MATERIAL SURCHARGE</v>
          </cell>
          <cell r="D3880" t="str">
            <v>2178-COMFUEL AND MATERIAL SURCHARGE</v>
          </cell>
          <cell r="E3880">
            <v>77</v>
          </cell>
          <cell r="F3880">
            <v>0</v>
          </cell>
          <cell r="G3880">
            <v>33002</v>
          </cell>
        </row>
        <row r="3881">
          <cell r="B3881" t="str">
            <v>REFUSE</v>
          </cell>
          <cell r="C3881" t="str">
            <v>3.6% WA REFUSE TAX</v>
          </cell>
          <cell r="D3881" t="str">
            <v>REFUSE3.6% WA REFUSE TAX</v>
          </cell>
          <cell r="E3881">
            <v>337</v>
          </cell>
          <cell r="F3881">
            <v>0</v>
          </cell>
          <cell r="G3881">
            <v>20180</v>
          </cell>
        </row>
        <row r="3882">
          <cell r="B3882" t="str">
            <v>WA-STATE</v>
          </cell>
          <cell r="C3882" t="str">
            <v>7.6% WA STATE SALES TAX</v>
          </cell>
          <cell r="D3882" t="str">
            <v>WA-STATE7.6% WA STATE SALES TAX</v>
          </cell>
          <cell r="E3882">
            <v>43</v>
          </cell>
          <cell r="F3882">
            <v>0</v>
          </cell>
          <cell r="G3882">
            <v>20140</v>
          </cell>
        </row>
        <row r="3883">
          <cell r="B3883" t="str">
            <v>CC-KOL</v>
          </cell>
          <cell r="C3883" t="str">
            <v>ONLINE PAYMENT-CC</v>
          </cell>
          <cell r="D3883" t="str">
            <v>CC-KOLONLINE PAYMENT-CC</v>
          </cell>
          <cell r="E3883">
            <v>151</v>
          </cell>
          <cell r="F3883">
            <v>0</v>
          </cell>
          <cell r="G3883">
            <v>10098</v>
          </cell>
        </row>
        <row r="3884">
          <cell r="B3884" t="str">
            <v>PAY</v>
          </cell>
          <cell r="C3884" t="str">
            <v>PAYMENT-THANK YOU!</v>
          </cell>
          <cell r="D3884" t="str">
            <v>PAYPAYMENT-THANK YOU!</v>
          </cell>
          <cell r="E3884">
            <v>141</v>
          </cell>
          <cell r="F3884">
            <v>0</v>
          </cell>
          <cell r="G3884">
            <v>10060</v>
          </cell>
        </row>
        <row r="3885">
          <cell r="B3885" t="str">
            <v>PAY-CFREE</v>
          </cell>
          <cell r="C3885" t="str">
            <v>PAYMENT-THANK YOU</v>
          </cell>
          <cell r="D3885" t="str">
            <v>PAY-CFREEPAYMENT-THANK YOU</v>
          </cell>
          <cell r="E3885">
            <v>106</v>
          </cell>
          <cell r="F3885">
            <v>0</v>
          </cell>
          <cell r="G3885">
            <v>10092</v>
          </cell>
        </row>
        <row r="3886">
          <cell r="B3886" t="str">
            <v>PAY-KOL</v>
          </cell>
          <cell r="C3886" t="str">
            <v>PAYMENT-THANK YOU - OL</v>
          </cell>
          <cell r="D3886" t="str">
            <v>PAY-KOLPAYMENT-THANK YOU - OL</v>
          </cell>
          <cell r="E3886">
            <v>128</v>
          </cell>
          <cell r="F3886">
            <v>0</v>
          </cell>
          <cell r="G3886">
            <v>10093</v>
          </cell>
        </row>
        <row r="3887">
          <cell r="B3887" t="str">
            <v>PAYNOW</v>
          </cell>
          <cell r="C3887" t="str">
            <v>ONE-TIME PAYMENT</v>
          </cell>
          <cell r="D3887" t="str">
            <v>PAYNOWONE-TIME PAYMENT</v>
          </cell>
          <cell r="E3887">
            <v>157</v>
          </cell>
          <cell r="F3887">
            <v>0</v>
          </cell>
          <cell r="G3887">
            <v>10098</v>
          </cell>
        </row>
        <row r="3888">
          <cell r="B3888" t="str">
            <v>PAYPNCL</v>
          </cell>
          <cell r="C3888" t="str">
            <v>PAYMENT THANK YOU!</v>
          </cell>
          <cell r="D3888" t="str">
            <v>PAYPNCLPAYMENT THANK YOU!</v>
          </cell>
          <cell r="E3888">
            <v>151</v>
          </cell>
          <cell r="F3888">
            <v>0</v>
          </cell>
          <cell r="G3888">
            <v>10099</v>
          </cell>
        </row>
        <row r="3889">
          <cell r="B3889" t="str">
            <v>CC-KOL</v>
          </cell>
          <cell r="C3889" t="str">
            <v>ONLINE PAYMENT-CC</v>
          </cell>
          <cell r="D3889" t="str">
            <v>CC-KOLONLINE PAYMENT-CC</v>
          </cell>
          <cell r="E3889">
            <v>151</v>
          </cell>
          <cell r="F3889">
            <v>0</v>
          </cell>
          <cell r="G3889">
            <v>10098</v>
          </cell>
        </row>
        <row r="3890">
          <cell r="B3890" t="str">
            <v>PAY-CFREE</v>
          </cell>
          <cell r="C3890" t="str">
            <v>PAYMENT-THANK YOU</v>
          </cell>
          <cell r="D3890" t="str">
            <v>PAY-CFREEPAYMENT-THANK YOU</v>
          </cell>
          <cell r="E3890">
            <v>106</v>
          </cell>
          <cell r="F3890">
            <v>0</v>
          </cell>
          <cell r="G3890">
            <v>10092</v>
          </cell>
        </row>
        <row r="3891">
          <cell r="B3891" t="str">
            <v>PAY-KOL</v>
          </cell>
          <cell r="C3891" t="str">
            <v>PAYMENT-THANK YOU - OL</v>
          </cell>
          <cell r="D3891" t="str">
            <v>PAY-KOLPAYMENT-THANK YOU - OL</v>
          </cell>
          <cell r="E3891">
            <v>128</v>
          </cell>
          <cell r="F3891">
            <v>0</v>
          </cell>
          <cell r="G3891">
            <v>10093</v>
          </cell>
        </row>
        <row r="3892">
          <cell r="B3892" t="str">
            <v>PAYNOW</v>
          </cell>
          <cell r="C3892" t="str">
            <v>ONE-TIME PAYMENT</v>
          </cell>
          <cell r="D3892" t="str">
            <v>PAYNOWONE-TIME PAYMENT</v>
          </cell>
          <cell r="E3892">
            <v>157</v>
          </cell>
          <cell r="F3892">
            <v>0</v>
          </cell>
          <cell r="G3892">
            <v>10098</v>
          </cell>
        </row>
        <row r="3893">
          <cell r="B3893" t="str">
            <v>PAYPNCL</v>
          </cell>
          <cell r="C3893" t="str">
            <v>PAYMENT THANK YOU!</v>
          </cell>
          <cell r="D3893" t="str">
            <v>PAYPNCLPAYMENT THANK YOU!</v>
          </cell>
          <cell r="E3893">
            <v>151</v>
          </cell>
          <cell r="F3893">
            <v>0</v>
          </cell>
          <cell r="G3893">
            <v>10099</v>
          </cell>
        </row>
        <row r="3894">
          <cell r="B3894" t="str">
            <v>CC-KOL</v>
          </cell>
          <cell r="C3894" t="str">
            <v>ONLINE PAYMENT-CC</v>
          </cell>
          <cell r="D3894" t="str">
            <v>CC-KOLONLINE PAYMENT-CC</v>
          </cell>
          <cell r="E3894">
            <v>151</v>
          </cell>
          <cell r="F3894">
            <v>0</v>
          </cell>
          <cell r="G3894">
            <v>10098</v>
          </cell>
        </row>
        <row r="3895">
          <cell r="B3895" t="str">
            <v>PAYNOW</v>
          </cell>
          <cell r="C3895" t="str">
            <v>ONE-TIME PAYMENT</v>
          </cell>
          <cell r="D3895" t="str">
            <v>PAYNOWONE-TIME PAYMENT</v>
          </cell>
          <cell r="E3895">
            <v>157</v>
          </cell>
          <cell r="F3895">
            <v>0</v>
          </cell>
          <cell r="G3895">
            <v>10098</v>
          </cell>
        </row>
        <row r="3896">
          <cell r="B3896" t="str">
            <v>PAYPNCL</v>
          </cell>
          <cell r="C3896" t="str">
            <v>PAYMENT THANK YOU!</v>
          </cell>
          <cell r="D3896" t="str">
            <v>PAYPNCLPAYMENT THANK YOU!</v>
          </cell>
          <cell r="E3896">
            <v>151</v>
          </cell>
          <cell r="F3896">
            <v>0</v>
          </cell>
          <cell r="G3896">
            <v>10099</v>
          </cell>
        </row>
        <row r="3897">
          <cell r="B3897" t="str">
            <v>2178-RO</v>
          </cell>
          <cell r="C3897" t="str">
            <v>FUEL AND MATERIAL SURCHARGE</v>
          </cell>
          <cell r="D3897" t="str">
            <v>2178-ROFUEL AND MATERIAL SURCHARGE</v>
          </cell>
          <cell r="E3897">
            <v>140</v>
          </cell>
          <cell r="F3897">
            <v>0</v>
          </cell>
          <cell r="G3897">
            <v>31008</v>
          </cell>
        </row>
        <row r="3898">
          <cell r="B3898" t="str">
            <v>REFUSE</v>
          </cell>
          <cell r="C3898" t="str">
            <v>3.6% WA REFUSE TAX</v>
          </cell>
          <cell r="D3898" t="str">
            <v>REFUSE3.6% WA REFUSE TAX</v>
          </cell>
          <cell r="E3898">
            <v>337</v>
          </cell>
          <cell r="F3898">
            <v>0</v>
          </cell>
          <cell r="G3898">
            <v>20180</v>
          </cell>
        </row>
        <row r="3899">
          <cell r="B3899" t="str">
            <v>WA-STATE</v>
          </cell>
          <cell r="C3899" t="str">
            <v>7.6% WA STATE SALES TAX</v>
          </cell>
          <cell r="D3899" t="str">
            <v>WA-STATE7.6% WA STATE SALES TAX</v>
          </cell>
          <cell r="E3899">
            <v>43</v>
          </cell>
          <cell r="F3899">
            <v>0</v>
          </cell>
          <cell r="G3899">
            <v>20140</v>
          </cell>
        </row>
        <row r="3900">
          <cell r="B3900" t="str">
            <v>60RW1</v>
          </cell>
          <cell r="C3900" t="str">
            <v>1-60 GAL CART WEEKLY SVC</v>
          </cell>
          <cell r="D3900" t="str">
            <v>60RW11-60 GAL CART WEEKLY SVC</v>
          </cell>
          <cell r="E3900">
            <v>144</v>
          </cell>
          <cell r="F3900">
            <v>0</v>
          </cell>
          <cell r="G3900">
            <v>32000</v>
          </cell>
        </row>
        <row r="3901">
          <cell r="B3901" t="str">
            <v>EXTRAR</v>
          </cell>
          <cell r="C3901" t="str">
            <v>EXTRA CAN/BAGS</v>
          </cell>
          <cell r="D3901" t="str">
            <v>EXTRAREXTRA CAN/BAGS</v>
          </cell>
          <cell r="E3901">
            <v>74</v>
          </cell>
          <cell r="F3901">
            <v>0</v>
          </cell>
          <cell r="G3901">
            <v>32001</v>
          </cell>
        </row>
        <row r="3902">
          <cell r="B3902" t="str">
            <v>RESTART</v>
          </cell>
          <cell r="C3902" t="str">
            <v>SERVICE RESTART FEE</v>
          </cell>
          <cell r="D3902" t="str">
            <v>RESTARTSERVICE RESTART FEE</v>
          </cell>
          <cell r="E3902">
            <v>80</v>
          </cell>
          <cell r="F3902">
            <v>0</v>
          </cell>
          <cell r="G3902">
            <v>32000</v>
          </cell>
        </row>
        <row r="3903">
          <cell r="B3903" t="str">
            <v>TRIPRCANS</v>
          </cell>
          <cell r="C3903" t="str">
            <v>RETURN TRIP CHARGE - CANS</v>
          </cell>
          <cell r="D3903" t="str">
            <v>TRIPRCANSRETURN TRIP CHARGE - CANS</v>
          </cell>
          <cell r="E3903">
            <v>8</v>
          </cell>
          <cell r="F3903">
            <v>0</v>
          </cell>
          <cell r="G3903">
            <v>32001</v>
          </cell>
        </row>
        <row r="3904">
          <cell r="B3904" t="str">
            <v>2178-RES</v>
          </cell>
          <cell r="C3904" t="str">
            <v>FUEL AND MATERIAL SURCHARGE</v>
          </cell>
          <cell r="D3904" t="str">
            <v>2178-RESFUEL AND MATERIAL SURCHARGE</v>
          </cell>
          <cell r="E3904">
            <v>133</v>
          </cell>
          <cell r="F3904">
            <v>0</v>
          </cell>
          <cell r="G3904">
            <v>32002</v>
          </cell>
        </row>
        <row r="3905">
          <cell r="B3905" t="str">
            <v>REFUSE</v>
          </cell>
          <cell r="C3905" t="str">
            <v>3.6% WA REFUSE TAX</v>
          </cell>
          <cell r="D3905" t="str">
            <v>REFUSE3.6% WA REFUSE TAX</v>
          </cell>
          <cell r="E3905">
            <v>337</v>
          </cell>
          <cell r="F3905">
            <v>0</v>
          </cell>
          <cell r="G3905">
            <v>20180</v>
          </cell>
        </row>
        <row r="3906">
          <cell r="B3906" t="str">
            <v>60RM1</v>
          </cell>
          <cell r="C3906" t="str">
            <v>1-60 GAL CART MONTHLY SVC</v>
          </cell>
          <cell r="D3906" t="str">
            <v>60RM11-60 GAL CART MONTHLY SVC</v>
          </cell>
          <cell r="E3906">
            <v>88</v>
          </cell>
          <cell r="F3906">
            <v>0</v>
          </cell>
          <cell r="G3906">
            <v>32000</v>
          </cell>
        </row>
        <row r="3907">
          <cell r="B3907" t="str">
            <v>60RW1</v>
          </cell>
          <cell r="C3907" t="str">
            <v>1-60 GAL CART WEEKLY SVC</v>
          </cell>
          <cell r="D3907" t="str">
            <v>60RW11-60 GAL CART WEEKLY SVC</v>
          </cell>
          <cell r="E3907">
            <v>144</v>
          </cell>
          <cell r="F3907">
            <v>0</v>
          </cell>
          <cell r="G3907">
            <v>32000</v>
          </cell>
        </row>
        <row r="3908">
          <cell r="B3908" t="str">
            <v>65RBRENT</v>
          </cell>
          <cell r="C3908" t="str">
            <v>65 RESI BEAR RENT</v>
          </cell>
          <cell r="D3908" t="str">
            <v>65RBRENT65 RESI BEAR RENT</v>
          </cell>
          <cell r="E3908">
            <v>80</v>
          </cell>
          <cell r="F3908">
            <v>0</v>
          </cell>
          <cell r="G3908">
            <v>32000</v>
          </cell>
        </row>
        <row r="3909">
          <cell r="B3909" t="str">
            <v>90RW1</v>
          </cell>
          <cell r="C3909" t="str">
            <v>1-90 GAL CART RESI WKLY</v>
          </cell>
          <cell r="D3909" t="str">
            <v>90RW11-90 GAL CART RESI WKLY</v>
          </cell>
          <cell r="E3909">
            <v>104</v>
          </cell>
          <cell r="F3909">
            <v>0</v>
          </cell>
          <cell r="G3909">
            <v>32000</v>
          </cell>
        </row>
        <row r="3910">
          <cell r="B3910" t="str">
            <v>EMPLOYEER</v>
          </cell>
          <cell r="C3910" t="str">
            <v>EMPLOYEE SERVICE</v>
          </cell>
          <cell r="D3910" t="str">
            <v>EMPLOYEEREMPLOYEE SERVICE</v>
          </cell>
          <cell r="E3910">
            <v>29</v>
          </cell>
          <cell r="F3910">
            <v>0</v>
          </cell>
          <cell r="G3910">
            <v>32000</v>
          </cell>
        </row>
        <row r="3911">
          <cell r="B3911" t="str">
            <v>RDRIVEIN</v>
          </cell>
          <cell r="C3911" t="str">
            <v>DRIVE IN SERVICE</v>
          </cell>
          <cell r="D3911" t="str">
            <v>RDRIVEINDRIVE IN SERVICE</v>
          </cell>
          <cell r="E3911">
            <v>52</v>
          </cell>
          <cell r="F3911">
            <v>0</v>
          </cell>
          <cell r="G3911">
            <v>32001</v>
          </cell>
        </row>
        <row r="3912">
          <cell r="B3912" t="str">
            <v>EXTRAR</v>
          </cell>
          <cell r="C3912" t="str">
            <v>EXTRA CAN/BAGS</v>
          </cell>
          <cell r="D3912" t="str">
            <v>EXTRAREXTRA CAN/BAGS</v>
          </cell>
          <cell r="E3912">
            <v>74</v>
          </cell>
          <cell r="F3912">
            <v>0</v>
          </cell>
          <cell r="G3912">
            <v>32001</v>
          </cell>
        </row>
        <row r="3913">
          <cell r="B3913" t="str">
            <v>OFOWR</v>
          </cell>
          <cell r="C3913" t="str">
            <v>OVERFILL/OVERWEIGHT CHG</v>
          </cell>
          <cell r="D3913" t="str">
            <v>OFOWROVERFILL/OVERWEIGHT CHG</v>
          </cell>
          <cell r="E3913">
            <v>70</v>
          </cell>
          <cell r="F3913">
            <v>0</v>
          </cell>
          <cell r="G3913">
            <v>32001</v>
          </cell>
        </row>
        <row r="3914">
          <cell r="B3914" t="str">
            <v>2178-RES</v>
          </cell>
          <cell r="C3914" t="str">
            <v>FUEL AND MATERIAL SURCHARGE</v>
          </cell>
          <cell r="D3914" t="str">
            <v>2178-RESFUEL AND MATERIAL SURCHARGE</v>
          </cell>
          <cell r="E3914">
            <v>133</v>
          </cell>
          <cell r="F3914">
            <v>0</v>
          </cell>
          <cell r="G3914">
            <v>32002</v>
          </cell>
        </row>
        <row r="3915">
          <cell r="B3915" t="str">
            <v>REFUSE</v>
          </cell>
          <cell r="C3915" t="str">
            <v>3.6% WA REFUSE TAX</v>
          </cell>
          <cell r="D3915" t="str">
            <v>REFUSE3.6% WA REFUSE TAX</v>
          </cell>
          <cell r="E3915">
            <v>337</v>
          </cell>
          <cell r="F3915">
            <v>0</v>
          </cell>
          <cell r="G3915">
            <v>20180</v>
          </cell>
        </row>
        <row r="3916">
          <cell r="B3916" t="str">
            <v>WA-STATE</v>
          </cell>
          <cell r="C3916" t="str">
            <v>7.6% WA STATE SALES TAX</v>
          </cell>
          <cell r="D3916" t="str">
            <v>WA-STATE7.6% WA STATE SALES TAX</v>
          </cell>
          <cell r="E3916">
            <v>43</v>
          </cell>
          <cell r="F3916">
            <v>0</v>
          </cell>
          <cell r="G3916">
            <v>20140</v>
          </cell>
        </row>
        <row r="3917">
          <cell r="B3917" t="str">
            <v>RORECYRENT</v>
          </cell>
          <cell r="C3917" t="str">
            <v>ROLL OFF RECYCLE RENT</v>
          </cell>
          <cell r="D3917" t="str">
            <v>RORECYRENTROLL OFF RECYCLE RENT</v>
          </cell>
          <cell r="E3917">
            <v>25</v>
          </cell>
          <cell r="F3917">
            <v>0</v>
          </cell>
          <cell r="G3917">
            <v>31002</v>
          </cell>
        </row>
        <row r="3918">
          <cell r="B3918" t="str">
            <v>DISPAPPL</v>
          </cell>
          <cell r="C3918" t="str">
            <v>DUMP FEE - APPLIANCE</v>
          </cell>
          <cell r="D3918" t="str">
            <v>DISPAPPLDUMP FEE - APPLIANCE</v>
          </cell>
          <cell r="E3918">
            <v>18</v>
          </cell>
          <cell r="F3918">
            <v>0</v>
          </cell>
          <cell r="G3918">
            <v>31005</v>
          </cell>
        </row>
        <row r="3919">
          <cell r="B3919" t="str">
            <v>DISPMETAL-RO</v>
          </cell>
          <cell r="C3919" t="str">
            <v>DISPOSAL FEE METAL - RO</v>
          </cell>
          <cell r="D3919" t="str">
            <v>DISPMETAL-RODISPOSAL FEE METAL - RO</v>
          </cell>
          <cell r="E3919">
            <v>7</v>
          </cell>
          <cell r="F3919">
            <v>0</v>
          </cell>
          <cell r="G3919">
            <v>31005</v>
          </cell>
        </row>
        <row r="3920">
          <cell r="B3920" t="str">
            <v>ROHAUL30</v>
          </cell>
          <cell r="C3920" t="str">
            <v>30YD ROLL OFF-HAUL</v>
          </cell>
          <cell r="D3920" t="str">
            <v>ROHAUL3030YD ROLL OFF-HAUL</v>
          </cell>
          <cell r="E3920">
            <v>36</v>
          </cell>
          <cell r="F3920">
            <v>0</v>
          </cell>
          <cell r="G3920">
            <v>31000</v>
          </cell>
        </row>
        <row r="3921">
          <cell r="B3921" t="str">
            <v>FINCHG</v>
          </cell>
          <cell r="C3921" t="str">
            <v>LATE FEE</v>
          </cell>
          <cell r="D3921" t="str">
            <v>FINCHGLATE FEE</v>
          </cell>
          <cell r="E3921">
            <v>138</v>
          </cell>
          <cell r="F3921">
            <v>0</v>
          </cell>
          <cell r="G3921">
            <v>38000</v>
          </cell>
        </row>
        <row r="3922">
          <cell r="B3922" t="str">
            <v>BD</v>
          </cell>
          <cell r="C3922" t="str">
            <v>W\O BAD DEBT</v>
          </cell>
          <cell r="D3922" t="str">
            <v>BDW\O BAD DEBT</v>
          </cell>
          <cell r="E3922">
            <v>46</v>
          </cell>
          <cell r="F3922">
            <v>0</v>
          </cell>
          <cell r="G3922">
            <v>11902</v>
          </cell>
        </row>
        <row r="3923">
          <cell r="B3923" t="str">
            <v>FINCHG</v>
          </cell>
          <cell r="C3923" t="str">
            <v>LATE FEE</v>
          </cell>
          <cell r="D3923" t="str">
            <v>FINCHGLATE FEE</v>
          </cell>
          <cell r="E3923">
            <v>138</v>
          </cell>
          <cell r="F3923">
            <v>0</v>
          </cell>
          <cell r="G3923">
            <v>38000</v>
          </cell>
        </row>
        <row r="3924">
          <cell r="B3924" t="str">
            <v>300C2W1</v>
          </cell>
          <cell r="C3924" t="str">
            <v>1-300 GL CART 2X WK SVC</v>
          </cell>
          <cell r="D3924" t="str">
            <v>300C2W11-300 GL CART 2X WK SVC</v>
          </cell>
          <cell r="E3924">
            <v>41</v>
          </cell>
          <cell r="F3924">
            <v>0</v>
          </cell>
          <cell r="G3924">
            <v>33000</v>
          </cell>
        </row>
        <row r="3925">
          <cell r="B3925" t="str">
            <v>300C3W1</v>
          </cell>
          <cell r="C3925" t="str">
            <v>1-300 GL CART 3X WK SVC</v>
          </cell>
          <cell r="D3925" t="str">
            <v>300C3W11-300 GL CART 3X WK SVC</v>
          </cell>
          <cell r="E3925">
            <v>38</v>
          </cell>
          <cell r="F3925">
            <v>0</v>
          </cell>
          <cell r="G3925">
            <v>33000</v>
          </cell>
        </row>
        <row r="3926">
          <cell r="B3926" t="str">
            <v>300C5W1</v>
          </cell>
          <cell r="C3926" t="str">
            <v>1-300 GL CART 5X WK SVC</v>
          </cell>
          <cell r="D3926" t="str">
            <v>300C5W11-300 GL CART 5X WK SVC</v>
          </cell>
          <cell r="E3926">
            <v>34</v>
          </cell>
          <cell r="F3926">
            <v>0</v>
          </cell>
          <cell r="G3926">
            <v>33000</v>
          </cell>
        </row>
        <row r="3927">
          <cell r="B3927" t="str">
            <v>300CE1</v>
          </cell>
          <cell r="C3927" t="str">
            <v>1-300 GL CART EOW SVC</v>
          </cell>
          <cell r="D3927" t="str">
            <v>300CE11-300 GL CART EOW SVC</v>
          </cell>
          <cell r="E3927">
            <v>46</v>
          </cell>
          <cell r="F3927">
            <v>0</v>
          </cell>
          <cell r="G3927">
            <v>33000</v>
          </cell>
        </row>
        <row r="3928">
          <cell r="B3928" t="str">
            <v>300CW1</v>
          </cell>
          <cell r="C3928" t="str">
            <v>1-300 GL CART WEEKLY SVC</v>
          </cell>
          <cell r="D3928" t="str">
            <v>300CW11-300 GL CART WEEKLY SVC</v>
          </cell>
          <cell r="E3928">
            <v>51</v>
          </cell>
          <cell r="F3928">
            <v>0</v>
          </cell>
          <cell r="G3928">
            <v>33000</v>
          </cell>
        </row>
        <row r="3929">
          <cell r="B3929" t="str">
            <v>60C2W1</v>
          </cell>
          <cell r="C3929" t="str">
            <v>1-60 GAL CART CMML 2X WK</v>
          </cell>
          <cell r="D3929" t="str">
            <v>60C2W11-60 GAL CART CMML 2X WK</v>
          </cell>
          <cell r="E3929">
            <v>25</v>
          </cell>
          <cell r="F3929">
            <v>0</v>
          </cell>
          <cell r="G3929">
            <v>33000</v>
          </cell>
        </row>
        <row r="3930">
          <cell r="B3930" t="str">
            <v>60CE1</v>
          </cell>
          <cell r="C3930" t="str">
            <v>1-60 GAL CART CMML EOW</v>
          </cell>
          <cell r="D3930" t="str">
            <v>60CE11-60 GAL CART CMML EOW</v>
          </cell>
          <cell r="E3930">
            <v>52</v>
          </cell>
          <cell r="F3930">
            <v>0</v>
          </cell>
          <cell r="G3930">
            <v>33000</v>
          </cell>
        </row>
        <row r="3931">
          <cell r="B3931" t="str">
            <v>60CW1</v>
          </cell>
          <cell r="C3931" t="str">
            <v>1-60 GAL CART CMML WKLY</v>
          </cell>
          <cell r="D3931" t="str">
            <v>60CW11-60 GAL CART CMML WKLY</v>
          </cell>
          <cell r="E3931">
            <v>54</v>
          </cell>
          <cell r="F3931">
            <v>0</v>
          </cell>
          <cell r="G3931">
            <v>33000</v>
          </cell>
        </row>
        <row r="3932">
          <cell r="B3932" t="str">
            <v>90C2W1</v>
          </cell>
          <cell r="C3932" t="str">
            <v>1-90 GAL CART CMML 2X WK</v>
          </cell>
          <cell r="D3932" t="str">
            <v>90C2W11-90 GAL CART CMML 2X WK</v>
          </cell>
          <cell r="E3932">
            <v>36</v>
          </cell>
          <cell r="F3932">
            <v>0</v>
          </cell>
          <cell r="G3932">
            <v>33000</v>
          </cell>
        </row>
        <row r="3933">
          <cell r="B3933" t="str">
            <v>90CW1</v>
          </cell>
          <cell r="C3933" t="str">
            <v>1-90 GAL CART CMML WKLY</v>
          </cell>
          <cell r="D3933" t="str">
            <v>90CW11-90 GAL CART CMML WKLY</v>
          </cell>
          <cell r="E3933">
            <v>63</v>
          </cell>
          <cell r="F3933">
            <v>0</v>
          </cell>
          <cell r="G3933">
            <v>33000</v>
          </cell>
        </row>
        <row r="3934">
          <cell r="B3934" t="str">
            <v>95C5WB1</v>
          </cell>
          <cell r="C3934" t="str">
            <v>1-95 GAL BEAR CART CMML 5X WK</v>
          </cell>
          <cell r="D3934" t="str">
            <v>95C5WB11-95 GAL BEAR CART CMML 5X WK</v>
          </cell>
          <cell r="E3934">
            <v>16</v>
          </cell>
          <cell r="F3934">
            <v>0</v>
          </cell>
          <cell r="G3934">
            <v>33000</v>
          </cell>
        </row>
        <row r="3935">
          <cell r="B3935" t="str">
            <v>95CBRENT</v>
          </cell>
          <cell r="C3935" t="str">
            <v>95 CMML BEAR RENT</v>
          </cell>
          <cell r="D3935" t="str">
            <v>95CBRENT95 CMML BEAR RENT</v>
          </cell>
          <cell r="E3935">
            <v>37</v>
          </cell>
          <cell r="F3935">
            <v>0</v>
          </cell>
          <cell r="G3935">
            <v>33000</v>
          </cell>
        </row>
        <row r="3936">
          <cell r="B3936" t="str">
            <v>95CWB1</v>
          </cell>
          <cell r="C3936" t="str">
            <v>1-95 GAL BEAR CART CMML WKLY</v>
          </cell>
          <cell r="D3936" t="str">
            <v>95CWB11-95 GAL BEAR CART CMML WKLY</v>
          </cell>
          <cell r="E3936">
            <v>37</v>
          </cell>
          <cell r="F3936">
            <v>0</v>
          </cell>
          <cell r="G3936">
            <v>33000</v>
          </cell>
        </row>
        <row r="3937">
          <cell r="B3937" t="str">
            <v>CASTERS-COM</v>
          </cell>
          <cell r="C3937" t="str">
            <v>CASTERS - COM</v>
          </cell>
          <cell r="D3937" t="str">
            <v>CASTERS-COMCASTERS - COM</v>
          </cell>
          <cell r="E3937">
            <v>43</v>
          </cell>
          <cell r="F3937">
            <v>0</v>
          </cell>
          <cell r="G3937">
            <v>33000</v>
          </cell>
        </row>
        <row r="3938">
          <cell r="B3938" t="str">
            <v>CRENT300</v>
          </cell>
          <cell r="C3938" t="str">
            <v>CONTAINER RENT 300 GAL</v>
          </cell>
          <cell r="D3938" t="str">
            <v>CRENT300CONTAINER RENT 300 GAL</v>
          </cell>
          <cell r="E3938">
            <v>46</v>
          </cell>
          <cell r="F3938">
            <v>0</v>
          </cell>
          <cell r="G3938">
            <v>33000</v>
          </cell>
        </row>
        <row r="3939">
          <cell r="B3939" t="str">
            <v>CRENT60</v>
          </cell>
          <cell r="C3939" t="str">
            <v>CONTAINER RENT 60 GAL</v>
          </cell>
          <cell r="D3939" t="str">
            <v>CRENT60CONTAINER RENT 60 GAL</v>
          </cell>
          <cell r="E3939">
            <v>50</v>
          </cell>
          <cell r="F3939">
            <v>0</v>
          </cell>
          <cell r="G3939">
            <v>33000</v>
          </cell>
        </row>
        <row r="3940">
          <cell r="B3940" t="str">
            <v>ROLL2W300</v>
          </cell>
          <cell r="C3940" t="str">
            <v>ROLL OUT 300GAL 2X WK</v>
          </cell>
          <cell r="D3940" t="str">
            <v>ROLL2W300ROLL OUT 300GAL 2X WK</v>
          </cell>
          <cell r="E3940">
            <v>12</v>
          </cell>
          <cell r="F3940">
            <v>0</v>
          </cell>
          <cell r="G3940">
            <v>33001</v>
          </cell>
        </row>
        <row r="3941">
          <cell r="B3941" t="str">
            <v>ROLLOUTOC</v>
          </cell>
          <cell r="C3941" t="str">
            <v>ROLL OUT</v>
          </cell>
          <cell r="D3941" t="str">
            <v>ROLLOUTOCROLL OUT</v>
          </cell>
          <cell r="E3941">
            <v>36</v>
          </cell>
          <cell r="F3941">
            <v>0</v>
          </cell>
          <cell r="G3941">
            <v>33001</v>
          </cell>
        </row>
        <row r="3942">
          <cell r="B3942" t="str">
            <v>UNLOCKREF</v>
          </cell>
          <cell r="C3942" t="str">
            <v>UNLOCK / UNLATCH REFUSE</v>
          </cell>
          <cell r="D3942" t="str">
            <v>UNLOCKREFUNLOCK / UNLATCH REFUSE</v>
          </cell>
          <cell r="E3942">
            <v>39</v>
          </cell>
          <cell r="F3942">
            <v>0</v>
          </cell>
          <cell r="G3942">
            <v>33001</v>
          </cell>
        </row>
        <row r="3943">
          <cell r="B3943" t="str">
            <v>90CW1</v>
          </cell>
          <cell r="C3943" t="str">
            <v>1-90 GAL CART CMML WKLY</v>
          </cell>
          <cell r="D3943" t="str">
            <v>90CW11-90 GAL CART CMML WKLY</v>
          </cell>
          <cell r="E3943">
            <v>63</v>
          </cell>
          <cell r="F3943">
            <v>0</v>
          </cell>
          <cell r="G3943">
            <v>33000</v>
          </cell>
        </row>
        <row r="3944">
          <cell r="B3944" t="str">
            <v>OFOWC</v>
          </cell>
          <cell r="C3944" t="str">
            <v>OVERFILL/OVERWEIGHT COMM</v>
          </cell>
          <cell r="D3944" t="str">
            <v>OFOWCOVERFILL/OVERWEIGHT COMM</v>
          </cell>
          <cell r="E3944">
            <v>40</v>
          </cell>
          <cell r="F3944">
            <v>0</v>
          </cell>
          <cell r="G3944">
            <v>33001</v>
          </cell>
        </row>
        <row r="3945">
          <cell r="B3945" t="str">
            <v>UNLOCKREF</v>
          </cell>
          <cell r="C3945" t="str">
            <v>UNLOCK / UNLATCH REFUSE</v>
          </cell>
          <cell r="D3945" t="str">
            <v>UNLOCKREFUNLOCK / UNLATCH REFUSE</v>
          </cell>
          <cell r="E3945">
            <v>39</v>
          </cell>
          <cell r="F3945">
            <v>0</v>
          </cell>
          <cell r="G3945">
            <v>33001</v>
          </cell>
        </row>
        <row r="3946">
          <cell r="B3946" t="str">
            <v>2178-COM</v>
          </cell>
          <cell r="C3946" t="str">
            <v>FUEL AND MATERIAL SURCHARGE</v>
          </cell>
          <cell r="D3946" t="str">
            <v>2178-COMFUEL AND MATERIAL SURCHARGE</v>
          </cell>
          <cell r="E3946">
            <v>77</v>
          </cell>
          <cell r="F3946">
            <v>0</v>
          </cell>
          <cell r="G3946">
            <v>33002</v>
          </cell>
        </row>
        <row r="3947">
          <cell r="B3947" t="str">
            <v>ILWACO-UTILITY</v>
          </cell>
          <cell r="C3947" t="str">
            <v>6.0% CITY UTILITY TAX</v>
          </cell>
          <cell r="D3947" t="str">
            <v>ILWACO-UTILITY6.0% CITY UTILITY TAX</v>
          </cell>
          <cell r="E3947">
            <v>79</v>
          </cell>
          <cell r="F3947">
            <v>0</v>
          </cell>
          <cell r="G3947">
            <v>20175</v>
          </cell>
        </row>
        <row r="3948">
          <cell r="B3948" t="str">
            <v>REFUSE</v>
          </cell>
          <cell r="C3948" t="str">
            <v>3.6% WA REFUSE TAX</v>
          </cell>
          <cell r="D3948" t="str">
            <v>REFUSE3.6% WA REFUSE TAX</v>
          </cell>
          <cell r="E3948">
            <v>337</v>
          </cell>
          <cell r="F3948">
            <v>0</v>
          </cell>
          <cell r="G3948">
            <v>20180</v>
          </cell>
        </row>
        <row r="3949">
          <cell r="B3949" t="str">
            <v>WA-STATE</v>
          </cell>
          <cell r="C3949" t="str">
            <v>8.1% WA STATE SALES TAX</v>
          </cell>
          <cell r="D3949" t="str">
            <v>WA-STATE8.1% WA STATE SALES TAX</v>
          </cell>
          <cell r="E3949">
            <v>170</v>
          </cell>
          <cell r="F3949">
            <v>0</v>
          </cell>
          <cell r="G3949">
            <v>20140</v>
          </cell>
        </row>
        <row r="3950">
          <cell r="B3950" t="str">
            <v>CC-KOL</v>
          </cell>
          <cell r="C3950" t="str">
            <v>ONLINE PAYMENT-CC</v>
          </cell>
          <cell r="D3950" t="str">
            <v>CC-KOLONLINE PAYMENT-CC</v>
          </cell>
          <cell r="E3950">
            <v>151</v>
          </cell>
          <cell r="F3950">
            <v>0</v>
          </cell>
          <cell r="G3950">
            <v>10098</v>
          </cell>
        </row>
        <row r="3951">
          <cell r="B3951" t="str">
            <v>MAKEPAYMENT</v>
          </cell>
          <cell r="C3951" t="str">
            <v>MAKE A PAYMENT</v>
          </cell>
          <cell r="D3951" t="str">
            <v>MAKEPAYMENTMAKE A PAYMENT</v>
          </cell>
          <cell r="E3951">
            <v>60</v>
          </cell>
          <cell r="F3951">
            <v>0</v>
          </cell>
          <cell r="G3951">
            <v>10098</v>
          </cell>
        </row>
        <row r="3952">
          <cell r="B3952" t="str">
            <v>PAY-CFREE</v>
          </cell>
          <cell r="C3952" t="str">
            <v>PAYMENT-THANK YOU</v>
          </cell>
          <cell r="D3952" t="str">
            <v>PAY-CFREEPAYMENT-THANK YOU</v>
          </cell>
          <cell r="E3952">
            <v>106</v>
          </cell>
          <cell r="F3952">
            <v>0</v>
          </cell>
          <cell r="G3952">
            <v>10092</v>
          </cell>
        </row>
        <row r="3953">
          <cell r="B3953" t="str">
            <v>PAY-KOL</v>
          </cell>
          <cell r="C3953" t="str">
            <v>PAYMENT-THANK YOU - OL</v>
          </cell>
          <cell r="D3953" t="str">
            <v>PAY-KOLPAYMENT-THANK YOU - OL</v>
          </cell>
          <cell r="E3953">
            <v>128</v>
          </cell>
          <cell r="F3953">
            <v>0</v>
          </cell>
          <cell r="G3953">
            <v>10093</v>
          </cell>
        </row>
        <row r="3954">
          <cell r="B3954" t="str">
            <v>PAYMET</v>
          </cell>
          <cell r="C3954" t="str">
            <v>METAVANTE ONLINE PAYMENT</v>
          </cell>
          <cell r="D3954" t="str">
            <v>PAYMETMETAVANTE ONLINE PAYMENT</v>
          </cell>
          <cell r="E3954">
            <v>77</v>
          </cell>
          <cell r="F3954">
            <v>0</v>
          </cell>
          <cell r="G3954">
            <v>10092</v>
          </cell>
        </row>
        <row r="3955">
          <cell r="B3955" t="str">
            <v>PAYNOW</v>
          </cell>
          <cell r="C3955" t="str">
            <v>ONE-TIME PAYMENT</v>
          </cell>
          <cell r="D3955" t="str">
            <v>PAYNOWONE-TIME PAYMENT</v>
          </cell>
          <cell r="E3955">
            <v>157</v>
          </cell>
          <cell r="F3955">
            <v>0</v>
          </cell>
          <cell r="G3955">
            <v>10098</v>
          </cell>
        </row>
        <row r="3956">
          <cell r="B3956" t="str">
            <v>PAYPNCL</v>
          </cell>
          <cell r="C3956" t="str">
            <v>PAYMENT THANK YOU!</v>
          </cell>
          <cell r="D3956" t="str">
            <v>PAYPNCLPAYMENT THANK YOU!</v>
          </cell>
          <cell r="E3956">
            <v>151</v>
          </cell>
          <cell r="F3956">
            <v>0</v>
          </cell>
          <cell r="G3956">
            <v>10099</v>
          </cell>
        </row>
        <row r="3957">
          <cell r="B3957" t="str">
            <v>CC-KOL</v>
          </cell>
          <cell r="C3957" t="str">
            <v>ONLINE PAYMENT-CC</v>
          </cell>
          <cell r="D3957" t="str">
            <v>CC-KOLONLINE PAYMENT-CC</v>
          </cell>
          <cell r="E3957">
            <v>151</v>
          </cell>
          <cell r="F3957">
            <v>0</v>
          </cell>
          <cell r="G3957">
            <v>10098</v>
          </cell>
        </row>
        <row r="3958">
          <cell r="B3958" t="str">
            <v>PAY</v>
          </cell>
          <cell r="C3958" t="str">
            <v>PAYMENT-THANK YOU!</v>
          </cell>
          <cell r="D3958" t="str">
            <v>PAYPAYMENT-THANK YOU!</v>
          </cell>
          <cell r="E3958">
            <v>141</v>
          </cell>
          <cell r="F3958">
            <v>0</v>
          </cell>
          <cell r="G3958">
            <v>10060</v>
          </cell>
        </row>
        <row r="3959">
          <cell r="B3959" t="str">
            <v>PAY-CFREE</v>
          </cell>
          <cell r="C3959" t="str">
            <v>PAYMENT-THANK YOU</v>
          </cell>
          <cell r="D3959" t="str">
            <v>PAY-CFREEPAYMENT-THANK YOU</v>
          </cell>
          <cell r="E3959">
            <v>106</v>
          </cell>
          <cell r="F3959">
            <v>0</v>
          </cell>
          <cell r="G3959">
            <v>10092</v>
          </cell>
        </row>
        <row r="3960">
          <cell r="B3960" t="str">
            <v>PAY-KOL</v>
          </cell>
          <cell r="C3960" t="str">
            <v>PAYMENT-THANK YOU - OL</v>
          </cell>
          <cell r="D3960" t="str">
            <v>PAY-KOLPAYMENT-THANK YOU - OL</v>
          </cell>
          <cell r="E3960">
            <v>128</v>
          </cell>
          <cell r="F3960">
            <v>0</v>
          </cell>
          <cell r="G3960">
            <v>10093</v>
          </cell>
        </row>
        <row r="3961">
          <cell r="B3961" t="str">
            <v>PAYMET</v>
          </cell>
          <cell r="C3961" t="str">
            <v>METAVANTE ONLINE PAYMENT</v>
          </cell>
          <cell r="D3961" t="str">
            <v>PAYMETMETAVANTE ONLINE PAYMENT</v>
          </cell>
          <cell r="E3961">
            <v>77</v>
          </cell>
          <cell r="F3961">
            <v>0</v>
          </cell>
          <cell r="G3961">
            <v>10092</v>
          </cell>
        </row>
        <row r="3962">
          <cell r="B3962" t="str">
            <v>PAYNOW</v>
          </cell>
          <cell r="C3962" t="str">
            <v>ONE-TIME PAYMENT</v>
          </cell>
          <cell r="D3962" t="str">
            <v>PAYNOWONE-TIME PAYMENT</v>
          </cell>
          <cell r="E3962">
            <v>157</v>
          </cell>
          <cell r="F3962">
            <v>0</v>
          </cell>
          <cell r="G3962">
            <v>10098</v>
          </cell>
        </row>
        <row r="3963">
          <cell r="B3963" t="str">
            <v>PAYPNCL</v>
          </cell>
          <cell r="C3963" t="str">
            <v>PAYMENT THANK YOU!</v>
          </cell>
          <cell r="D3963" t="str">
            <v>PAYPNCLPAYMENT THANK YOU!</v>
          </cell>
          <cell r="E3963">
            <v>151</v>
          </cell>
          <cell r="F3963">
            <v>0</v>
          </cell>
          <cell r="G3963">
            <v>10099</v>
          </cell>
        </row>
        <row r="3964">
          <cell r="B3964" t="str">
            <v>CC-KOL</v>
          </cell>
          <cell r="C3964" t="str">
            <v>ONLINE PAYMENT-CC</v>
          </cell>
          <cell r="D3964" t="str">
            <v>CC-KOLONLINE PAYMENT-CC</v>
          </cell>
          <cell r="E3964">
            <v>151</v>
          </cell>
          <cell r="F3964">
            <v>0</v>
          </cell>
          <cell r="G3964">
            <v>10098</v>
          </cell>
        </row>
        <row r="3965">
          <cell r="B3965" t="str">
            <v>PAY</v>
          </cell>
          <cell r="C3965" t="str">
            <v>PAYMENT-THANK YOU!</v>
          </cell>
          <cell r="D3965" t="str">
            <v>PAYPAYMENT-THANK YOU!</v>
          </cell>
          <cell r="E3965">
            <v>141</v>
          </cell>
          <cell r="F3965">
            <v>0</v>
          </cell>
          <cell r="G3965">
            <v>10060</v>
          </cell>
        </row>
        <row r="3966">
          <cell r="B3966" t="str">
            <v>PAY-KOL</v>
          </cell>
          <cell r="C3966" t="str">
            <v>PAYMENT-THANK YOU - OL</v>
          </cell>
          <cell r="D3966" t="str">
            <v>PAY-KOLPAYMENT-THANK YOU - OL</v>
          </cell>
          <cell r="E3966">
            <v>128</v>
          </cell>
          <cell r="F3966">
            <v>0</v>
          </cell>
          <cell r="G3966">
            <v>10093</v>
          </cell>
        </row>
        <row r="3967">
          <cell r="B3967" t="str">
            <v>PAYNOW</v>
          </cell>
          <cell r="C3967" t="str">
            <v>ONE-TIME PAYMENT</v>
          </cell>
          <cell r="D3967" t="str">
            <v>PAYNOWONE-TIME PAYMENT</v>
          </cell>
          <cell r="E3967">
            <v>157</v>
          </cell>
          <cell r="F3967">
            <v>0</v>
          </cell>
          <cell r="G3967">
            <v>10098</v>
          </cell>
        </row>
        <row r="3968">
          <cell r="B3968" t="str">
            <v>PAYPNCL</v>
          </cell>
          <cell r="C3968" t="str">
            <v>PAYMENT THANK YOU!</v>
          </cell>
          <cell r="D3968" t="str">
            <v>PAYPNCLPAYMENT THANK YOU!</v>
          </cell>
          <cell r="E3968">
            <v>151</v>
          </cell>
          <cell r="F3968">
            <v>0</v>
          </cell>
          <cell r="G3968">
            <v>10099</v>
          </cell>
        </row>
        <row r="3969">
          <cell r="B3969" t="str">
            <v>2178-RO</v>
          </cell>
          <cell r="C3969" t="str">
            <v>FUEL AND MATERIAL SURCHARGE</v>
          </cell>
          <cell r="D3969" t="str">
            <v>2178-ROFUEL AND MATERIAL SURCHARGE</v>
          </cell>
          <cell r="E3969">
            <v>140</v>
          </cell>
          <cell r="F3969">
            <v>0</v>
          </cell>
          <cell r="G3969">
            <v>31008</v>
          </cell>
        </row>
        <row r="3970">
          <cell r="B3970" t="str">
            <v>ILWACO-UTILITY</v>
          </cell>
          <cell r="C3970" t="str">
            <v>6.0% CITY UTILITY TAX</v>
          </cell>
          <cell r="D3970" t="str">
            <v>ILWACO-UTILITY6.0% CITY UTILITY TAX</v>
          </cell>
          <cell r="E3970">
            <v>79</v>
          </cell>
          <cell r="F3970">
            <v>0</v>
          </cell>
          <cell r="G3970">
            <v>20175</v>
          </cell>
        </row>
        <row r="3971">
          <cell r="B3971" t="str">
            <v>REFUSE</v>
          </cell>
          <cell r="C3971" t="str">
            <v>3.6% WA REFUSE TAX</v>
          </cell>
          <cell r="D3971" t="str">
            <v>REFUSE3.6% WA REFUSE TAX</v>
          </cell>
          <cell r="E3971">
            <v>337</v>
          </cell>
          <cell r="F3971">
            <v>0</v>
          </cell>
          <cell r="G3971">
            <v>20180</v>
          </cell>
        </row>
        <row r="3972">
          <cell r="B3972" t="str">
            <v>WA-STATE</v>
          </cell>
          <cell r="C3972" t="str">
            <v>8.1% WA STATE SALES TAX</v>
          </cell>
          <cell r="D3972" t="str">
            <v>WA-STATE8.1% WA STATE SALES TAX</v>
          </cell>
          <cell r="E3972">
            <v>170</v>
          </cell>
          <cell r="F3972">
            <v>0</v>
          </cell>
          <cell r="G3972">
            <v>20140</v>
          </cell>
        </row>
        <row r="3973">
          <cell r="B3973" t="str">
            <v>60RM1</v>
          </cell>
          <cell r="C3973" t="str">
            <v>1-60 GAL CART MONTHLY SVC</v>
          </cell>
          <cell r="D3973" t="str">
            <v>60RM11-60 GAL CART MONTHLY SVC</v>
          </cell>
          <cell r="E3973">
            <v>88</v>
          </cell>
          <cell r="F3973">
            <v>0</v>
          </cell>
          <cell r="G3973">
            <v>32000</v>
          </cell>
        </row>
        <row r="3974">
          <cell r="B3974" t="str">
            <v>60RW1</v>
          </cell>
          <cell r="C3974" t="str">
            <v>1-60 GAL CART WEEKLY SVC</v>
          </cell>
          <cell r="D3974" t="str">
            <v>60RW11-60 GAL CART WEEKLY SVC</v>
          </cell>
          <cell r="E3974">
            <v>144</v>
          </cell>
          <cell r="F3974">
            <v>0</v>
          </cell>
          <cell r="G3974">
            <v>32000</v>
          </cell>
        </row>
        <row r="3975">
          <cell r="B3975" t="str">
            <v>65RBRENT</v>
          </cell>
          <cell r="C3975" t="str">
            <v>65 RESI BEAR RENT</v>
          </cell>
          <cell r="D3975" t="str">
            <v>65RBRENT65 RESI BEAR RENT</v>
          </cell>
          <cell r="E3975">
            <v>80</v>
          </cell>
          <cell r="F3975">
            <v>0</v>
          </cell>
          <cell r="G3975">
            <v>32000</v>
          </cell>
        </row>
        <row r="3976">
          <cell r="B3976" t="str">
            <v>90RW1</v>
          </cell>
          <cell r="C3976" t="str">
            <v>1-90 GAL CART RESI WKLY</v>
          </cell>
          <cell r="D3976" t="str">
            <v>90RW11-90 GAL CART RESI WKLY</v>
          </cell>
          <cell r="E3976">
            <v>104</v>
          </cell>
          <cell r="F3976">
            <v>0</v>
          </cell>
          <cell r="G3976">
            <v>32000</v>
          </cell>
        </row>
        <row r="3977">
          <cell r="B3977" t="str">
            <v>95RBRENT</v>
          </cell>
          <cell r="C3977" t="str">
            <v>95 RESI BEAR RENT</v>
          </cell>
          <cell r="D3977" t="str">
            <v>95RBRENT95 RESI BEAR RENT</v>
          </cell>
          <cell r="E3977">
            <v>49</v>
          </cell>
          <cell r="F3977">
            <v>0</v>
          </cell>
          <cell r="G3977">
            <v>32000</v>
          </cell>
        </row>
        <row r="3978">
          <cell r="B3978" t="str">
            <v>EMPLOYEER</v>
          </cell>
          <cell r="C3978" t="str">
            <v>EMPLOYEE SERVICE</v>
          </cell>
          <cell r="D3978" t="str">
            <v>EMPLOYEEREMPLOYEE SERVICE</v>
          </cell>
          <cell r="E3978">
            <v>29</v>
          </cell>
          <cell r="F3978">
            <v>0</v>
          </cell>
          <cell r="G3978">
            <v>32000</v>
          </cell>
        </row>
        <row r="3979">
          <cell r="B3979" t="str">
            <v>RDRIVEIN</v>
          </cell>
          <cell r="C3979" t="str">
            <v>DRIVE IN SERVICE</v>
          </cell>
          <cell r="D3979" t="str">
            <v>RDRIVEINDRIVE IN SERVICE</v>
          </cell>
          <cell r="E3979">
            <v>52</v>
          </cell>
          <cell r="F3979">
            <v>0</v>
          </cell>
          <cell r="G3979">
            <v>32001</v>
          </cell>
        </row>
        <row r="3980">
          <cell r="B3980" t="str">
            <v>RWALKIN</v>
          </cell>
          <cell r="C3980" t="str">
            <v>WALK IN SERVICE</v>
          </cell>
          <cell r="D3980" t="str">
            <v>RWALKINWALK IN SERVICE</v>
          </cell>
          <cell r="E3980">
            <v>26</v>
          </cell>
          <cell r="F3980">
            <v>0</v>
          </cell>
          <cell r="G3980">
            <v>32001</v>
          </cell>
        </row>
        <row r="3981">
          <cell r="B3981" t="str">
            <v>EXTRAR</v>
          </cell>
          <cell r="C3981" t="str">
            <v>EXTRA CAN/BAGS</v>
          </cell>
          <cell r="D3981" t="str">
            <v>EXTRAREXTRA CAN/BAGS</v>
          </cell>
          <cell r="E3981">
            <v>74</v>
          </cell>
          <cell r="F3981">
            <v>0</v>
          </cell>
          <cell r="G3981">
            <v>32001</v>
          </cell>
        </row>
        <row r="3982">
          <cell r="B3982" t="str">
            <v>RXTRA90</v>
          </cell>
          <cell r="C3982" t="str">
            <v>EXTRA 90GAL RESI</v>
          </cell>
          <cell r="D3982" t="str">
            <v>RXTRA90EXTRA 90GAL RESI</v>
          </cell>
          <cell r="E3982">
            <v>35</v>
          </cell>
          <cell r="F3982">
            <v>0</v>
          </cell>
          <cell r="G3982">
            <v>32001</v>
          </cell>
        </row>
        <row r="3983">
          <cell r="B3983" t="str">
            <v>2178-RES</v>
          </cell>
          <cell r="C3983" t="str">
            <v>FUEL AND MATERIAL SURCHARGE</v>
          </cell>
          <cell r="D3983" t="str">
            <v>2178-RESFUEL AND MATERIAL SURCHARGE</v>
          </cell>
          <cell r="E3983">
            <v>133</v>
          </cell>
          <cell r="F3983">
            <v>0</v>
          </cell>
          <cell r="G3983">
            <v>32002</v>
          </cell>
        </row>
        <row r="3984">
          <cell r="B3984" t="str">
            <v>ILWACO-UTILITY</v>
          </cell>
          <cell r="C3984" t="str">
            <v>6.0% CITY UTILITY TAX</v>
          </cell>
          <cell r="D3984" t="str">
            <v>ILWACO-UTILITY6.0% CITY UTILITY TAX</v>
          </cell>
          <cell r="E3984">
            <v>79</v>
          </cell>
          <cell r="F3984">
            <v>0</v>
          </cell>
          <cell r="G3984">
            <v>20175</v>
          </cell>
        </row>
        <row r="3985">
          <cell r="B3985" t="str">
            <v>REFUSE</v>
          </cell>
          <cell r="C3985" t="str">
            <v>3.6% WA REFUSE TAX</v>
          </cell>
          <cell r="D3985" t="str">
            <v>REFUSE3.6% WA REFUSE TAX</v>
          </cell>
          <cell r="E3985">
            <v>337</v>
          </cell>
          <cell r="F3985">
            <v>0</v>
          </cell>
          <cell r="G3985">
            <v>20180</v>
          </cell>
        </row>
        <row r="3986">
          <cell r="B3986" t="str">
            <v>WA-STATE</v>
          </cell>
          <cell r="C3986" t="str">
            <v>8.1% WA STATE SALES TAX</v>
          </cell>
          <cell r="D3986" t="str">
            <v>WA-STATE8.1% WA STATE SALES TAX</v>
          </cell>
          <cell r="E3986">
            <v>170</v>
          </cell>
          <cell r="F3986">
            <v>0</v>
          </cell>
          <cell r="G3986">
            <v>20140</v>
          </cell>
        </row>
        <row r="3987">
          <cell r="B3987" t="str">
            <v>60RM1</v>
          </cell>
          <cell r="C3987" t="str">
            <v>1-60 GAL CART MONTHLY SVC</v>
          </cell>
          <cell r="D3987" t="str">
            <v>60RM11-60 GAL CART MONTHLY SVC</v>
          </cell>
          <cell r="E3987">
            <v>88</v>
          </cell>
          <cell r="F3987">
            <v>0</v>
          </cell>
          <cell r="G3987">
            <v>32000</v>
          </cell>
        </row>
        <row r="3988">
          <cell r="B3988" t="str">
            <v>60RW1</v>
          </cell>
          <cell r="C3988" t="str">
            <v>1-60 GAL CART WEEKLY SVC</v>
          </cell>
          <cell r="D3988" t="str">
            <v>60RW11-60 GAL CART WEEKLY SVC</v>
          </cell>
          <cell r="E3988">
            <v>144</v>
          </cell>
          <cell r="F3988">
            <v>0</v>
          </cell>
          <cell r="G3988">
            <v>32000</v>
          </cell>
        </row>
        <row r="3989">
          <cell r="B3989" t="str">
            <v>90RW1</v>
          </cell>
          <cell r="C3989" t="str">
            <v>1-90 GAL CART RESI WKLY</v>
          </cell>
          <cell r="D3989" t="str">
            <v>90RW11-90 GAL CART RESI WKLY</v>
          </cell>
          <cell r="E3989">
            <v>104</v>
          </cell>
          <cell r="F3989">
            <v>0</v>
          </cell>
          <cell r="G3989">
            <v>32000</v>
          </cell>
        </row>
        <row r="3990">
          <cell r="B3990" t="str">
            <v>20RW1</v>
          </cell>
          <cell r="C3990" t="str">
            <v>1-20 GAL CART WEEKLY SVC</v>
          </cell>
          <cell r="D3990" t="str">
            <v>20RW11-20 GAL CART WEEKLY SVC</v>
          </cell>
          <cell r="E3990">
            <v>7</v>
          </cell>
          <cell r="F3990">
            <v>0</v>
          </cell>
          <cell r="G3990">
            <v>32000</v>
          </cell>
        </row>
        <row r="3991">
          <cell r="B3991" t="str">
            <v>90RW1</v>
          </cell>
          <cell r="C3991" t="str">
            <v>1-90 GAL CART RESI WKLY</v>
          </cell>
          <cell r="D3991" t="str">
            <v>90RW11-90 GAL CART RESI WKLY</v>
          </cell>
          <cell r="E3991">
            <v>104</v>
          </cell>
          <cell r="F3991">
            <v>0</v>
          </cell>
          <cell r="G3991">
            <v>32000</v>
          </cell>
        </row>
        <row r="3992">
          <cell r="B3992" t="str">
            <v>EXTRAR</v>
          </cell>
          <cell r="C3992" t="str">
            <v>EXTRA CAN/BAGS</v>
          </cell>
          <cell r="D3992" t="str">
            <v>EXTRAREXTRA CAN/BAGS</v>
          </cell>
          <cell r="E3992">
            <v>74</v>
          </cell>
          <cell r="F3992">
            <v>0</v>
          </cell>
          <cell r="G3992">
            <v>32001</v>
          </cell>
        </row>
        <row r="3993">
          <cell r="B3993" t="str">
            <v>PDBAG-RES</v>
          </cell>
          <cell r="C3993" t="str">
            <v>PREPAID BAG - RES</v>
          </cell>
          <cell r="D3993" t="str">
            <v>PDBAG-RESPREPAID BAG - RES</v>
          </cell>
          <cell r="E3993">
            <v>5</v>
          </cell>
          <cell r="F3993">
            <v>0</v>
          </cell>
          <cell r="G3993">
            <v>32001</v>
          </cell>
        </row>
        <row r="3994">
          <cell r="B3994" t="str">
            <v>RESTART</v>
          </cell>
          <cell r="C3994" t="str">
            <v>SERVICE RESTART FEE</v>
          </cell>
          <cell r="D3994" t="str">
            <v>RESTARTSERVICE RESTART FEE</v>
          </cell>
          <cell r="E3994">
            <v>80</v>
          </cell>
          <cell r="F3994">
            <v>0</v>
          </cell>
          <cell r="G3994">
            <v>32000</v>
          </cell>
        </row>
        <row r="3995">
          <cell r="B3995" t="str">
            <v>RXTRA60</v>
          </cell>
          <cell r="C3995" t="str">
            <v>EXTRA 60GAL RESI</v>
          </cell>
          <cell r="D3995" t="str">
            <v>RXTRA60EXTRA 60GAL RESI</v>
          </cell>
          <cell r="E3995">
            <v>49</v>
          </cell>
          <cell r="F3995">
            <v>0</v>
          </cell>
          <cell r="G3995">
            <v>32001</v>
          </cell>
        </row>
        <row r="3996">
          <cell r="B3996" t="str">
            <v>RXTRA90</v>
          </cell>
          <cell r="C3996" t="str">
            <v>EXTRA 90GAL RESI</v>
          </cell>
          <cell r="D3996" t="str">
            <v>RXTRA90EXTRA 90GAL RESI</v>
          </cell>
          <cell r="E3996">
            <v>35</v>
          </cell>
          <cell r="F3996">
            <v>0</v>
          </cell>
          <cell r="G3996">
            <v>32001</v>
          </cell>
        </row>
        <row r="3997">
          <cell r="B3997" t="str">
            <v>2178-RES</v>
          </cell>
          <cell r="C3997" t="str">
            <v>FUEL AND MATERIAL SURCHARGE</v>
          </cell>
          <cell r="D3997" t="str">
            <v>2178-RESFUEL AND MATERIAL SURCHARGE</v>
          </cell>
          <cell r="E3997">
            <v>133</v>
          </cell>
          <cell r="F3997">
            <v>0</v>
          </cell>
          <cell r="G3997">
            <v>32002</v>
          </cell>
        </row>
        <row r="3998">
          <cell r="B3998" t="str">
            <v>ILWACO-UTILITY</v>
          </cell>
          <cell r="C3998" t="str">
            <v>6.0% CITY UTILITY TAX</v>
          </cell>
          <cell r="D3998" t="str">
            <v>ILWACO-UTILITY6.0% CITY UTILITY TAX</v>
          </cell>
          <cell r="E3998">
            <v>79</v>
          </cell>
          <cell r="F3998">
            <v>0</v>
          </cell>
          <cell r="G3998">
            <v>20175</v>
          </cell>
        </row>
        <row r="3999">
          <cell r="B3999" t="str">
            <v>REFUSE</v>
          </cell>
          <cell r="C3999" t="str">
            <v>3.6% WA REFUSE TAX</v>
          </cell>
          <cell r="D3999" t="str">
            <v>REFUSE3.6% WA REFUSE TAX</v>
          </cell>
          <cell r="E3999">
            <v>337</v>
          </cell>
          <cell r="F3999">
            <v>0</v>
          </cell>
          <cell r="G3999">
            <v>20180</v>
          </cell>
        </row>
        <row r="4000">
          <cell r="B4000" t="str">
            <v>RORENT</v>
          </cell>
          <cell r="C4000" t="str">
            <v>ROLL OFF RENT</v>
          </cell>
          <cell r="D4000" t="str">
            <v>RORENTROLL OFF RENT</v>
          </cell>
          <cell r="E4000">
            <v>48</v>
          </cell>
          <cell r="F4000">
            <v>0</v>
          </cell>
          <cell r="G4000">
            <v>31002</v>
          </cell>
        </row>
        <row r="4001">
          <cell r="B4001" t="str">
            <v>RORENTTM</v>
          </cell>
          <cell r="C4001" t="str">
            <v>ROLL OFF RENT TEMP MONTHLY</v>
          </cell>
          <cell r="D4001" t="str">
            <v>RORENTTMROLL OFF RENT TEMP MONTHLY</v>
          </cell>
          <cell r="E4001">
            <v>67</v>
          </cell>
          <cell r="F4001">
            <v>0</v>
          </cell>
          <cell r="G4001">
            <v>31002</v>
          </cell>
        </row>
        <row r="4002">
          <cell r="B4002" t="str">
            <v>DISP</v>
          </cell>
          <cell r="C4002" t="str">
            <v>Disposal Fee Per Ton</v>
          </cell>
          <cell r="D4002" t="str">
            <v>DISPDisposal Fee Per Ton</v>
          </cell>
          <cell r="E4002">
            <v>62</v>
          </cell>
          <cell r="F4002">
            <v>0</v>
          </cell>
          <cell r="G4002">
            <v>31005</v>
          </cell>
        </row>
        <row r="4003">
          <cell r="B4003" t="str">
            <v>ROHAUL20</v>
          </cell>
          <cell r="C4003" t="str">
            <v>20YD ROLL OFF-HAUL</v>
          </cell>
          <cell r="D4003" t="str">
            <v>ROHAUL2020YD ROLL OFF-HAUL</v>
          </cell>
          <cell r="E4003">
            <v>48</v>
          </cell>
          <cell r="F4003">
            <v>0</v>
          </cell>
          <cell r="G4003">
            <v>31000</v>
          </cell>
        </row>
        <row r="4004">
          <cell r="B4004" t="str">
            <v>ROHAUL30</v>
          </cell>
          <cell r="C4004" t="str">
            <v>30YD ROLL OFF-HAUL</v>
          </cell>
          <cell r="D4004" t="str">
            <v>ROHAUL3030YD ROLL OFF-HAUL</v>
          </cell>
          <cell r="E4004">
            <v>36</v>
          </cell>
          <cell r="F4004">
            <v>0</v>
          </cell>
          <cell r="G4004">
            <v>31000</v>
          </cell>
        </row>
        <row r="4005">
          <cell r="B4005" t="str">
            <v>ROHAUL30T</v>
          </cell>
          <cell r="C4005" t="str">
            <v>30YD ROLL OFF TEMP HAUL</v>
          </cell>
          <cell r="D4005" t="str">
            <v>ROHAUL30T30YD ROLL OFF TEMP HAUL</v>
          </cell>
          <cell r="E4005">
            <v>51</v>
          </cell>
          <cell r="F4005">
            <v>0</v>
          </cell>
          <cell r="G4005">
            <v>31001</v>
          </cell>
        </row>
        <row r="4006">
          <cell r="B4006" t="str">
            <v>2178-RO</v>
          </cell>
          <cell r="C4006" t="str">
            <v>FUEL AND MATERIAL SURCHARGE</v>
          </cell>
          <cell r="D4006" t="str">
            <v>2178-ROFUEL AND MATERIAL SURCHARGE</v>
          </cell>
          <cell r="E4006">
            <v>140</v>
          </cell>
          <cell r="F4006">
            <v>0</v>
          </cell>
          <cell r="G4006">
            <v>31008</v>
          </cell>
        </row>
        <row r="4007">
          <cell r="B4007" t="str">
            <v>ILWACO-UTILITY</v>
          </cell>
          <cell r="C4007" t="str">
            <v>6.0% CITY UTILITY TAX</v>
          </cell>
          <cell r="D4007" t="str">
            <v>ILWACO-UTILITY6.0% CITY UTILITY TAX</v>
          </cell>
          <cell r="E4007">
            <v>79</v>
          </cell>
          <cell r="F4007">
            <v>0</v>
          </cell>
          <cell r="G4007">
            <v>20175</v>
          </cell>
        </row>
        <row r="4008">
          <cell r="B4008" t="str">
            <v>REFUSE</v>
          </cell>
          <cell r="C4008" t="str">
            <v>3.6% WA REFUSE TAX</v>
          </cell>
          <cell r="D4008" t="str">
            <v>REFUSE3.6% WA REFUSE TAX</v>
          </cell>
          <cell r="E4008">
            <v>337</v>
          </cell>
          <cell r="F4008">
            <v>0</v>
          </cell>
          <cell r="G4008">
            <v>20180</v>
          </cell>
        </row>
        <row r="4009">
          <cell r="B4009" t="str">
            <v>WA-STATE</v>
          </cell>
          <cell r="C4009" t="str">
            <v>8.1% WA STATE SALES TAX</v>
          </cell>
          <cell r="D4009" t="str">
            <v>WA-STATE8.1% WA STATE SALES TAX</v>
          </cell>
          <cell r="E4009">
            <v>170</v>
          </cell>
          <cell r="F4009">
            <v>0</v>
          </cell>
          <cell r="G4009">
            <v>20140</v>
          </cell>
        </row>
        <row r="4010">
          <cell r="B4010" t="str">
            <v>FINCHG</v>
          </cell>
          <cell r="C4010" t="str">
            <v>LATE FEE</v>
          </cell>
          <cell r="D4010" t="str">
            <v>FINCHGLATE FEE</v>
          </cell>
          <cell r="E4010">
            <v>138</v>
          </cell>
          <cell r="F4010">
            <v>0</v>
          </cell>
          <cell r="G4010">
            <v>38000</v>
          </cell>
        </row>
        <row r="4011">
          <cell r="B4011" t="str">
            <v>MM</v>
          </cell>
          <cell r="C4011" t="str">
            <v>MOVE MONEY</v>
          </cell>
          <cell r="D4011" t="str">
            <v>MMMOVE MONEY</v>
          </cell>
          <cell r="E4011">
            <v>63</v>
          </cell>
          <cell r="F4011">
            <v>0</v>
          </cell>
          <cell r="G4011">
            <v>10095</v>
          </cell>
        </row>
        <row r="4012">
          <cell r="B4012" t="str">
            <v>REFUND</v>
          </cell>
          <cell r="C4012" t="str">
            <v>REFUND</v>
          </cell>
          <cell r="D4012" t="str">
            <v>REFUNDREFUND</v>
          </cell>
          <cell r="E4012">
            <v>42</v>
          </cell>
          <cell r="F4012">
            <v>0</v>
          </cell>
          <cell r="G4012">
            <v>11599</v>
          </cell>
        </row>
        <row r="4013">
          <cell r="B4013" t="str">
            <v>FINCHG</v>
          </cell>
          <cell r="C4013" t="str">
            <v>LATE FEE</v>
          </cell>
          <cell r="D4013" t="str">
            <v>FINCHGLATE FEE</v>
          </cell>
          <cell r="E4013">
            <v>138</v>
          </cell>
          <cell r="F4013">
            <v>0</v>
          </cell>
          <cell r="G4013">
            <v>38000</v>
          </cell>
        </row>
        <row r="4014">
          <cell r="B4014" t="str">
            <v>MM</v>
          </cell>
          <cell r="C4014" t="str">
            <v>MOVE MONEY</v>
          </cell>
          <cell r="D4014" t="str">
            <v>MMMOVE MONEY</v>
          </cell>
          <cell r="E4014">
            <v>63</v>
          </cell>
          <cell r="F4014">
            <v>0</v>
          </cell>
          <cell r="G4014">
            <v>10095</v>
          </cell>
        </row>
        <row r="4015">
          <cell r="B4015" t="str">
            <v>NSF FEES</v>
          </cell>
          <cell r="C4015" t="str">
            <v>RETURNED CHECK FEE</v>
          </cell>
          <cell r="D4015" t="str">
            <v>NSF FEESRETURNED CHECK FEE</v>
          </cell>
          <cell r="E4015">
            <v>25</v>
          </cell>
          <cell r="F4015">
            <v>0</v>
          </cell>
          <cell r="G4015">
            <v>91002</v>
          </cell>
        </row>
        <row r="4016">
          <cell r="B4016" t="str">
            <v>RETCK</v>
          </cell>
          <cell r="C4016" t="str">
            <v>RETURNED CHECK</v>
          </cell>
          <cell r="D4016" t="str">
            <v>RETCKRETURNED CHECK</v>
          </cell>
          <cell r="E4016">
            <v>5</v>
          </cell>
          <cell r="F4016">
            <v>0</v>
          </cell>
          <cell r="G4016">
            <v>10060</v>
          </cell>
        </row>
        <row r="4017">
          <cell r="B4017" t="str">
            <v>FINCHG</v>
          </cell>
          <cell r="C4017" t="str">
            <v>LATE FEE</v>
          </cell>
          <cell r="D4017" t="str">
            <v>FINCHGLATE FEE</v>
          </cell>
          <cell r="E4017">
            <v>138</v>
          </cell>
          <cell r="F4017">
            <v>0</v>
          </cell>
          <cell r="G4017">
            <v>38000</v>
          </cell>
        </row>
        <row r="4018">
          <cell r="B4018" t="str">
            <v>MM</v>
          </cell>
          <cell r="C4018" t="str">
            <v>MOVE MONEY</v>
          </cell>
          <cell r="D4018" t="str">
            <v>MMMOVE MONEY</v>
          </cell>
          <cell r="E4018">
            <v>63</v>
          </cell>
          <cell r="F4018">
            <v>0</v>
          </cell>
          <cell r="G4018">
            <v>10095</v>
          </cell>
        </row>
        <row r="4019">
          <cell r="B4019" t="str">
            <v>300C2W1</v>
          </cell>
          <cell r="C4019" t="str">
            <v>1-300 GL CART 2X WK SVC</v>
          </cell>
          <cell r="D4019" t="str">
            <v>300C2W11-300 GL CART 2X WK SVC</v>
          </cell>
          <cell r="E4019">
            <v>41</v>
          </cell>
          <cell r="F4019">
            <v>0</v>
          </cell>
          <cell r="G4019">
            <v>33000</v>
          </cell>
        </row>
        <row r="4020">
          <cell r="B4020" t="str">
            <v>300C3W1</v>
          </cell>
          <cell r="C4020" t="str">
            <v>1-300 GL CART 3X WK SVC</v>
          </cell>
          <cell r="D4020" t="str">
            <v>300C3W11-300 GL CART 3X WK SVC</v>
          </cell>
          <cell r="E4020">
            <v>38</v>
          </cell>
          <cell r="F4020">
            <v>0</v>
          </cell>
          <cell r="G4020">
            <v>33000</v>
          </cell>
        </row>
        <row r="4021">
          <cell r="B4021" t="str">
            <v>300C5W1</v>
          </cell>
          <cell r="C4021" t="str">
            <v>1-300 GL CART 5X WK SVC</v>
          </cell>
          <cell r="D4021" t="str">
            <v>300C5W11-300 GL CART 5X WK SVC</v>
          </cell>
          <cell r="E4021">
            <v>34</v>
          </cell>
          <cell r="F4021">
            <v>0</v>
          </cell>
          <cell r="G4021">
            <v>33000</v>
          </cell>
        </row>
        <row r="4022">
          <cell r="B4022" t="str">
            <v>300CE1</v>
          </cell>
          <cell r="C4022" t="str">
            <v>1-300 GL CART EOW SVC</v>
          </cell>
          <cell r="D4022" t="str">
            <v>300CE11-300 GL CART EOW SVC</v>
          </cell>
          <cell r="E4022">
            <v>46</v>
          </cell>
          <cell r="F4022">
            <v>0</v>
          </cell>
          <cell r="G4022">
            <v>33000</v>
          </cell>
        </row>
        <row r="4023">
          <cell r="B4023" t="str">
            <v>300CW1</v>
          </cell>
          <cell r="C4023" t="str">
            <v>1-300 GL CART WEEKLY SVC</v>
          </cell>
          <cell r="D4023" t="str">
            <v>300CW11-300 GL CART WEEKLY SVC</v>
          </cell>
          <cell r="E4023">
            <v>51</v>
          </cell>
          <cell r="F4023">
            <v>0</v>
          </cell>
          <cell r="G4023">
            <v>33000</v>
          </cell>
        </row>
        <row r="4024">
          <cell r="B4024" t="str">
            <v>60CE1</v>
          </cell>
          <cell r="C4024" t="str">
            <v>1-60 GAL CART CMML EOW</v>
          </cell>
          <cell r="D4024" t="str">
            <v>60CE11-60 GAL CART CMML EOW</v>
          </cell>
          <cell r="E4024">
            <v>52</v>
          </cell>
          <cell r="F4024">
            <v>0</v>
          </cell>
          <cell r="G4024">
            <v>33000</v>
          </cell>
        </row>
        <row r="4025">
          <cell r="B4025" t="str">
            <v>60CW1</v>
          </cell>
          <cell r="C4025" t="str">
            <v>1-60 GAL CART CMML WKLY</v>
          </cell>
          <cell r="D4025" t="str">
            <v>60CW11-60 GAL CART CMML WKLY</v>
          </cell>
          <cell r="E4025">
            <v>54</v>
          </cell>
          <cell r="F4025">
            <v>0</v>
          </cell>
          <cell r="G4025">
            <v>33000</v>
          </cell>
        </row>
        <row r="4026">
          <cell r="B4026" t="str">
            <v>65C2WB1</v>
          </cell>
          <cell r="C4026" t="str">
            <v>1-65 GAL BEAR CART CMML 2X WK</v>
          </cell>
          <cell r="D4026" t="str">
            <v>65C2WB11-65 GAL BEAR CART CMML 2X WK</v>
          </cell>
          <cell r="E4026">
            <v>27</v>
          </cell>
          <cell r="F4026">
            <v>0</v>
          </cell>
          <cell r="G4026">
            <v>33000</v>
          </cell>
        </row>
        <row r="4027">
          <cell r="B4027" t="str">
            <v>65CBRENT</v>
          </cell>
          <cell r="C4027" t="str">
            <v>65 CMML BEAR RENT</v>
          </cell>
          <cell r="D4027" t="str">
            <v>65CBRENT65 CMML BEAR RENT</v>
          </cell>
          <cell r="E4027">
            <v>31</v>
          </cell>
          <cell r="F4027">
            <v>0</v>
          </cell>
          <cell r="G4027">
            <v>33000</v>
          </cell>
        </row>
        <row r="4028">
          <cell r="B4028" t="str">
            <v>65CWB1</v>
          </cell>
          <cell r="C4028" t="str">
            <v>1-65 GAL BEAR CART CMML WKLY</v>
          </cell>
          <cell r="D4028" t="str">
            <v>65CWB11-65 GAL BEAR CART CMML WKLY</v>
          </cell>
          <cell r="E4028">
            <v>34</v>
          </cell>
          <cell r="F4028">
            <v>0</v>
          </cell>
          <cell r="G4028">
            <v>33000</v>
          </cell>
        </row>
        <row r="4029">
          <cell r="B4029" t="str">
            <v>90C2W1</v>
          </cell>
          <cell r="C4029" t="str">
            <v>1-90 GAL CART CMML 2X WK</v>
          </cell>
          <cell r="D4029" t="str">
            <v>90C2W11-90 GAL CART CMML 2X WK</v>
          </cell>
          <cell r="E4029">
            <v>36</v>
          </cell>
          <cell r="F4029">
            <v>0</v>
          </cell>
          <cell r="G4029">
            <v>33000</v>
          </cell>
        </row>
        <row r="4030">
          <cell r="B4030" t="str">
            <v>90C5W1</v>
          </cell>
          <cell r="C4030" t="str">
            <v>1-90 GAL CART CMML 5X WK</v>
          </cell>
          <cell r="D4030" t="str">
            <v>90C5W11-90 GAL CART CMML 5X WK</v>
          </cell>
          <cell r="E4030">
            <v>9</v>
          </cell>
          <cell r="F4030">
            <v>0</v>
          </cell>
          <cell r="G4030">
            <v>33000</v>
          </cell>
        </row>
        <row r="4031">
          <cell r="B4031" t="str">
            <v>90CW1</v>
          </cell>
          <cell r="C4031" t="str">
            <v>1-90 GAL CART CMML WKLY</v>
          </cell>
          <cell r="D4031" t="str">
            <v>90CW11-90 GAL CART CMML WKLY</v>
          </cell>
          <cell r="E4031">
            <v>63</v>
          </cell>
          <cell r="F4031">
            <v>0</v>
          </cell>
          <cell r="G4031">
            <v>33000</v>
          </cell>
        </row>
        <row r="4032">
          <cell r="B4032" t="str">
            <v>95CBRENT</v>
          </cell>
          <cell r="C4032" t="str">
            <v>95 CMML BEAR RENT</v>
          </cell>
          <cell r="D4032" t="str">
            <v>95CBRENT95 CMML BEAR RENT</v>
          </cell>
          <cell r="E4032">
            <v>37</v>
          </cell>
          <cell r="F4032">
            <v>0</v>
          </cell>
          <cell r="G4032">
            <v>33000</v>
          </cell>
        </row>
        <row r="4033">
          <cell r="B4033" t="str">
            <v>95CWB1</v>
          </cell>
          <cell r="C4033" t="str">
            <v>1-95 GAL BEAR CART CMML WKLY</v>
          </cell>
          <cell r="D4033" t="str">
            <v>95CWB11-95 GAL BEAR CART CMML WKLY</v>
          </cell>
          <cell r="E4033">
            <v>37</v>
          </cell>
          <cell r="F4033">
            <v>0</v>
          </cell>
          <cell r="G4033">
            <v>33000</v>
          </cell>
        </row>
        <row r="4034">
          <cell r="B4034" t="str">
            <v>CASTERS-COM</v>
          </cell>
          <cell r="C4034" t="str">
            <v>CASTERS - COM</v>
          </cell>
          <cell r="D4034" t="str">
            <v>CASTERS-COMCASTERS - COM</v>
          </cell>
          <cell r="E4034">
            <v>43</v>
          </cell>
          <cell r="F4034">
            <v>0</v>
          </cell>
          <cell r="G4034">
            <v>33000</v>
          </cell>
        </row>
        <row r="4035">
          <cell r="B4035" t="str">
            <v>CRENT300</v>
          </cell>
          <cell r="C4035" t="str">
            <v>CONTAINER RENT 300 GAL</v>
          </cell>
          <cell r="D4035" t="str">
            <v>CRENT300CONTAINER RENT 300 GAL</v>
          </cell>
          <cell r="E4035">
            <v>46</v>
          </cell>
          <cell r="F4035">
            <v>0</v>
          </cell>
          <cell r="G4035">
            <v>33000</v>
          </cell>
        </row>
        <row r="4036">
          <cell r="B4036" t="str">
            <v>CRENT60</v>
          </cell>
          <cell r="C4036" t="str">
            <v>CONTAINER RENT 60 GAL</v>
          </cell>
          <cell r="D4036" t="str">
            <v>CRENT60CONTAINER RENT 60 GAL</v>
          </cell>
          <cell r="E4036">
            <v>50</v>
          </cell>
          <cell r="F4036">
            <v>0</v>
          </cell>
          <cell r="G4036">
            <v>33000</v>
          </cell>
        </row>
        <row r="4037">
          <cell r="B4037" t="str">
            <v>ROLLOUT OVER 25</v>
          </cell>
          <cell r="C4037" t="str">
            <v>ROLLOUT OVER 25 FT</v>
          </cell>
          <cell r="D4037" t="str">
            <v>ROLLOUT OVER 25ROLLOUT OVER 25 FT</v>
          </cell>
          <cell r="E4037">
            <v>7</v>
          </cell>
          <cell r="F4037">
            <v>0</v>
          </cell>
          <cell r="G4037">
            <v>33002</v>
          </cell>
        </row>
        <row r="4038">
          <cell r="B4038" t="str">
            <v>ROLLOUTOC</v>
          </cell>
          <cell r="C4038" t="str">
            <v>ROLL OUT</v>
          </cell>
          <cell r="D4038" t="str">
            <v>ROLLOUTOCROLL OUT</v>
          </cell>
          <cell r="E4038">
            <v>36</v>
          </cell>
          <cell r="F4038">
            <v>0</v>
          </cell>
          <cell r="G4038">
            <v>33001</v>
          </cell>
        </row>
        <row r="4039">
          <cell r="B4039" t="str">
            <v>ROLLW300</v>
          </cell>
          <cell r="C4039" t="str">
            <v>ROLL OUT 300GAL WKLY</v>
          </cell>
          <cell r="D4039" t="str">
            <v>ROLLW300ROLL OUT 300GAL WKLY</v>
          </cell>
          <cell r="E4039">
            <v>13</v>
          </cell>
          <cell r="F4039">
            <v>0</v>
          </cell>
          <cell r="G4039">
            <v>33001</v>
          </cell>
        </row>
        <row r="4040">
          <cell r="B4040" t="str">
            <v>ROLLW-COM</v>
          </cell>
          <cell r="C4040" t="str">
            <v>ROLLOUT CMML WEEKLY UP TO 25FT</v>
          </cell>
          <cell r="D4040" t="str">
            <v>ROLLW-COMROLLOUT CMML WEEKLY UP TO 25FT</v>
          </cell>
          <cell r="E4040">
            <v>24</v>
          </cell>
          <cell r="F4040">
            <v>0</v>
          </cell>
          <cell r="G4040">
            <v>33001</v>
          </cell>
        </row>
        <row r="4041">
          <cell r="B4041" t="str">
            <v>UNLOCKREF</v>
          </cell>
          <cell r="C4041" t="str">
            <v>UNLOCK / UNLATCH REFUSE</v>
          </cell>
          <cell r="D4041" t="str">
            <v>UNLOCKREFUNLOCK / UNLATCH REFUSE</v>
          </cell>
          <cell r="E4041">
            <v>39</v>
          </cell>
          <cell r="F4041">
            <v>0</v>
          </cell>
          <cell r="G4041">
            <v>33001</v>
          </cell>
        </row>
        <row r="4042">
          <cell r="B4042" t="str">
            <v>300C2W1</v>
          </cell>
          <cell r="C4042" t="str">
            <v>1-300 GL CART 2X WK SVC</v>
          </cell>
          <cell r="D4042" t="str">
            <v>300C2W11-300 GL CART 2X WK SVC</v>
          </cell>
          <cell r="E4042">
            <v>41</v>
          </cell>
          <cell r="F4042">
            <v>0</v>
          </cell>
          <cell r="G4042">
            <v>33000</v>
          </cell>
        </row>
        <row r="4043">
          <cell r="B4043" t="str">
            <v>CTRIP-COMM</v>
          </cell>
          <cell r="C4043" t="str">
            <v>RETURN TRIP CHARGE - COMM</v>
          </cell>
          <cell r="D4043" t="str">
            <v>CTRIP-COMMRETURN TRIP CHARGE - COMM</v>
          </cell>
          <cell r="E4043">
            <v>12</v>
          </cell>
          <cell r="F4043">
            <v>0</v>
          </cell>
          <cell r="G4043">
            <v>33001</v>
          </cell>
        </row>
        <row r="4044">
          <cell r="B4044" t="str">
            <v>LOOSE-COMM</v>
          </cell>
          <cell r="C4044" t="str">
            <v>LOOSE MATERIAL - COMM</v>
          </cell>
          <cell r="D4044" t="str">
            <v>LOOSE-COMMLOOSE MATERIAL - COMM</v>
          </cell>
          <cell r="E4044">
            <v>3</v>
          </cell>
          <cell r="F4044">
            <v>0</v>
          </cell>
          <cell r="G4044">
            <v>33001</v>
          </cell>
        </row>
        <row r="4045">
          <cell r="B4045" t="str">
            <v>OFOWC</v>
          </cell>
          <cell r="C4045" t="str">
            <v>OVERFILL/OVERWEIGHT COMM</v>
          </cell>
          <cell r="D4045" t="str">
            <v>OFOWCOVERFILL/OVERWEIGHT COMM</v>
          </cell>
          <cell r="E4045">
            <v>40</v>
          </cell>
          <cell r="F4045">
            <v>0</v>
          </cell>
          <cell r="G4045">
            <v>33001</v>
          </cell>
        </row>
        <row r="4046">
          <cell r="B4046" t="str">
            <v>SP300</v>
          </cell>
          <cell r="C4046" t="str">
            <v>SPECIAL PICKUP 300GL</v>
          </cell>
          <cell r="D4046" t="str">
            <v>SP300SPECIAL PICKUP 300GL</v>
          </cell>
          <cell r="E4046">
            <v>30</v>
          </cell>
          <cell r="F4046">
            <v>0</v>
          </cell>
          <cell r="G4046">
            <v>33001</v>
          </cell>
        </row>
        <row r="4047">
          <cell r="B4047" t="str">
            <v>SP90-COMM</v>
          </cell>
          <cell r="C4047" t="str">
            <v>SPECIAL PICKUP 90GL COMM</v>
          </cell>
          <cell r="D4047" t="str">
            <v>SP90-COMMSPECIAL PICKUP 90GL COMM</v>
          </cell>
          <cell r="E4047">
            <v>14</v>
          </cell>
          <cell r="F4047">
            <v>0</v>
          </cell>
          <cell r="G4047">
            <v>33001</v>
          </cell>
        </row>
        <row r="4048">
          <cell r="B4048" t="str">
            <v>2178-COM</v>
          </cell>
          <cell r="C4048" t="str">
            <v>FUEL AND MATERIAL SURCHARGE</v>
          </cell>
          <cell r="D4048" t="str">
            <v>2178-COMFUEL AND MATERIAL SURCHARGE</v>
          </cell>
          <cell r="E4048">
            <v>77</v>
          </cell>
          <cell r="F4048">
            <v>0</v>
          </cell>
          <cell r="G4048">
            <v>33002</v>
          </cell>
        </row>
        <row r="4049">
          <cell r="B4049" t="str">
            <v>2178-RES</v>
          </cell>
          <cell r="C4049" t="str">
            <v>FUEL AND MATERIAL SURCHARGE</v>
          </cell>
          <cell r="D4049" t="str">
            <v>2178-RESFUEL AND MATERIAL SURCHARGE</v>
          </cell>
          <cell r="E4049">
            <v>133</v>
          </cell>
          <cell r="F4049">
            <v>0</v>
          </cell>
          <cell r="G4049">
            <v>33002</v>
          </cell>
        </row>
        <row r="4050">
          <cell r="B4050" t="str">
            <v>2178-RO</v>
          </cell>
          <cell r="C4050" t="str">
            <v>FUEL AND MATERIAL SURCHARGE</v>
          </cell>
          <cell r="D4050" t="str">
            <v>2178-ROFUEL AND MATERIAL SURCHARGE</v>
          </cell>
          <cell r="E4050">
            <v>140</v>
          </cell>
          <cell r="F4050">
            <v>0</v>
          </cell>
          <cell r="G4050">
            <v>33002</v>
          </cell>
        </row>
        <row r="4051">
          <cell r="B4051" t="str">
            <v>ILWACO-UTILITY</v>
          </cell>
          <cell r="C4051" t="str">
            <v>6.0% CITY UTILITY TAX</v>
          </cell>
          <cell r="D4051" t="str">
            <v>ILWACO-UTILITY6.0% CITY UTILITY TAX</v>
          </cell>
          <cell r="E4051">
            <v>79</v>
          </cell>
          <cell r="F4051">
            <v>0</v>
          </cell>
          <cell r="G4051">
            <v>20175</v>
          </cell>
        </row>
        <row r="4052">
          <cell r="B4052" t="str">
            <v>LONGB-UTILITY</v>
          </cell>
          <cell r="C4052" t="str">
            <v>9.0% CITY UTILITY TAX</v>
          </cell>
          <cell r="D4052" t="str">
            <v>LONGB-UTILITY9.0% CITY UTILITY TAX</v>
          </cell>
          <cell r="E4052">
            <v>73</v>
          </cell>
          <cell r="F4052">
            <v>0</v>
          </cell>
          <cell r="G4052">
            <v>20175</v>
          </cell>
        </row>
        <row r="4053">
          <cell r="B4053" t="str">
            <v>LONGB-UTILITY ONLY</v>
          </cell>
          <cell r="C4053" t="str">
            <v>9.0% CITY UTILITY TAX</v>
          </cell>
          <cell r="D4053" t="str">
            <v>LONGB-UTILITY ONLY9.0% CITY UTILITY TAX</v>
          </cell>
          <cell r="E4053">
            <v>13</v>
          </cell>
          <cell r="F4053">
            <v>0</v>
          </cell>
          <cell r="G4053">
            <v>20175</v>
          </cell>
        </row>
        <row r="4054">
          <cell r="B4054" t="str">
            <v>REFUSE</v>
          </cell>
          <cell r="C4054" t="str">
            <v>3.6% WA REFUSE TAX</v>
          </cell>
          <cell r="D4054" t="str">
            <v>REFUSE3.6% WA REFUSE TAX</v>
          </cell>
          <cell r="E4054">
            <v>337</v>
          </cell>
          <cell r="F4054">
            <v>0</v>
          </cell>
          <cell r="G4054">
            <v>20180</v>
          </cell>
        </row>
        <row r="4055">
          <cell r="B4055" t="str">
            <v>REFUSE</v>
          </cell>
          <cell r="C4055" t="str">
            <v>3.6% WA REFUSE TAX</v>
          </cell>
          <cell r="D4055" t="str">
            <v>REFUSE3.6% WA REFUSE TAX</v>
          </cell>
          <cell r="E4055">
            <v>337</v>
          </cell>
          <cell r="F4055">
            <v>0</v>
          </cell>
          <cell r="G4055">
            <v>20180</v>
          </cell>
        </row>
        <row r="4056">
          <cell r="B4056" t="str">
            <v>WA-STATE</v>
          </cell>
          <cell r="C4056" t="str">
            <v>8.1% WA STATE SALES TAX</v>
          </cell>
          <cell r="D4056" t="str">
            <v>WA-STATE8.1% WA STATE SALES TAX</v>
          </cell>
          <cell r="E4056">
            <v>170</v>
          </cell>
          <cell r="F4056">
            <v>0</v>
          </cell>
          <cell r="G4056">
            <v>20140</v>
          </cell>
        </row>
        <row r="4057">
          <cell r="B4057" t="str">
            <v>WA-STATE</v>
          </cell>
          <cell r="C4057" t="str">
            <v>8.3% WA STATE SALES TAX</v>
          </cell>
          <cell r="D4057" t="str">
            <v>WA-STATE8.3% WA STATE SALES TAX</v>
          </cell>
          <cell r="E4057">
            <v>59</v>
          </cell>
          <cell r="F4057">
            <v>0</v>
          </cell>
          <cell r="G4057">
            <v>20140</v>
          </cell>
        </row>
        <row r="4058">
          <cell r="B4058" t="str">
            <v>2178-RO</v>
          </cell>
          <cell r="C4058" t="str">
            <v>FUEL AND MATERIAL SURCHARGE</v>
          </cell>
          <cell r="D4058" t="str">
            <v>2178-ROFUEL AND MATERIAL SURCHARGE</v>
          </cell>
          <cell r="E4058">
            <v>140</v>
          </cell>
          <cell r="F4058">
            <v>0</v>
          </cell>
          <cell r="G4058">
            <v>31008</v>
          </cell>
        </row>
        <row r="4059">
          <cell r="B4059" t="str">
            <v>CC-KOL</v>
          </cell>
          <cell r="C4059" t="str">
            <v>ONLINE PAYMENT-CC</v>
          </cell>
          <cell r="D4059" t="str">
            <v>CC-KOLONLINE PAYMENT-CC</v>
          </cell>
          <cell r="E4059">
            <v>151</v>
          </cell>
          <cell r="F4059">
            <v>0</v>
          </cell>
          <cell r="G4059">
            <v>10098</v>
          </cell>
        </row>
        <row r="4060">
          <cell r="B4060" t="str">
            <v>MAKEPAYMENT</v>
          </cell>
          <cell r="C4060" t="str">
            <v>MAKE A PAYMENT</v>
          </cell>
          <cell r="D4060" t="str">
            <v>MAKEPAYMENTMAKE A PAYMENT</v>
          </cell>
          <cell r="E4060">
            <v>60</v>
          </cell>
          <cell r="F4060">
            <v>0</v>
          </cell>
          <cell r="G4060">
            <v>10098</v>
          </cell>
        </row>
        <row r="4061">
          <cell r="B4061" t="str">
            <v>PAY</v>
          </cell>
          <cell r="C4061" t="str">
            <v>PAYMENT-THANK YOU!</v>
          </cell>
          <cell r="D4061" t="str">
            <v>PAYPAYMENT-THANK YOU!</v>
          </cell>
          <cell r="E4061">
            <v>141</v>
          </cell>
          <cell r="F4061">
            <v>0</v>
          </cell>
          <cell r="G4061">
            <v>10060</v>
          </cell>
        </row>
        <row r="4062">
          <cell r="B4062" t="str">
            <v>PAY-CFREE</v>
          </cell>
          <cell r="C4062" t="str">
            <v>PAYMENT-THANK YOU</v>
          </cell>
          <cell r="D4062" t="str">
            <v>PAY-CFREEPAYMENT-THANK YOU</v>
          </cell>
          <cell r="E4062">
            <v>106</v>
          </cell>
          <cell r="F4062">
            <v>0</v>
          </cell>
          <cell r="G4062">
            <v>10092</v>
          </cell>
        </row>
        <row r="4063">
          <cell r="B4063" t="str">
            <v>PAY-KOL</v>
          </cell>
          <cell r="C4063" t="str">
            <v>PAYMENT-THANK YOU - OL</v>
          </cell>
          <cell r="D4063" t="str">
            <v>PAY-KOLPAYMENT-THANK YOU - OL</v>
          </cell>
          <cell r="E4063">
            <v>128</v>
          </cell>
          <cell r="F4063">
            <v>0</v>
          </cell>
          <cell r="G4063">
            <v>10093</v>
          </cell>
        </row>
        <row r="4064">
          <cell r="B4064" t="str">
            <v>PAYNOW</v>
          </cell>
          <cell r="C4064" t="str">
            <v>ONE-TIME PAYMENT</v>
          </cell>
          <cell r="D4064" t="str">
            <v>PAYNOWONE-TIME PAYMENT</v>
          </cell>
          <cell r="E4064">
            <v>157</v>
          </cell>
          <cell r="F4064">
            <v>0</v>
          </cell>
          <cell r="G4064">
            <v>10098</v>
          </cell>
        </row>
        <row r="4065">
          <cell r="B4065" t="str">
            <v>PAYPNCL</v>
          </cell>
          <cell r="C4065" t="str">
            <v>PAYMENT THANK YOU!</v>
          </cell>
          <cell r="D4065" t="str">
            <v>PAYPNCLPAYMENT THANK YOU!</v>
          </cell>
          <cell r="E4065">
            <v>151</v>
          </cell>
          <cell r="F4065">
            <v>0</v>
          </cell>
          <cell r="G4065">
            <v>10099</v>
          </cell>
        </row>
        <row r="4066">
          <cell r="B4066" t="str">
            <v>REF-PAYNOW</v>
          </cell>
          <cell r="C4066" t="str">
            <v>REFUND OF ONE-TIME PAYMENT</v>
          </cell>
          <cell r="D4066" t="str">
            <v>REF-PAYNOWREFUND OF ONE-TIME PAYMENT</v>
          </cell>
          <cell r="E4066">
            <v>51</v>
          </cell>
          <cell r="F4066">
            <v>0</v>
          </cell>
          <cell r="G4066">
            <v>10098</v>
          </cell>
        </row>
        <row r="4067">
          <cell r="B4067" t="str">
            <v>CC-KOL</v>
          </cell>
          <cell r="C4067" t="str">
            <v>ONLINE PAYMENT-CC</v>
          </cell>
          <cell r="D4067" t="str">
            <v>CC-KOLONLINE PAYMENT-CC</v>
          </cell>
          <cell r="E4067">
            <v>151</v>
          </cell>
          <cell r="F4067">
            <v>0</v>
          </cell>
          <cell r="G4067">
            <v>10098</v>
          </cell>
        </row>
        <row r="4068">
          <cell r="B4068" t="str">
            <v>CCREF-KOL</v>
          </cell>
          <cell r="C4068" t="str">
            <v>CREDIT CARD REFUND</v>
          </cell>
          <cell r="D4068" t="str">
            <v>CCREF-KOLCREDIT CARD REFUND</v>
          </cell>
          <cell r="E4068">
            <v>25</v>
          </cell>
          <cell r="F4068">
            <v>0</v>
          </cell>
          <cell r="G4068">
            <v>10098</v>
          </cell>
        </row>
        <row r="4069">
          <cell r="B4069" t="str">
            <v>PAY</v>
          </cell>
          <cell r="C4069" t="str">
            <v>PAYMENT-THANK YOU!</v>
          </cell>
          <cell r="D4069" t="str">
            <v>PAYPAYMENT-THANK YOU!</v>
          </cell>
          <cell r="E4069">
            <v>141</v>
          </cell>
          <cell r="F4069">
            <v>0</v>
          </cell>
          <cell r="G4069">
            <v>10060</v>
          </cell>
        </row>
        <row r="4070">
          <cell r="B4070" t="str">
            <v>PAY-CFREE</v>
          </cell>
          <cell r="C4070" t="str">
            <v>PAYMENT-THANK YOU</v>
          </cell>
          <cell r="D4070" t="str">
            <v>PAY-CFREEPAYMENT-THANK YOU</v>
          </cell>
          <cell r="E4070">
            <v>106</v>
          </cell>
          <cell r="F4070">
            <v>0</v>
          </cell>
          <cell r="G4070">
            <v>10092</v>
          </cell>
        </row>
        <row r="4071">
          <cell r="B4071" t="str">
            <v>PAY-KOL</v>
          </cell>
          <cell r="C4071" t="str">
            <v>PAYMENT-THANK YOU - OL</v>
          </cell>
          <cell r="D4071" t="str">
            <v>PAY-KOLPAYMENT-THANK YOU - OL</v>
          </cell>
          <cell r="E4071">
            <v>128</v>
          </cell>
          <cell r="F4071">
            <v>0</v>
          </cell>
          <cell r="G4071">
            <v>10093</v>
          </cell>
        </row>
        <row r="4072">
          <cell r="B4072" t="str">
            <v>PAYMET</v>
          </cell>
          <cell r="C4072" t="str">
            <v>METAVANTE ONLINE PAYMENT</v>
          </cell>
          <cell r="D4072" t="str">
            <v>PAYMETMETAVANTE ONLINE PAYMENT</v>
          </cell>
          <cell r="E4072">
            <v>77</v>
          </cell>
          <cell r="F4072">
            <v>0</v>
          </cell>
          <cell r="G4072">
            <v>10092</v>
          </cell>
        </row>
        <row r="4073">
          <cell r="B4073" t="str">
            <v>PAYNOW</v>
          </cell>
          <cell r="C4073" t="str">
            <v>ONE-TIME PAYMENT</v>
          </cell>
          <cell r="D4073" t="str">
            <v>PAYNOWONE-TIME PAYMENT</v>
          </cell>
          <cell r="E4073">
            <v>157</v>
          </cell>
          <cell r="F4073">
            <v>0</v>
          </cell>
          <cell r="G4073">
            <v>10098</v>
          </cell>
        </row>
        <row r="4074">
          <cell r="B4074" t="str">
            <v>PAYPNCL</v>
          </cell>
          <cell r="C4074" t="str">
            <v>PAYMENT THANK YOU!</v>
          </cell>
          <cell r="D4074" t="str">
            <v>PAYPNCLPAYMENT THANK YOU!</v>
          </cell>
          <cell r="E4074">
            <v>151</v>
          </cell>
          <cell r="F4074">
            <v>0</v>
          </cell>
          <cell r="G4074">
            <v>10099</v>
          </cell>
        </row>
        <row r="4075">
          <cell r="B4075" t="str">
            <v>CC-KOL</v>
          </cell>
          <cell r="C4075" t="str">
            <v>ONLINE PAYMENT-CC</v>
          </cell>
          <cell r="D4075" t="str">
            <v>CC-KOLONLINE PAYMENT-CC</v>
          </cell>
          <cell r="E4075">
            <v>151</v>
          </cell>
          <cell r="F4075">
            <v>0</v>
          </cell>
          <cell r="G4075">
            <v>10098</v>
          </cell>
        </row>
        <row r="4076">
          <cell r="B4076" t="str">
            <v>PAY</v>
          </cell>
          <cell r="C4076" t="str">
            <v>PAYMENT-THANK YOU!</v>
          </cell>
          <cell r="D4076" t="str">
            <v>PAYPAYMENT-THANK YOU!</v>
          </cell>
          <cell r="E4076">
            <v>141</v>
          </cell>
          <cell r="F4076">
            <v>0</v>
          </cell>
          <cell r="G4076">
            <v>10060</v>
          </cell>
        </row>
        <row r="4077">
          <cell r="B4077" t="str">
            <v>PAY ICT</v>
          </cell>
          <cell r="C4077" t="str">
            <v>I/C PAYMENT THANK YOU!</v>
          </cell>
          <cell r="D4077" t="str">
            <v>PAY ICTI/C PAYMENT THANK YOU!</v>
          </cell>
          <cell r="E4077">
            <v>7</v>
          </cell>
          <cell r="F4077">
            <v>0</v>
          </cell>
          <cell r="G4077">
            <v>10095</v>
          </cell>
        </row>
        <row r="4078">
          <cell r="B4078" t="str">
            <v>PAY-CFREE</v>
          </cell>
          <cell r="C4078" t="str">
            <v>PAYMENT-THANK YOU</v>
          </cell>
          <cell r="D4078" t="str">
            <v>PAY-CFREEPAYMENT-THANK YOU</v>
          </cell>
          <cell r="E4078">
            <v>106</v>
          </cell>
          <cell r="F4078">
            <v>0</v>
          </cell>
          <cell r="G4078">
            <v>10092</v>
          </cell>
        </row>
        <row r="4079">
          <cell r="B4079" t="str">
            <v>PAY-KOL</v>
          </cell>
          <cell r="C4079" t="str">
            <v>PAYMENT-THANK YOU - OL</v>
          </cell>
          <cell r="D4079" t="str">
            <v>PAY-KOLPAYMENT-THANK YOU - OL</v>
          </cell>
          <cell r="E4079">
            <v>128</v>
          </cell>
          <cell r="F4079">
            <v>0</v>
          </cell>
          <cell r="G4079">
            <v>10093</v>
          </cell>
        </row>
        <row r="4080">
          <cell r="B4080" t="str">
            <v>PAYMET</v>
          </cell>
          <cell r="C4080" t="str">
            <v>METAVANTE ONLINE PAYMENT</v>
          </cell>
          <cell r="D4080" t="str">
            <v>PAYMETMETAVANTE ONLINE PAYMENT</v>
          </cell>
          <cell r="E4080">
            <v>77</v>
          </cell>
          <cell r="F4080">
            <v>0</v>
          </cell>
          <cell r="G4080">
            <v>10092</v>
          </cell>
        </row>
        <row r="4081">
          <cell r="B4081" t="str">
            <v>PAY-NATL</v>
          </cell>
          <cell r="C4081" t="str">
            <v>PAYMENT THANK YOU</v>
          </cell>
          <cell r="D4081" t="str">
            <v>PAY-NATLPAYMENT THANK YOU</v>
          </cell>
          <cell r="E4081">
            <v>18</v>
          </cell>
          <cell r="F4081">
            <v>0</v>
          </cell>
          <cell r="G4081">
            <v>10092</v>
          </cell>
        </row>
        <row r="4082">
          <cell r="B4082" t="str">
            <v>PAYNOW</v>
          </cell>
          <cell r="C4082" t="str">
            <v>ONE-TIME PAYMENT</v>
          </cell>
          <cell r="D4082" t="str">
            <v>PAYNOWONE-TIME PAYMENT</v>
          </cell>
          <cell r="E4082">
            <v>157</v>
          </cell>
          <cell r="F4082">
            <v>0</v>
          </cell>
          <cell r="G4082">
            <v>10098</v>
          </cell>
        </row>
        <row r="4083">
          <cell r="B4083" t="str">
            <v>PAYPNCL</v>
          </cell>
          <cell r="C4083" t="str">
            <v>PAYMENT THANK YOU!</v>
          </cell>
          <cell r="D4083" t="str">
            <v>PAYPNCLPAYMENT THANK YOU!</v>
          </cell>
          <cell r="E4083">
            <v>151</v>
          </cell>
          <cell r="F4083">
            <v>0</v>
          </cell>
          <cell r="G4083">
            <v>10099</v>
          </cell>
        </row>
        <row r="4084">
          <cell r="B4084" t="str">
            <v>2178-RO</v>
          </cell>
          <cell r="C4084" t="str">
            <v>FUEL AND MATERIAL SURCHARGE</v>
          </cell>
          <cell r="D4084" t="str">
            <v>2178-ROFUEL AND MATERIAL SURCHARGE</v>
          </cell>
          <cell r="E4084">
            <v>140</v>
          </cell>
          <cell r="F4084">
            <v>0</v>
          </cell>
          <cell r="G4084">
            <v>31008</v>
          </cell>
        </row>
        <row r="4085">
          <cell r="B4085" t="str">
            <v>LONGB-UTILITY</v>
          </cell>
          <cell r="C4085" t="str">
            <v>9.0% CITY UTILITY TAX</v>
          </cell>
          <cell r="D4085" t="str">
            <v>LONGB-UTILITY9.0% CITY UTILITY TAX</v>
          </cell>
          <cell r="E4085">
            <v>73</v>
          </cell>
          <cell r="F4085">
            <v>0</v>
          </cell>
          <cell r="G4085">
            <v>20175</v>
          </cell>
        </row>
        <row r="4086">
          <cell r="B4086" t="str">
            <v>REFUSE</v>
          </cell>
          <cell r="C4086" t="str">
            <v>3.6% WA REFUSE TAX</v>
          </cell>
          <cell r="D4086" t="str">
            <v>REFUSE3.6% WA REFUSE TAX</v>
          </cell>
          <cell r="E4086">
            <v>337</v>
          </cell>
          <cell r="F4086">
            <v>0</v>
          </cell>
          <cell r="G4086">
            <v>20180</v>
          </cell>
        </row>
        <row r="4087">
          <cell r="B4087" t="str">
            <v>WA-STATE</v>
          </cell>
          <cell r="C4087" t="str">
            <v>8.3% WA STATE SALES TAX</v>
          </cell>
          <cell r="D4087" t="str">
            <v>WA-STATE8.3% WA STATE SALES TAX</v>
          </cell>
          <cell r="E4087">
            <v>59</v>
          </cell>
          <cell r="F4087">
            <v>0</v>
          </cell>
          <cell r="G4087">
            <v>20140</v>
          </cell>
        </row>
        <row r="4088">
          <cell r="B4088" t="str">
            <v>60RM1</v>
          </cell>
          <cell r="C4088" t="str">
            <v>1-60 GAL CART MONTHLY SVC</v>
          </cell>
          <cell r="D4088" t="str">
            <v>60RM11-60 GAL CART MONTHLY SVC</v>
          </cell>
          <cell r="E4088">
            <v>88</v>
          </cell>
          <cell r="F4088">
            <v>0</v>
          </cell>
          <cell r="G4088">
            <v>32000</v>
          </cell>
        </row>
        <row r="4089">
          <cell r="B4089" t="str">
            <v>60RW1</v>
          </cell>
          <cell r="C4089" t="str">
            <v>1-60 GAL CART WEEKLY SVC</v>
          </cell>
          <cell r="D4089" t="str">
            <v>60RW11-60 GAL CART WEEKLY SVC</v>
          </cell>
          <cell r="E4089">
            <v>144</v>
          </cell>
          <cell r="F4089">
            <v>0</v>
          </cell>
          <cell r="G4089">
            <v>32000</v>
          </cell>
        </row>
        <row r="4090">
          <cell r="B4090" t="str">
            <v>65RBRENT</v>
          </cell>
          <cell r="C4090" t="str">
            <v>65 RESI BEAR RENT</v>
          </cell>
          <cell r="D4090" t="str">
            <v>65RBRENT65 RESI BEAR RENT</v>
          </cell>
          <cell r="E4090">
            <v>80</v>
          </cell>
          <cell r="F4090">
            <v>0</v>
          </cell>
          <cell r="G4090">
            <v>32000</v>
          </cell>
        </row>
        <row r="4091">
          <cell r="B4091" t="str">
            <v>90RW1</v>
          </cell>
          <cell r="C4091" t="str">
            <v>1-90 GAL CART RESI WKLY</v>
          </cell>
          <cell r="D4091" t="str">
            <v>90RW11-90 GAL CART RESI WKLY</v>
          </cell>
          <cell r="E4091">
            <v>104</v>
          </cell>
          <cell r="F4091">
            <v>0</v>
          </cell>
          <cell r="G4091">
            <v>32000</v>
          </cell>
        </row>
        <row r="4092">
          <cell r="B4092" t="str">
            <v>95RBRENT</v>
          </cell>
          <cell r="C4092" t="str">
            <v>95 RESI BEAR RENT</v>
          </cell>
          <cell r="D4092" t="str">
            <v>95RBRENT95 RESI BEAR RENT</v>
          </cell>
          <cell r="E4092">
            <v>49</v>
          </cell>
          <cell r="F4092">
            <v>0</v>
          </cell>
          <cell r="G4092">
            <v>32000</v>
          </cell>
        </row>
        <row r="4093">
          <cell r="B4093" t="str">
            <v>RDRIVEIN</v>
          </cell>
          <cell r="C4093" t="str">
            <v>DRIVE IN SERVICE</v>
          </cell>
          <cell r="D4093" t="str">
            <v>RDRIVEINDRIVE IN SERVICE</v>
          </cell>
          <cell r="E4093">
            <v>52</v>
          </cell>
          <cell r="F4093">
            <v>0</v>
          </cell>
          <cell r="G4093">
            <v>32001</v>
          </cell>
        </row>
        <row r="4094">
          <cell r="B4094" t="str">
            <v>ROLLM-RESI</v>
          </cell>
          <cell r="C4094" t="str">
            <v>ROLLOUT RESI MTHLY UP TO</v>
          </cell>
          <cell r="D4094" t="str">
            <v>ROLLM-RESIROLLOUT RESI MTHLY UP TO</v>
          </cell>
          <cell r="E4094">
            <v>26</v>
          </cell>
          <cell r="F4094">
            <v>0</v>
          </cell>
          <cell r="G4094">
            <v>32001</v>
          </cell>
        </row>
        <row r="4095">
          <cell r="B4095" t="str">
            <v>ROLLW-RESI</v>
          </cell>
          <cell r="C4095" t="str">
            <v>Rollout 25ft/can per pick up</v>
          </cell>
          <cell r="D4095" t="str">
            <v>ROLLW-RESIRollout 25ft/can per pick up</v>
          </cell>
          <cell r="E4095">
            <v>32</v>
          </cell>
          <cell r="F4095">
            <v>0</v>
          </cell>
          <cell r="G4095">
            <v>32001</v>
          </cell>
        </row>
        <row r="4096">
          <cell r="B4096" t="str">
            <v>RWALKIN</v>
          </cell>
          <cell r="C4096" t="str">
            <v>WALK IN SERVICE</v>
          </cell>
          <cell r="D4096" t="str">
            <v>RWALKINWALK IN SERVICE</v>
          </cell>
          <cell r="E4096">
            <v>26</v>
          </cell>
          <cell r="F4096">
            <v>0</v>
          </cell>
          <cell r="G4096">
            <v>32001</v>
          </cell>
        </row>
        <row r="4097">
          <cell r="B4097" t="str">
            <v>UNLOCKRES</v>
          </cell>
          <cell r="C4097" t="str">
            <v>UNLOCK/UNLATCH REFUSE</v>
          </cell>
          <cell r="D4097" t="str">
            <v>UNLOCKRESUNLOCK/UNLATCH REFUSE</v>
          </cell>
          <cell r="E4097">
            <v>2</v>
          </cell>
          <cell r="F4097">
            <v>0</v>
          </cell>
          <cell r="G4097">
            <v>32002</v>
          </cell>
        </row>
        <row r="4098">
          <cell r="B4098" t="str">
            <v>EXTRAR</v>
          </cell>
          <cell r="C4098" t="str">
            <v>EXTRA CAN/BAGS</v>
          </cell>
          <cell r="D4098" t="str">
            <v>EXTRAREXTRA CAN/BAGS</v>
          </cell>
          <cell r="E4098">
            <v>74</v>
          </cell>
          <cell r="F4098">
            <v>0</v>
          </cell>
          <cell r="G4098">
            <v>32001</v>
          </cell>
        </row>
        <row r="4099">
          <cell r="B4099" t="str">
            <v>REDELIVER</v>
          </cell>
          <cell r="C4099" t="str">
            <v>DELIVERY CHARGE</v>
          </cell>
          <cell r="D4099" t="str">
            <v>REDELIVERDELIVERY CHARGE</v>
          </cell>
          <cell r="E4099">
            <v>77</v>
          </cell>
          <cell r="F4099">
            <v>0</v>
          </cell>
          <cell r="G4099">
            <v>32001</v>
          </cell>
        </row>
        <row r="4100">
          <cell r="B4100" t="str">
            <v>SP60-RES</v>
          </cell>
          <cell r="C4100" t="str">
            <v>SPECIAL PICKUP 60GL RES</v>
          </cell>
          <cell r="D4100" t="str">
            <v>SP60-RESSPECIAL PICKUP 60GL RES</v>
          </cell>
          <cell r="E4100">
            <v>49</v>
          </cell>
          <cell r="F4100">
            <v>0</v>
          </cell>
          <cell r="G4100">
            <v>32001</v>
          </cell>
        </row>
        <row r="4101">
          <cell r="B4101" t="str">
            <v>2178-RES</v>
          </cell>
          <cell r="C4101" t="str">
            <v>FUEL AND MATERIAL SURCHARGE</v>
          </cell>
          <cell r="D4101" t="str">
            <v>2178-RESFUEL AND MATERIAL SURCHARGE</v>
          </cell>
          <cell r="E4101">
            <v>133</v>
          </cell>
          <cell r="F4101">
            <v>0</v>
          </cell>
          <cell r="G4101">
            <v>32002</v>
          </cell>
        </row>
        <row r="4102">
          <cell r="B4102" t="str">
            <v>LONGB-UTILITY</v>
          </cell>
          <cell r="C4102" t="str">
            <v>9.0% CITY UTILITY TAX</v>
          </cell>
          <cell r="D4102" t="str">
            <v>LONGB-UTILITY9.0% CITY UTILITY TAX</v>
          </cell>
          <cell r="E4102">
            <v>73</v>
          </cell>
          <cell r="F4102">
            <v>0</v>
          </cell>
          <cell r="G4102">
            <v>20175</v>
          </cell>
        </row>
        <row r="4103">
          <cell r="B4103" t="str">
            <v>REFUSE</v>
          </cell>
          <cell r="C4103" t="str">
            <v>3.6% WA REFUSE TAX</v>
          </cell>
          <cell r="D4103" t="str">
            <v>REFUSE3.6% WA REFUSE TAX</v>
          </cell>
          <cell r="E4103">
            <v>337</v>
          </cell>
          <cell r="F4103">
            <v>0</v>
          </cell>
          <cell r="G4103">
            <v>20180</v>
          </cell>
        </row>
        <row r="4104">
          <cell r="B4104" t="str">
            <v>REFUSE</v>
          </cell>
          <cell r="C4104" t="str">
            <v>3.6% WA REFUSE TAX</v>
          </cell>
          <cell r="D4104" t="str">
            <v>REFUSE3.6% WA REFUSE TAX</v>
          </cell>
          <cell r="E4104">
            <v>337</v>
          </cell>
          <cell r="F4104">
            <v>0</v>
          </cell>
          <cell r="G4104">
            <v>20180</v>
          </cell>
        </row>
        <row r="4105">
          <cell r="B4105" t="str">
            <v>WA-STATE</v>
          </cell>
          <cell r="C4105" t="str">
            <v>8.3% WA STATE SALES TAX</v>
          </cell>
          <cell r="D4105" t="str">
            <v>WA-STATE8.3% WA STATE SALES TAX</v>
          </cell>
          <cell r="E4105">
            <v>59</v>
          </cell>
          <cell r="F4105">
            <v>0</v>
          </cell>
          <cell r="G4105">
            <v>20140</v>
          </cell>
        </row>
        <row r="4106">
          <cell r="B4106" t="str">
            <v>60RM1</v>
          </cell>
          <cell r="C4106" t="str">
            <v>1-60 GAL CART MONTHLY SVC</v>
          </cell>
          <cell r="D4106" t="str">
            <v>60RM11-60 GAL CART MONTHLY SVC</v>
          </cell>
          <cell r="E4106">
            <v>88</v>
          </cell>
          <cell r="F4106">
            <v>0</v>
          </cell>
          <cell r="G4106">
            <v>32000</v>
          </cell>
        </row>
        <row r="4107">
          <cell r="B4107" t="str">
            <v>60RW1</v>
          </cell>
          <cell r="C4107" t="str">
            <v>1-60 GAL CART WEEKLY SVC</v>
          </cell>
          <cell r="D4107" t="str">
            <v>60RW11-60 GAL CART WEEKLY SVC</v>
          </cell>
          <cell r="E4107">
            <v>144</v>
          </cell>
          <cell r="F4107">
            <v>0</v>
          </cell>
          <cell r="G4107">
            <v>32000</v>
          </cell>
        </row>
        <row r="4108">
          <cell r="B4108" t="str">
            <v>90RW1</v>
          </cell>
          <cell r="C4108" t="str">
            <v>1-90 GAL CART RESI WKLY</v>
          </cell>
          <cell r="D4108" t="str">
            <v>90RW11-90 GAL CART RESI WKLY</v>
          </cell>
          <cell r="E4108">
            <v>104</v>
          </cell>
          <cell r="F4108">
            <v>0</v>
          </cell>
          <cell r="G4108">
            <v>32000</v>
          </cell>
        </row>
        <row r="4109">
          <cell r="B4109" t="str">
            <v>95RBRENT</v>
          </cell>
          <cell r="C4109" t="str">
            <v>95 RESI BEAR RENT</v>
          </cell>
          <cell r="D4109" t="str">
            <v>95RBRENT95 RESI BEAR RENT</v>
          </cell>
          <cell r="E4109">
            <v>49</v>
          </cell>
          <cell r="F4109">
            <v>0</v>
          </cell>
          <cell r="G4109">
            <v>32000</v>
          </cell>
        </row>
        <row r="4110">
          <cell r="B4110" t="str">
            <v>EXTRAR</v>
          </cell>
          <cell r="C4110" t="str">
            <v>EXTRA CAN/BAGS</v>
          </cell>
          <cell r="D4110" t="str">
            <v>EXTRAREXTRA CAN/BAGS</v>
          </cell>
          <cell r="E4110">
            <v>74</v>
          </cell>
          <cell r="F4110">
            <v>0</v>
          </cell>
          <cell r="G4110">
            <v>32001</v>
          </cell>
        </row>
        <row r="4111">
          <cell r="B4111" t="str">
            <v>REDELIVER</v>
          </cell>
          <cell r="C4111" t="str">
            <v>DELIVERY CHARGE</v>
          </cell>
          <cell r="D4111" t="str">
            <v>REDELIVERDELIVERY CHARGE</v>
          </cell>
          <cell r="E4111">
            <v>77</v>
          </cell>
          <cell r="F4111">
            <v>0</v>
          </cell>
          <cell r="G4111">
            <v>32001</v>
          </cell>
        </row>
        <row r="4112">
          <cell r="B4112" t="str">
            <v>RESTART</v>
          </cell>
          <cell r="C4112" t="str">
            <v>SERVICE RESTART FEE</v>
          </cell>
          <cell r="D4112" t="str">
            <v>RESTARTSERVICE RESTART FEE</v>
          </cell>
          <cell r="E4112">
            <v>80</v>
          </cell>
          <cell r="F4112">
            <v>0</v>
          </cell>
          <cell r="G4112">
            <v>32000</v>
          </cell>
        </row>
        <row r="4113">
          <cell r="B4113" t="str">
            <v>RXTRA90</v>
          </cell>
          <cell r="C4113" t="str">
            <v>EXTRA 90GAL RESI</v>
          </cell>
          <cell r="D4113" t="str">
            <v>RXTRA90EXTRA 90GAL RESI</v>
          </cell>
          <cell r="E4113">
            <v>35</v>
          </cell>
          <cell r="F4113">
            <v>0</v>
          </cell>
          <cell r="G4113">
            <v>32001</v>
          </cell>
        </row>
        <row r="4114">
          <cell r="B4114" t="str">
            <v>SP90-RES</v>
          </cell>
          <cell r="C4114" t="str">
            <v>SPECIAL PICKUP 90GL RES</v>
          </cell>
          <cell r="D4114" t="str">
            <v>SP90-RESSPECIAL PICKUP 90GL RES</v>
          </cell>
          <cell r="E4114">
            <v>20</v>
          </cell>
          <cell r="F4114">
            <v>0</v>
          </cell>
          <cell r="G4114">
            <v>32001</v>
          </cell>
        </row>
        <row r="4115">
          <cell r="B4115" t="str">
            <v>2178-RES</v>
          </cell>
          <cell r="C4115" t="str">
            <v>FUEL AND MATERIAL SURCHARGE</v>
          </cell>
          <cell r="D4115" t="str">
            <v>2178-RESFUEL AND MATERIAL SURCHARGE</v>
          </cell>
          <cell r="E4115">
            <v>133</v>
          </cell>
          <cell r="F4115">
            <v>0</v>
          </cell>
          <cell r="G4115">
            <v>32002</v>
          </cell>
        </row>
        <row r="4116">
          <cell r="B4116" t="str">
            <v>LONGB-UTILITY</v>
          </cell>
          <cell r="C4116" t="str">
            <v>9.0% CITY UTILITY TAX</v>
          </cell>
          <cell r="D4116" t="str">
            <v>LONGB-UTILITY9.0% CITY UTILITY TAX</v>
          </cell>
          <cell r="E4116">
            <v>73</v>
          </cell>
          <cell r="F4116">
            <v>0</v>
          </cell>
          <cell r="G4116">
            <v>20175</v>
          </cell>
        </row>
        <row r="4117">
          <cell r="B4117" t="str">
            <v>REFUSE</v>
          </cell>
          <cell r="C4117" t="str">
            <v>3.6% WA REFUSE TAX</v>
          </cell>
          <cell r="D4117" t="str">
            <v>REFUSE3.6% WA REFUSE TAX</v>
          </cell>
          <cell r="E4117">
            <v>337</v>
          </cell>
          <cell r="F4117">
            <v>0</v>
          </cell>
          <cell r="G4117">
            <v>20180</v>
          </cell>
        </row>
        <row r="4118">
          <cell r="B4118" t="str">
            <v>WA-STATE</v>
          </cell>
          <cell r="C4118" t="str">
            <v>8.3% WA STATE SALES TAX</v>
          </cell>
          <cell r="D4118" t="str">
            <v>WA-STATE8.3% WA STATE SALES TAX</v>
          </cell>
          <cell r="E4118">
            <v>59</v>
          </cell>
          <cell r="F4118">
            <v>0</v>
          </cell>
          <cell r="G4118">
            <v>20140</v>
          </cell>
        </row>
        <row r="4119">
          <cell r="B4119" t="str">
            <v>UNLOCKRESW1</v>
          </cell>
          <cell r="C4119" t="str">
            <v>UNLOCK/UNLATCH WEEKLY</v>
          </cell>
          <cell r="D4119" t="str">
            <v>UNLOCKRESW1UNLOCK/UNLATCH WEEKLY</v>
          </cell>
          <cell r="E4119">
            <v>20</v>
          </cell>
          <cell r="F4119">
            <v>0</v>
          </cell>
          <cell r="G4119">
            <v>32001</v>
          </cell>
        </row>
        <row r="4120">
          <cell r="B4120" t="str">
            <v>EXTRAR</v>
          </cell>
          <cell r="C4120" t="str">
            <v>EXTRA CAN/BAGS</v>
          </cell>
          <cell r="D4120" t="str">
            <v>EXTRAREXTRA CAN/BAGS</v>
          </cell>
          <cell r="E4120">
            <v>74</v>
          </cell>
          <cell r="F4120">
            <v>0</v>
          </cell>
          <cell r="G4120">
            <v>32001</v>
          </cell>
        </row>
        <row r="4121">
          <cell r="B4121" t="str">
            <v>RESTART</v>
          </cell>
          <cell r="C4121" t="str">
            <v>SERVICE RESTART FEE</v>
          </cell>
          <cell r="D4121" t="str">
            <v>RESTARTSERVICE RESTART FEE</v>
          </cell>
          <cell r="E4121">
            <v>80</v>
          </cell>
          <cell r="F4121">
            <v>0</v>
          </cell>
          <cell r="G4121">
            <v>32000</v>
          </cell>
        </row>
        <row r="4122">
          <cell r="B4122" t="str">
            <v>RXTRA90</v>
          </cell>
          <cell r="C4122" t="str">
            <v>EXTRA 90GAL RESI</v>
          </cell>
          <cell r="D4122" t="str">
            <v>RXTRA90EXTRA 90GAL RESI</v>
          </cell>
          <cell r="E4122">
            <v>35</v>
          </cell>
          <cell r="F4122">
            <v>0</v>
          </cell>
          <cell r="G4122">
            <v>32001</v>
          </cell>
        </row>
        <row r="4123">
          <cell r="B4123" t="str">
            <v>CPRENT20M</v>
          </cell>
          <cell r="C4123" t="str">
            <v>20YD COMP MONTHLY RENT</v>
          </cell>
          <cell r="D4123" t="str">
            <v>CPRENT20M20YD COMP MONTHLY RENT</v>
          </cell>
          <cell r="E4123">
            <v>12</v>
          </cell>
          <cell r="F4123">
            <v>0</v>
          </cell>
          <cell r="G4123">
            <v>31002</v>
          </cell>
        </row>
        <row r="4124">
          <cell r="B4124" t="str">
            <v>RORENT</v>
          </cell>
          <cell r="C4124" t="str">
            <v>ROLL OFF RENT</v>
          </cell>
          <cell r="D4124" t="str">
            <v>RORENTROLL OFF RENT</v>
          </cell>
          <cell r="E4124">
            <v>48</v>
          </cell>
          <cell r="F4124">
            <v>0</v>
          </cell>
          <cell r="G4124">
            <v>31002</v>
          </cell>
        </row>
        <row r="4125">
          <cell r="B4125" t="str">
            <v>RORENTTM</v>
          </cell>
          <cell r="C4125" t="str">
            <v>ROLL OFF RENT TEMP MONTHLY</v>
          </cell>
          <cell r="D4125" t="str">
            <v>RORENTTMROLL OFF RENT TEMP MONTHLY</v>
          </cell>
          <cell r="E4125">
            <v>67</v>
          </cell>
          <cell r="F4125">
            <v>0</v>
          </cell>
          <cell r="G4125">
            <v>31002</v>
          </cell>
        </row>
        <row r="4126">
          <cell r="B4126" t="str">
            <v>SPRECY</v>
          </cell>
          <cell r="C4126" t="str">
            <v>SPECIAL RECY HAUL</v>
          </cell>
          <cell r="D4126" t="str">
            <v>SPRECYSPECIAL RECY HAUL</v>
          </cell>
          <cell r="E4126">
            <v>24</v>
          </cell>
          <cell r="F4126">
            <v>0</v>
          </cell>
          <cell r="G4126">
            <v>31004</v>
          </cell>
        </row>
        <row r="4127">
          <cell r="B4127" t="str">
            <v>DISP</v>
          </cell>
          <cell r="C4127" t="str">
            <v>Disposal Fee Per Ton</v>
          </cell>
          <cell r="D4127" t="str">
            <v>DISPDisposal Fee Per Ton</v>
          </cell>
          <cell r="E4127">
            <v>62</v>
          </cell>
          <cell r="F4127">
            <v>0</v>
          </cell>
          <cell r="G4127">
            <v>31005</v>
          </cell>
        </row>
        <row r="4128">
          <cell r="B4128" t="str">
            <v>RECYHAUL</v>
          </cell>
          <cell r="C4128" t="str">
            <v>ROLL OFF RECYCLE HAUL</v>
          </cell>
          <cell r="D4128" t="str">
            <v>RECYHAULROLL OFF RECYCLE HAUL</v>
          </cell>
          <cell r="E4128">
            <v>42</v>
          </cell>
          <cell r="F4128">
            <v>0</v>
          </cell>
          <cell r="G4128">
            <v>31004</v>
          </cell>
        </row>
        <row r="4129">
          <cell r="B4129" t="str">
            <v>ROHAUL20</v>
          </cell>
          <cell r="C4129" t="str">
            <v>20YD ROLL OFF-HAUL</v>
          </cell>
          <cell r="D4129" t="str">
            <v>ROHAUL2020YD ROLL OFF-HAUL</v>
          </cell>
          <cell r="E4129">
            <v>48</v>
          </cell>
          <cell r="F4129">
            <v>0</v>
          </cell>
          <cell r="G4129">
            <v>31000</v>
          </cell>
        </row>
        <row r="4130">
          <cell r="B4130" t="str">
            <v>ROHAUL20T</v>
          </cell>
          <cell r="C4130" t="str">
            <v>20YD ROLL OFF TEMP HAUL</v>
          </cell>
          <cell r="D4130" t="str">
            <v>ROHAUL20T20YD ROLL OFF TEMP HAUL</v>
          </cell>
          <cell r="E4130">
            <v>42</v>
          </cell>
          <cell r="F4130">
            <v>0</v>
          </cell>
          <cell r="G4130">
            <v>31000</v>
          </cell>
        </row>
        <row r="4131">
          <cell r="B4131" t="str">
            <v>RORENTTD</v>
          </cell>
          <cell r="C4131" t="str">
            <v>ROLL OFF RENT TEMP DAILY</v>
          </cell>
          <cell r="D4131" t="str">
            <v>RORENTTDROLL OFF RENT TEMP DAILY</v>
          </cell>
          <cell r="E4131">
            <v>47</v>
          </cell>
          <cell r="F4131">
            <v>0</v>
          </cell>
          <cell r="G4131">
            <v>31002</v>
          </cell>
        </row>
        <row r="4132">
          <cell r="B4132" t="str">
            <v>TIRE-RO</v>
          </cell>
          <cell r="C4132" t="str">
            <v>TIRE FEE - RO</v>
          </cell>
          <cell r="D4132" t="str">
            <v>TIRE-ROTIRE FEE - RO</v>
          </cell>
          <cell r="E4132">
            <v>22</v>
          </cell>
          <cell r="F4132">
            <v>0</v>
          </cell>
          <cell r="G4132">
            <v>31005</v>
          </cell>
        </row>
        <row r="4133">
          <cell r="B4133" t="str">
            <v>COMMODITY</v>
          </cell>
          <cell r="C4133" t="str">
            <v>COMMODITY</v>
          </cell>
          <cell r="D4133" t="str">
            <v>COMMODITYCOMMODITY</v>
          </cell>
          <cell r="E4133">
            <v>33</v>
          </cell>
          <cell r="F4133">
            <v>0</v>
          </cell>
          <cell r="G4133">
            <v>44161</v>
          </cell>
        </row>
        <row r="4134">
          <cell r="B4134" t="str">
            <v>2178-RO</v>
          </cell>
          <cell r="C4134" t="str">
            <v>FUEL AND MATERIAL SURCHARGE</v>
          </cell>
          <cell r="D4134" t="str">
            <v>2178-ROFUEL AND MATERIAL SURCHARGE</v>
          </cell>
          <cell r="E4134">
            <v>140</v>
          </cell>
          <cell r="F4134">
            <v>0</v>
          </cell>
          <cell r="G4134">
            <v>31008</v>
          </cell>
        </row>
        <row r="4135">
          <cell r="B4135" t="str">
            <v>LONGB-UTILITY</v>
          </cell>
          <cell r="C4135" t="str">
            <v>9.0% CITY UTILITY TAX</v>
          </cell>
          <cell r="D4135" t="str">
            <v>LONGB-UTILITY9.0% CITY UTILITY TAX</v>
          </cell>
          <cell r="E4135">
            <v>73</v>
          </cell>
          <cell r="F4135">
            <v>0</v>
          </cell>
          <cell r="G4135">
            <v>20175</v>
          </cell>
        </row>
        <row r="4136">
          <cell r="B4136" t="str">
            <v>REFUSE</v>
          </cell>
          <cell r="C4136" t="str">
            <v>3.6% WA REFUSE TAX</v>
          </cell>
          <cell r="D4136" t="str">
            <v>REFUSE3.6% WA REFUSE TAX</v>
          </cell>
          <cell r="E4136">
            <v>337</v>
          </cell>
          <cell r="F4136">
            <v>0</v>
          </cell>
          <cell r="G4136">
            <v>20180</v>
          </cell>
        </row>
        <row r="4137">
          <cell r="B4137" t="str">
            <v>WA-STATE</v>
          </cell>
          <cell r="C4137" t="str">
            <v>8.3% WA STATE SALES TAX</v>
          </cell>
          <cell r="D4137" t="str">
            <v>WA-STATE8.3% WA STATE SALES TAX</v>
          </cell>
          <cell r="E4137">
            <v>59</v>
          </cell>
          <cell r="F4137">
            <v>0</v>
          </cell>
          <cell r="G4137">
            <v>20140</v>
          </cell>
        </row>
        <row r="4138">
          <cell r="B4138" t="str">
            <v>FINCHG</v>
          </cell>
          <cell r="C4138" t="str">
            <v>LATE FEE</v>
          </cell>
          <cell r="D4138" t="str">
            <v>FINCHGLATE FEE</v>
          </cell>
          <cell r="E4138">
            <v>138</v>
          </cell>
          <cell r="F4138">
            <v>0</v>
          </cell>
          <cell r="G4138">
            <v>38000</v>
          </cell>
        </row>
        <row r="4139">
          <cell r="B4139" t="str">
            <v>BD</v>
          </cell>
          <cell r="C4139" t="str">
            <v>W\O BAD DEBT</v>
          </cell>
          <cell r="D4139" t="str">
            <v>BDW\O BAD DEBT</v>
          </cell>
          <cell r="E4139">
            <v>46</v>
          </cell>
          <cell r="F4139">
            <v>0</v>
          </cell>
          <cell r="G4139">
            <v>11902</v>
          </cell>
        </row>
        <row r="4140">
          <cell r="B4140" t="str">
            <v>BDR</v>
          </cell>
          <cell r="C4140" t="str">
            <v>BAD DEBT RECOVERY</v>
          </cell>
          <cell r="D4140" t="str">
            <v>BDRBAD DEBT RECOVERY</v>
          </cell>
          <cell r="E4140">
            <v>30</v>
          </cell>
          <cell r="F4140">
            <v>0</v>
          </cell>
          <cell r="G4140">
            <v>11903</v>
          </cell>
        </row>
        <row r="4141">
          <cell r="B4141" t="str">
            <v>MM</v>
          </cell>
          <cell r="C4141" t="str">
            <v>MOVE MONEY</v>
          </cell>
          <cell r="D4141" t="str">
            <v>MMMOVE MONEY</v>
          </cell>
          <cell r="E4141">
            <v>63</v>
          </cell>
          <cell r="F4141">
            <v>0</v>
          </cell>
          <cell r="G4141">
            <v>10095</v>
          </cell>
        </row>
        <row r="4142">
          <cell r="B4142" t="str">
            <v>REFUND</v>
          </cell>
          <cell r="C4142" t="str">
            <v>REFUND</v>
          </cell>
          <cell r="D4142" t="str">
            <v>REFUNDREFUND</v>
          </cell>
          <cell r="E4142">
            <v>42</v>
          </cell>
          <cell r="F4142">
            <v>0</v>
          </cell>
          <cell r="G4142">
            <v>11599</v>
          </cell>
        </row>
        <row r="4143">
          <cell r="B4143" t="str">
            <v>BDR</v>
          </cell>
          <cell r="C4143" t="str">
            <v>BAD DEBT RECOVERY</v>
          </cell>
          <cell r="D4143" t="str">
            <v>BDRBAD DEBT RECOVERY</v>
          </cell>
          <cell r="E4143">
            <v>30</v>
          </cell>
          <cell r="F4143">
            <v>0</v>
          </cell>
          <cell r="G4143">
            <v>11903</v>
          </cell>
        </row>
        <row r="4144">
          <cell r="B4144" t="str">
            <v>FINCHG</v>
          </cell>
          <cell r="C4144" t="str">
            <v>LATE FEE</v>
          </cell>
          <cell r="D4144" t="str">
            <v>FINCHGLATE FEE</v>
          </cell>
          <cell r="E4144">
            <v>138</v>
          </cell>
          <cell r="F4144">
            <v>0</v>
          </cell>
          <cell r="G4144">
            <v>38000</v>
          </cell>
        </row>
        <row r="4145">
          <cell r="B4145" t="str">
            <v>MM</v>
          </cell>
          <cell r="C4145" t="str">
            <v>MOVE MONEY</v>
          </cell>
          <cell r="D4145" t="str">
            <v>MMMOVE MONEY</v>
          </cell>
          <cell r="E4145">
            <v>63</v>
          </cell>
          <cell r="F4145">
            <v>0</v>
          </cell>
          <cell r="G4145">
            <v>10095</v>
          </cell>
        </row>
        <row r="4146">
          <cell r="B4146" t="str">
            <v>REFUND</v>
          </cell>
          <cell r="C4146" t="str">
            <v>REFUND</v>
          </cell>
          <cell r="D4146" t="str">
            <v>REFUNDREFUND</v>
          </cell>
          <cell r="E4146">
            <v>42</v>
          </cell>
          <cell r="F4146">
            <v>0</v>
          </cell>
          <cell r="G4146">
            <v>11599</v>
          </cell>
        </row>
        <row r="4147">
          <cell r="B4147" t="str">
            <v>FINCHG</v>
          </cell>
          <cell r="C4147" t="str">
            <v>LATE FEE</v>
          </cell>
          <cell r="D4147" t="str">
            <v>FINCHGLATE FEE</v>
          </cell>
          <cell r="E4147">
            <v>138</v>
          </cell>
          <cell r="F4147">
            <v>0</v>
          </cell>
          <cell r="G4147">
            <v>38000</v>
          </cell>
        </row>
        <row r="4148">
          <cell r="B4148" t="str">
            <v>ADJTAX</v>
          </cell>
          <cell r="C4148" t="str">
            <v>TAX ADJUSTMENT</v>
          </cell>
          <cell r="D4148" t="str">
            <v>ADJTAXTAX ADJUSTMENT</v>
          </cell>
          <cell r="E4148">
            <v>1</v>
          </cell>
          <cell r="F4148">
            <v>0</v>
          </cell>
          <cell r="G4148">
            <v>20180</v>
          </cell>
        </row>
        <row r="4149">
          <cell r="B4149" t="str">
            <v>BD</v>
          </cell>
          <cell r="C4149" t="str">
            <v>W\O BAD DEBT</v>
          </cell>
          <cell r="D4149" t="str">
            <v>BDW\O BAD DEBT</v>
          </cell>
          <cell r="E4149">
            <v>46</v>
          </cell>
          <cell r="F4149">
            <v>0</v>
          </cell>
          <cell r="G4149">
            <v>11902</v>
          </cell>
        </row>
        <row r="4150">
          <cell r="B4150" t="str">
            <v>BDR</v>
          </cell>
          <cell r="C4150" t="str">
            <v>BAD DEBT RECOVERY</v>
          </cell>
          <cell r="D4150" t="str">
            <v>BDRBAD DEBT RECOVERY</v>
          </cell>
          <cell r="E4150">
            <v>30</v>
          </cell>
          <cell r="F4150">
            <v>0</v>
          </cell>
          <cell r="G4150">
            <v>11903</v>
          </cell>
        </row>
        <row r="4151">
          <cell r="B4151" t="str">
            <v>FINCHG</v>
          </cell>
          <cell r="C4151" t="str">
            <v>LATE FEE</v>
          </cell>
          <cell r="D4151" t="str">
            <v>FINCHGLATE FEE</v>
          </cell>
          <cell r="E4151">
            <v>138</v>
          </cell>
          <cell r="F4151">
            <v>0</v>
          </cell>
          <cell r="G4151">
            <v>38000</v>
          </cell>
        </row>
        <row r="4152">
          <cell r="B4152" t="str">
            <v>MM</v>
          </cell>
          <cell r="C4152" t="str">
            <v>MOVE MONEY</v>
          </cell>
          <cell r="D4152" t="str">
            <v>MMMOVE MONEY</v>
          </cell>
          <cell r="E4152">
            <v>63</v>
          </cell>
          <cell r="F4152">
            <v>0</v>
          </cell>
          <cell r="G4152">
            <v>10095</v>
          </cell>
        </row>
        <row r="4153">
          <cell r="B4153" t="str">
            <v>REFUND</v>
          </cell>
          <cell r="C4153" t="str">
            <v>REFUND</v>
          </cell>
          <cell r="D4153" t="str">
            <v>REFUNDREFUND</v>
          </cell>
          <cell r="E4153">
            <v>42</v>
          </cell>
          <cell r="F4153">
            <v>0</v>
          </cell>
          <cell r="G4153">
            <v>11599</v>
          </cell>
        </row>
        <row r="4154">
          <cell r="B4154" t="str">
            <v>OFOWC</v>
          </cell>
          <cell r="C4154" t="str">
            <v>OVERFILL/OVERWEIGHT COMM</v>
          </cell>
          <cell r="D4154" t="str">
            <v>OFOWCOVERFILL/OVERWEIGHT COMM</v>
          </cell>
          <cell r="E4154">
            <v>40</v>
          </cell>
          <cell r="F4154">
            <v>0</v>
          </cell>
          <cell r="G4154">
            <v>33001</v>
          </cell>
        </row>
        <row r="4155">
          <cell r="B4155" t="str">
            <v>300C2W1</v>
          </cell>
          <cell r="C4155" t="str">
            <v>1-300 GL CART 2X WK SVC</v>
          </cell>
          <cell r="D4155" t="str">
            <v>300C2W11-300 GL CART 2X WK SVC</v>
          </cell>
          <cell r="E4155">
            <v>41</v>
          </cell>
          <cell r="F4155">
            <v>0</v>
          </cell>
          <cell r="G4155">
            <v>33000</v>
          </cell>
        </row>
        <row r="4156">
          <cell r="B4156" t="str">
            <v>300C3W1</v>
          </cell>
          <cell r="C4156" t="str">
            <v>1-300 GL CART 3X WK SVC</v>
          </cell>
          <cell r="D4156" t="str">
            <v>300C3W11-300 GL CART 3X WK SVC</v>
          </cell>
          <cell r="E4156">
            <v>38</v>
          </cell>
          <cell r="F4156">
            <v>0</v>
          </cell>
          <cell r="G4156">
            <v>33000</v>
          </cell>
        </row>
        <row r="4157">
          <cell r="B4157" t="str">
            <v>300C4W1</v>
          </cell>
          <cell r="C4157" t="str">
            <v>1-300 GL CART 4X WK SVC</v>
          </cell>
          <cell r="D4157" t="str">
            <v>300C4W11-300 GL CART 4X WK SVC</v>
          </cell>
          <cell r="E4157">
            <v>11</v>
          </cell>
          <cell r="F4157">
            <v>0</v>
          </cell>
          <cell r="G4157">
            <v>33000</v>
          </cell>
        </row>
        <row r="4158">
          <cell r="B4158" t="str">
            <v>300C5W1</v>
          </cell>
          <cell r="C4158" t="str">
            <v>1-300 GL CART 5X WK SVC</v>
          </cell>
          <cell r="D4158" t="str">
            <v>300C5W11-300 GL CART 5X WK SVC</v>
          </cell>
          <cell r="E4158">
            <v>34</v>
          </cell>
          <cell r="F4158">
            <v>0</v>
          </cell>
          <cell r="G4158">
            <v>33000</v>
          </cell>
        </row>
        <row r="4159">
          <cell r="B4159" t="str">
            <v>300CE1</v>
          </cell>
          <cell r="C4159" t="str">
            <v>1-300 GL CART EOW SVC</v>
          </cell>
          <cell r="D4159" t="str">
            <v>300CE11-300 GL CART EOW SVC</v>
          </cell>
          <cell r="E4159">
            <v>46</v>
          </cell>
          <cell r="F4159">
            <v>0</v>
          </cell>
          <cell r="G4159">
            <v>33000</v>
          </cell>
        </row>
        <row r="4160">
          <cell r="B4160" t="str">
            <v>300CW1</v>
          </cell>
          <cell r="C4160" t="str">
            <v>1-300 GL CART WEEKLY SVC</v>
          </cell>
          <cell r="D4160" t="str">
            <v>300CW11-300 GL CART WEEKLY SVC</v>
          </cell>
          <cell r="E4160">
            <v>51</v>
          </cell>
          <cell r="F4160">
            <v>0</v>
          </cell>
          <cell r="G4160">
            <v>33000</v>
          </cell>
        </row>
        <row r="4161">
          <cell r="B4161" t="str">
            <v>300RENTTM</v>
          </cell>
          <cell r="C4161" t="str">
            <v>300 GL CART TEMP RENT MONTHLY</v>
          </cell>
          <cell r="D4161" t="str">
            <v>300RENTTM300 GL CART TEMP RENT MONTHLY</v>
          </cell>
          <cell r="E4161">
            <v>28</v>
          </cell>
          <cell r="F4161">
            <v>0</v>
          </cell>
          <cell r="G4161">
            <v>33000</v>
          </cell>
        </row>
        <row r="4162">
          <cell r="B4162" t="str">
            <v>60C2W1</v>
          </cell>
          <cell r="C4162" t="str">
            <v>1-60 GAL CART CMML 2X WK</v>
          </cell>
          <cell r="D4162" t="str">
            <v>60C2W11-60 GAL CART CMML 2X WK</v>
          </cell>
          <cell r="E4162">
            <v>25</v>
          </cell>
          <cell r="F4162">
            <v>0</v>
          </cell>
          <cell r="G4162">
            <v>33000</v>
          </cell>
        </row>
        <row r="4163">
          <cell r="B4163" t="str">
            <v>60CE1</v>
          </cell>
          <cell r="C4163" t="str">
            <v>1-60 GAL CART CMML EOW</v>
          </cell>
          <cell r="D4163" t="str">
            <v>60CE11-60 GAL CART CMML EOW</v>
          </cell>
          <cell r="E4163">
            <v>52</v>
          </cell>
          <cell r="F4163">
            <v>0</v>
          </cell>
          <cell r="G4163">
            <v>33000</v>
          </cell>
        </row>
        <row r="4164">
          <cell r="B4164" t="str">
            <v>60CW1</v>
          </cell>
          <cell r="C4164" t="str">
            <v>1-60 GAL CART CMML WKLY</v>
          </cell>
          <cell r="D4164" t="str">
            <v>60CW11-60 GAL CART CMML WKLY</v>
          </cell>
          <cell r="E4164">
            <v>54</v>
          </cell>
          <cell r="F4164">
            <v>0</v>
          </cell>
          <cell r="G4164">
            <v>33000</v>
          </cell>
        </row>
        <row r="4165">
          <cell r="B4165" t="str">
            <v>65C2WB1</v>
          </cell>
          <cell r="C4165" t="str">
            <v>1-65 GAL BEAR CART CMML 2X WK</v>
          </cell>
          <cell r="D4165" t="str">
            <v>65C2WB11-65 GAL BEAR CART CMML 2X WK</v>
          </cell>
          <cell r="E4165">
            <v>27</v>
          </cell>
          <cell r="F4165">
            <v>0</v>
          </cell>
          <cell r="G4165">
            <v>33000</v>
          </cell>
        </row>
        <row r="4166">
          <cell r="B4166" t="str">
            <v>65CBRENT</v>
          </cell>
          <cell r="C4166" t="str">
            <v>65 CMML BEAR RENT</v>
          </cell>
          <cell r="D4166" t="str">
            <v>65CBRENT65 CMML BEAR RENT</v>
          </cell>
          <cell r="E4166">
            <v>31</v>
          </cell>
          <cell r="F4166">
            <v>0</v>
          </cell>
          <cell r="G4166">
            <v>33000</v>
          </cell>
        </row>
        <row r="4167">
          <cell r="B4167" t="str">
            <v>65CWB1</v>
          </cell>
          <cell r="C4167" t="str">
            <v>1-65 GAL BEAR CART CMML WKLY</v>
          </cell>
          <cell r="D4167" t="str">
            <v>65CWB11-65 GAL BEAR CART CMML WKLY</v>
          </cell>
          <cell r="E4167">
            <v>34</v>
          </cell>
          <cell r="F4167">
            <v>0</v>
          </cell>
          <cell r="G4167">
            <v>33000</v>
          </cell>
        </row>
        <row r="4168">
          <cell r="B4168" t="str">
            <v>90C2W1</v>
          </cell>
          <cell r="C4168" t="str">
            <v>1-90 GAL CART CMML 2X WK</v>
          </cell>
          <cell r="D4168" t="str">
            <v>90C2W11-90 GAL CART CMML 2X WK</v>
          </cell>
          <cell r="E4168">
            <v>36</v>
          </cell>
          <cell r="F4168">
            <v>0</v>
          </cell>
          <cell r="G4168">
            <v>33000</v>
          </cell>
        </row>
        <row r="4169">
          <cell r="B4169" t="str">
            <v>90C3W1</v>
          </cell>
          <cell r="C4169" t="str">
            <v>1-90 GAL CART CMML 3X WK</v>
          </cell>
          <cell r="D4169" t="str">
            <v>90C3W11-90 GAL CART CMML 3X WK</v>
          </cell>
          <cell r="E4169">
            <v>5</v>
          </cell>
          <cell r="F4169">
            <v>0</v>
          </cell>
          <cell r="G4169">
            <v>33000</v>
          </cell>
        </row>
        <row r="4170">
          <cell r="B4170" t="str">
            <v>90CE1</v>
          </cell>
          <cell r="C4170" t="str">
            <v>1-90 GAL CART CMML EOW</v>
          </cell>
          <cell r="D4170" t="str">
            <v>90CE11-90 GAL CART CMML EOW</v>
          </cell>
          <cell r="E4170">
            <v>19</v>
          </cell>
          <cell r="F4170">
            <v>0</v>
          </cell>
          <cell r="G4170">
            <v>33000</v>
          </cell>
        </row>
        <row r="4171">
          <cell r="B4171" t="str">
            <v>90CW1</v>
          </cell>
          <cell r="C4171" t="str">
            <v>1-90 GAL CART CMML WKLY</v>
          </cell>
          <cell r="D4171" t="str">
            <v>90CW11-90 GAL CART CMML WKLY</v>
          </cell>
          <cell r="E4171">
            <v>63</v>
          </cell>
          <cell r="F4171">
            <v>0</v>
          </cell>
          <cell r="G4171">
            <v>33000</v>
          </cell>
        </row>
        <row r="4172">
          <cell r="B4172" t="str">
            <v>95C2WB1</v>
          </cell>
          <cell r="C4172" t="str">
            <v>1-95 GAL BEAR CART CMML 2X WK</v>
          </cell>
          <cell r="D4172" t="str">
            <v>95C2WB11-95 GAL BEAR CART CMML 2X WK</v>
          </cell>
          <cell r="E4172">
            <v>15</v>
          </cell>
          <cell r="F4172">
            <v>0</v>
          </cell>
          <cell r="G4172">
            <v>33000</v>
          </cell>
        </row>
        <row r="4173">
          <cell r="B4173" t="str">
            <v>95C3WB1</v>
          </cell>
          <cell r="C4173" t="str">
            <v>1-95 GAL BEAR CART CMML 3X WK</v>
          </cell>
          <cell r="D4173" t="str">
            <v>95C3WB11-95 GAL BEAR CART CMML 3X WK</v>
          </cell>
          <cell r="E4173">
            <v>17</v>
          </cell>
          <cell r="F4173">
            <v>0</v>
          </cell>
          <cell r="G4173">
            <v>33000</v>
          </cell>
        </row>
        <row r="4174">
          <cell r="B4174" t="str">
            <v>95CBRENT</v>
          </cell>
          <cell r="C4174" t="str">
            <v>95 CMML BEAR RENT</v>
          </cell>
          <cell r="D4174" t="str">
            <v>95CBRENT95 CMML BEAR RENT</v>
          </cell>
          <cell r="E4174">
            <v>37</v>
          </cell>
          <cell r="F4174">
            <v>0</v>
          </cell>
          <cell r="G4174">
            <v>33000</v>
          </cell>
        </row>
        <row r="4175">
          <cell r="B4175" t="str">
            <v>95CWB1</v>
          </cell>
          <cell r="C4175" t="str">
            <v>1-95 GAL BEAR CART CMML WKLY</v>
          </cell>
          <cell r="D4175" t="str">
            <v>95CWB11-95 GAL BEAR CART CMML WKLY</v>
          </cell>
          <cell r="E4175">
            <v>37</v>
          </cell>
          <cell r="F4175">
            <v>0</v>
          </cell>
          <cell r="G4175">
            <v>33000</v>
          </cell>
        </row>
        <row r="4176">
          <cell r="B4176" t="str">
            <v>CASTERS-COM</v>
          </cell>
          <cell r="C4176" t="str">
            <v>CASTERS - COM</v>
          </cell>
          <cell r="D4176" t="str">
            <v>CASTERS-COMCASTERS - COM</v>
          </cell>
          <cell r="E4176">
            <v>43</v>
          </cell>
          <cell r="F4176">
            <v>0</v>
          </cell>
          <cell r="G4176">
            <v>33000</v>
          </cell>
        </row>
        <row r="4177">
          <cell r="B4177" t="str">
            <v>CDRIVEIN</v>
          </cell>
          <cell r="C4177" t="str">
            <v>DRIVE IN SERVICE</v>
          </cell>
          <cell r="D4177" t="str">
            <v>CDRIVEINDRIVE IN SERVICE</v>
          </cell>
          <cell r="E4177">
            <v>5</v>
          </cell>
          <cell r="F4177">
            <v>0</v>
          </cell>
          <cell r="G4177">
            <v>33001</v>
          </cell>
        </row>
        <row r="4178">
          <cell r="B4178" t="str">
            <v>CDRIVEINEOW</v>
          </cell>
          <cell r="C4178" t="str">
            <v>DRIVE IN SVC COMM EOW</v>
          </cell>
          <cell r="D4178" t="str">
            <v>CDRIVEINEOWDRIVE IN SVC COMM EOW</v>
          </cell>
          <cell r="E4178">
            <v>5</v>
          </cell>
          <cell r="F4178">
            <v>0</v>
          </cell>
          <cell r="G4178">
            <v>33001</v>
          </cell>
        </row>
        <row r="4179">
          <cell r="B4179" t="str">
            <v>CRENT300</v>
          </cell>
          <cell r="C4179" t="str">
            <v>CONTAINER RENT 300 GAL</v>
          </cell>
          <cell r="D4179" t="str">
            <v>CRENT300CONTAINER RENT 300 GAL</v>
          </cell>
          <cell r="E4179">
            <v>46</v>
          </cell>
          <cell r="F4179">
            <v>0</v>
          </cell>
          <cell r="G4179">
            <v>33000</v>
          </cell>
        </row>
        <row r="4180">
          <cell r="B4180" t="str">
            <v>CRENT60</v>
          </cell>
          <cell r="C4180" t="str">
            <v>CONTAINER RENT 60 GAL</v>
          </cell>
          <cell r="D4180" t="str">
            <v>CRENT60CONTAINER RENT 60 GAL</v>
          </cell>
          <cell r="E4180">
            <v>50</v>
          </cell>
          <cell r="F4180">
            <v>0</v>
          </cell>
          <cell r="G4180">
            <v>33000</v>
          </cell>
        </row>
        <row r="4181">
          <cell r="B4181" t="str">
            <v>CRENT90</v>
          </cell>
          <cell r="C4181" t="str">
            <v>CONTAINER RENT 90 GAL</v>
          </cell>
          <cell r="D4181" t="str">
            <v>CRENT90CONTAINER RENT 90 GAL</v>
          </cell>
          <cell r="E4181">
            <v>12</v>
          </cell>
          <cell r="F4181">
            <v>0</v>
          </cell>
          <cell r="G4181">
            <v>33000</v>
          </cell>
        </row>
        <row r="4182">
          <cell r="B4182" t="str">
            <v>ROLLE-COM</v>
          </cell>
          <cell r="C4182" t="str">
            <v>ROLLOUT CMML EOW UP TO 25FT</v>
          </cell>
          <cell r="D4182" t="str">
            <v>ROLLE-COMROLLOUT CMML EOW UP TO 25FT</v>
          </cell>
          <cell r="E4182">
            <v>9</v>
          </cell>
          <cell r="F4182">
            <v>0</v>
          </cell>
          <cell r="G4182">
            <v>33001</v>
          </cell>
        </row>
        <row r="4183">
          <cell r="B4183" t="str">
            <v>ROLLOUTOC</v>
          </cell>
          <cell r="C4183" t="str">
            <v>ROLL OUT</v>
          </cell>
          <cell r="D4183" t="str">
            <v>ROLLOUTOCROLL OUT</v>
          </cell>
          <cell r="E4183">
            <v>36</v>
          </cell>
          <cell r="F4183">
            <v>0</v>
          </cell>
          <cell r="G4183">
            <v>33001</v>
          </cell>
        </row>
        <row r="4184">
          <cell r="B4184" t="str">
            <v>ROLLW300</v>
          </cell>
          <cell r="C4184" t="str">
            <v>ROLL OUT 300GAL WKLY</v>
          </cell>
          <cell r="D4184" t="str">
            <v>ROLLW300ROLL OUT 300GAL WKLY</v>
          </cell>
          <cell r="E4184">
            <v>13</v>
          </cell>
          <cell r="F4184">
            <v>0</v>
          </cell>
          <cell r="G4184">
            <v>33001</v>
          </cell>
        </row>
        <row r="4185">
          <cell r="B4185" t="str">
            <v>ROLLW-COM</v>
          </cell>
          <cell r="C4185" t="str">
            <v>ROLLOUT CMML WEEKLY UP TO 25FT</v>
          </cell>
          <cell r="D4185" t="str">
            <v>ROLLW-COMROLLOUT CMML WEEKLY UP TO 25FT</v>
          </cell>
          <cell r="E4185">
            <v>24</v>
          </cell>
          <cell r="F4185">
            <v>0</v>
          </cell>
          <cell r="G4185">
            <v>33001</v>
          </cell>
        </row>
        <row r="4186">
          <cell r="B4186" t="str">
            <v>UNLOCKREF</v>
          </cell>
          <cell r="C4186" t="str">
            <v>UNLOCK / UNLATCH REFUSE</v>
          </cell>
          <cell r="D4186" t="str">
            <v>UNLOCKREFUNLOCK / UNLATCH REFUSE</v>
          </cell>
          <cell r="E4186">
            <v>39</v>
          </cell>
          <cell r="F4186">
            <v>0</v>
          </cell>
          <cell r="G4186">
            <v>33001</v>
          </cell>
        </row>
        <row r="4187">
          <cell r="B4187" t="str">
            <v>300CTPU</v>
          </cell>
          <cell r="C4187" t="str">
            <v>300 GL CART TEMP PICKUP</v>
          </cell>
          <cell r="D4187" t="str">
            <v>300CTPU300 GL CART TEMP PICKUP</v>
          </cell>
          <cell r="E4187">
            <v>30</v>
          </cell>
          <cell r="F4187">
            <v>0</v>
          </cell>
          <cell r="G4187">
            <v>33000</v>
          </cell>
        </row>
        <row r="4188">
          <cell r="B4188" t="str">
            <v>CRENT300</v>
          </cell>
          <cell r="C4188" t="str">
            <v>CONTAINER RENT 300 GAL</v>
          </cell>
          <cell r="D4188" t="str">
            <v>CRENT300CONTAINER RENT 300 GAL</v>
          </cell>
          <cell r="E4188">
            <v>46</v>
          </cell>
          <cell r="F4188">
            <v>0</v>
          </cell>
          <cell r="G4188">
            <v>33000</v>
          </cell>
        </row>
        <row r="4189">
          <cell r="B4189" t="str">
            <v>CTDEL</v>
          </cell>
          <cell r="C4189" t="str">
            <v>TEMP CONTAINER DELIV</v>
          </cell>
          <cell r="D4189" t="str">
            <v>CTDELTEMP CONTAINER DELIV</v>
          </cell>
          <cell r="E4189">
            <v>21</v>
          </cell>
          <cell r="F4189">
            <v>0</v>
          </cell>
          <cell r="G4189">
            <v>33000</v>
          </cell>
        </row>
        <row r="4190">
          <cell r="B4190" t="str">
            <v>OFOWC</v>
          </cell>
          <cell r="C4190" t="str">
            <v>OVERFILL/OVERWEIGHT COMM</v>
          </cell>
          <cell r="D4190" t="str">
            <v>OFOWCOVERFILL/OVERWEIGHT COMM</v>
          </cell>
          <cell r="E4190">
            <v>40</v>
          </cell>
          <cell r="F4190">
            <v>0</v>
          </cell>
          <cell r="G4190">
            <v>33001</v>
          </cell>
        </row>
        <row r="4191">
          <cell r="B4191" t="str">
            <v>SP300</v>
          </cell>
          <cell r="C4191" t="str">
            <v>SPECIAL PICKUP 300GL</v>
          </cell>
          <cell r="D4191" t="str">
            <v>SP300SPECIAL PICKUP 300GL</v>
          </cell>
          <cell r="E4191">
            <v>30</v>
          </cell>
          <cell r="F4191">
            <v>0</v>
          </cell>
          <cell r="G4191">
            <v>33001</v>
          </cell>
        </row>
        <row r="4192">
          <cell r="B4192" t="str">
            <v>2178-COM</v>
          </cell>
          <cell r="C4192" t="str">
            <v>FUEL AND MATERIAL SURCHARGE</v>
          </cell>
          <cell r="D4192" t="str">
            <v>2178-COMFUEL AND MATERIAL SURCHARGE</v>
          </cell>
          <cell r="E4192">
            <v>77</v>
          </cell>
          <cell r="F4192">
            <v>0</v>
          </cell>
          <cell r="G4192">
            <v>33002</v>
          </cell>
        </row>
        <row r="4193">
          <cell r="B4193" t="str">
            <v>2178-RES</v>
          </cell>
          <cell r="C4193" t="str">
            <v>FUEL AND MATERIAL SURCHARGE</v>
          </cell>
          <cell r="D4193" t="str">
            <v>2178-RESFUEL AND MATERIAL SURCHARGE</v>
          </cell>
          <cell r="E4193">
            <v>133</v>
          </cell>
          <cell r="F4193">
            <v>0</v>
          </cell>
          <cell r="G4193">
            <v>33002</v>
          </cell>
        </row>
        <row r="4194">
          <cell r="B4194" t="str">
            <v>2178-RO</v>
          </cell>
          <cell r="C4194" t="str">
            <v>FUEL AND MATERIAL SURCHARGE</v>
          </cell>
          <cell r="D4194" t="str">
            <v>2178-ROFUEL AND MATERIAL SURCHARGE</v>
          </cell>
          <cell r="E4194">
            <v>140</v>
          </cell>
          <cell r="F4194">
            <v>0</v>
          </cell>
          <cell r="G4194">
            <v>33002</v>
          </cell>
        </row>
        <row r="4195">
          <cell r="B4195" t="str">
            <v>ILWACO-UTILITY</v>
          </cell>
          <cell r="C4195" t="str">
            <v>6.0% CITY UTILITY TAX</v>
          </cell>
          <cell r="D4195" t="str">
            <v>ILWACO-UTILITY6.0% CITY UTILITY TAX</v>
          </cell>
          <cell r="E4195">
            <v>79</v>
          </cell>
          <cell r="F4195">
            <v>0</v>
          </cell>
          <cell r="G4195">
            <v>20175</v>
          </cell>
        </row>
        <row r="4196">
          <cell r="B4196" t="str">
            <v>LONGB-UTILITY</v>
          </cell>
          <cell r="C4196" t="str">
            <v>9.0% CITY UTILITY TAX</v>
          </cell>
          <cell r="D4196" t="str">
            <v>LONGB-UTILITY9.0% CITY UTILITY TAX</v>
          </cell>
          <cell r="E4196">
            <v>73</v>
          </cell>
          <cell r="F4196">
            <v>0</v>
          </cell>
          <cell r="G4196">
            <v>20175</v>
          </cell>
        </row>
        <row r="4197">
          <cell r="B4197" t="str">
            <v>REFUSE</v>
          </cell>
          <cell r="C4197" t="str">
            <v>3.6% WA REFUSE TAX</v>
          </cell>
          <cell r="D4197" t="str">
            <v>REFUSE3.6% WA REFUSE TAX</v>
          </cell>
          <cell r="E4197">
            <v>337</v>
          </cell>
          <cell r="F4197">
            <v>0</v>
          </cell>
          <cell r="G4197">
            <v>20180</v>
          </cell>
        </row>
        <row r="4198">
          <cell r="B4198" t="str">
            <v>REFUSE</v>
          </cell>
          <cell r="C4198" t="str">
            <v>3.6% WA REFUSE TAX</v>
          </cell>
          <cell r="D4198" t="str">
            <v>REFUSE3.6% WA REFUSE TAX</v>
          </cell>
          <cell r="E4198">
            <v>337</v>
          </cell>
          <cell r="F4198">
            <v>0</v>
          </cell>
          <cell r="G4198">
            <v>20180</v>
          </cell>
        </row>
        <row r="4199">
          <cell r="B4199" t="str">
            <v>REFUSE</v>
          </cell>
          <cell r="C4199" t="str">
            <v>3.6% WA REFUSE TAX</v>
          </cell>
          <cell r="D4199" t="str">
            <v>REFUSE3.6% WA REFUSE TAX</v>
          </cell>
          <cell r="E4199">
            <v>337</v>
          </cell>
          <cell r="F4199">
            <v>0</v>
          </cell>
          <cell r="G4199">
            <v>20180</v>
          </cell>
        </row>
        <row r="4200">
          <cell r="B4200" t="str">
            <v>WA-STATE</v>
          </cell>
          <cell r="C4200" t="str">
            <v>8.1% WA STATE SALES TAX</v>
          </cell>
          <cell r="D4200" t="str">
            <v>WA-STATE8.1% WA STATE SALES TAX</v>
          </cell>
          <cell r="E4200">
            <v>170</v>
          </cell>
          <cell r="F4200">
            <v>0</v>
          </cell>
          <cell r="G4200">
            <v>20140</v>
          </cell>
        </row>
        <row r="4201">
          <cell r="B4201" t="str">
            <v>WA-STATE</v>
          </cell>
          <cell r="C4201" t="str">
            <v>8.1% WA STATE SALES TAX</v>
          </cell>
          <cell r="D4201" t="str">
            <v>WA-STATE8.1% WA STATE SALES TAX</v>
          </cell>
          <cell r="E4201">
            <v>170</v>
          </cell>
          <cell r="F4201">
            <v>0</v>
          </cell>
          <cell r="G4201">
            <v>20140</v>
          </cell>
        </row>
        <row r="4202">
          <cell r="B4202" t="str">
            <v>WA-STATE</v>
          </cell>
          <cell r="C4202" t="str">
            <v>8.1% WA STATE SALES TAX</v>
          </cell>
          <cell r="D4202" t="str">
            <v>WA-STATE8.1% WA STATE SALES TAX</v>
          </cell>
          <cell r="E4202">
            <v>170</v>
          </cell>
          <cell r="F4202">
            <v>0</v>
          </cell>
          <cell r="G4202">
            <v>20140</v>
          </cell>
        </row>
        <row r="4203">
          <cell r="B4203" t="str">
            <v>REF-PAYNOW</v>
          </cell>
          <cell r="C4203" t="str">
            <v>REFUND OF ONE-TIME PAYMENT</v>
          </cell>
          <cell r="D4203" t="str">
            <v>REF-PAYNOWREFUND OF ONE-TIME PAYMENT</v>
          </cell>
          <cell r="E4203">
            <v>51</v>
          </cell>
          <cell r="F4203">
            <v>0</v>
          </cell>
          <cell r="G4203">
            <v>10098</v>
          </cell>
        </row>
        <row r="4204">
          <cell r="B4204" t="str">
            <v>CC-KOL</v>
          </cell>
          <cell r="C4204" t="str">
            <v>ONLINE PAYMENT-CC</v>
          </cell>
          <cell r="D4204" t="str">
            <v>CC-KOLONLINE PAYMENT-CC</v>
          </cell>
          <cell r="E4204">
            <v>151</v>
          </cell>
          <cell r="F4204">
            <v>0</v>
          </cell>
          <cell r="G4204">
            <v>10098</v>
          </cell>
        </row>
        <row r="4205">
          <cell r="B4205" t="str">
            <v>CCREF-KOL</v>
          </cell>
          <cell r="C4205" t="str">
            <v>CREDIT CARD REFUND</v>
          </cell>
          <cell r="D4205" t="str">
            <v>CCREF-KOLCREDIT CARD REFUND</v>
          </cell>
          <cell r="E4205">
            <v>25</v>
          </cell>
          <cell r="F4205">
            <v>0</v>
          </cell>
          <cell r="G4205">
            <v>10098</v>
          </cell>
        </row>
        <row r="4206">
          <cell r="B4206" t="str">
            <v>MAKEPAYMENT</v>
          </cell>
          <cell r="C4206" t="str">
            <v>MAKE A PAYMENT</v>
          </cell>
          <cell r="D4206" t="str">
            <v>MAKEPAYMENTMAKE A PAYMENT</v>
          </cell>
          <cell r="E4206">
            <v>60</v>
          </cell>
          <cell r="F4206">
            <v>0</v>
          </cell>
          <cell r="G4206">
            <v>10098</v>
          </cell>
        </row>
        <row r="4207">
          <cell r="B4207" t="str">
            <v>PAY</v>
          </cell>
          <cell r="C4207" t="str">
            <v>PAYMENT-THANK YOU!</v>
          </cell>
          <cell r="D4207" t="str">
            <v>PAYPAYMENT-THANK YOU!</v>
          </cell>
          <cell r="E4207">
            <v>141</v>
          </cell>
          <cell r="F4207">
            <v>0</v>
          </cell>
          <cell r="G4207">
            <v>10060</v>
          </cell>
        </row>
        <row r="4208">
          <cell r="B4208" t="str">
            <v>PAY-CFREE</v>
          </cell>
          <cell r="C4208" t="str">
            <v>PAYMENT-THANK YOU</v>
          </cell>
          <cell r="D4208" t="str">
            <v>PAY-CFREEPAYMENT-THANK YOU</v>
          </cell>
          <cell r="E4208">
            <v>106</v>
          </cell>
          <cell r="F4208">
            <v>0</v>
          </cell>
          <cell r="G4208">
            <v>10092</v>
          </cell>
        </row>
        <row r="4209">
          <cell r="B4209" t="str">
            <v>PAY-KOL</v>
          </cell>
          <cell r="C4209" t="str">
            <v>PAYMENT-THANK YOU - OL</v>
          </cell>
          <cell r="D4209" t="str">
            <v>PAY-KOLPAYMENT-THANK YOU - OL</v>
          </cell>
          <cell r="E4209">
            <v>128</v>
          </cell>
          <cell r="F4209">
            <v>0</v>
          </cell>
          <cell r="G4209">
            <v>10093</v>
          </cell>
        </row>
        <row r="4210">
          <cell r="B4210" t="str">
            <v>PAYMET</v>
          </cell>
          <cell r="C4210" t="str">
            <v>METAVANTE ONLINE PAYMENT</v>
          </cell>
          <cell r="D4210" t="str">
            <v>PAYMETMETAVANTE ONLINE PAYMENT</v>
          </cell>
          <cell r="E4210">
            <v>77</v>
          </cell>
          <cell r="F4210">
            <v>0</v>
          </cell>
          <cell r="G4210">
            <v>10092</v>
          </cell>
        </row>
        <row r="4211">
          <cell r="B4211" t="str">
            <v>PAYNOW</v>
          </cell>
          <cell r="C4211" t="str">
            <v>ONE-TIME PAYMENT</v>
          </cell>
          <cell r="D4211" t="str">
            <v>PAYNOWONE-TIME PAYMENT</v>
          </cell>
          <cell r="E4211">
            <v>157</v>
          </cell>
          <cell r="F4211">
            <v>0</v>
          </cell>
          <cell r="G4211">
            <v>10098</v>
          </cell>
        </row>
        <row r="4212">
          <cell r="B4212" t="str">
            <v>PAYPNCL</v>
          </cell>
          <cell r="C4212" t="str">
            <v>PAYMENT THANK YOU!</v>
          </cell>
          <cell r="D4212" t="str">
            <v>PAYPNCLPAYMENT THANK YOU!</v>
          </cell>
          <cell r="E4212">
            <v>151</v>
          </cell>
          <cell r="F4212">
            <v>0</v>
          </cell>
          <cell r="G4212">
            <v>10099</v>
          </cell>
        </row>
        <row r="4213">
          <cell r="B4213" t="str">
            <v>REF-PAYNOW</v>
          </cell>
          <cell r="C4213" t="str">
            <v>REFUND OF ONE-TIME PAYMENT</v>
          </cell>
          <cell r="D4213" t="str">
            <v>REF-PAYNOWREFUND OF ONE-TIME PAYMENT</v>
          </cell>
          <cell r="E4213">
            <v>51</v>
          </cell>
          <cell r="F4213">
            <v>0</v>
          </cell>
          <cell r="G4213">
            <v>10098</v>
          </cell>
        </row>
        <row r="4214">
          <cell r="B4214" t="str">
            <v>CC-KOL</v>
          </cell>
          <cell r="C4214" t="str">
            <v>ONLINE PAYMENT-CC</v>
          </cell>
          <cell r="D4214" t="str">
            <v>CC-KOLONLINE PAYMENT-CC</v>
          </cell>
          <cell r="E4214">
            <v>151</v>
          </cell>
          <cell r="F4214">
            <v>0</v>
          </cell>
          <cell r="G4214">
            <v>10098</v>
          </cell>
        </row>
        <row r="4215">
          <cell r="B4215" t="str">
            <v>CCREF-KOL</v>
          </cell>
          <cell r="C4215" t="str">
            <v>CREDIT CARD REFUND</v>
          </cell>
          <cell r="D4215" t="str">
            <v>CCREF-KOLCREDIT CARD REFUND</v>
          </cell>
          <cell r="E4215">
            <v>25</v>
          </cell>
          <cell r="F4215">
            <v>0</v>
          </cell>
          <cell r="G4215">
            <v>10098</v>
          </cell>
        </row>
        <row r="4216">
          <cell r="B4216" t="str">
            <v>MAKEPAYMENT</v>
          </cell>
          <cell r="C4216" t="str">
            <v>MAKE A PAYMENT</v>
          </cell>
          <cell r="D4216" t="str">
            <v>MAKEPAYMENTMAKE A PAYMENT</v>
          </cell>
          <cell r="E4216">
            <v>60</v>
          </cell>
          <cell r="F4216">
            <v>0</v>
          </cell>
          <cell r="G4216">
            <v>10098</v>
          </cell>
        </row>
        <row r="4217">
          <cell r="B4217" t="str">
            <v>PAY</v>
          </cell>
          <cell r="C4217" t="str">
            <v>PAYMENT-THANK YOU!</v>
          </cell>
          <cell r="D4217" t="str">
            <v>PAYPAYMENT-THANK YOU!</v>
          </cell>
          <cell r="E4217">
            <v>141</v>
          </cell>
          <cell r="F4217">
            <v>0</v>
          </cell>
          <cell r="G4217">
            <v>10060</v>
          </cell>
        </row>
        <row r="4218">
          <cell r="B4218" t="str">
            <v>PAY-CFREE</v>
          </cell>
          <cell r="C4218" t="str">
            <v>PAYMENT-THANK YOU</v>
          </cell>
          <cell r="D4218" t="str">
            <v>PAY-CFREEPAYMENT-THANK YOU</v>
          </cell>
          <cell r="E4218">
            <v>106</v>
          </cell>
          <cell r="F4218">
            <v>0</v>
          </cell>
          <cell r="G4218">
            <v>10092</v>
          </cell>
        </row>
        <row r="4219">
          <cell r="B4219" t="str">
            <v>PAY-KOL</v>
          </cell>
          <cell r="C4219" t="str">
            <v>PAYMENT-THANK YOU - OL</v>
          </cell>
          <cell r="D4219" t="str">
            <v>PAY-KOLPAYMENT-THANK YOU - OL</v>
          </cell>
          <cell r="E4219">
            <v>128</v>
          </cell>
          <cell r="F4219">
            <v>0</v>
          </cell>
          <cell r="G4219">
            <v>10093</v>
          </cell>
        </row>
        <row r="4220">
          <cell r="B4220" t="str">
            <v>PAYMET</v>
          </cell>
          <cell r="C4220" t="str">
            <v>METAVANTE ONLINE PAYMENT</v>
          </cell>
          <cell r="D4220" t="str">
            <v>PAYMETMETAVANTE ONLINE PAYMENT</v>
          </cell>
          <cell r="E4220">
            <v>77</v>
          </cell>
          <cell r="F4220">
            <v>0</v>
          </cell>
          <cell r="G4220">
            <v>10092</v>
          </cell>
        </row>
        <row r="4221">
          <cell r="B4221" t="str">
            <v>PAYNOW</v>
          </cell>
          <cell r="C4221" t="str">
            <v>ONE-TIME PAYMENT</v>
          </cell>
          <cell r="D4221" t="str">
            <v>PAYNOWONE-TIME PAYMENT</v>
          </cell>
          <cell r="E4221">
            <v>157</v>
          </cell>
          <cell r="F4221">
            <v>0</v>
          </cell>
          <cell r="G4221">
            <v>10098</v>
          </cell>
        </row>
        <row r="4222">
          <cell r="B4222" t="str">
            <v>PAYPNCL</v>
          </cell>
          <cell r="C4222" t="str">
            <v>PAYMENT THANK YOU!</v>
          </cell>
          <cell r="D4222" t="str">
            <v>PAYPNCLPAYMENT THANK YOU!</v>
          </cell>
          <cell r="E4222">
            <v>151</v>
          </cell>
          <cell r="F4222">
            <v>0</v>
          </cell>
          <cell r="G4222">
            <v>10099</v>
          </cell>
        </row>
        <row r="4223">
          <cell r="B4223" t="str">
            <v>PAY-RPPS</v>
          </cell>
          <cell r="C4223" t="str">
            <v>RPSS PAYMENT</v>
          </cell>
          <cell r="D4223" t="str">
            <v>PAY-RPPSRPSS PAYMENT</v>
          </cell>
          <cell r="E4223">
            <v>16</v>
          </cell>
          <cell r="F4223">
            <v>0</v>
          </cell>
          <cell r="G4223">
            <v>10092</v>
          </cell>
        </row>
        <row r="4224">
          <cell r="B4224" t="str">
            <v>RET-KOL</v>
          </cell>
          <cell r="C4224" t="str">
            <v>ONLINE PAYMENT RETURN</v>
          </cell>
          <cell r="D4224" t="str">
            <v>RET-KOLONLINE PAYMENT RETURN</v>
          </cell>
          <cell r="E4224">
            <v>35</v>
          </cell>
          <cell r="F4224">
            <v>0</v>
          </cell>
          <cell r="G4224">
            <v>10093</v>
          </cell>
        </row>
        <row r="4225">
          <cell r="B4225" t="str">
            <v>REF-PAYNOW</v>
          </cell>
          <cell r="C4225" t="str">
            <v>REFUND OF ONE-TIME PAYMENT</v>
          </cell>
          <cell r="D4225" t="str">
            <v>REF-PAYNOWREFUND OF ONE-TIME PAYMENT</v>
          </cell>
          <cell r="E4225">
            <v>51</v>
          </cell>
          <cell r="F4225">
            <v>0</v>
          </cell>
          <cell r="G4225">
            <v>10098</v>
          </cell>
        </row>
        <row r="4226">
          <cell r="B4226" t="str">
            <v>CC-KOL</v>
          </cell>
          <cell r="C4226" t="str">
            <v>ONLINE PAYMENT-CC</v>
          </cell>
          <cell r="D4226" t="str">
            <v>CC-KOLONLINE PAYMENT-CC</v>
          </cell>
          <cell r="E4226">
            <v>151</v>
          </cell>
          <cell r="F4226">
            <v>0</v>
          </cell>
          <cell r="G4226">
            <v>10098</v>
          </cell>
        </row>
        <row r="4227">
          <cell r="B4227" t="str">
            <v>CCREF-KOL</v>
          </cell>
          <cell r="C4227" t="str">
            <v>CREDIT CARD REFUND</v>
          </cell>
          <cell r="D4227" t="str">
            <v>CCREF-KOLCREDIT CARD REFUND</v>
          </cell>
          <cell r="E4227">
            <v>25</v>
          </cell>
          <cell r="F4227">
            <v>0</v>
          </cell>
          <cell r="G4227">
            <v>10098</v>
          </cell>
        </row>
        <row r="4228">
          <cell r="B4228" t="str">
            <v>PAY</v>
          </cell>
          <cell r="C4228" t="str">
            <v>PAYMENT-THANK YOU!</v>
          </cell>
          <cell r="D4228" t="str">
            <v>PAYPAYMENT-THANK YOU!</v>
          </cell>
          <cell r="E4228">
            <v>141</v>
          </cell>
          <cell r="F4228">
            <v>0</v>
          </cell>
          <cell r="G4228">
            <v>10060</v>
          </cell>
        </row>
        <row r="4229">
          <cell r="B4229" t="str">
            <v>PAY-CFREE</v>
          </cell>
          <cell r="C4229" t="str">
            <v>PAYMENT-THANK YOU</v>
          </cell>
          <cell r="D4229" t="str">
            <v>PAY-CFREEPAYMENT-THANK YOU</v>
          </cell>
          <cell r="E4229">
            <v>106</v>
          </cell>
          <cell r="F4229">
            <v>0</v>
          </cell>
          <cell r="G4229">
            <v>10092</v>
          </cell>
        </row>
        <row r="4230">
          <cell r="B4230" t="str">
            <v>PAY-KOL</v>
          </cell>
          <cell r="C4230" t="str">
            <v>PAYMENT-THANK YOU - OL</v>
          </cell>
          <cell r="D4230" t="str">
            <v>PAY-KOLPAYMENT-THANK YOU - OL</v>
          </cell>
          <cell r="E4230">
            <v>128</v>
          </cell>
          <cell r="F4230">
            <v>0</v>
          </cell>
          <cell r="G4230">
            <v>10093</v>
          </cell>
        </row>
        <row r="4231">
          <cell r="B4231" t="str">
            <v>PAYMET</v>
          </cell>
          <cell r="C4231" t="str">
            <v>METAVANTE ONLINE PAYMENT</v>
          </cell>
          <cell r="D4231" t="str">
            <v>PAYMETMETAVANTE ONLINE PAYMENT</v>
          </cell>
          <cell r="E4231">
            <v>77</v>
          </cell>
          <cell r="F4231">
            <v>0</v>
          </cell>
          <cell r="G4231">
            <v>10092</v>
          </cell>
        </row>
        <row r="4232">
          <cell r="B4232" t="str">
            <v>PAY-NATL</v>
          </cell>
          <cell r="C4232" t="str">
            <v>PAYMENT THANK YOU</v>
          </cell>
          <cell r="D4232" t="str">
            <v>PAY-NATLPAYMENT THANK YOU</v>
          </cell>
          <cell r="E4232">
            <v>18</v>
          </cell>
          <cell r="F4232">
            <v>0</v>
          </cell>
          <cell r="G4232">
            <v>10092</v>
          </cell>
        </row>
        <row r="4233">
          <cell r="B4233" t="str">
            <v>PAYNOW</v>
          </cell>
          <cell r="C4233" t="str">
            <v>ONE-TIME PAYMENT</v>
          </cell>
          <cell r="D4233" t="str">
            <v>PAYNOWONE-TIME PAYMENT</v>
          </cell>
          <cell r="E4233">
            <v>157</v>
          </cell>
          <cell r="F4233">
            <v>0</v>
          </cell>
          <cell r="G4233">
            <v>10098</v>
          </cell>
        </row>
        <row r="4234">
          <cell r="B4234" t="str">
            <v>PAYPNCL</v>
          </cell>
          <cell r="C4234" t="str">
            <v>PAYMENT THANK YOU!</v>
          </cell>
          <cell r="D4234" t="str">
            <v>PAYPNCLPAYMENT THANK YOU!</v>
          </cell>
          <cell r="E4234">
            <v>151</v>
          </cell>
          <cell r="F4234">
            <v>0</v>
          </cell>
          <cell r="G4234">
            <v>10099</v>
          </cell>
        </row>
        <row r="4235">
          <cell r="B4235" t="str">
            <v>2178-RO</v>
          </cell>
          <cell r="C4235" t="str">
            <v>FUEL AND MATERIAL SURCHARGE</v>
          </cell>
          <cell r="D4235" t="str">
            <v>2178-ROFUEL AND MATERIAL SURCHARGE</v>
          </cell>
          <cell r="E4235">
            <v>140</v>
          </cell>
          <cell r="F4235">
            <v>0</v>
          </cell>
          <cell r="G4235">
            <v>31008</v>
          </cell>
        </row>
        <row r="4236">
          <cell r="B4236" t="str">
            <v>REFUSE</v>
          </cell>
          <cell r="C4236" t="str">
            <v>3.6% WA REFUSE TAX</v>
          </cell>
          <cell r="D4236" t="str">
            <v>REFUSE3.6% WA REFUSE TAX</v>
          </cell>
          <cell r="E4236">
            <v>337</v>
          </cell>
          <cell r="F4236">
            <v>0</v>
          </cell>
          <cell r="G4236">
            <v>20180</v>
          </cell>
        </row>
        <row r="4237">
          <cell r="B4237" t="str">
            <v>WA-STATE</v>
          </cell>
          <cell r="C4237" t="str">
            <v>8.1% WA STATE SALES TAX</v>
          </cell>
          <cell r="D4237" t="str">
            <v>WA-STATE8.1% WA STATE SALES TAX</v>
          </cell>
          <cell r="E4237">
            <v>170</v>
          </cell>
          <cell r="F4237">
            <v>0</v>
          </cell>
          <cell r="G4237">
            <v>20140</v>
          </cell>
        </row>
        <row r="4238">
          <cell r="B4238" t="str">
            <v>60RM1</v>
          </cell>
          <cell r="C4238" t="str">
            <v>1-60 GAL CART MONTHLY SVC</v>
          </cell>
          <cell r="D4238" t="str">
            <v>60RM11-60 GAL CART MONTHLY SVC</v>
          </cell>
          <cell r="E4238">
            <v>88</v>
          </cell>
          <cell r="F4238">
            <v>0</v>
          </cell>
          <cell r="G4238">
            <v>32000</v>
          </cell>
        </row>
        <row r="4239">
          <cell r="B4239" t="str">
            <v>60RW1</v>
          </cell>
          <cell r="C4239" t="str">
            <v>1-60 GAL CART WEEKLY SVC</v>
          </cell>
          <cell r="D4239" t="str">
            <v>60RW11-60 GAL CART WEEKLY SVC</v>
          </cell>
          <cell r="E4239">
            <v>144</v>
          </cell>
          <cell r="F4239">
            <v>0</v>
          </cell>
          <cell r="G4239">
            <v>32000</v>
          </cell>
        </row>
        <row r="4240">
          <cell r="B4240" t="str">
            <v>65RBRENT</v>
          </cell>
          <cell r="C4240" t="str">
            <v>65 RESI BEAR RENT</v>
          </cell>
          <cell r="D4240" t="str">
            <v>65RBRENT65 RESI BEAR RENT</v>
          </cell>
          <cell r="E4240">
            <v>80</v>
          </cell>
          <cell r="F4240">
            <v>0</v>
          </cell>
          <cell r="G4240">
            <v>32000</v>
          </cell>
        </row>
        <row r="4241">
          <cell r="B4241" t="str">
            <v>90RW1</v>
          </cell>
          <cell r="C4241" t="str">
            <v>1-90 GAL CART RESI WKLY</v>
          </cell>
          <cell r="D4241" t="str">
            <v>90RW11-90 GAL CART RESI WKLY</v>
          </cell>
          <cell r="E4241">
            <v>104</v>
          </cell>
          <cell r="F4241">
            <v>0</v>
          </cell>
          <cell r="G4241">
            <v>32000</v>
          </cell>
        </row>
        <row r="4242">
          <cell r="B4242" t="str">
            <v>95RBRENT</v>
          </cell>
          <cell r="C4242" t="str">
            <v>95 RESI BEAR RENT</v>
          </cell>
          <cell r="D4242" t="str">
            <v>95RBRENT95 RESI BEAR RENT</v>
          </cell>
          <cell r="E4242">
            <v>49</v>
          </cell>
          <cell r="F4242">
            <v>0</v>
          </cell>
          <cell r="G4242">
            <v>32000</v>
          </cell>
        </row>
        <row r="4243">
          <cell r="B4243" t="str">
            <v>EMPLOYEER</v>
          </cell>
          <cell r="C4243" t="str">
            <v>EMPLOYEE SERVICE</v>
          </cell>
          <cell r="D4243" t="str">
            <v>EMPLOYEEREMPLOYEE SERVICE</v>
          </cell>
          <cell r="E4243">
            <v>29</v>
          </cell>
          <cell r="F4243">
            <v>0</v>
          </cell>
          <cell r="G4243">
            <v>32000</v>
          </cell>
        </row>
        <row r="4244">
          <cell r="B4244" t="str">
            <v>RDRIVEIN</v>
          </cell>
          <cell r="C4244" t="str">
            <v>DRIVE IN SERVICE</v>
          </cell>
          <cell r="D4244" t="str">
            <v>RDRIVEINDRIVE IN SERVICE</v>
          </cell>
          <cell r="E4244">
            <v>52</v>
          </cell>
          <cell r="F4244">
            <v>0</v>
          </cell>
          <cell r="G4244">
            <v>32001</v>
          </cell>
        </row>
        <row r="4245">
          <cell r="B4245" t="str">
            <v>RDRIVEINM</v>
          </cell>
          <cell r="C4245" t="str">
            <v>DRIVE IN SVC RESI MNTHLY</v>
          </cell>
          <cell r="D4245" t="str">
            <v>RDRIVEINMDRIVE IN SVC RESI MNTHLY</v>
          </cell>
          <cell r="E4245">
            <v>12</v>
          </cell>
          <cell r="F4245">
            <v>0</v>
          </cell>
          <cell r="G4245">
            <v>32001</v>
          </cell>
        </row>
        <row r="4246">
          <cell r="B4246" t="str">
            <v>ROLLM-RESI</v>
          </cell>
          <cell r="C4246" t="str">
            <v>ROLLOUT RESI MTHLY UP TO</v>
          </cell>
          <cell r="D4246" t="str">
            <v>ROLLM-RESIROLLOUT RESI MTHLY UP TO</v>
          </cell>
          <cell r="E4246">
            <v>26</v>
          </cell>
          <cell r="F4246">
            <v>0</v>
          </cell>
          <cell r="G4246">
            <v>32001</v>
          </cell>
        </row>
        <row r="4247">
          <cell r="B4247" t="str">
            <v>ROLLW-RESI</v>
          </cell>
          <cell r="C4247" t="str">
            <v>Rollout 25ft/can per pick up</v>
          </cell>
          <cell r="D4247" t="str">
            <v>ROLLW-RESIRollout 25ft/can per pick up</v>
          </cell>
          <cell r="E4247">
            <v>32</v>
          </cell>
          <cell r="F4247">
            <v>0</v>
          </cell>
          <cell r="G4247">
            <v>32001</v>
          </cell>
        </row>
        <row r="4248">
          <cell r="B4248" t="str">
            <v>RWALKIN</v>
          </cell>
          <cell r="C4248" t="str">
            <v>WALK IN SERVICE</v>
          </cell>
          <cell r="D4248" t="str">
            <v>RWALKINWALK IN SERVICE</v>
          </cell>
          <cell r="E4248">
            <v>26</v>
          </cell>
          <cell r="F4248">
            <v>0</v>
          </cell>
          <cell r="G4248">
            <v>32001</v>
          </cell>
        </row>
        <row r="4249">
          <cell r="B4249" t="str">
            <v>UNLOCKRESW1</v>
          </cell>
          <cell r="C4249" t="str">
            <v>UNLOCK/UNLATCH WEEKLY</v>
          </cell>
          <cell r="D4249" t="str">
            <v>UNLOCKRESW1UNLOCK/UNLATCH WEEKLY</v>
          </cell>
          <cell r="E4249">
            <v>20</v>
          </cell>
          <cell r="F4249">
            <v>0</v>
          </cell>
          <cell r="G4249">
            <v>32001</v>
          </cell>
        </row>
        <row r="4250">
          <cell r="B4250" t="str">
            <v>EXTRAR</v>
          </cell>
          <cell r="C4250" t="str">
            <v>EXTRA CAN/BAGS</v>
          </cell>
          <cell r="D4250" t="str">
            <v>EXTRAREXTRA CAN/BAGS</v>
          </cell>
          <cell r="E4250">
            <v>74</v>
          </cell>
          <cell r="F4250">
            <v>0</v>
          </cell>
          <cell r="G4250">
            <v>32001</v>
          </cell>
        </row>
        <row r="4251">
          <cell r="B4251" t="str">
            <v>OFOWR</v>
          </cell>
          <cell r="C4251" t="str">
            <v>OVERFILL/OVERWEIGHT CHG</v>
          </cell>
          <cell r="D4251" t="str">
            <v>OFOWROVERFILL/OVERWEIGHT CHG</v>
          </cell>
          <cell r="E4251">
            <v>70</v>
          </cell>
          <cell r="F4251">
            <v>0</v>
          </cell>
          <cell r="G4251">
            <v>32001</v>
          </cell>
        </row>
        <row r="4252">
          <cell r="B4252" t="str">
            <v>REDELIVER</v>
          </cell>
          <cell r="C4252" t="str">
            <v>DELIVERY CHARGE</v>
          </cell>
          <cell r="D4252" t="str">
            <v>REDELIVERDELIVERY CHARGE</v>
          </cell>
          <cell r="E4252">
            <v>77</v>
          </cell>
          <cell r="F4252">
            <v>0</v>
          </cell>
          <cell r="G4252">
            <v>32001</v>
          </cell>
        </row>
        <row r="4253">
          <cell r="B4253" t="str">
            <v>RESTART</v>
          </cell>
          <cell r="C4253" t="str">
            <v>SERVICE RESTART FEE</v>
          </cell>
          <cell r="D4253" t="str">
            <v>RESTARTSERVICE RESTART FEE</v>
          </cell>
          <cell r="E4253">
            <v>80</v>
          </cell>
          <cell r="F4253">
            <v>0</v>
          </cell>
          <cell r="G4253">
            <v>32000</v>
          </cell>
        </row>
        <row r="4254">
          <cell r="B4254" t="str">
            <v>RXTRA60</v>
          </cell>
          <cell r="C4254" t="str">
            <v>EXTRA 60GAL RESI</v>
          </cell>
          <cell r="D4254" t="str">
            <v>RXTRA60EXTRA 60GAL RESI</v>
          </cell>
          <cell r="E4254">
            <v>49</v>
          </cell>
          <cell r="F4254">
            <v>0</v>
          </cell>
          <cell r="G4254">
            <v>32001</v>
          </cell>
        </row>
        <row r="4255">
          <cell r="B4255" t="str">
            <v>RXTRA90</v>
          </cell>
          <cell r="C4255" t="str">
            <v>EXTRA 90GAL RESI</v>
          </cell>
          <cell r="D4255" t="str">
            <v>RXTRA90EXTRA 90GAL RESI</v>
          </cell>
          <cell r="E4255">
            <v>35</v>
          </cell>
          <cell r="F4255">
            <v>0</v>
          </cell>
          <cell r="G4255">
            <v>32001</v>
          </cell>
        </row>
        <row r="4256">
          <cell r="B4256" t="str">
            <v>SP60-RES</v>
          </cell>
          <cell r="C4256" t="str">
            <v>SPECIAL PICKUP 60GL RES</v>
          </cell>
          <cell r="D4256" t="str">
            <v>SP60-RESSPECIAL PICKUP 60GL RES</v>
          </cell>
          <cell r="E4256">
            <v>49</v>
          </cell>
          <cell r="F4256">
            <v>0</v>
          </cell>
          <cell r="G4256">
            <v>32001</v>
          </cell>
        </row>
        <row r="4257">
          <cell r="B4257" t="str">
            <v>SP90-RES</v>
          </cell>
          <cell r="C4257" t="str">
            <v>SPECIAL PICKUP 90GL RES</v>
          </cell>
          <cell r="D4257" t="str">
            <v>SP90-RESSPECIAL PICKUP 90GL RES</v>
          </cell>
          <cell r="E4257">
            <v>20</v>
          </cell>
          <cell r="F4257">
            <v>0</v>
          </cell>
          <cell r="G4257">
            <v>32001</v>
          </cell>
        </row>
        <row r="4258">
          <cell r="B4258" t="str">
            <v>2178-COM</v>
          </cell>
          <cell r="C4258" t="str">
            <v>FUEL AND MATERIAL SURCHARGE</v>
          </cell>
          <cell r="D4258" t="str">
            <v>2178-COMFUEL AND MATERIAL SURCHARGE</v>
          </cell>
          <cell r="E4258">
            <v>77</v>
          </cell>
          <cell r="F4258">
            <v>0</v>
          </cell>
          <cell r="G4258">
            <v>32002</v>
          </cell>
        </row>
        <row r="4259">
          <cell r="B4259" t="str">
            <v>2178-RES</v>
          </cell>
          <cell r="C4259" t="str">
            <v>FUEL AND MATERIAL SURCHARGE</v>
          </cell>
          <cell r="D4259" t="str">
            <v>2178-RESFUEL AND MATERIAL SURCHARGE</v>
          </cell>
          <cell r="E4259">
            <v>133</v>
          </cell>
          <cell r="F4259">
            <v>0</v>
          </cell>
          <cell r="G4259">
            <v>32002</v>
          </cell>
        </row>
        <row r="4260">
          <cell r="B4260" t="str">
            <v>REFUSE</v>
          </cell>
          <cell r="C4260" t="str">
            <v>3.6% WA REFUSE TAX</v>
          </cell>
          <cell r="D4260" t="str">
            <v>REFUSE3.6% WA REFUSE TAX</v>
          </cell>
          <cell r="E4260">
            <v>337</v>
          </cell>
          <cell r="F4260">
            <v>0</v>
          </cell>
          <cell r="G4260">
            <v>20180</v>
          </cell>
        </row>
        <row r="4261">
          <cell r="B4261" t="str">
            <v>WA-STATE</v>
          </cell>
          <cell r="C4261" t="str">
            <v>8.1% WA STATE SALES TAX</v>
          </cell>
          <cell r="D4261" t="str">
            <v>WA-STATE8.1% WA STATE SALES TAX</v>
          </cell>
          <cell r="E4261">
            <v>170</v>
          </cell>
          <cell r="F4261">
            <v>0</v>
          </cell>
          <cell r="G4261">
            <v>20140</v>
          </cell>
        </row>
        <row r="4262">
          <cell r="B4262" t="str">
            <v>60RM1</v>
          </cell>
          <cell r="C4262" t="str">
            <v>1-60 GAL CART MONTHLY SVC</v>
          </cell>
          <cell r="D4262" t="str">
            <v>60RM11-60 GAL CART MONTHLY SVC</v>
          </cell>
          <cell r="E4262">
            <v>88</v>
          </cell>
          <cell r="F4262">
            <v>0</v>
          </cell>
          <cell r="G4262">
            <v>32000</v>
          </cell>
        </row>
        <row r="4263">
          <cell r="B4263" t="str">
            <v>60RW1</v>
          </cell>
          <cell r="C4263" t="str">
            <v>1-60 GAL CART WEEKLY SVC</v>
          </cell>
          <cell r="D4263" t="str">
            <v>60RW11-60 GAL CART WEEKLY SVC</v>
          </cell>
          <cell r="E4263">
            <v>144</v>
          </cell>
          <cell r="F4263">
            <v>0</v>
          </cell>
          <cell r="G4263">
            <v>32000</v>
          </cell>
        </row>
        <row r="4264">
          <cell r="B4264" t="str">
            <v>65RBRENT</v>
          </cell>
          <cell r="C4264" t="str">
            <v>65 RESI BEAR RENT</v>
          </cell>
          <cell r="D4264" t="str">
            <v>65RBRENT65 RESI BEAR RENT</v>
          </cell>
          <cell r="E4264">
            <v>80</v>
          </cell>
          <cell r="F4264">
            <v>0</v>
          </cell>
          <cell r="G4264">
            <v>32000</v>
          </cell>
        </row>
        <row r="4265">
          <cell r="B4265" t="str">
            <v>90RW1</v>
          </cell>
          <cell r="C4265" t="str">
            <v>1-90 GAL CART RESI WKLY</v>
          </cell>
          <cell r="D4265" t="str">
            <v>90RW11-90 GAL CART RESI WKLY</v>
          </cell>
          <cell r="E4265">
            <v>104</v>
          </cell>
          <cell r="F4265">
            <v>0</v>
          </cell>
          <cell r="G4265">
            <v>32000</v>
          </cell>
        </row>
        <row r="4266">
          <cell r="B4266" t="str">
            <v>RDRIVEIN</v>
          </cell>
          <cell r="C4266" t="str">
            <v>DRIVE IN SERVICE</v>
          </cell>
          <cell r="D4266" t="str">
            <v>RDRIVEINDRIVE IN SERVICE</v>
          </cell>
          <cell r="E4266">
            <v>52</v>
          </cell>
          <cell r="F4266">
            <v>0</v>
          </cell>
          <cell r="G4266">
            <v>32001</v>
          </cell>
        </row>
        <row r="4267">
          <cell r="B4267" t="str">
            <v>ROLLW-RESI</v>
          </cell>
          <cell r="C4267" t="str">
            <v>Rollout 25ft/can per pick up</v>
          </cell>
          <cell r="D4267" t="str">
            <v>ROLLW-RESIRollout 25ft/can per pick up</v>
          </cell>
          <cell r="E4267">
            <v>32</v>
          </cell>
          <cell r="F4267">
            <v>0</v>
          </cell>
          <cell r="G4267">
            <v>32001</v>
          </cell>
        </row>
        <row r="4268">
          <cell r="B4268" t="str">
            <v>60RM1</v>
          </cell>
          <cell r="C4268" t="str">
            <v>1-60 GAL CART MONTHLY SVC</v>
          </cell>
          <cell r="D4268" t="str">
            <v>60RM11-60 GAL CART MONTHLY SVC</v>
          </cell>
          <cell r="E4268">
            <v>88</v>
          </cell>
          <cell r="F4268">
            <v>0</v>
          </cell>
          <cell r="G4268">
            <v>32000</v>
          </cell>
        </row>
        <row r="4269">
          <cell r="B4269" t="str">
            <v>60RW1</v>
          </cell>
          <cell r="C4269" t="str">
            <v>1-60 GAL CART WEEKLY SVC</v>
          </cell>
          <cell r="D4269" t="str">
            <v>60RW11-60 GAL CART WEEKLY SVC</v>
          </cell>
          <cell r="E4269">
            <v>144</v>
          </cell>
          <cell r="F4269">
            <v>0</v>
          </cell>
          <cell r="G4269">
            <v>32000</v>
          </cell>
        </row>
        <row r="4270">
          <cell r="B4270" t="str">
            <v>EXTRAR</v>
          </cell>
          <cell r="C4270" t="str">
            <v>EXTRA CAN/BAGS</v>
          </cell>
          <cell r="D4270" t="str">
            <v>EXTRAREXTRA CAN/BAGS</v>
          </cell>
          <cell r="E4270">
            <v>74</v>
          </cell>
          <cell r="F4270">
            <v>0</v>
          </cell>
          <cell r="G4270">
            <v>32001</v>
          </cell>
        </row>
        <row r="4271">
          <cell r="B4271" t="str">
            <v>OFOWR</v>
          </cell>
          <cell r="C4271" t="str">
            <v>OVERFILL/OVERWEIGHT CHG</v>
          </cell>
          <cell r="D4271" t="str">
            <v>OFOWROVERFILL/OVERWEIGHT CHG</v>
          </cell>
          <cell r="E4271">
            <v>70</v>
          </cell>
          <cell r="F4271">
            <v>0</v>
          </cell>
          <cell r="G4271">
            <v>32001</v>
          </cell>
        </row>
        <row r="4272">
          <cell r="B4272" t="str">
            <v>REDELIVER</v>
          </cell>
          <cell r="C4272" t="str">
            <v>DELIVERY CHARGE</v>
          </cell>
          <cell r="D4272" t="str">
            <v>REDELIVERDELIVERY CHARGE</v>
          </cell>
          <cell r="E4272">
            <v>77</v>
          </cell>
          <cell r="F4272">
            <v>0</v>
          </cell>
          <cell r="G4272">
            <v>32001</v>
          </cell>
        </row>
        <row r="4273">
          <cell r="B4273" t="str">
            <v>RESTART</v>
          </cell>
          <cell r="C4273" t="str">
            <v>SERVICE RESTART FEE</v>
          </cell>
          <cell r="D4273" t="str">
            <v>RESTARTSERVICE RESTART FEE</v>
          </cell>
          <cell r="E4273">
            <v>80</v>
          </cell>
          <cell r="F4273">
            <v>0</v>
          </cell>
          <cell r="G4273">
            <v>32000</v>
          </cell>
        </row>
        <row r="4274">
          <cell r="B4274" t="str">
            <v>RXTRA60</v>
          </cell>
          <cell r="C4274" t="str">
            <v>EXTRA 60GAL RESI</v>
          </cell>
          <cell r="D4274" t="str">
            <v>RXTRA60EXTRA 60GAL RESI</v>
          </cell>
          <cell r="E4274">
            <v>49</v>
          </cell>
          <cell r="F4274">
            <v>0</v>
          </cell>
          <cell r="G4274">
            <v>32001</v>
          </cell>
        </row>
        <row r="4275">
          <cell r="B4275" t="str">
            <v>RXTRA90</v>
          </cell>
          <cell r="C4275" t="str">
            <v>EXTRA 90GAL RESI</v>
          </cell>
          <cell r="D4275" t="str">
            <v>RXTRA90EXTRA 90GAL RESI</v>
          </cell>
          <cell r="E4275">
            <v>35</v>
          </cell>
          <cell r="F4275">
            <v>0</v>
          </cell>
          <cell r="G4275">
            <v>32001</v>
          </cell>
        </row>
        <row r="4276">
          <cell r="B4276" t="str">
            <v>SP60-RES</v>
          </cell>
          <cell r="C4276" t="str">
            <v>SPECIAL PICKUP 60GL RES</v>
          </cell>
          <cell r="D4276" t="str">
            <v>SP60-RESSPECIAL PICKUP 60GL RES</v>
          </cell>
          <cell r="E4276">
            <v>49</v>
          </cell>
          <cell r="F4276">
            <v>0</v>
          </cell>
          <cell r="G4276">
            <v>32001</v>
          </cell>
        </row>
        <row r="4277">
          <cell r="B4277" t="str">
            <v>SP90-RES</v>
          </cell>
          <cell r="C4277" t="str">
            <v>SPECIAL PICKUP 90GL RES</v>
          </cell>
          <cell r="D4277" t="str">
            <v>SP90-RESSPECIAL PICKUP 90GL RES</v>
          </cell>
          <cell r="E4277">
            <v>20</v>
          </cell>
          <cell r="F4277">
            <v>0</v>
          </cell>
          <cell r="G4277">
            <v>32001</v>
          </cell>
        </row>
        <row r="4278">
          <cell r="B4278" t="str">
            <v>TRIPRCANS</v>
          </cell>
          <cell r="C4278" t="str">
            <v>RETURN TRIP CHARGE - CANS</v>
          </cell>
          <cell r="D4278" t="str">
            <v>TRIPRCANSRETURN TRIP CHARGE - CANS</v>
          </cell>
          <cell r="E4278">
            <v>8</v>
          </cell>
          <cell r="F4278">
            <v>0</v>
          </cell>
          <cell r="G4278">
            <v>32001</v>
          </cell>
        </row>
        <row r="4279">
          <cell r="B4279" t="str">
            <v>TRIPRCARTS</v>
          </cell>
          <cell r="C4279" t="str">
            <v>RESI TRIP CHARGE - CARTS</v>
          </cell>
          <cell r="D4279" t="str">
            <v>TRIPRCARTSRESI TRIP CHARGE - CARTS</v>
          </cell>
          <cell r="E4279">
            <v>2</v>
          </cell>
          <cell r="F4279">
            <v>0</v>
          </cell>
          <cell r="G4279">
            <v>32001</v>
          </cell>
        </row>
        <row r="4280">
          <cell r="B4280" t="str">
            <v>2178-RES</v>
          </cell>
          <cell r="C4280" t="str">
            <v>FUEL AND MATERIAL SURCHARGE</v>
          </cell>
          <cell r="D4280" t="str">
            <v>2178-RESFUEL AND MATERIAL SURCHARGE</v>
          </cell>
          <cell r="E4280">
            <v>133</v>
          </cell>
          <cell r="F4280">
            <v>0</v>
          </cell>
          <cell r="G4280">
            <v>32002</v>
          </cell>
        </row>
        <row r="4281">
          <cell r="B4281" t="str">
            <v>REFUSE</v>
          </cell>
          <cell r="C4281" t="str">
            <v>3.6% WA REFUSE TAX</v>
          </cell>
          <cell r="D4281" t="str">
            <v>REFUSE3.6% WA REFUSE TAX</v>
          </cell>
          <cell r="E4281">
            <v>337</v>
          </cell>
          <cell r="F4281">
            <v>0</v>
          </cell>
          <cell r="G4281">
            <v>20180</v>
          </cell>
        </row>
        <row r="4282">
          <cell r="B4282" t="str">
            <v>WA-STATE</v>
          </cell>
          <cell r="C4282" t="str">
            <v>8.1% WA STATE SALES TAX</v>
          </cell>
          <cell r="D4282" t="str">
            <v>WA-STATE8.1% WA STATE SALES TAX</v>
          </cell>
          <cell r="E4282">
            <v>170</v>
          </cell>
          <cell r="F4282">
            <v>0</v>
          </cell>
          <cell r="G4282">
            <v>20140</v>
          </cell>
        </row>
        <row r="4283">
          <cell r="B4283" t="str">
            <v>60RW1</v>
          </cell>
          <cell r="C4283" t="str">
            <v>1-60 GAL CART WEEKLY SVC</v>
          </cell>
          <cell r="D4283" t="str">
            <v>60RW11-60 GAL CART WEEKLY SVC</v>
          </cell>
          <cell r="E4283">
            <v>144</v>
          </cell>
          <cell r="F4283">
            <v>0</v>
          </cell>
          <cell r="G4283">
            <v>32000</v>
          </cell>
        </row>
        <row r="4284">
          <cell r="B4284" t="str">
            <v>65RBRENT</v>
          </cell>
          <cell r="C4284" t="str">
            <v>65 RESI BEAR RENT</v>
          </cell>
          <cell r="D4284" t="str">
            <v>65RBRENT65 RESI BEAR RENT</v>
          </cell>
          <cell r="E4284">
            <v>80</v>
          </cell>
          <cell r="F4284">
            <v>0</v>
          </cell>
          <cell r="G4284">
            <v>32000</v>
          </cell>
        </row>
        <row r="4285">
          <cell r="B4285" t="str">
            <v>60RW1</v>
          </cell>
          <cell r="C4285" t="str">
            <v>1-60 GAL CART WEEKLY SVC</v>
          </cell>
          <cell r="D4285" t="str">
            <v>60RW11-60 GAL CART WEEKLY SVC</v>
          </cell>
          <cell r="E4285">
            <v>144</v>
          </cell>
          <cell r="F4285">
            <v>0</v>
          </cell>
          <cell r="G4285">
            <v>32000</v>
          </cell>
        </row>
        <row r="4286">
          <cell r="B4286" t="str">
            <v>EXTRAR</v>
          </cell>
          <cell r="C4286" t="str">
            <v>EXTRA CAN/BAGS</v>
          </cell>
          <cell r="D4286" t="str">
            <v>EXTRAREXTRA CAN/BAGS</v>
          </cell>
          <cell r="E4286">
            <v>74</v>
          </cell>
          <cell r="F4286">
            <v>0</v>
          </cell>
          <cell r="G4286">
            <v>32001</v>
          </cell>
        </row>
        <row r="4287">
          <cell r="B4287" t="str">
            <v>LOOSE-RES</v>
          </cell>
          <cell r="C4287" t="str">
            <v>LOOSE MATERIAL -RES</v>
          </cell>
          <cell r="D4287" t="str">
            <v>LOOSE-RESLOOSE MATERIAL -RES</v>
          </cell>
          <cell r="E4287">
            <v>14</v>
          </cell>
          <cell r="F4287">
            <v>0</v>
          </cell>
          <cell r="G4287">
            <v>32001</v>
          </cell>
        </row>
        <row r="4288">
          <cell r="B4288" t="str">
            <v>OFOWR</v>
          </cell>
          <cell r="C4288" t="str">
            <v>OVERFILL/OVERWEIGHT CHG</v>
          </cell>
          <cell r="D4288" t="str">
            <v>OFOWROVERFILL/OVERWEIGHT CHG</v>
          </cell>
          <cell r="E4288">
            <v>70</v>
          </cell>
          <cell r="F4288">
            <v>0</v>
          </cell>
          <cell r="G4288">
            <v>32001</v>
          </cell>
        </row>
        <row r="4289">
          <cell r="B4289" t="str">
            <v>REDELIVER</v>
          </cell>
          <cell r="C4289" t="str">
            <v>DELIVERY CHARGE</v>
          </cell>
          <cell r="D4289" t="str">
            <v>REDELIVERDELIVERY CHARGE</v>
          </cell>
          <cell r="E4289">
            <v>77</v>
          </cell>
          <cell r="F4289">
            <v>0</v>
          </cell>
          <cell r="G4289">
            <v>32001</v>
          </cell>
        </row>
        <row r="4290">
          <cell r="B4290" t="str">
            <v>RESTART</v>
          </cell>
          <cell r="C4290" t="str">
            <v>SERVICE RESTART FEE</v>
          </cell>
          <cell r="D4290" t="str">
            <v>RESTARTSERVICE RESTART FEE</v>
          </cell>
          <cell r="E4290">
            <v>80</v>
          </cell>
          <cell r="F4290">
            <v>0</v>
          </cell>
          <cell r="G4290">
            <v>32000</v>
          </cell>
        </row>
        <row r="4291">
          <cell r="B4291" t="str">
            <v>TIME15</v>
          </cell>
          <cell r="C4291" t="str">
            <v>TIME CHRG - 15MIN</v>
          </cell>
          <cell r="D4291" t="str">
            <v>TIME15TIME CHRG - 15MIN</v>
          </cell>
          <cell r="E4291">
            <v>13</v>
          </cell>
          <cell r="F4291">
            <v>0</v>
          </cell>
          <cell r="G4291">
            <v>32001</v>
          </cell>
        </row>
        <row r="4292">
          <cell r="B4292" t="str">
            <v>2178-COM</v>
          </cell>
          <cell r="C4292" t="str">
            <v>FUEL AND MATERIAL SURCHARGE</v>
          </cell>
          <cell r="D4292" t="str">
            <v>2178-COMFUEL AND MATERIAL SURCHARGE</v>
          </cell>
          <cell r="E4292">
            <v>77</v>
          </cell>
          <cell r="F4292">
            <v>0</v>
          </cell>
          <cell r="G4292">
            <v>33002</v>
          </cell>
        </row>
        <row r="4293">
          <cell r="B4293" t="str">
            <v>RORECYRENT</v>
          </cell>
          <cell r="C4293" t="str">
            <v>ROLL OFF RECYCLE RENT</v>
          </cell>
          <cell r="D4293" t="str">
            <v>RORECYRENTROLL OFF RECYCLE RENT</v>
          </cell>
          <cell r="E4293">
            <v>25</v>
          </cell>
          <cell r="F4293">
            <v>0</v>
          </cell>
          <cell r="G4293">
            <v>31002</v>
          </cell>
        </row>
        <row r="4294">
          <cell r="B4294" t="str">
            <v>RORENT</v>
          </cell>
          <cell r="C4294" t="str">
            <v>ROLL OFF RENT</v>
          </cell>
          <cell r="D4294" t="str">
            <v>RORENTROLL OFF RENT</v>
          </cell>
          <cell r="E4294">
            <v>48</v>
          </cell>
          <cell r="F4294">
            <v>0</v>
          </cell>
          <cell r="G4294">
            <v>31002</v>
          </cell>
        </row>
        <row r="4295">
          <cell r="B4295" t="str">
            <v>RORENTTM</v>
          </cell>
          <cell r="C4295" t="str">
            <v>ROLL OFF RENT TEMP MONTHLY</v>
          </cell>
          <cell r="D4295" t="str">
            <v>RORENTTMROLL OFF RENT TEMP MONTHLY</v>
          </cell>
          <cell r="E4295">
            <v>67</v>
          </cell>
          <cell r="F4295">
            <v>0</v>
          </cell>
          <cell r="G4295">
            <v>31002</v>
          </cell>
        </row>
        <row r="4296">
          <cell r="B4296" t="str">
            <v>CPHAUL20CO</v>
          </cell>
          <cell r="C4296" t="str">
            <v>20YD CUST OWNED COMP-HAUL</v>
          </cell>
          <cell r="D4296" t="str">
            <v>CPHAUL20CO20YD CUST OWNED COMP-HAUL</v>
          </cell>
          <cell r="E4296">
            <v>26</v>
          </cell>
          <cell r="F4296">
            <v>0</v>
          </cell>
          <cell r="G4296">
            <v>31000</v>
          </cell>
        </row>
        <row r="4297">
          <cell r="B4297" t="str">
            <v>DISP</v>
          </cell>
          <cell r="C4297" t="str">
            <v>Disposal Fee Per Ton</v>
          </cell>
          <cell r="D4297" t="str">
            <v>DISPDisposal Fee Per Ton</v>
          </cell>
          <cell r="E4297">
            <v>62</v>
          </cell>
          <cell r="F4297">
            <v>0</v>
          </cell>
          <cell r="G4297">
            <v>31005</v>
          </cell>
        </row>
        <row r="4298">
          <cell r="B4298" t="str">
            <v>DISPAPPL</v>
          </cell>
          <cell r="C4298" t="str">
            <v>DUMP FEE - APPLIANCE</v>
          </cell>
          <cell r="D4298" t="str">
            <v>DISPAPPLDUMP FEE - APPLIANCE</v>
          </cell>
          <cell r="E4298">
            <v>18</v>
          </cell>
          <cell r="F4298">
            <v>0</v>
          </cell>
          <cell r="G4298">
            <v>31005</v>
          </cell>
        </row>
        <row r="4299">
          <cell r="B4299" t="str">
            <v>DISPWD-RO</v>
          </cell>
          <cell r="C4299" t="str">
            <v>DISPOSAL FEE WOOD - RO</v>
          </cell>
          <cell r="D4299" t="str">
            <v>DISPWD-RODISPOSAL FEE WOOD - RO</v>
          </cell>
          <cell r="E4299">
            <v>16</v>
          </cell>
          <cell r="F4299">
            <v>0</v>
          </cell>
          <cell r="G4299">
            <v>31005</v>
          </cell>
        </row>
        <row r="4300">
          <cell r="B4300" t="str">
            <v>RECYHAUL</v>
          </cell>
          <cell r="C4300" t="str">
            <v>ROLL OFF RECYCLE HAUL</v>
          </cell>
          <cell r="D4300" t="str">
            <v>RECYHAULROLL OFF RECYCLE HAUL</v>
          </cell>
          <cell r="E4300">
            <v>42</v>
          </cell>
          <cell r="F4300">
            <v>0</v>
          </cell>
          <cell r="G4300">
            <v>31004</v>
          </cell>
        </row>
        <row r="4301">
          <cell r="B4301" t="str">
            <v>ROHAUL20</v>
          </cell>
          <cell r="C4301" t="str">
            <v>20YD ROLL OFF-HAUL</v>
          </cell>
          <cell r="D4301" t="str">
            <v>ROHAUL2020YD ROLL OFF-HAUL</v>
          </cell>
          <cell r="E4301">
            <v>48</v>
          </cell>
          <cell r="F4301">
            <v>0</v>
          </cell>
          <cell r="G4301">
            <v>31000</v>
          </cell>
        </row>
        <row r="4302">
          <cell r="B4302" t="str">
            <v>ROHAUL20T</v>
          </cell>
          <cell r="C4302" t="str">
            <v>20YD ROLL OFF TEMP HAUL</v>
          </cell>
          <cell r="D4302" t="str">
            <v>ROHAUL20T20YD ROLL OFF TEMP HAUL</v>
          </cell>
          <cell r="E4302">
            <v>42</v>
          </cell>
          <cell r="F4302">
            <v>0</v>
          </cell>
          <cell r="G4302">
            <v>31000</v>
          </cell>
        </row>
        <row r="4303">
          <cell r="B4303" t="str">
            <v>ROHAUL30</v>
          </cell>
          <cell r="C4303" t="str">
            <v>30YD ROLL OFF-HAUL</v>
          </cell>
          <cell r="D4303" t="str">
            <v>ROHAUL3030YD ROLL OFF-HAUL</v>
          </cell>
          <cell r="E4303">
            <v>36</v>
          </cell>
          <cell r="F4303">
            <v>0</v>
          </cell>
          <cell r="G4303">
            <v>31000</v>
          </cell>
        </row>
        <row r="4304">
          <cell r="B4304" t="str">
            <v>ROHAUL30T</v>
          </cell>
          <cell r="C4304" t="str">
            <v>30YD ROLL OFF TEMP HAUL</v>
          </cell>
          <cell r="D4304" t="str">
            <v>ROHAUL30T30YD ROLL OFF TEMP HAUL</v>
          </cell>
          <cell r="E4304">
            <v>51</v>
          </cell>
          <cell r="F4304">
            <v>0</v>
          </cell>
          <cell r="G4304">
            <v>31001</v>
          </cell>
        </row>
        <row r="4305">
          <cell r="B4305" t="str">
            <v>ROMILE</v>
          </cell>
          <cell r="C4305" t="str">
            <v>ROLL OFF-MILEAGE</v>
          </cell>
          <cell r="D4305" t="str">
            <v>ROMILEROLL OFF-MILEAGE</v>
          </cell>
          <cell r="E4305">
            <v>33</v>
          </cell>
          <cell r="F4305">
            <v>0</v>
          </cell>
          <cell r="G4305">
            <v>31010</v>
          </cell>
        </row>
        <row r="4306">
          <cell r="B4306" t="str">
            <v>RORENTTD</v>
          </cell>
          <cell r="C4306" t="str">
            <v>ROLL OFF RENT TEMP DAILY</v>
          </cell>
          <cell r="D4306" t="str">
            <v>RORENTTDROLL OFF RENT TEMP DAILY</v>
          </cell>
          <cell r="E4306">
            <v>47</v>
          </cell>
          <cell r="F4306">
            <v>0</v>
          </cell>
          <cell r="G4306">
            <v>31002</v>
          </cell>
        </row>
        <row r="4307">
          <cell r="B4307" t="str">
            <v>SPRECY</v>
          </cell>
          <cell r="C4307" t="str">
            <v>SPECIAL RECY HAUL</v>
          </cell>
          <cell r="D4307" t="str">
            <v>SPRECYSPECIAL RECY HAUL</v>
          </cell>
          <cell r="E4307">
            <v>24</v>
          </cell>
          <cell r="F4307">
            <v>0</v>
          </cell>
          <cell r="G4307">
            <v>31004</v>
          </cell>
        </row>
        <row r="4308">
          <cell r="B4308" t="str">
            <v>TIRE-RO</v>
          </cell>
          <cell r="C4308" t="str">
            <v>TIRE FEE - RO</v>
          </cell>
          <cell r="D4308" t="str">
            <v>TIRE-ROTIRE FEE - RO</v>
          </cell>
          <cell r="E4308">
            <v>22</v>
          </cell>
          <cell r="F4308">
            <v>0</v>
          </cell>
          <cell r="G4308">
            <v>31005</v>
          </cell>
        </row>
        <row r="4309">
          <cell r="B4309" t="str">
            <v>COMMODITY</v>
          </cell>
          <cell r="C4309" t="str">
            <v>COMMODITY</v>
          </cell>
          <cell r="D4309" t="str">
            <v>COMMODITYCOMMODITY</v>
          </cell>
          <cell r="E4309">
            <v>33</v>
          </cell>
          <cell r="F4309">
            <v>0</v>
          </cell>
          <cell r="G4309">
            <v>44161</v>
          </cell>
        </row>
        <row r="4310">
          <cell r="B4310" t="str">
            <v>2178-RES</v>
          </cell>
          <cell r="C4310" t="str">
            <v>FUEL AND MATERIAL SURCHARGE</v>
          </cell>
          <cell r="D4310" t="str">
            <v>2178-RESFUEL AND MATERIAL SURCHARGE</v>
          </cell>
          <cell r="E4310">
            <v>133</v>
          </cell>
          <cell r="F4310">
            <v>0</v>
          </cell>
          <cell r="G4310">
            <v>31008</v>
          </cell>
        </row>
        <row r="4311">
          <cell r="B4311" t="str">
            <v>2178-RO</v>
          </cell>
          <cell r="C4311" t="str">
            <v>FUEL AND MATERIAL SURCHARGE</v>
          </cell>
          <cell r="D4311" t="str">
            <v>2178-ROFUEL AND MATERIAL SURCHARGE</v>
          </cell>
          <cell r="E4311">
            <v>140</v>
          </cell>
          <cell r="F4311">
            <v>0</v>
          </cell>
          <cell r="G4311">
            <v>31008</v>
          </cell>
        </row>
        <row r="4312">
          <cell r="B4312" t="str">
            <v>REFUSE</v>
          </cell>
          <cell r="C4312" t="str">
            <v>3.6% WA REFUSE TAX</v>
          </cell>
          <cell r="D4312" t="str">
            <v>REFUSE3.6% WA REFUSE TAX</v>
          </cell>
          <cell r="E4312">
            <v>337</v>
          </cell>
          <cell r="F4312">
            <v>0</v>
          </cell>
          <cell r="G4312">
            <v>20180</v>
          </cell>
        </row>
        <row r="4313">
          <cell r="B4313" t="str">
            <v>WA-STATE</v>
          </cell>
          <cell r="C4313" t="str">
            <v>8.1% WA STATE SALES TAX</v>
          </cell>
          <cell r="D4313" t="str">
            <v>WA-STATE8.1% WA STATE SALES TAX</v>
          </cell>
          <cell r="E4313">
            <v>170</v>
          </cell>
          <cell r="F4313">
            <v>0</v>
          </cell>
          <cell r="G4313">
            <v>20140</v>
          </cell>
        </row>
        <row r="4314">
          <cell r="B4314" t="str">
            <v>FINCHG</v>
          </cell>
          <cell r="C4314" t="str">
            <v>LATE FEE</v>
          </cell>
          <cell r="D4314" t="str">
            <v>FINCHGLATE FEE</v>
          </cell>
          <cell r="E4314">
            <v>138</v>
          </cell>
          <cell r="F4314">
            <v>0</v>
          </cell>
          <cell r="G4314">
            <v>38000</v>
          </cell>
        </row>
        <row r="4315">
          <cell r="B4315" t="str">
            <v>REFUSE</v>
          </cell>
          <cell r="C4315" t="str">
            <v>3.6% WA REFUSE TAX</v>
          </cell>
          <cell r="D4315" t="str">
            <v>REFUSE3.6% WA REFUSE TAX</v>
          </cell>
          <cell r="E4315">
            <v>337</v>
          </cell>
          <cell r="F4315">
            <v>0</v>
          </cell>
          <cell r="G4315">
            <v>20180</v>
          </cell>
        </row>
        <row r="4316">
          <cell r="B4316" t="str">
            <v>PAYNOW</v>
          </cell>
          <cell r="C4316" t="str">
            <v>ONE-TIME PAYMENT</v>
          </cell>
          <cell r="D4316" t="str">
            <v>PAYNOWONE-TIME PAYMENT</v>
          </cell>
          <cell r="E4316">
            <v>157</v>
          </cell>
          <cell r="F4316">
            <v>0</v>
          </cell>
          <cell r="G4316">
            <v>10098</v>
          </cell>
        </row>
        <row r="4317">
          <cell r="B4317" t="str">
            <v>CC-KOL</v>
          </cell>
          <cell r="C4317" t="str">
            <v>ONLINE PAYMENT-CC</v>
          </cell>
          <cell r="D4317" t="str">
            <v>CC-KOLONLINE PAYMENT-CC</v>
          </cell>
          <cell r="E4317">
            <v>151</v>
          </cell>
          <cell r="F4317">
            <v>0</v>
          </cell>
          <cell r="G4317">
            <v>10098</v>
          </cell>
        </row>
        <row r="4318">
          <cell r="B4318" t="str">
            <v>PAY</v>
          </cell>
          <cell r="C4318" t="str">
            <v>PAYMENT-THANK YOU!</v>
          </cell>
          <cell r="D4318" t="str">
            <v>PAYPAYMENT-THANK YOU!</v>
          </cell>
          <cell r="E4318">
            <v>141</v>
          </cell>
          <cell r="F4318">
            <v>0</v>
          </cell>
          <cell r="G4318">
            <v>10060</v>
          </cell>
        </row>
        <row r="4319">
          <cell r="B4319" t="str">
            <v>PAYPNCL</v>
          </cell>
          <cell r="C4319" t="str">
            <v>PAYMENT THANK YOU!</v>
          </cell>
          <cell r="D4319" t="str">
            <v>PAYPNCLPAYMENT THANK YOU!</v>
          </cell>
          <cell r="E4319">
            <v>151</v>
          </cell>
          <cell r="F4319">
            <v>0</v>
          </cell>
          <cell r="G4319">
            <v>10099</v>
          </cell>
        </row>
        <row r="4320">
          <cell r="B4320" t="str">
            <v>CC-KOL</v>
          </cell>
          <cell r="C4320" t="str">
            <v>ONLINE PAYMENT-CC</v>
          </cell>
          <cell r="D4320" t="str">
            <v>CC-KOLONLINE PAYMENT-CC</v>
          </cell>
          <cell r="E4320">
            <v>151</v>
          </cell>
          <cell r="F4320">
            <v>0</v>
          </cell>
          <cell r="G4320">
            <v>10098</v>
          </cell>
        </row>
        <row r="4321">
          <cell r="B4321" t="str">
            <v>PAY</v>
          </cell>
          <cell r="C4321" t="str">
            <v>PAYMENT-THANK YOU!</v>
          </cell>
          <cell r="D4321" t="str">
            <v>PAYPAYMENT-THANK YOU!</v>
          </cell>
          <cell r="E4321">
            <v>141</v>
          </cell>
          <cell r="F4321">
            <v>0</v>
          </cell>
          <cell r="G4321">
            <v>10060</v>
          </cell>
        </row>
        <row r="4322">
          <cell r="B4322" t="str">
            <v>PAYNOW</v>
          </cell>
          <cell r="C4322" t="str">
            <v>ONE-TIME PAYMENT</v>
          </cell>
          <cell r="D4322" t="str">
            <v>PAYNOWONE-TIME PAYMENT</v>
          </cell>
          <cell r="E4322">
            <v>157</v>
          </cell>
          <cell r="F4322">
            <v>0</v>
          </cell>
          <cell r="G4322">
            <v>10098</v>
          </cell>
        </row>
        <row r="4323">
          <cell r="B4323" t="str">
            <v>PAYPNCL</v>
          </cell>
          <cell r="C4323" t="str">
            <v>PAYMENT THANK YOU!</v>
          </cell>
          <cell r="D4323" t="str">
            <v>PAYPNCLPAYMENT THANK YOU!</v>
          </cell>
          <cell r="E4323">
            <v>151</v>
          </cell>
          <cell r="F4323">
            <v>0</v>
          </cell>
          <cell r="G4323">
            <v>10099</v>
          </cell>
        </row>
        <row r="4324">
          <cell r="B4324" t="str">
            <v>2178-RO</v>
          </cell>
          <cell r="C4324" t="str">
            <v>FUEL AND MATERIAL SURCHARGE</v>
          </cell>
          <cell r="D4324" t="str">
            <v>2178-ROFUEL AND MATERIAL SURCHARGE</v>
          </cell>
          <cell r="E4324">
            <v>140</v>
          </cell>
          <cell r="F4324">
            <v>0</v>
          </cell>
          <cell r="G4324">
            <v>31008</v>
          </cell>
        </row>
        <row r="4325">
          <cell r="B4325" t="str">
            <v>REFUSE</v>
          </cell>
          <cell r="C4325" t="str">
            <v>3.6% WA REFUSE TAX</v>
          </cell>
          <cell r="D4325" t="str">
            <v>REFUSE3.6% WA REFUSE TAX</v>
          </cell>
          <cell r="E4325">
            <v>337</v>
          </cell>
          <cell r="F4325">
            <v>0</v>
          </cell>
          <cell r="G4325">
            <v>20180</v>
          </cell>
        </row>
        <row r="4326">
          <cell r="B4326" t="str">
            <v>WA-STATE</v>
          </cell>
          <cell r="C4326" t="str">
            <v>8.1% WA STATE SALES TAX</v>
          </cell>
          <cell r="D4326" t="str">
            <v>WA-STATE8.1% WA STATE SALES TAX</v>
          </cell>
          <cell r="E4326">
            <v>170</v>
          </cell>
          <cell r="F4326">
            <v>0</v>
          </cell>
          <cell r="G4326">
            <v>20140</v>
          </cell>
        </row>
        <row r="4327">
          <cell r="B4327" t="str">
            <v>90RW1</v>
          </cell>
          <cell r="C4327" t="str">
            <v>1-90 GAL CART RESI WKLY</v>
          </cell>
          <cell r="D4327" t="str">
            <v>90RW11-90 GAL CART RESI WKLY</v>
          </cell>
          <cell r="E4327">
            <v>104</v>
          </cell>
          <cell r="F4327">
            <v>0</v>
          </cell>
          <cell r="G4327">
            <v>32000</v>
          </cell>
        </row>
        <row r="4328">
          <cell r="B4328" t="str">
            <v>EXTRAR</v>
          </cell>
          <cell r="C4328" t="str">
            <v>EXTRA CAN/BAGS</v>
          </cell>
          <cell r="D4328" t="str">
            <v>EXTRAREXTRA CAN/BAGS</v>
          </cell>
          <cell r="E4328">
            <v>74</v>
          </cell>
          <cell r="F4328">
            <v>0</v>
          </cell>
          <cell r="G4328">
            <v>32001</v>
          </cell>
        </row>
        <row r="4329">
          <cell r="B4329" t="str">
            <v>2178-RES</v>
          </cell>
          <cell r="C4329" t="str">
            <v>FUEL AND MATERIAL SURCHARGE</v>
          </cell>
          <cell r="D4329" t="str">
            <v>2178-RESFUEL AND MATERIAL SURCHARGE</v>
          </cell>
          <cell r="E4329">
            <v>133</v>
          </cell>
          <cell r="F4329">
            <v>0</v>
          </cell>
          <cell r="G4329">
            <v>32002</v>
          </cell>
        </row>
        <row r="4330">
          <cell r="B4330" t="str">
            <v>REFUSE</v>
          </cell>
          <cell r="C4330" t="str">
            <v>3.6% WA REFUSE TAX</v>
          </cell>
          <cell r="D4330" t="str">
            <v>REFUSE3.6% WA REFUSE TAX</v>
          </cell>
          <cell r="E4330">
            <v>337</v>
          </cell>
          <cell r="F4330">
            <v>0</v>
          </cell>
          <cell r="G4330">
            <v>20180</v>
          </cell>
        </row>
        <row r="4331">
          <cell r="B4331" t="str">
            <v>60RM1</v>
          </cell>
          <cell r="C4331" t="str">
            <v>1-60 GAL CART MONTHLY SVC</v>
          </cell>
          <cell r="D4331" t="str">
            <v>60RM11-60 GAL CART MONTHLY SVC</v>
          </cell>
          <cell r="E4331">
            <v>88</v>
          </cell>
          <cell r="F4331">
            <v>0</v>
          </cell>
          <cell r="G4331">
            <v>32000</v>
          </cell>
        </row>
        <row r="4332">
          <cell r="B4332" t="str">
            <v>60RW1</v>
          </cell>
          <cell r="C4332" t="str">
            <v>1-60 GAL CART WEEKLY SVC</v>
          </cell>
          <cell r="D4332" t="str">
            <v>60RW11-60 GAL CART WEEKLY SVC</v>
          </cell>
          <cell r="E4332">
            <v>144</v>
          </cell>
          <cell r="F4332">
            <v>0</v>
          </cell>
          <cell r="G4332">
            <v>32000</v>
          </cell>
        </row>
        <row r="4333">
          <cell r="B4333" t="str">
            <v>EXTRAR</v>
          </cell>
          <cell r="C4333" t="str">
            <v>EXTRA CAN/BAGS</v>
          </cell>
          <cell r="D4333" t="str">
            <v>EXTRAREXTRA CAN/BAGS</v>
          </cell>
          <cell r="E4333">
            <v>74</v>
          </cell>
          <cell r="F4333">
            <v>0</v>
          </cell>
          <cell r="G4333">
            <v>32001</v>
          </cell>
        </row>
        <row r="4334">
          <cell r="B4334" t="str">
            <v>2178-RES</v>
          </cell>
          <cell r="C4334" t="str">
            <v>FUEL AND MATERIAL SURCHARGE</v>
          </cell>
          <cell r="D4334" t="str">
            <v>2178-RESFUEL AND MATERIAL SURCHARGE</v>
          </cell>
          <cell r="E4334">
            <v>133</v>
          </cell>
          <cell r="F4334">
            <v>0</v>
          </cell>
          <cell r="G4334">
            <v>32002</v>
          </cell>
        </row>
        <row r="4335">
          <cell r="B4335" t="str">
            <v>REFUSE</v>
          </cell>
          <cell r="C4335" t="str">
            <v>3.6% WA REFUSE TAX</v>
          </cell>
          <cell r="D4335" t="str">
            <v>REFUSE3.6% WA REFUSE TAX</v>
          </cell>
          <cell r="E4335">
            <v>337</v>
          </cell>
          <cell r="F4335">
            <v>0</v>
          </cell>
          <cell r="G4335">
            <v>20180</v>
          </cell>
        </row>
        <row r="4336">
          <cell r="B4336" t="str">
            <v>REFUSE</v>
          </cell>
          <cell r="C4336" t="str">
            <v>3.6% WA REFUSE TAX</v>
          </cell>
          <cell r="D4336" t="str">
            <v>REFUSE3.6% WA REFUSE TAX</v>
          </cell>
          <cell r="E4336">
            <v>337</v>
          </cell>
          <cell r="F4336">
            <v>0</v>
          </cell>
          <cell r="G4336">
            <v>20180</v>
          </cell>
        </row>
        <row r="4337">
          <cell r="B4337" t="str">
            <v>RORENT</v>
          </cell>
          <cell r="C4337" t="str">
            <v>ROLL OFF RENT</v>
          </cell>
          <cell r="D4337" t="str">
            <v>RORENTROLL OFF RENT</v>
          </cell>
          <cell r="E4337">
            <v>48</v>
          </cell>
          <cell r="F4337">
            <v>0</v>
          </cell>
          <cell r="G4337">
            <v>31002</v>
          </cell>
        </row>
        <row r="4338">
          <cell r="B4338" t="str">
            <v>RORENTTM</v>
          </cell>
          <cell r="C4338" t="str">
            <v>ROLL OFF RENT TEMP MONTHLY</v>
          </cell>
          <cell r="D4338" t="str">
            <v>RORENTTMROLL OFF RENT TEMP MONTHLY</v>
          </cell>
          <cell r="E4338">
            <v>67</v>
          </cell>
          <cell r="F4338">
            <v>0</v>
          </cell>
          <cell r="G4338">
            <v>31002</v>
          </cell>
        </row>
        <row r="4339">
          <cell r="B4339" t="str">
            <v>DISP</v>
          </cell>
          <cell r="C4339" t="str">
            <v>Disposal Fee Per Ton</v>
          </cell>
          <cell r="D4339" t="str">
            <v>DISPDisposal Fee Per Ton</v>
          </cell>
          <cell r="E4339">
            <v>62</v>
          </cell>
          <cell r="F4339">
            <v>0</v>
          </cell>
          <cell r="G4339">
            <v>31005</v>
          </cell>
        </row>
        <row r="4340">
          <cell r="B4340" t="str">
            <v>DISPWD-RO</v>
          </cell>
          <cell r="C4340" t="str">
            <v>DISPOSAL FEE WOOD - RO</v>
          </cell>
          <cell r="D4340" t="str">
            <v>DISPWD-RODISPOSAL FEE WOOD - RO</v>
          </cell>
          <cell r="E4340">
            <v>16</v>
          </cell>
          <cell r="F4340">
            <v>0</v>
          </cell>
          <cell r="G4340">
            <v>31005</v>
          </cell>
        </row>
        <row r="4341">
          <cell r="B4341" t="str">
            <v>RECYHAUL</v>
          </cell>
          <cell r="C4341" t="str">
            <v>ROLL OFF RECYCLE HAUL</v>
          </cell>
          <cell r="D4341" t="str">
            <v>RECYHAULROLL OFF RECYCLE HAUL</v>
          </cell>
          <cell r="E4341">
            <v>42</v>
          </cell>
          <cell r="F4341">
            <v>0</v>
          </cell>
          <cell r="G4341">
            <v>31004</v>
          </cell>
        </row>
        <row r="4342">
          <cell r="B4342" t="str">
            <v>RECYRELOCATE</v>
          </cell>
          <cell r="C4342" t="str">
            <v>RELOCATE RECY BOX</v>
          </cell>
          <cell r="D4342" t="str">
            <v>RECYRELOCATERELOCATE RECY BOX</v>
          </cell>
          <cell r="E4342">
            <v>11</v>
          </cell>
          <cell r="F4342">
            <v>0</v>
          </cell>
          <cell r="G4342">
            <v>31004</v>
          </cell>
        </row>
        <row r="4343">
          <cell r="B4343" t="str">
            <v>ROHAUL20</v>
          </cell>
          <cell r="C4343" t="str">
            <v>20YD ROLL OFF-HAUL</v>
          </cell>
          <cell r="D4343" t="str">
            <v>ROHAUL2020YD ROLL OFF-HAUL</v>
          </cell>
          <cell r="E4343">
            <v>48</v>
          </cell>
          <cell r="F4343">
            <v>0</v>
          </cell>
          <cell r="G4343">
            <v>31000</v>
          </cell>
        </row>
        <row r="4344">
          <cell r="B4344" t="str">
            <v>ROHAUL20T</v>
          </cell>
          <cell r="C4344" t="str">
            <v>20YD ROLL OFF TEMP HAUL</v>
          </cell>
          <cell r="D4344" t="str">
            <v>ROHAUL20T20YD ROLL OFF TEMP HAUL</v>
          </cell>
          <cell r="E4344">
            <v>42</v>
          </cell>
          <cell r="F4344">
            <v>0</v>
          </cell>
          <cell r="G4344">
            <v>31000</v>
          </cell>
        </row>
        <row r="4345">
          <cell r="B4345" t="str">
            <v>ROHAUL30</v>
          </cell>
          <cell r="C4345" t="str">
            <v>30YD ROLL OFF-HAUL</v>
          </cell>
          <cell r="D4345" t="str">
            <v>ROHAUL3030YD ROLL OFF-HAUL</v>
          </cell>
          <cell r="E4345">
            <v>36</v>
          </cell>
          <cell r="F4345">
            <v>0</v>
          </cell>
          <cell r="G4345">
            <v>31000</v>
          </cell>
        </row>
        <row r="4346">
          <cell r="B4346" t="str">
            <v>ROHAUL30T</v>
          </cell>
          <cell r="C4346" t="str">
            <v>30YD ROLL OFF TEMP HAUL</v>
          </cell>
          <cell r="D4346" t="str">
            <v>ROHAUL30T30YD ROLL OFF TEMP HAUL</v>
          </cell>
          <cell r="E4346">
            <v>51</v>
          </cell>
          <cell r="F4346">
            <v>0</v>
          </cell>
          <cell r="G4346">
            <v>31001</v>
          </cell>
        </row>
        <row r="4347">
          <cell r="B4347" t="str">
            <v>ROMILE</v>
          </cell>
          <cell r="C4347" t="str">
            <v>ROLL OFF-MILEAGE</v>
          </cell>
          <cell r="D4347" t="str">
            <v>ROMILEROLL OFF-MILEAGE</v>
          </cell>
          <cell r="E4347">
            <v>33</v>
          </cell>
          <cell r="F4347">
            <v>0</v>
          </cell>
          <cell r="G4347">
            <v>31010</v>
          </cell>
        </row>
        <row r="4348">
          <cell r="B4348" t="str">
            <v>ROTIME-MINIMUM</v>
          </cell>
          <cell r="C4348" t="str">
            <v>RO TIME CHRG - MINIMUM</v>
          </cell>
          <cell r="D4348" t="str">
            <v>ROTIME-MINIMUMRO TIME CHRG - MINIMUM</v>
          </cell>
          <cell r="E4348">
            <v>7</v>
          </cell>
          <cell r="F4348">
            <v>0</v>
          </cell>
          <cell r="G4348">
            <v>31010</v>
          </cell>
        </row>
        <row r="4349">
          <cell r="B4349" t="str">
            <v>ROHAUL30WOOD</v>
          </cell>
          <cell r="C4349" t="str">
            <v>30YD WOOD ROLL OFF-HAUL</v>
          </cell>
          <cell r="D4349" t="str">
            <v>ROHAUL30WOOD30YD WOOD ROLL OFF-HAUL</v>
          </cell>
          <cell r="E4349">
            <v>10</v>
          </cell>
          <cell r="F4349">
            <v>0</v>
          </cell>
          <cell r="G4349">
            <v>31004</v>
          </cell>
        </row>
        <row r="4350">
          <cell r="B4350" t="str">
            <v>RORECYMILE</v>
          </cell>
          <cell r="C4350" t="str">
            <v>ROLL OFF RECYCLE-MILEAGE</v>
          </cell>
          <cell r="D4350" t="str">
            <v>RORECYMILEROLL OFF RECYCLE-MILEAGE</v>
          </cell>
          <cell r="E4350">
            <v>9</v>
          </cell>
          <cell r="F4350">
            <v>0</v>
          </cell>
          <cell r="G4350">
            <v>31004</v>
          </cell>
        </row>
        <row r="4351">
          <cell r="B4351" t="str">
            <v>2178-RO</v>
          </cell>
          <cell r="C4351" t="str">
            <v>FUEL AND MATERIAL SURCHARGE</v>
          </cell>
          <cell r="D4351" t="str">
            <v>2178-ROFUEL AND MATERIAL SURCHARGE</v>
          </cell>
          <cell r="E4351">
            <v>140</v>
          </cell>
          <cell r="F4351">
            <v>0</v>
          </cell>
          <cell r="G4351">
            <v>31008</v>
          </cell>
        </row>
        <row r="4352">
          <cell r="B4352" t="str">
            <v>REFUSE</v>
          </cell>
          <cell r="C4352" t="str">
            <v>3.6% WA REFUSE TAX</v>
          </cell>
          <cell r="D4352" t="str">
            <v>REFUSE3.6% WA REFUSE TAX</v>
          </cell>
          <cell r="E4352">
            <v>337</v>
          </cell>
          <cell r="F4352">
            <v>0</v>
          </cell>
          <cell r="G4352">
            <v>20180</v>
          </cell>
        </row>
        <row r="4353">
          <cell r="B4353" t="str">
            <v>WA-STATE</v>
          </cell>
          <cell r="C4353" t="str">
            <v>8.1% WA STATE SALES TAX</v>
          </cell>
          <cell r="D4353" t="str">
            <v>WA-STATE8.1% WA STATE SALES TAX</v>
          </cell>
          <cell r="E4353">
            <v>170</v>
          </cell>
          <cell r="F4353">
            <v>0</v>
          </cell>
          <cell r="G4353">
            <v>20140</v>
          </cell>
        </row>
        <row r="4354">
          <cell r="B4354" t="str">
            <v>FINCHG</v>
          </cell>
          <cell r="C4354" t="str">
            <v>LATE FEE</v>
          </cell>
          <cell r="D4354" t="str">
            <v>FINCHGLATE FEE</v>
          </cell>
          <cell r="E4354">
            <v>138</v>
          </cell>
          <cell r="F4354">
            <v>0</v>
          </cell>
          <cell r="G4354">
            <v>38000</v>
          </cell>
        </row>
        <row r="4355">
          <cell r="B4355" t="str">
            <v>FINCHG</v>
          </cell>
          <cell r="C4355" t="str">
            <v>LATE FEE</v>
          </cell>
          <cell r="D4355" t="str">
            <v>FINCHGLATE FEE</v>
          </cell>
          <cell r="E4355">
            <v>138</v>
          </cell>
          <cell r="F4355">
            <v>0</v>
          </cell>
          <cell r="G4355">
            <v>38000</v>
          </cell>
        </row>
        <row r="4356">
          <cell r="B4356" t="str">
            <v>300CW1</v>
          </cell>
          <cell r="C4356" t="str">
            <v>1-300 GL CART WEEKLY SVC</v>
          </cell>
          <cell r="D4356" t="str">
            <v>300CW11-300 GL CART WEEKLY SVC</v>
          </cell>
          <cell r="E4356">
            <v>51</v>
          </cell>
          <cell r="F4356">
            <v>0</v>
          </cell>
          <cell r="G4356">
            <v>33000</v>
          </cell>
        </row>
        <row r="4357">
          <cell r="B4357" t="str">
            <v>60CE1</v>
          </cell>
          <cell r="C4357" t="str">
            <v>1-60 GAL CART CMML EOW</v>
          </cell>
          <cell r="D4357" t="str">
            <v>60CE11-60 GAL CART CMML EOW</v>
          </cell>
          <cell r="E4357">
            <v>52</v>
          </cell>
          <cell r="F4357">
            <v>0</v>
          </cell>
          <cell r="G4357">
            <v>33000</v>
          </cell>
        </row>
        <row r="4358">
          <cell r="B4358" t="str">
            <v>60CW1</v>
          </cell>
          <cell r="C4358" t="str">
            <v>1-60 GAL CART CMML WKLY</v>
          </cell>
          <cell r="D4358" t="str">
            <v>60CW11-60 GAL CART CMML WKLY</v>
          </cell>
          <cell r="E4358">
            <v>54</v>
          </cell>
          <cell r="F4358">
            <v>0</v>
          </cell>
          <cell r="G4358">
            <v>33000</v>
          </cell>
        </row>
        <row r="4359">
          <cell r="B4359" t="str">
            <v>90CE1</v>
          </cell>
          <cell r="C4359" t="str">
            <v>1-90 GAL CART CMML EOW</v>
          </cell>
          <cell r="D4359" t="str">
            <v>90CE11-90 GAL CART CMML EOW</v>
          </cell>
          <cell r="E4359">
            <v>19</v>
          </cell>
          <cell r="F4359">
            <v>0</v>
          </cell>
          <cell r="G4359">
            <v>33000</v>
          </cell>
        </row>
        <row r="4360">
          <cell r="B4360" t="str">
            <v>90CW1</v>
          </cell>
          <cell r="C4360" t="str">
            <v>1-90 GAL CART CMML WKLY</v>
          </cell>
          <cell r="D4360" t="str">
            <v>90CW11-90 GAL CART CMML WKLY</v>
          </cell>
          <cell r="E4360">
            <v>63</v>
          </cell>
          <cell r="F4360">
            <v>0</v>
          </cell>
          <cell r="G4360">
            <v>33000</v>
          </cell>
        </row>
        <row r="4361">
          <cell r="B4361" t="str">
            <v>CRENT60</v>
          </cell>
          <cell r="C4361" t="str">
            <v>CONTAINER RENT 60 GAL</v>
          </cell>
          <cell r="D4361" t="str">
            <v>CRENT60CONTAINER RENT 60 GAL</v>
          </cell>
          <cell r="E4361">
            <v>50</v>
          </cell>
          <cell r="F4361">
            <v>0</v>
          </cell>
          <cell r="G4361">
            <v>33000</v>
          </cell>
        </row>
        <row r="4362">
          <cell r="B4362" t="str">
            <v>2178-COM</v>
          </cell>
          <cell r="C4362" t="str">
            <v>FUEL AND MATERIAL SURCHARGE</v>
          </cell>
          <cell r="D4362" t="str">
            <v>2178-COMFUEL AND MATERIAL SURCHARGE</v>
          </cell>
          <cell r="E4362">
            <v>77</v>
          </cell>
          <cell r="F4362">
            <v>0</v>
          </cell>
          <cell r="G4362">
            <v>33002</v>
          </cell>
        </row>
        <row r="4363">
          <cell r="B4363" t="str">
            <v>REFUSE</v>
          </cell>
          <cell r="C4363" t="str">
            <v>3.6% WA REFUSE TAX</v>
          </cell>
          <cell r="D4363" t="str">
            <v>REFUSE3.6% WA REFUSE TAX</v>
          </cell>
          <cell r="E4363">
            <v>337</v>
          </cell>
          <cell r="F4363">
            <v>0</v>
          </cell>
          <cell r="G4363">
            <v>20180</v>
          </cell>
        </row>
        <row r="4364">
          <cell r="B4364" t="str">
            <v>WA-STATE</v>
          </cell>
          <cell r="C4364" t="str">
            <v>7.6% WA STATE SALES TAX</v>
          </cell>
          <cell r="D4364" t="str">
            <v>WA-STATE7.6% WA STATE SALES TAX</v>
          </cell>
          <cell r="E4364">
            <v>43</v>
          </cell>
          <cell r="F4364">
            <v>0</v>
          </cell>
          <cell r="G4364">
            <v>20140</v>
          </cell>
        </row>
        <row r="4365">
          <cell r="B4365" t="str">
            <v>CC-KOL</v>
          </cell>
          <cell r="C4365" t="str">
            <v>ONLINE PAYMENT-CC</v>
          </cell>
          <cell r="D4365" t="str">
            <v>CC-KOLONLINE PAYMENT-CC</v>
          </cell>
          <cell r="E4365">
            <v>151</v>
          </cell>
          <cell r="F4365">
            <v>0</v>
          </cell>
          <cell r="G4365">
            <v>10098</v>
          </cell>
        </row>
        <row r="4366">
          <cell r="B4366" t="str">
            <v>PAY</v>
          </cell>
          <cell r="C4366" t="str">
            <v>PAYMENT-THANK YOU!</v>
          </cell>
          <cell r="D4366" t="str">
            <v>PAYPAYMENT-THANK YOU!</v>
          </cell>
          <cell r="E4366">
            <v>141</v>
          </cell>
          <cell r="F4366">
            <v>0</v>
          </cell>
          <cell r="G4366">
            <v>10060</v>
          </cell>
        </row>
        <row r="4367">
          <cell r="B4367" t="str">
            <v>PAY-KOL</v>
          </cell>
          <cell r="C4367" t="str">
            <v>PAYMENT-THANK YOU - OL</v>
          </cell>
          <cell r="D4367" t="str">
            <v>PAY-KOLPAYMENT-THANK YOU - OL</v>
          </cell>
          <cell r="E4367">
            <v>128</v>
          </cell>
          <cell r="F4367">
            <v>0</v>
          </cell>
          <cell r="G4367">
            <v>10093</v>
          </cell>
        </row>
        <row r="4368">
          <cell r="B4368" t="str">
            <v>PAYNOW</v>
          </cell>
          <cell r="C4368" t="str">
            <v>ONE-TIME PAYMENT</v>
          </cell>
          <cell r="D4368" t="str">
            <v>PAYNOWONE-TIME PAYMENT</v>
          </cell>
          <cell r="E4368">
            <v>157</v>
          </cell>
          <cell r="F4368">
            <v>0</v>
          </cell>
          <cell r="G4368">
            <v>10098</v>
          </cell>
        </row>
        <row r="4369">
          <cell r="B4369" t="str">
            <v>CC-KOL</v>
          </cell>
          <cell r="C4369" t="str">
            <v>ONLINE PAYMENT-CC</v>
          </cell>
          <cell r="D4369" t="str">
            <v>CC-KOLONLINE PAYMENT-CC</v>
          </cell>
          <cell r="E4369">
            <v>151</v>
          </cell>
          <cell r="F4369">
            <v>0</v>
          </cell>
          <cell r="G4369">
            <v>10098</v>
          </cell>
        </row>
        <row r="4370">
          <cell r="B4370" t="str">
            <v>PAY-CFREE</v>
          </cell>
          <cell r="C4370" t="str">
            <v>PAYMENT-THANK YOU</v>
          </cell>
          <cell r="D4370" t="str">
            <v>PAY-CFREEPAYMENT-THANK YOU</v>
          </cell>
          <cell r="E4370">
            <v>106</v>
          </cell>
          <cell r="F4370">
            <v>0</v>
          </cell>
          <cell r="G4370">
            <v>10092</v>
          </cell>
        </row>
        <row r="4371">
          <cell r="B4371" t="str">
            <v>PAY-KOL</v>
          </cell>
          <cell r="C4371" t="str">
            <v>PAYMENT-THANK YOU - OL</v>
          </cell>
          <cell r="D4371" t="str">
            <v>PAY-KOLPAYMENT-THANK YOU - OL</v>
          </cell>
          <cell r="E4371">
            <v>128</v>
          </cell>
          <cell r="F4371">
            <v>0</v>
          </cell>
          <cell r="G4371">
            <v>10093</v>
          </cell>
        </row>
        <row r="4372">
          <cell r="B4372" t="str">
            <v>PAYMET</v>
          </cell>
          <cell r="C4372" t="str">
            <v>METAVANTE ONLINE PAYMENT</v>
          </cell>
          <cell r="D4372" t="str">
            <v>PAYMETMETAVANTE ONLINE PAYMENT</v>
          </cell>
          <cell r="E4372">
            <v>77</v>
          </cell>
          <cell r="F4372">
            <v>0</v>
          </cell>
          <cell r="G4372">
            <v>10092</v>
          </cell>
        </row>
        <row r="4373">
          <cell r="B4373" t="str">
            <v>PAYNOW</v>
          </cell>
          <cell r="C4373" t="str">
            <v>ONE-TIME PAYMENT</v>
          </cell>
          <cell r="D4373" t="str">
            <v>PAYNOWONE-TIME PAYMENT</v>
          </cell>
          <cell r="E4373">
            <v>157</v>
          </cell>
          <cell r="F4373">
            <v>0</v>
          </cell>
          <cell r="G4373">
            <v>10098</v>
          </cell>
        </row>
        <row r="4374">
          <cell r="B4374" t="str">
            <v>PAYPNCL</v>
          </cell>
          <cell r="C4374" t="str">
            <v>PAYMENT THANK YOU!</v>
          </cell>
          <cell r="D4374" t="str">
            <v>PAYPNCLPAYMENT THANK YOU!</v>
          </cell>
          <cell r="E4374">
            <v>151</v>
          </cell>
          <cell r="F4374">
            <v>0</v>
          </cell>
          <cell r="G4374">
            <v>10099</v>
          </cell>
        </row>
        <row r="4375">
          <cell r="B4375" t="str">
            <v>CC-KOL</v>
          </cell>
          <cell r="C4375" t="str">
            <v>ONLINE PAYMENT-CC</v>
          </cell>
          <cell r="D4375" t="str">
            <v>CC-KOLONLINE PAYMENT-CC</v>
          </cell>
          <cell r="E4375">
            <v>151</v>
          </cell>
          <cell r="F4375">
            <v>0</v>
          </cell>
          <cell r="G4375">
            <v>10098</v>
          </cell>
        </row>
        <row r="4376">
          <cell r="B4376" t="str">
            <v>PAYPNCL</v>
          </cell>
          <cell r="C4376" t="str">
            <v>PAYMENT THANK YOU!</v>
          </cell>
          <cell r="D4376" t="str">
            <v>PAYPNCLPAYMENT THANK YOU!</v>
          </cell>
          <cell r="E4376">
            <v>151</v>
          </cell>
          <cell r="F4376">
            <v>0</v>
          </cell>
          <cell r="G4376">
            <v>10099</v>
          </cell>
        </row>
        <row r="4377">
          <cell r="B4377" t="str">
            <v>2178-RO</v>
          </cell>
          <cell r="C4377" t="str">
            <v>FUEL AND MATERIAL SURCHARGE</v>
          </cell>
          <cell r="D4377" t="str">
            <v>2178-ROFUEL AND MATERIAL SURCHARGE</v>
          </cell>
          <cell r="E4377">
            <v>140</v>
          </cell>
          <cell r="F4377">
            <v>0</v>
          </cell>
          <cell r="G4377">
            <v>31008</v>
          </cell>
        </row>
        <row r="4378">
          <cell r="B4378" t="str">
            <v>REFUSE</v>
          </cell>
          <cell r="C4378" t="str">
            <v>3.6% WA REFUSE TAX</v>
          </cell>
          <cell r="D4378" t="str">
            <v>REFUSE3.6% WA REFUSE TAX</v>
          </cell>
          <cell r="E4378">
            <v>337</v>
          </cell>
          <cell r="F4378">
            <v>0</v>
          </cell>
          <cell r="G4378">
            <v>20180</v>
          </cell>
        </row>
        <row r="4379">
          <cell r="B4379" t="str">
            <v>WA-STATE</v>
          </cell>
          <cell r="C4379" t="str">
            <v>7.6% WA STATE SALES TAX</v>
          </cell>
          <cell r="D4379" t="str">
            <v>WA-STATE7.6% WA STATE SALES TAX</v>
          </cell>
          <cell r="E4379">
            <v>43</v>
          </cell>
          <cell r="F4379">
            <v>0</v>
          </cell>
          <cell r="G4379">
            <v>20140</v>
          </cell>
        </row>
        <row r="4380">
          <cell r="B4380" t="str">
            <v>60RM1</v>
          </cell>
          <cell r="C4380" t="str">
            <v>1-60 GAL CART MONTHLY SVC</v>
          </cell>
          <cell r="D4380" t="str">
            <v>60RM11-60 GAL CART MONTHLY SVC</v>
          </cell>
          <cell r="E4380">
            <v>88</v>
          </cell>
          <cell r="F4380">
            <v>0</v>
          </cell>
          <cell r="G4380">
            <v>32000</v>
          </cell>
        </row>
        <row r="4381">
          <cell r="B4381" t="str">
            <v>60RW1</v>
          </cell>
          <cell r="C4381" t="str">
            <v>1-60 GAL CART WEEKLY SVC</v>
          </cell>
          <cell r="D4381" t="str">
            <v>60RW11-60 GAL CART WEEKLY SVC</v>
          </cell>
          <cell r="E4381">
            <v>144</v>
          </cell>
          <cell r="F4381">
            <v>0</v>
          </cell>
          <cell r="G4381">
            <v>32000</v>
          </cell>
        </row>
        <row r="4382">
          <cell r="B4382" t="str">
            <v>90RW1</v>
          </cell>
          <cell r="C4382" t="str">
            <v>1-90 GAL CART RESI WKLY</v>
          </cell>
          <cell r="D4382" t="str">
            <v>90RW11-90 GAL CART RESI WKLY</v>
          </cell>
          <cell r="E4382">
            <v>104</v>
          </cell>
          <cell r="F4382">
            <v>0</v>
          </cell>
          <cell r="G4382">
            <v>32000</v>
          </cell>
        </row>
        <row r="4383">
          <cell r="B4383" t="str">
            <v>RDRIVEIN</v>
          </cell>
          <cell r="C4383" t="str">
            <v>DRIVE IN SERVICE</v>
          </cell>
          <cell r="D4383" t="str">
            <v>RDRIVEINDRIVE IN SERVICE</v>
          </cell>
          <cell r="E4383">
            <v>52</v>
          </cell>
          <cell r="F4383">
            <v>0</v>
          </cell>
          <cell r="G4383">
            <v>32001</v>
          </cell>
        </row>
        <row r="4384">
          <cell r="B4384" t="str">
            <v>OFOWR</v>
          </cell>
          <cell r="C4384" t="str">
            <v>OVERFILL/OVERWEIGHT CHG</v>
          </cell>
          <cell r="D4384" t="str">
            <v>OFOWROVERFILL/OVERWEIGHT CHG</v>
          </cell>
          <cell r="E4384">
            <v>70</v>
          </cell>
          <cell r="F4384">
            <v>0</v>
          </cell>
          <cell r="G4384">
            <v>32001</v>
          </cell>
        </row>
        <row r="4385">
          <cell r="B4385" t="str">
            <v>REDELIVER</v>
          </cell>
          <cell r="C4385" t="str">
            <v>DELIVERY CHARGE</v>
          </cell>
          <cell r="D4385" t="str">
            <v>REDELIVERDELIVERY CHARGE</v>
          </cell>
          <cell r="E4385">
            <v>77</v>
          </cell>
          <cell r="F4385">
            <v>0</v>
          </cell>
          <cell r="G4385">
            <v>32001</v>
          </cell>
        </row>
        <row r="4386">
          <cell r="B4386" t="str">
            <v>2178-RES</v>
          </cell>
          <cell r="C4386" t="str">
            <v>FUEL AND MATERIAL SURCHARGE</v>
          </cell>
          <cell r="D4386" t="str">
            <v>2178-RESFUEL AND MATERIAL SURCHARGE</v>
          </cell>
          <cell r="E4386">
            <v>133</v>
          </cell>
          <cell r="F4386">
            <v>0</v>
          </cell>
          <cell r="G4386">
            <v>32002</v>
          </cell>
        </row>
        <row r="4387">
          <cell r="B4387" t="str">
            <v>REFUSE</v>
          </cell>
          <cell r="C4387" t="str">
            <v>3.6% WA REFUSE TAX</v>
          </cell>
          <cell r="D4387" t="str">
            <v>REFUSE3.6% WA REFUSE TAX</v>
          </cell>
          <cell r="E4387">
            <v>337</v>
          </cell>
          <cell r="F4387">
            <v>0</v>
          </cell>
          <cell r="G4387">
            <v>20180</v>
          </cell>
        </row>
        <row r="4388">
          <cell r="B4388" t="str">
            <v>WA-STATE</v>
          </cell>
          <cell r="C4388" t="str">
            <v>7.6% WA STATE SALES TAX</v>
          </cell>
          <cell r="D4388" t="str">
            <v>WA-STATE7.6% WA STATE SALES TAX</v>
          </cell>
          <cell r="E4388">
            <v>43</v>
          </cell>
          <cell r="F4388">
            <v>0</v>
          </cell>
          <cell r="G4388">
            <v>20140</v>
          </cell>
        </row>
        <row r="4389">
          <cell r="B4389" t="str">
            <v>60RW1</v>
          </cell>
          <cell r="C4389" t="str">
            <v>1-60 GAL CART WEEKLY SVC</v>
          </cell>
          <cell r="D4389" t="str">
            <v>60RW11-60 GAL CART WEEKLY SVC</v>
          </cell>
          <cell r="E4389">
            <v>144</v>
          </cell>
          <cell r="F4389">
            <v>0</v>
          </cell>
          <cell r="G4389">
            <v>32000</v>
          </cell>
        </row>
        <row r="4390">
          <cell r="B4390" t="str">
            <v>OFOWR</v>
          </cell>
          <cell r="C4390" t="str">
            <v>OVERFILL/OVERWEIGHT CHG</v>
          </cell>
          <cell r="D4390" t="str">
            <v>OFOWROVERFILL/OVERWEIGHT CHG</v>
          </cell>
          <cell r="E4390">
            <v>70</v>
          </cell>
          <cell r="F4390">
            <v>0</v>
          </cell>
          <cell r="G4390">
            <v>32001</v>
          </cell>
        </row>
        <row r="4391">
          <cell r="B4391" t="str">
            <v>RXTRA90</v>
          </cell>
          <cell r="C4391" t="str">
            <v>EXTRA 90GAL RESI</v>
          </cell>
          <cell r="D4391" t="str">
            <v>RXTRA90EXTRA 90GAL RESI</v>
          </cell>
          <cell r="E4391">
            <v>35</v>
          </cell>
          <cell r="F4391">
            <v>0</v>
          </cell>
          <cell r="G4391">
            <v>32001</v>
          </cell>
        </row>
        <row r="4392">
          <cell r="B4392" t="str">
            <v>2178-RES</v>
          </cell>
          <cell r="C4392" t="str">
            <v>FUEL AND MATERIAL SURCHARGE</v>
          </cell>
          <cell r="D4392" t="str">
            <v>2178-RESFUEL AND MATERIAL SURCHARGE</v>
          </cell>
          <cell r="E4392">
            <v>133</v>
          </cell>
          <cell r="F4392">
            <v>0</v>
          </cell>
          <cell r="G4392">
            <v>32002</v>
          </cell>
        </row>
        <row r="4393">
          <cell r="B4393" t="str">
            <v>REFUSE</v>
          </cell>
          <cell r="C4393" t="str">
            <v>3.6% WA REFUSE TAX</v>
          </cell>
          <cell r="D4393" t="str">
            <v>REFUSE3.6% WA REFUSE TAX</v>
          </cell>
          <cell r="E4393">
            <v>337</v>
          </cell>
          <cell r="F4393">
            <v>0</v>
          </cell>
          <cell r="G4393">
            <v>20180</v>
          </cell>
        </row>
        <row r="4394">
          <cell r="B4394" t="str">
            <v>RORECYRENT</v>
          </cell>
          <cell r="C4394" t="str">
            <v>ROLL OFF RECYCLE RENT</v>
          </cell>
          <cell r="D4394" t="str">
            <v>RORECYRENTROLL OFF RECYCLE RENT</v>
          </cell>
          <cell r="E4394">
            <v>25</v>
          </cell>
          <cell r="F4394">
            <v>0</v>
          </cell>
          <cell r="G4394">
            <v>31002</v>
          </cell>
        </row>
        <row r="4395">
          <cell r="B4395" t="str">
            <v>RECYHAUL</v>
          </cell>
          <cell r="C4395" t="str">
            <v>ROLL OFF RECYCLE HAUL</v>
          </cell>
          <cell r="D4395" t="str">
            <v>RECYHAULROLL OFF RECYCLE HAUL</v>
          </cell>
          <cell r="E4395">
            <v>42</v>
          </cell>
          <cell r="F4395">
            <v>0</v>
          </cell>
          <cell r="G4395">
            <v>31004</v>
          </cell>
        </row>
        <row r="4396">
          <cell r="B4396" t="str">
            <v>ROHAUL30</v>
          </cell>
          <cell r="C4396" t="str">
            <v>30YD ROLL OFF-HAUL</v>
          </cell>
          <cell r="D4396" t="str">
            <v>ROHAUL3030YD ROLL OFF-HAUL</v>
          </cell>
          <cell r="E4396">
            <v>36</v>
          </cell>
          <cell r="F4396">
            <v>0</v>
          </cell>
          <cell r="G4396">
            <v>31000</v>
          </cell>
        </row>
        <row r="4397">
          <cell r="B4397" t="str">
            <v>COMMODITY</v>
          </cell>
          <cell r="C4397" t="str">
            <v>COMMODITY</v>
          </cell>
          <cell r="D4397" t="str">
            <v>COMMODITYCOMMODITY</v>
          </cell>
          <cell r="E4397">
            <v>33</v>
          </cell>
          <cell r="F4397">
            <v>0</v>
          </cell>
          <cell r="G4397">
            <v>44161</v>
          </cell>
        </row>
        <row r="4398">
          <cell r="B4398" t="str">
            <v>BD</v>
          </cell>
          <cell r="C4398" t="str">
            <v>W\O BAD DEBT</v>
          </cell>
          <cell r="D4398" t="str">
            <v>BDW\O BAD DEBT</v>
          </cell>
          <cell r="E4398">
            <v>46</v>
          </cell>
          <cell r="F4398">
            <v>0</v>
          </cell>
          <cell r="G4398">
            <v>11902</v>
          </cell>
        </row>
        <row r="4399">
          <cell r="B4399" t="str">
            <v>FINCHG</v>
          </cell>
          <cell r="C4399" t="str">
            <v>LATE FEE</v>
          </cell>
          <cell r="D4399" t="str">
            <v>FINCHGLATE FEE</v>
          </cell>
          <cell r="E4399">
            <v>138</v>
          </cell>
          <cell r="F4399">
            <v>0</v>
          </cell>
          <cell r="G4399">
            <v>38000</v>
          </cell>
        </row>
        <row r="4400">
          <cell r="B4400" t="str">
            <v>MM</v>
          </cell>
          <cell r="C4400" t="str">
            <v>MOVE MONEY</v>
          </cell>
          <cell r="D4400" t="str">
            <v>MMMOVE MONEY</v>
          </cell>
          <cell r="E4400">
            <v>63</v>
          </cell>
          <cell r="F4400">
            <v>0</v>
          </cell>
          <cell r="G4400">
            <v>10095</v>
          </cell>
        </row>
        <row r="4401">
          <cell r="B4401" t="str">
            <v>300C2W1</v>
          </cell>
          <cell r="C4401" t="str">
            <v>1-300 GL CART 2X WK SVC</v>
          </cell>
          <cell r="D4401" t="str">
            <v>300C2W11-300 GL CART 2X WK SVC</v>
          </cell>
          <cell r="E4401">
            <v>41</v>
          </cell>
          <cell r="F4401">
            <v>0</v>
          </cell>
          <cell r="G4401">
            <v>33000</v>
          </cell>
        </row>
        <row r="4402">
          <cell r="B4402" t="str">
            <v>300C3W1</v>
          </cell>
          <cell r="C4402" t="str">
            <v>1-300 GL CART 3X WK SVC</v>
          </cell>
          <cell r="D4402" t="str">
            <v>300C3W11-300 GL CART 3X WK SVC</v>
          </cell>
          <cell r="E4402">
            <v>38</v>
          </cell>
          <cell r="F4402">
            <v>0</v>
          </cell>
          <cell r="G4402">
            <v>33000</v>
          </cell>
        </row>
        <row r="4403">
          <cell r="B4403" t="str">
            <v>300C5W1</v>
          </cell>
          <cell r="C4403" t="str">
            <v>1-300 GL CART 5X WK SVC</v>
          </cell>
          <cell r="D4403" t="str">
            <v>300C5W11-300 GL CART 5X WK SVC</v>
          </cell>
          <cell r="E4403">
            <v>34</v>
          </cell>
          <cell r="F4403">
            <v>0</v>
          </cell>
          <cell r="G4403">
            <v>33000</v>
          </cell>
        </row>
        <row r="4404">
          <cell r="B4404" t="str">
            <v>300CE1</v>
          </cell>
          <cell r="C4404" t="str">
            <v>1-300 GL CART EOW SVC</v>
          </cell>
          <cell r="D4404" t="str">
            <v>300CE11-300 GL CART EOW SVC</v>
          </cell>
          <cell r="E4404">
            <v>46</v>
          </cell>
          <cell r="F4404">
            <v>0</v>
          </cell>
          <cell r="G4404">
            <v>33000</v>
          </cell>
        </row>
        <row r="4405">
          <cell r="B4405" t="str">
            <v>300CW1</v>
          </cell>
          <cell r="C4405" t="str">
            <v>1-300 GL CART WEEKLY SVC</v>
          </cell>
          <cell r="D4405" t="str">
            <v>300CW11-300 GL CART WEEKLY SVC</v>
          </cell>
          <cell r="E4405">
            <v>51</v>
          </cell>
          <cell r="F4405">
            <v>0</v>
          </cell>
          <cell r="G4405">
            <v>33000</v>
          </cell>
        </row>
        <row r="4406">
          <cell r="B4406" t="str">
            <v>60C2W1</v>
          </cell>
          <cell r="C4406" t="str">
            <v>1-60 GAL CART CMML 2X WK</v>
          </cell>
          <cell r="D4406" t="str">
            <v>60C2W11-60 GAL CART CMML 2X WK</v>
          </cell>
          <cell r="E4406">
            <v>25</v>
          </cell>
          <cell r="F4406">
            <v>0</v>
          </cell>
          <cell r="G4406">
            <v>33000</v>
          </cell>
        </row>
        <row r="4407">
          <cell r="B4407" t="str">
            <v>60CE1</v>
          </cell>
          <cell r="C4407" t="str">
            <v>1-60 GAL CART CMML EOW</v>
          </cell>
          <cell r="D4407" t="str">
            <v>60CE11-60 GAL CART CMML EOW</v>
          </cell>
          <cell r="E4407">
            <v>52</v>
          </cell>
          <cell r="F4407">
            <v>0</v>
          </cell>
          <cell r="G4407">
            <v>33000</v>
          </cell>
        </row>
        <row r="4408">
          <cell r="B4408" t="str">
            <v>60CW1</v>
          </cell>
          <cell r="C4408" t="str">
            <v>1-60 GAL CART CMML WKLY</v>
          </cell>
          <cell r="D4408" t="str">
            <v>60CW11-60 GAL CART CMML WKLY</v>
          </cell>
          <cell r="E4408">
            <v>54</v>
          </cell>
          <cell r="F4408">
            <v>0</v>
          </cell>
          <cell r="G4408">
            <v>33000</v>
          </cell>
        </row>
        <row r="4409">
          <cell r="B4409" t="str">
            <v>90C2W1</v>
          </cell>
          <cell r="C4409" t="str">
            <v>1-90 GAL CART CMML 2X WK</v>
          </cell>
          <cell r="D4409" t="str">
            <v>90C2W11-90 GAL CART CMML 2X WK</v>
          </cell>
          <cell r="E4409">
            <v>36</v>
          </cell>
          <cell r="F4409">
            <v>0</v>
          </cell>
          <cell r="G4409">
            <v>33000</v>
          </cell>
        </row>
        <row r="4410">
          <cell r="B4410" t="str">
            <v>90CW1</v>
          </cell>
          <cell r="C4410" t="str">
            <v>1-90 GAL CART CMML WKLY</v>
          </cell>
          <cell r="D4410" t="str">
            <v>90CW11-90 GAL CART CMML WKLY</v>
          </cell>
          <cell r="E4410">
            <v>63</v>
          </cell>
          <cell r="F4410">
            <v>0</v>
          </cell>
          <cell r="G4410">
            <v>33000</v>
          </cell>
        </row>
        <row r="4411">
          <cell r="B4411" t="str">
            <v>95C5WB1</v>
          </cell>
          <cell r="C4411" t="str">
            <v>1-95 GAL BEAR CART CMML 5X WK</v>
          </cell>
          <cell r="D4411" t="str">
            <v>95C5WB11-95 GAL BEAR CART CMML 5X WK</v>
          </cell>
          <cell r="E4411">
            <v>16</v>
          </cell>
          <cell r="F4411">
            <v>0</v>
          </cell>
          <cell r="G4411">
            <v>33000</v>
          </cell>
        </row>
        <row r="4412">
          <cell r="B4412" t="str">
            <v>95CBRENT</v>
          </cell>
          <cell r="C4412" t="str">
            <v>95 CMML BEAR RENT</v>
          </cell>
          <cell r="D4412" t="str">
            <v>95CBRENT95 CMML BEAR RENT</v>
          </cell>
          <cell r="E4412">
            <v>37</v>
          </cell>
          <cell r="F4412">
            <v>0</v>
          </cell>
          <cell r="G4412">
            <v>33000</v>
          </cell>
        </row>
        <row r="4413">
          <cell r="B4413" t="str">
            <v>95CWB1</v>
          </cell>
          <cell r="C4413" t="str">
            <v>1-95 GAL BEAR CART CMML WKLY</v>
          </cell>
          <cell r="D4413" t="str">
            <v>95CWB11-95 GAL BEAR CART CMML WKLY</v>
          </cell>
          <cell r="E4413">
            <v>37</v>
          </cell>
          <cell r="F4413">
            <v>0</v>
          </cell>
          <cell r="G4413">
            <v>33000</v>
          </cell>
        </row>
        <row r="4414">
          <cell r="B4414" t="str">
            <v>CASTERS-COM</v>
          </cell>
          <cell r="C4414" t="str">
            <v>CASTERS - COM</v>
          </cell>
          <cell r="D4414" t="str">
            <v>CASTERS-COMCASTERS - COM</v>
          </cell>
          <cell r="E4414">
            <v>43</v>
          </cell>
          <cell r="F4414">
            <v>0</v>
          </cell>
          <cell r="G4414">
            <v>33000</v>
          </cell>
        </row>
        <row r="4415">
          <cell r="B4415" t="str">
            <v>CRENT300</v>
          </cell>
          <cell r="C4415" t="str">
            <v>CONTAINER RENT 300 GAL</v>
          </cell>
          <cell r="D4415" t="str">
            <v>CRENT300CONTAINER RENT 300 GAL</v>
          </cell>
          <cell r="E4415">
            <v>46</v>
          </cell>
          <cell r="F4415">
            <v>0</v>
          </cell>
          <cell r="G4415">
            <v>33000</v>
          </cell>
        </row>
        <row r="4416">
          <cell r="B4416" t="str">
            <v>CRENT60</v>
          </cell>
          <cell r="C4416" t="str">
            <v>CONTAINER RENT 60 GAL</v>
          </cell>
          <cell r="D4416" t="str">
            <v>CRENT60CONTAINER RENT 60 GAL</v>
          </cell>
          <cell r="E4416">
            <v>50</v>
          </cell>
          <cell r="F4416">
            <v>0</v>
          </cell>
          <cell r="G4416">
            <v>33000</v>
          </cell>
        </row>
        <row r="4417">
          <cell r="B4417" t="str">
            <v>ROLL2W300</v>
          </cell>
          <cell r="C4417" t="str">
            <v>ROLL OUT 300GAL 2X WK</v>
          </cell>
          <cell r="D4417" t="str">
            <v>ROLL2W300ROLL OUT 300GAL 2X WK</v>
          </cell>
          <cell r="E4417">
            <v>12</v>
          </cell>
          <cell r="F4417">
            <v>0</v>
          </cell>
          <cell r="G4417">
            <v>33001</v>
          </cell>
        </row>
        <row r="4418">
          <cell r="B4418" t="str">
            <v>ROLLOUTOC</v>
          </cell>
          <cell r="C4418" t="str">
            <v>ROLL OUT</v>
          </cell>
          <cell r="D4418" t="str">
            <v>ROLLOUTOCROLL OUT</v>
          </cell>
          <cell r="E4418">
            <v>36</v>
          </cell>
          <cell r="F4418">
            <v>0</v>
          </cell>
          <cell r="G4418">
            <v>33001</v>
          </cell>
        </row>
        <row r="4419">
          <cell r="B4419" t="str">
            <v>UNLOCKREF</v>
          </cell>
          <cell r="C4419" t="str">
            <v>UNLOCK / UNLATCH REFUSE</v>
          </cell>
          <cell r="D4419" t="str">
            <v>UNLOCKREFUNLOCK / UNLATCH REFUSE</v>
          </cell>
          <cell r="E4419">
            <v>39</v>
          </cell>
          <cell r="F4419">
            <v>0</v>
          </cell>
          <cell r="G4419">
            <v>33001</v>
          </cell>
        </row>
        <row r="4420">
          <cell r="B4420" t="str">
            <v>OFOWC</v>
          </cell>
          <cell r="C4420" t="str">
            <v>OVERFILL/OVERWEIGHT COMM</v>
          </cell>
          <cell r="D4420" t="str">
            <v>OFOWCOVERFILL/OVERWEIGHT COMM</v>
          </cell>
          <cell r="E4420">
            <v>40</v>
          </cell>
          <cell r="F4420">
            <v>0</v>
          </cell>
          <cell r="G4420">
            <v>33001</v>
          </cell>
        </row>
        <row r="4421">
          <cell r="B4421" t="str">
            <v>2178-COM</v>
          </cell>
          <cell r="C4421" t="str">
            <v>FUEL AND MATERIAL SURCHARGE</v>
          </cell>
          <cell r="D4421" t="str">
            <v>2178-COMFUEL AND MATERIAL SURCHARGE</v>
          </cell>
          <cell r="E4421">
            <v>77</v>
          </cell>
          <cell r="F4421">
            <v>0</v>
          </cell>
          <cell r="G4421">
            <v>33002</v>
          </cell>
        </row>
        <row r="4422">
          <cell r="B4422" t="str">
            <v>2178-RES</v>
          </cell>
          <cell r="C4422" t="str">
            <v>FUEL AND MATERIAL SURCHARGE</v>
          </cell>
          <cell r="D4422" t="str">
            <v>2178-RESFUEL AND MATERIAL SURCHARGE</v>
          </cell>
          <cell r="E4422">
            <v>133</v>
          </cell>
          <cell r="F4422">
            <v>0</v>
          </cell>
          <cell r="G4422">
            <v>33002</v>
          </cell>
        </row>
        <row r="4423">
          <cell r="B4423" t="str">
            <v>2178-RO</v>
          </cell>
          <cell r="C4423" t="str">
            <v>FUEL AND MATERIAL SURCHARGE</v>
          </cell>
          <cell r="D4423" t="str">
            <v>2178-ROFUEL AND MATERIAL SURCHARGE</v>
          </cell>
          <cell r="E4423">
            <v>140</v>
          </cell>
          <cell r="F4423">
            <v>0</v>
          </cell>
          <cell r="G4423">
            <v>31008</v>
          </cell>
        </row>
        <row r="4424">
          <cell r="B4424" t="str">
            <v>ILWACO-UTILITY</v>
          </cell>
          <cell r="C4424" t="str">
            <v>6.0% CITY UTILITY TAX</v>
          </cell>
          <cell r="D4424" t="str">
            <v>ILWACO-UTILITY6.0% CITY UTILITY TAX</v>
          </cell>
          <cell r="E4424">
            <v>79</v>
          </cell>
          <cell r="F4424">
            <v>0</v>
          </cell>
          <cell r="G4424">
            <v>20175</v>
          </cell>
        </row>
        <row r="4425">
          <cell r="B4425" t="str">
            <v>REFUSE</v>
          </cell>
          <cell r="C4425" t="str">
            <v>3.6% WA REFUSE TAX</v>
          </cell>
          <cell r="D4425" t="str">
            <v>REFUSE3.6% WA REFUSE TAX</v>
          </cell>
          <cell r="E4425">
            <v>337</v>
          </cell>
          <cell r="F4425">
            <v>0</v>
          </cell>
          <cell r="G4425">
            <v>20180</v>
          </cell>
        </row>
        <row r="4426">
          <cell r="B4426" t="str">
            <v>WA-STATE</v>
          </cell>
          <cell r="C4426" t="str">
            <v>8.1% WA STATE SALES TAX</v>
          </cell>
          <cell r="D4426" t="str">
            <v>WA-STATE8.1% WA STATE SALES TAX</v>
          </cell>
          <cell r="E4426">
            <v>170</v>
          </cell>
          <cell r="F4426">
            <v>0</v>
          </cell>
          <cell r="G4426">
            <v>20140</v>
          </cell>
        </row>
        <row r="4427">
          <cell r="B4427" t="str">
            <v>CC-KOL</v>
          </cell>
          <cell r="C4427" t="str">
            <v>ONLINE PAYMENT-CC</v>
          </cell>
          <cell r="D4427" t="str">
            <v>CC-KOLONLINE PAYMENT-CC</v>
          </cell>
          <cell r="E4427">
            <v>151</v>
          </cell>
          <cell r="F4427">
            <v>0</v>
          </cell>
          <cell r="G4427">
            <v>10098</v>
          </cell>
        </row>
        <row r="4428">
          <cell r="B4428" t="str">
            <v>MAKEPAYMENT</v>
          </cell>
          <cell r="C4428" t="str">
            <v>MAKE A PAYMENT</v>
          </cell>
          <cell r="D4428" t="str">
            <v>MAKEPAYMENTMAKE A PAYMENT</v>
          </cell>
          <cell r="E4428">
            <v>60</v>
          </cell>
          <cell r="F4428">
            <v>0</v>
          </cell>
          <cell r="G4428">
            <v>10098</v>
          </cell>
        </row>
        <row r="4429">
          <cell r="B4429" t="str">
            <v>PAY</v>
          </cell>
          <cell r="C4429" t="str">
            <v>PAYMENT-THANK YOU!</v>
          </cell>
          <cell r="D4429" t="str">
            <v>PAYPAYMENT-THANK YOU!</v>
          </cell>
          <cell r="E4429">
            <v>141</v>
          </cell>
          <cell r="F4429">
            <v>0</v>
          </cell>
          <cell r="G4429">
            <v>10060</v>
          </cell>
        </row>
        <row r="4430">
          <cell r="B4430" t="str">
            <v>PAY-CFREE</v>
          </cell>
          <cell r="C4430" t="str">
            <v>PAYMENT-THANK YOU</v>
          </cell>
          <cell r="D4430" t="str">
            <v>PAY-CFREEPAYMENT-THANK YOU</v>
          </cell>
          <cell r="E4430">
            <v>106</v>
          </cell>
          <cell r="F4430">
            <v>0</v>
          </cell>
          <cell r="G4430">
            <v>10092</v>
          </cell>
        </row>
        <row r="4431">
          <cell r="B4431" t="str">
            <v>PAY-KOL</v>
          </cell>
          <cell r="C4431" t="str">
            <v>PAYMENT-THANK YOU - OL</v>
          </cell>
          <cell r="D4431" t="str">
            <v>PAY-KOLPAYMENT-THANK YOU - OL</v>
          </cell>
          <cell r="E4431">
            <v>128</v>
          </cell>
          <cell r="F4431">
            <v>0</v>
          </cell>
          <cell r="G4431">
            <v>10093</v>
          </cell>
        </row>
        <row r="4432">
          <cell r="B4432" t="str">
            <v>PAYMET</v>
          </cell>
          <cell r="C4432" t="str">
            <v>METAVANTE ONLINE PAYMENT</v>
          </cell>
          <cell r="D4432" t="str">
            <v>PAYMETMETAVANTE ONLINE PAYMENT</v>
          </cell>
          <cell r="E4432">
            <v>77</v>
          </cell>
          <cell r="F4432">
            <v>0</v>
          </cell>
          <cell r="G4432">
            <v>10092</v>
          </cell>
        </row>
        <row r="4433">
          <cell r="B4433" t="str">
            <v>PAYNOW</v>
          </cell>
          <cell r="C4433" t="str">
            <v>ONE-TIME PAYMENT</v>
          </cell>
          <cell r="D4433" t="str">
            <v>PAYNOWONE-TIME PAYMENT</v>
          </cell>
          <cell r="E4433">
            <v>157</v>
          </cell>
          <cell r="F4433">
            <v>0</v>
          </cell>
          <cell r="G4433">
            <v>10098</v>
          </cell>
        </row>
        <row r="4434">
          <cell r="B4434" t="str">
            <v>PAYPNCL</v>
          </cell>
          <cell r="C4434" t="str">
            <v>PAYMENT THANK YOU!</v>
          </cell>
          <cell r="D4434" t="str">
            <v>PAYPNCLPAYMENT THANK YOU!</v>
          </cell>
          <cell r="E4434">
            <v>151</v>
          </cell>
          <cell r="F4434">
            <v>0</v>
          </cell>
          <cell r="G4434">
            <v>10099</v>
          </cell>
        </row>
        <row r="4435">
          <cell r="B4435" t="str">
            <v>CC-KOL</v>
          </cell>
          <cell r="C4435" t="str">
            <v>ONLINE PAYMENT-CC</v>
          </cell>
          <cell r="D4435" t="str">
            <v>CC-KOLONLINE PAYMENT-CC</v>
          </cell>
          <cell r="E4435">
            <v>151</v>
          </cell>
          <cell r="F4435">
            <v>0</v>
          </cell>
          <cell r="G4435">
            <v>10098</v>
          </cell>
        </row>
        <row r="4436">
          <cell r="B4436" t="str">
            <v>MAKEPAYMENT</v>
          </cell>
          <cell r="C4436" t="str">
            <v>MAKE A PAYMENT</v>
          </cell>
          <cell r="D4436" t="str">
            <v>MAKEPAYMENTMAKE A PAYMENT</v>
          </cell>
          <cell r="E4436">
            <v>60</v>
          </cell>
          <cell r="F4436">
            <v>0</v>
          </cell>
          <cell r="G4436">
            <v>10098</v>
          </cell>
        </row>
        <row r="4437">
          <cell r="B4437" t="str">
            <v>PAY</v>
          </cell>
          <cell r="C4437" t="str">
            <v>PAYMENT-THANK YOU!</v>
          </cell>
          <cell r="D4437" t="str">
            <v>PAYPAYMENT-THANK YOU!</v>
          </cell>
          <cell r="E4437">
            <v>141</v>
          </cell>
          <cell r="F4437">
            <v>0</v>
          </cell>
          <cell r="G4437">
            <v>10060</v>
          </cell>
        </row>
        <row r="4438">
          <cell r="B4438" t="str">
            <v>PAY-CFREE</v>
          </cell>
          <cell r="C4438" t="str">
            <v>PAYMENT-THANK YOU</v>
          </cell>
          <cell r="D4438" t="str">
            <v>PAY-CFREEPAYMENT-THANK YOU</v>
          </cell>
          <cell r="E4438">
            <v>106</v>
          </cell>
          <cell r="F4438">
            <v>0</v>
          </cell>
          <cell r="G4438">
            <v>10092</v>
          </cell>
        </row>
        <row r="4439">
          <cell r="B4439" t="str">
            <v>PAY-KOL</v>
          </cell>
          <cell r="C4439" t="str">
            <v>PAYMENT-THANK YOU - OL</v>
          </cell>
          <cell r="D4439" t="str">
            <v>PAY-KOLPAYMENT-THANK YOU - OL</v>
          </cell>
          <cell r="E4439">
            <v>128</v>
          </cell>
          <cell r="F4439">
            <v>0</v>
          </cell>
          <cell r="G4439">
            <v>10093</v>
          </cell>
        </row>
        <row r="4440">
          <cell r="B4440" t="str">
            <v>PAYMET</v>
          </cell>
          <cell r="C4440" t="str">
            <v>METAVANTE ONLINE PAYMENT</v>
          </cell>
          <cell r="D4440" t="str">
            <v>PAYMETMETAVANTE ONLINE PAYMENT</v>
          </cell>
          <cell r="E4440">
            <v>77</v>
          </cell>
          <cell r="F4440">
            <v>0</v>
          </cell>
          <cell r="G4440">
            <v>10092</v>
          </cell>
        </row>
        <row r="4441">
          <cell r="B4441" t="str">
            <v>PAYNOW</v>
          </cell>
          <cell r="C4441" t="str">
            <v>ONE-TIME PAYMENT</v>
          </cell>
          <cell r="D4441" t="str">
            <v>PAYNOWONE-TIME PAYMENT</v>
          </cell>
          <cell r="E4441">
            <v>157</v>
          </cell>
          <cell r="F4441">
            <v>0</v>
          </cell>
          <cell r="G4441">
            <v>10098</v>
          </cell>
        </row>
        <row r="4442">
          <cell r="B4442" t="str">
            <v>PAYPNCL</v>
          </cell>
          <cell r="C4442" t="str">
            <v>PAYMENT THANK YOU!</v>
          </cell>
          <cell r="D4442" t="str">
            <v>PAYPNCLPAYMENT THANK YOU!</v>
          </cell>
          <cell r="E4442">
            <v>151</v>
          </cell>
          <cell r="F4442">
            <v>0</v>
          </cell>
          <cell r="G4442">
            <v>10099</v>
          </cell>
        </row>
        <row r="4443">
          <cell r="B4443" t="str">
            <v>CC-KOL</v>
          </cell>
          <cell r="C4443" t="str">
            <v>ONLINE PAYMENT-CC</v>
          </cell>
          <cell r="D4443" t="str">
            <v>CC-KOLONLINE PAYMENT-CC</v>
          </cell>
          <cell r="E4443">
            <v>151</v>
          </cell>
          <cell r="F4443">
            <v>0</v>
          </cell>
          <cell r="G4443">
            <v>10098</v>
          </cell>
        </row>
        <row r="4444">
          <cell r="B4444" t="str">
            <v>MAKEPAYMENT</v>
          </cell>
          <cell r="C4444" t="str">
            <v>MAKE A PAYMENT</v>
          </cell>
          <cell r="D4444" t="str">
            <v>MAKEPAYMENTMAKE A PAYMENT</v>
          </cell>
          <cell r="E4444">
            <v>60</v>
          </cell>
          <cell r="F4444">
            <v>0</v>
          </cell>
          <cell r="G4444">
            <v>10098</v>
          </cell>
        </row>
        <row r="4445">
          <cell r="B4445" t="str">
            <v>PAY</v>
          </cell>
          <cell r="C4445" t="str">
            <v>PAYMENT-THANK YOU!</v>
          </cell>
          <cell r="D4445" t="str">
            <v>PAYPAYMENT-THANK YOU!</v>
          </cell>
          <cell r="E4445">
            <v>141</v>
          </cell>
          <cell r="F4445">
            <v>0</v>
          </cell>
          <cell r="G4445">
            <v>10060</v>
          </cell>
        </row>
        <row r="4446">
          <cell r="B4446" t="str">
            <v>PAY-KOL</v>
          </cell>
          <cell r="C4446" t="str">
            <v>PAYMENT-THANK YOU - OL</v>
          </cell>
          <cell r="D4446" t="str">
            <v>PAY-KOLPAYMENT-THANK YOU - OL</v>
          </cell>
          <cell r="E4446">
            <v>128</v>
          </cell>
          <cell r="F4446">
            <v>0</v>
          </cell>
          <cell r="G4446">
            <v>10093</v>
          </cell>
        </row>
        <row r="4447">
          <cell r="B4447" t="str">
            <v>PAYNOW</v>
          </cell>
          <cell r="C4447" t="str">
            <v>ONE-TIME PAYMENT</v>
          </cell>
          <cell r="D4447" t="str">
            <v>PAYNOWONE-TIME PAYMENT</v>
          </cell>
          <cell r="E4447">
            <v>157</v>
          </cell>
          <cell r="F4447">
            <v>0</v>
          </cell>
          <cell r="G4447">
            <v>10098</v>
          </cell>
        </row>
        <row r="4448">
          <cell r="B4448" t="str">
            <v>PAYPNCL</v>
          </cell>
          <cell r="C4448" t="str">
            <v>PAYMENT THANK YOU!</v>
          </cell>
          <cell r="D4448" t="str">
            <v>PAYPNCLPAYMENT THANK YOU!</v>
          </cell>
          <cell r="E4448">
            <v>151</v>
          </cell>
          <cell r="F4448">
            <v>0</v>
          </cell>
          <cell r="G4448">
            <v>10099</v>
          </cell>
        </row>
        <row r="4449">
          <cell r="B4449" t="str">
            <v>2178-RO</v>
          </cell>
          <cell r="C4449" t="str">
            <v>FUEL AND MATERIAL SURCHARGE</v>
          </cell>
          <cell r="D4449" t="str">
            <v>2178-ROFUEL AND MATERIAL SURCHARGE</v>
          </cell>
          <cell r="E4449">
            <v>140</v>
          </cell>
          <cell r="F4449">
            <v>0</v>
          </cell>
          <cell r="G4449">
            <v>31008</v>
          </cell>
        </row>
        <row r="4450">
          <cell r="B4450" t="str">
            <v>ILWACO-UTILITY</v>
          </cell>
          <cell r="C4450" t="str">
            <v>6.0% CITY UTILITY TAX</v>
          </cell>
          <cell r="D4450" t="str">
            <v>ILWACO-UTILITY6.0% CITY UTILITY TAX</v>
          </cell>
          <cell r="E4450">
            <v>79</v>
          </cell>
          <cell r="F4450">
            <v>0</v>
          </cell>
          <cell r="G4450">
            <v>20175</v>
          </cell>
        </row>
        <row r="4451">
          <cell r="B4451" t="str">
            <v>REFUSE</v>
          </cell>
          <cell r="C4451" t="str">
            <v>3.6% WA REFUSE TAX</v>
          </cell>
          <cell r="D4451" t="str">
            <v>REFUSE3.6% WA REFUSE TAX</v>
          </cell>
          <cell r="E4451">
            <v>337</v>
          </cell>
          <cell r="F4451">
            <v>0</v>
          </cell>
          <cell r="G4451">
            <v>20180</v>
          </cell>
        </row>
        <row r="4452">
          <cell r="B4452" t="str">
            <v>WA-STATE</v>
          </cell>
          <cell r="C4452" t="str">
            <v>8.1% WA STATE SALES TAX</v>
          </cell>
          <cell r="D4452" t="str">
            <v>WA-STATE8.1% WA STATE SALES TAX</v>
          </cell>
          <cell r="E4452">
            <v>170</v>
          </cell>
          <cell r="F4452">
            <v>0</v>
          </cell>
          <cell r="G4452">
            <v>20140</v>
          </cell>
        </row>
        <row r="4453">
          <cell r="B4453" t="str">
            <v>60RM1</v>
          </cell>
          <cell r="C4453" t="str">
            <v>1-60 GAL CART MONTHLY SVC</v>
          </cell>
          <cell r="D4453" t="str">
            <v>60RM11-60 GAL CART MONTHLY SVC</v>
          </cell>
          <cell r="E4453">
            <v>88</v>
          </cell>
          <cell r="F4453">
            <v>0</v>
          </cell>
          <cell r="G4453">
            <v>32000</v>
          </cell>
        </row>
        <row r="4454">
          <cell r="B4454" t="str">
            <v>60RW1</v>
          </cell>
          <cell r="C4454" t="str">
            <v>1-60 GAL CART WEEKLY SVC</v>
          </cell>
          <cell r="D4454" t="str">
            <v>60RW11-60 GAL CART WEEKLY SVC</v>
          </cell>
          <cell r="E4454">
            <v>144</v>
          </cell>
          <cell r="F4454">
            <v>0</v>
          </cell>
          <cell r="G4454">
            <v>32000</v>
          </cell>
        </row>
        <row r="4455">
          <cell r="B4455" t="str">
            <v>65RBRENT</v>
          </cell>
          <cell r="C4455" t="str">
            <v>65 RESI BEAR RENT</v>
          </cell>
          <cell r="D4455" t="str">
            <v>65RBRENT65 RESI BEAR RENT</v>
          </cell>
          <cell r="E4455">
            <v>80</v>
          </cell>
          <cell r="F4455">
            <v>0</v>
          </cell>
          <cell r="G4455">
            <v>32000</v>
          </cell>
        </row>
        <row r="4456">
          <cell r="B4456" t="str">
            <v>95RBRENT</v>
          </cell>
          <cell r="C4456" t="str">
            <v>95 RESI BEAR RENT</v>
          </cell>
          <cell r="D4456" t="str">
            <v>95RBRENT95 RESI BEAR RENT</v>
          </cell>
          <cell r="E4456">
            <v>49</v>
          </cell>
          <cell r="F4456">
            <v>0</v>
          </cell>
          <cell r="G4456">
            <v>32000</v>
          </cell>
        </row>
        <row r="4457">
          <cell r="B4457" t="str">
            <v>60RW1</v>
          </cell>
          <cell r="C4457" t="str">
            <v>1-60 GAL CART WEEKLY SVC</v>
          </cell>
          <cell r="D4457" t="str">
            <v>60RW11-60 GAL CART WEEKLY SVC</v>
          </cell>
          <cell r="E4457">
            <v>144</v>
          </cell>
          <cell r="F4457">
            <v>0</v>
          </cell>
          <cell r="G4457">
            <v>32000</v>
          </cell>
        </row>
        <row r="4458">
          <cell r="B4458" t="str">
            <v>EXTRAR</v>
          </cell>
          <cell r="C4458" t="str">
            <v>EXTRA CAN/BAGS</v>
          </cell>
          <cell r="D4458" t="str">
            <v>EXTRAREXTRA CAN/BAGS</v>
          </cell>
          <cell r="E4458">
            <v>74</v>
          </cell>
          <cell r="F4458">
            <v>0</v>
          </cell>
          <cell r="G4458">
            <v>32001</v>
          </cell>
        </row>
        <row r="4459">
          <cell r="B4459" t="str">
            <v>REDELIVER</v>
          </cell>
          <cell r="C4459" t="str">
            <v>DELIVERY CHARGE</v>
          </cell>
          <cell r="D4459" t="str">
            <v>REDELIVERDELIVERY CHARGE</v>
          </cell>
          <cell r="E4459">
            <v>77</v>
          </cell>
          <cell r="F4459">
            <v>0</v>
          </cell>
          <cell r="G4459">
            <v>32001</v>
          </cell>
        </row>
        <row r="4460">
          <cell r="B4460" t="str">
            <v>RESTART</v>
          </cell>
          <cell r="C4460" t="str">
            <v>SERVICE RESTART FEE</v>
          </cell>
          <cell r="D4460" t="str">
            <v>RESTARTSERVICE RESTART FEE</v>
          </cell>
          <cell r="E4460">
            <v>80</v>
          </cell>
          <cell r="F4460">
            <v>0</v>
          </cell>
          <cell r="G4460">
            <v>32000</v>
          </cell>
        </row>
        <row r="4461">
          <cell r="B4461" t="str">
            <v>2178-RES</v>
          </cell>
          <cell r="C4461" t="str">
            <v>FUEL AND MATERIAL SURCHARGE</v>
          </cell>
          <cell r="D4461" t="str">
            <v>2178-RESFUEL AND MATERIAL SURCHARGE</v>
          </cell>
          <cell r="E4461">
            <v>133</v>
          </cell>
          <cell r="F4461">
            <v>0</v>
          </cell>
          <cell r="G4461">
            <v>32002</v>
          </cell>
        </row>
        <row r="4462">
          <cell r="B4462" t="str">
            <v>ILWACO-UTILITY</v>
          </cell>
          <cell r="C4462" t="str">
            <v>6.0% CITY UTILITY TAX</v>
          </cell>
          <cell r="D4462" t="str">
            <v>ILWACO-UTILITY6.0% CITY UTILITY TAX</v>
          </cell>
          <cell r="E4462">
            <v>79</v>
          </cell>
          <cell r="F4462">
            <v>0</v>
          </cell>
          <cell r="G4462">
            <v>20175</v>
          </cell>
        </row>
        <row r="4463">
          <cell r="B4463" t="str">
            <v>REFUSE</v>
          </cell>
          <cell r="C4463" t="str">
            <v>3.6% WA REFUSE TAX</v>
          </cell>
          <cell r="D4463" t="str">
            <v>REFUSE3.6% WA REFUSE TAX</v>
          </cell>
          <cell r="E4463">
            <v>337</v>
          </cell>
          <cell r="F4463">
            <v>0</v>
          </cell>
          <cell r="G4463">
            <v>20180</v>
          </cell>
        </row>
        <row r="4464">
          <cell r="B4464" t="str">
            <v>WA-STATE</v>
          </cell>
          <cell r="C4464" t="str">
            <v>8.1% WA STATE SALES TAX</v>
          </cell>
          <cell r="D4464" t="str">
            <v>WA-STATE8.1% WA STATE SALES TAX</v>
          </cell>
          <cell r="E4464">
            <v>170</v>
          </cell>
          <cell r="F4464">
            <v>0</v>
          </cell>
          <cell r="G4464">
            <v>20140</v>
          </cell>
        </row>
        <row r="4465">
          <cell r="B4465" t="str">
            <v>60RM1</v>
          </cell>
          <cell r="C4465" t="str">
            <v>1-60 GAL CART MONTHLY SVC</v>
          </cell>
          <cell r="D4465" t="str">
            <v>60RM11-60 GAL CART MONTHLY SVC</v>
          </cell>
          <cell r="E4465">
            <v>88</v>
          </cell>
          <cell r="F4465">
            <v>0</v>
          </cell>
          <cell r="G4465">
            <v>32000</v>
          </cell>
        </row>
        <row r="4466">
          <cell r="B4466" t="str">
            <v>60RW1</v>
          </cell>
          <cell r="C4466" t="str">
            <v>1-60 GAL CART WEEKLY SVC</v>
          </cell>
          <cell r="D4466" t="str">
            <v>60RW11-60 GAL CART WEEKLY SVC</v>
          </cell>
          <cell r="E4466">
            <v>144</v>
          </cell>
          <cell r="F4466">
            <v>0</v>
          </cell>
          <cell r="G4466">
            <v>32000</v>
          </cell>
        </row>
        <row r="4467">
          <cell r="B4467" t="str">
            <v>65RBRENT</v>
          </cell>
          <cell r="C4467" t="str">
            <v>65 RESI BEAR RENT</v>
          </cell>
          <cell r="D4467" t="str">
            <v>65RBRENT65 RESI BEAR RENT</v>
          </cell>
          <cell r="E4467">
            <v>80</v>
          </cell>
          <cell r="F4467">
            <v>0</v>
          </cell>
          <cell r="G4467">
            <v>32000</v>
          </cell>
        </row>
        <row r="4468">
          <cell r="B4468" t="str">
            <v>90RW1</v>
          </cell>
          <cell r="C4468" t="str">
            <v>1-90 GAL CART RESI WKLY</v>
          </cell>
          <cell r="D4468" t="str">
            <v>90RW11-90 GAL CART RESI WKLY</v>
          </cell>
          <cell r="E4468">
            <v>104</v>
          </cell>
          <cell r="F4468">
            <v>0</v>
          </cell>
          <cell r="G4468">
            <v>32000</v>
          </cell>
        </row>
        <row r="4469">
          <cell r="B4469" t="str">
            <v>95RBRENT</v>
          </cell>
          <cell r="C4469" t="str">
            <v>95 RESI BEAR RENT</v>
          </cell>
          <cell r="D4469" t="str">
            <v>95RBRENT95 RESI BEAR RENT</v>
          </cell>
          <cell r="E4469">
            <v>49</v>
          </cell>
          <cell r="F4469">
            <v>0</v>
          </cell>
          <cell r="G4469">
            <v>32000</v>
          </cell>
        </row>
        <row r="4470">
          <cell r="B4470" t="str">
            <v>RDRIVEIN</v>
          </cell>
          <cell r="C4470" t="str">
            <v>DRIVE IN SERVICE</v>
          </cell>
          <cell r="D4470" t="str">
            <v>RDRIVEINDRIVE IN SERVICE</v>
          </cell>
          <cell r="E4470">
            <v>52</v>
          </cell>
          <cell r="F4470">
            <v>0</v>
          </cell>
          <cell r="G4470">
            <v>32001</v>
          </cell>
        </row>
        <row r="4471">
          <cell r="B4471" t="str">
            <v>ROLLM-RESI</v>
          </cell>
          <cell r="C4471" t="str">
            <v>ROLLOUT RESI MTHLY UP TO</v>
          </cell>
          <cell r="D4471" t="str">
            <v>ROLLM-RESIROLLOUT RESI MTHLY UP TO</v>
          </cell>
          <cell r="E4471">
            <v>26</v>
          </cell>
          <cell r="F4471">
            <v>0</v>
          </cell>
          <cell r="G4471">
            <v>32001</v>
          </cell>
        </row>
        <row r="4472">
          <cell r="B4472" t="str">
            <v>ROLLW-RESI</v>
          </cell>
          <cell r="C4472" t="str">
            <v>Rollout 25ft/can per pick up</v>
          </cell>
          <cell r="D4472" t="str">
            <v>ROLLW-RESIRollout 25ft/can per pick up</v>
          </cell>
          <cell r="E4472">
            <v>32</v>
          </cell>
          <cell r="F4472">
            <v>0</v>
          </cell>
          <cell r="G4472">
            <v>32001</v>
          </cell>
        </row>
        <row r="4473">
          <cell r="B4473" t="str">
            <v>20RW1</v>
          </cell>
          <cell r="C4473" t="str">
            <v>1-20 GAL CART WEEKLY SVC</v>
          </cell>
          <cell r="D4473" t="str">
            <v>20RW11-20 GAL CART WEEKLY SVC</v>
          </cell>
          <cell r="E4473">
            <v>7</v>
          </cell>
          <cell r="F4473">
            <v>0</v>
          </cell>
          <cell r="G4473">
            <v>32000</v>
          </cell>
        </row>
        <row r="4474">
          <cell r="B4474" t="str">
            <v>EXTRAR</v>
          </cell>
          <cell r="C4474" t="str">
            <v>EXTRA CAN/BAGS</v>
          </cell>
          <cell r="D4474" t="str">
            <v>EXTRAREXTRA CAN/BAGS</v>
          </cell>
          <cell r="E4474">
            <v>74</v>
          </cell>
          <cell r="F4474">
            <v>0</v>
          </cell>
          <cell r="G4474">
            <v>32001</v>
          </cell>
        </row>
        <row r="4475">
          <cell r="B4475" t="str">
            <v>PDBAG-RES</v>
          </cell>
          <cell r="C4475" t="str">
            <v>PREPAID BAG - RES</v>
          </cell>
          <cell r="D4475" t="str">
            <v>PDBAG-RESPREPAID BAG - RES</v>
          </cell>
          <cell r="E4475">
            <v>5</v>
          </cell>
          <cell r="F4475">
            <v>0</v>
          </cell>
          <cell r="G4475">
            <v>32001</v>
          </cell>
        </row>
        <row r="4476">
          <cell r="B4476" t="str">
            <v>REDELIVER</v>
          </cell>
          <cell r="C4476" t="str">
            <v>DELIVERY CHARGE</v>
          </cell>
          <cell r="D4476" t="str">
            <v>REDELIVERDELIVERY CHARGE</v>
          </cell>
          <cell r="E4476">
            <v>77</v>
          </cell>
          <cell r="F4476">
            <v>0</v>
          </cell>
          <cell r="G4476">
            <v>32001</v>
          </cell>
        </row>
        <row r="4477">
          <cell r="B4477" t="str">
            <v>RESTART</v>
          </cell>
          <cell r="C4477" t="str">
            <v>SERVICE RESTART FEE</v>
          </cell>
          <cell r="D4477" t="str">
            <v>RESTARTSERVICE RESTART FEE</v>
          </cell>
          <cell r="E4477">
            <v>80</v>
          </cell>
          <cell r="F4477">
            <v>0</v>
          </cell>
          <cell r="G4477">
            <v>32000</v>
          </cell>
        </row>
        <row r="4478">
          <cell r="B4478" t="str">
            <v>SP90-RES</v>
          </cell>
          <cell r="C4478" t="str">
            <v>SPECIAL PICKUP 90GL RES</v>
          </cell>
          <cell r="D4478" t="str">
            <v>SP90-RESSPECIAL PICKUP 90GL RES</v>
          </cell>
          <cell r="E4478">
            <v>20</v>
          </cell>
          <cell r="F4478">
            <v>0</v>
          </cell>
          <cell r="G4478">
            <v>32001</v>
          </cell>
        </row>
        <row r="4479">
          <cell r="B4479" t="str">
            <v>2178-RES</v>
          </cell>
          <cell r="C4479" t="str">
            <v>FUEL AND MATERIAL SURCHARGE</v>
          </cell>
          <cell r="D4479" t="str">
            <v>2178-RESFUEL AND MATERIAL SURCHARGE</v>
          </cell>
          <cell r="E4479">
            <v>133</v>
          </cell>
          <cell r="F4479">
            <v>0</v>
          </cell>
          <cell r="G4479">
            <v>32002</v>
          </cell>
        </row>
        <row r="4480">
          <cell r="B4480" t="str">
            <v>ILWACO-UTILITY</v>
          </cell>
          <cell r="C4480" t="str">
            <v>6.0% CITY UTILITY TAX</v>
          </cell>
          <cell r="D4480" t="str">
            <v>ILWACO-UTILITY6.0% CITY UTILITY TAX</v>
          </cell>
          <cell r="E4480">
            <v>79</v>
          </cell>
          <cell r="F4480">
            <v>0</v>
          </cell>
          <cell r="G4480">
            <v>20175</v>
          </cell>
        </row>
        <row r="4481">
          <cell r="B4481" t="str">
            <v>REFUSE</v>
          </cell>
          <cell r="C4481" t="str">
            <v>3.6% WA REFUSE TAX</v>
          </cell>
          <cell r="D4481" t="str">
            <v>REFUSE3.6% WA REFUSE TAX</v>
          </cell>
          <cell r="E4481">
            <v>337</v>
          </cell>
          <cell r="F4481">
            <v>0</v>
          </cell>
          <cell r="G4481">
            <v>20180</v>
          </cell>
        </row>
        <row r="4482">
          <cell r="B4482" t="str">
            <v>WA-STATE</v>
          </cell>
          <cell r="C4482" t="str">
            <v>8.1% WA STATE SALES TAX</v>
          </cell>
          <cell r="D4482" t="str">
            <v>WA-STATE8.1% WA STATE SALES TAX</v>
          </cell>
          <cell r="E4482">
            <v>170</v>
          </cell>
          <cell r="F4482">
            <v>0</v>
          </cell>
          <cell r="G4482">
            <v>20140</v>
          </cell>
        </row>
        <row r="4483">
          <cell r="B4483" t="str">
            <v>REDELIVER</v>
          </cell>
          <cell r="C4483" t="str">
            <v>DELIVERY CHARGE</v>
          </cell>
          <cell r="D4483" t="str">
            <v>REDELIVERDELIVERY CHARGE</v>
          </cell>
          <cell r="E4483">
            <v>77</v>
          </cell>
          <cell r="F4483">
            <v>0</v>
          </cell>
          <cell r="G4483">
            <v>32001</v>
          </cell>
        </row>
        <row r="4484">
          <cell r="B4484" t="str">
            <v>RORENT</v>
          </cell>
          <cell r="C4484" t="str">
            <v>ROLL OFF RENT</v>
          </cell>
          <cell r="D4484" t="str">
            <v>RORENTROLL OFF RENT</v>
          </cell>
          <cell r="E4484">
            <v>48</v>
          </cell>
          <cell r="F4484">
            <v>0</v>
          </cell>
          <cell r="G4484">
            <v>31002</v>
          </cell>
        </row>
        <row r="4485">
          <cell r="B4485" t="str">
            <v>RORENTTM</v>
          </cell>
          <cell r="C4485" t="str">
            <v>ROLL OFF RENT TEMP MONTHLY</v>
          </cell>
          <cell r="D4485" t="str">
            <v>RORENTTMROLL OFF RENT TEMP MONTHLY</v>
          </cell>
          <cell r="E4485">
            <v>67</v>
          </cell>
          <cell r="F4485">
            <v>0</v>
          </cell>
          <cell r="G4485">
            <v>31002</v>
          </cell>
        </row>
        <row r="4486">
          <cell r="B4486" t="str">
            <v>DISP</v>
          </cell>
          <cell r="C4486" t="str">
            <v>Disposal Fee Per Ton</v>
          </cell>
          <cell r="D4486" t="str">
            <v>DISPDisposal Fee Per Ton</v>
          </cell>
          <cell r="E4486">
            <v>62</v>
          </cell>
          <cell r="F4486">
            <v>0</v>
          </cell>
          <cell r="G4486">
            <v>31005</v>
          </cell>
        </row>
        <row r="4487">
          <cell r="B4487" t="str">
            <v>ROHAUL20</v>
          </cell>
          <cell r="C4487" t="str">
            <v>20YD ROLL OFF-HAUL</v>
          </cell>
          <cell r="D4487" t="str">
            <v>ROHAUL2020YD ROLL OFF-HAUL</v>
          </cell>
          <cell r="E4487">
            <v>48</v>
          </cell>
          <cell r="F4487">
            <v>0</v>
          </cell>
          <cell r="G4487">
            <v>31000</v>
          </cell>
        </row>
        <row r="4488">
          <cell r="B4488" t="str">
            <v>ROHAUL30</v>
          </cell>
          <cell r="C4488" t="str">
            <v>30YD ROLL OFF-HAUL</v>
          </cell>
          <cell r="D4488" t="str">
            <v>ROHAUL3030YD ROLL OFF-HAUL</v>
          </cell>
          <cell r="E4488">
            <v>36</v>
          </cell>
          <cell r="F4488">
            <v>0</v>
          </cell>
          <cell r="G4488">
            <v>31000</v>
          </cell>
        </row>
        <row r="4489">
          <cell r="B4489" t="str">
            <v>ROHAUL30T</v>
          </cell>
          <cell r="C4489" t="str">
            <v>30YD ROLL OFF TEMP HAUL</v>
          </cell>
          <cell r="D4489" t="str">
            <v>ROHAUL30T30YD ROLL OFF TEMP HAUL</v>
          </cell>
          <cell r="E4489">
            <v>51</v>
          </cell>
          <cell r="F4489">
            <v>0</v>
          </cell>
          <cell r="G4489">
            <v>31001</v>
          </cell>
        </row>
        <row r="4490">
          <cell r="B4490" t="str">
            <v>RORENTTD</v>
          </cell>
          <cell r="C4490" t="str">
            <v>ROLL OFF RENT TEMP DAILY</v>
          </cell>
          <cell r="D4490" t="str">
            <v>RORENTTDROLL OFF RENT TEMP DAILY</v>
          </cell>
          <cell r="E4490">
            <v>47</v>
          </cell>
          <cell r="F4490">
            <v>0</v>
          </cell>
          <cell r="G4490">
            <v>31002</v>
          </cell>
        </row>
        <row r="4491">
          <cell r="B4491" t="str">
            <v>2178-RO</v>
          </cell>
          <cell r="C4491" t="str">
            <v>FUEL AND MATERIAL SURCHARGE</v>
          </cell>
          <cell r="D4491" t="str">
            <v>2178-ROFUEL AND MATERIAL SURCHARGE</v>
          </cell>
          <cell r="E4491">
            <v>140</v>
          </cell>
          <cell r="F4491">
            <v>0</v>
          </cell>
          <cell r="G4491">
            <v>31008</v>
          </cell>
        </row>
        <row r="4492">
          <cell r="B4492" t="str">
            <v>ILWACO-UTILITY</v>
          </cell>
          <cell r="C4492" t="str">
            <v>6.0% CITY UTILITY TAX</v>
          </cell>
          <cell r="D4492" t="str">
            <v>ILWACO-UTILITY6.0% CITY UTILITY TAX</v>
          </cell>
          <cell r="E4492">
            <v>79</v>
          </cell>
          <cell r="F4492">
            <v>0</v>
          </cell>
          <cell r="G4492">
            <v>20175</v>
          </cell>
        </row>
        <row r="4493">
          <cell r="B4493" t="str">
            <v>REFUSE</v>
          </cell>
          <cell r="C4493" t="str">
            <v>3.6% WA REFUSE TAX</v>
          </cell>
          <cell r="D4493" t="str">
            <v>REFUSE3.6% WA REFUSE TAX</v>
          </cell>
          <cell r="E4493">
            <v>337</v>
          </cell>
          <cell r="F4493">
            <v>0</v>
          </cell>
          <cell r="G4493">
            <v>20180</v>
          </cell>
        </row>
        <row r="4494">
          <cell r="B4494" t="str">
            <v>WA-STATE</v>
          </cell>
          <cell r="C4494" t="str">
            <v>8.1% WA STATE SALES TAX</v>
          </cell>
          <cell r="D4494" t="str">
            <v>WA-STATE8.1% WA STATE SALES TAX</v>
          </cell>
          <cell r="E4494">
            <v>170</v>
          </cell>
          <cell r="F4494">
            <v>0</v>
          </cell>
          <cell r="G4494">
            <v>20140</v>
          </cell>
        </row>
        <row r="4495">
          <cell r="B4495" t="str">
            <v>FINCHG</v>
          </cell>
          <cell r="C4495" t="str">
            <v>LATE FEE</v>
          </cell>
          <cell r="D4495" t="str">
            <v>FINCHGLATE FEE</v>
          </cell>
          <cell r="E4495">
            <v>138</v>
          </cell>
          <cell r="F4495">
            <v>0</v>
          </cell>
          <cell r="G4495">
            <v>38000</v>
          </cell>
        </row>
        <row r="4496">
          <cell r="B4496" t="str">
            <v>FINCHG</v>
          </cell>
          <cell r="C4496" t="str">
            <v>LATE FEE</v>
          </cell>
          <cell r="D4496" t="str">
            <v>FINCHGLATE FEE</v>
          </cell>
          <cell r="E4496">
            <v>138</v>
          </cell>
          <cell r="F4496">
            <v>0</v>
          </cell>
          <cell r="G4496">
            <v>38000</v>
          </cell>
        </row>
        <row r="4497">
          <cell r="B4497" t="str">
            <v>SP95B</v>
          </cell>
          <cell r="C4497" t="str">
            <v>SPECIAL PICKUP 95GL BEAR</v>
          </cell>
          <cell r="D4497" t="str">
            <v>SP95BSPECIAL PICKUP 95GL BEAR</v>
          </cell>
          <cell r="E4497">
            <v>4</v>
          </cell>
          <cell r="F4497">
            <v>0</v>
          </cell>
          <cell r="G4497">
            <v>33001</v>
          </cell>
        </row>
        <row r="4498">
          <cell r="B4498" t="str">
            <v>2178-RES</v>
          </cell>
          <cell r="C4498" t="str">
            <v>FUEL AND MATERIAL SURCHARGE</v>
          </cell>
          <cell r="D4498" t="str">
            <v>2178-RESFUEL AND MATERIAL SURCHARGE</v>
          </cell>
          <cell r="E4498">
            <v>133</v>
          </cell>
          <cell r="F4498">
            <v>0</v>
          </cell>
          <cell r="G4498">
            <v>33002</v>
          </cell>
        </row>
        <row r="4499">
          <cell r="B4499" t="str">
            <v>LONGB-UTILITY</v>
          </cell>
          <cell r="C4499" t="str">
            <v>9.0% CITY UTILITY TAX</v>
          </cell>
          <cell r="D4499" t="str">
            <v>LONGB-UTILITY9.0% CITY UTILITY TAX</v>
          </cell>
          <cell r="E4499">
            <v>73</v>
          </cell>
          <cell r="F4499">
            <v>0</v>
          </cell>
          <cell r="G4499">
            <v>20175</v>
          </cell>
        </row>
        <row r="4500">
          <cell r="B4500" t="str">
            <v>REFUSE</v>
          </cell>
          <cell r="C4500" t="str">
            <v>3.6% WA REFUSE TAX</v>
          </cell>
          <cell r="D4500" t="str">
            <v>REFUSE3.6% WA REFUSE TAX</v>
          </cell>
          <cell r="E4500">
            <v>337</v>
          </cell>
          <cell r="F4500">
            <v>0</v>
          </cell>
          <cell r="G4500">
            <v>20180</v>
          </cell>
        </row>
        <row r="4501">
          <cell r="B4501" t="str">
            <v>300C2W1</v>
          </cell>
          <cell r="C4501" t="str">
            <v>1-300 GL CART 2X WK SVC</v>
          </cell>
          <cell r="D4501" t="str">
            <v>300C2W11-300 GL CART 2X WK SVC</v>
          </cell>
          <cell r="E4501">
            <v>41</v>
          </cell>
          <cell r="F4501">
            <v>0</v>
          </cell>
          <cell r="G4501">
            <v>33000</v>
          </cell>
        </row>
        <row r="4502">
          <cell r="B4502" t="str">
            <v>300C3W1</v>
          </cell>
          <cell r="C4502" t="str">
            <v>1-300 GL CART 3X WK SVC</v>
          </cell>
          <cell r="D4502" t="str">
            <v>300C3W11-300 GL CART 3X WK SVC</v>
          </cell>
          <cell r="E4502">
            <v>38</v>
          </cell>
          <cell r="F4502">
            <v>0</v>
          </cell>
          <cell r="G4502">
            <v>33000</v>
          </cell>
        </row>
        <row r="4503">
          <cell r="B4503" t="str">
            <v>300C5W1</v>
          </cell>
          <cell r="C4503" t="str">
            <v>1-300 GL CART 5X WK SVC</v>
          </cell>
          <cell r="D4503" t="str">
            <v>300C5W11-300 GL CART 5X WK SVC</v>
          </cell>
          <cell r="E4503">
            <v>34</v>
          </cell>
          <cell r="F4503">
            <v>0</v>
          </cell>
          <cell r="G4503">
            <v>33000</v>
          </cell>
        </row>
        <row r="4504">
          <cell r="B4504" t="str">
            <v>300CE1</v>
          </cell>
          <cell r="C4504" t="str">
            <v>1-300 GL CART EOW SVC</v>
          </cell>
          <cell r="D4504" t="str">
            <v>300CE11-300 GL CART EOW SVC</v>
          </cell>
          <cell r="E4504">
            <v>46</v>
          </cell>
          <cell r="F4504">
            <v>0</v>
          </cell>
          <cell r="G4504">
            <v>33000</v>
          </cell>
        </row>
        <row r="4505">
          <cell r="B4505" t="str">
            <v>300CW1</v>
          </cell>
          <cell r="C4505" t="str">
            <v>1-300 GL CART WEEKLY SVC</v>
          </cell>
          <cell r="D4505" t="str">
            <v>300CW11-300 GL CART WEEKLY SVC</v>
          </cell>
          <cell r="E4505">
            <v>51</v>
          </cell>
          <cell r="F4505">
            <v>0</v>
          </cell>
          <cell r="G4505">
            <v>33000</v>
          </cell>
        </row>
        <row r="4506">
          <cell r="B4506" t="str">
            <v>60CE1</v>
          </cell>
          <cell r="C4506" t="str">
            <v>1-60 GAL CART CMML EOW</v>
          </cell>
          <cell r="D4506" t="str">
            <v>60CE11-60 GAL CART CMML EOW</v>
          </cell>
          <cell r="E4506">
            <v>52</v>
          </cell>
          <cell r="F4506">
            <v>0</v>
          </cell>
          <cell r="G4506">
            <v>33000</v>
          </cell>
        </row>
        <row r="4507">
          <cell r="B4507" t="str">
            <v>60CM1</v>
          </cell>
          <cell r="C4507" t="str">
            <v>1-60 GAL CART CMML MNTHLY</v>
          </cell>
          <cell r="D4507" t="str">
            <v>60CM11-60 GAL CART CMML MNTHLY</v>
          </cell>
          <cell r="E4507">
            <v>12</v>
          </cell>
          <cell r="F4507">
            <v>0</v>
          </cell>
          <cell r="G4507">
            <v>33000</v>
          </cell>
        </row>
        <row r="4508">
          <cell r="B4508" t="str">
            <v>60CW1</v>
          </cell>
          <cell r="C4508" t="str">
            <v>1-60 GAL CART CMML WKLY</v>
          </cell>
          <cell r="D4508" t="str">
            <v>60CW11-60 GAL CART CMML WKLY</v>
          </cell>
          <cell r="E4508">
            <v>54</v>
          </cell>
          <cell r="F4508">
            <v>0</v>
          </cell>
          <cell r="G4508">
            <v>33000</v>
          </cell>
        </row>
        <row r="4509">
          <cell r="B4509" t="str">
            <v>65C2WB1</v>
          </cell>
          <cell r="C4509" t="str">
            <v>1-65 GAL BEAR CART CMML 2X WK</v>
          </cell>
          <cell r="D4509" t="str">
            <v>65C2WB11-65 GAL BEAR CART CMML 2X WK</v>
          </cell>
          <cell r="E4509">
            <v>27</v>
          </cell>
          <cell r="F4509">
            <v>0</v>
          </cell>
          <cell r="G4509">
            <v>33000</v>
          </cell>
        </row>
        <row r="4510">
          <cell r="B4510" t="str">
            <v>65CBRENT</v>
          </cell>
          <cell r="C4510" t="str">
            <v>65 CMML BEAR RENT</v>
          </cell>
          <cell r="D4510" t="str">
            <v>65CBRENT65 CMML BEAR RENT</v>
          </cell>
          <cell r="E4510">
            <v>31</v>
          </cell>
          <cell r="F4510">
            <v>0</v>
          </cell>
          <cell r="G4510">
            <v>33000</v>
          </cell>
        </row>
        <row r="4511">
          <cell r="B4511" t="str">
            <v>65CWB1</v>
          </cell>
          <cell r="C4511" t="str">
            <v>1-65 GAL BEAR CART CMML WKLY</v>
          </cell>
          <cell r="D4511" t="str">
            <v>65CWB11-65 GAL BEAR CART CMML WKLY</v>
          </cell>
          <cell r="E4511">
            <v>34</v>
          </cell>
          <cell r="F4511">
            <v>0</v>
          </cell>
          <cell r="G4511">
            <v>33000</v>
          </cell>
        </row>
        <row r="4512">
          <cell r="B4512" t="str">
            <v>90C2W1</v>
          </cell>
          <cell r="C4512" t="str">
            <v>1-90 GAL CART CMML 2X WK</v>
          </cell>
          <cell r="D4512" t="str">
            <v>90C2W11-90 GAL CART CMML 2X WK</v>
          </cell>
          <cell r="E4512">
            <v>36</v>
          </cell>
          <cell r="F4512">
            <v>0</v>
          </cell>
          <cell r="G4512">
            <v>33000</v>
          </cell>
        </row>
        <row r="4513">
          <cell r="B4513" t="str">
            <v>90C5W1</v>
          </cell>
          <cell r="C4513" t="str">
            <v>1-90 GAL CART CMML 5X WK</v>
          </cell>
          <cell r="D4513" t="str">
            <v>90C5W11-90 GAL CART CMML 5X WK</v>
          </cell>
          <cell r="E4513">
            <v>9</v>
          </cell>
          <cell r="F4513">
            <v>0</v>
          </cell>
          <cell r="G4513">
            <v>33000</v>
          </cell>
        </row>
        <row r="4514">
          <cell r="B4514" t="str">
            <v>90CW1</v>
          </cell>
          <cell r="C4514" t="str">
            <v>1-90 GAL CART CMML WKLY</v>
          </cell>
          <cell r="D4514" t="str">
            <v>90CW11-90 GAL CART CMML WKLY</v>
          </cell>
          <cell r="E4514">
            <v>63</v>
          </cell>
          <cell r="F4514">
            <v>0</v>
          </cell>
          <cell r="G4514">
            <v>33000</v>
          </cell>
        </row>
        <row r="4515">
          <cell r="B4515" t="str">
            <v>95CBRENT</v>
          </cell>
          <cell r="C4515" t="str">
            <v>95 CMML BEAR RENT</v>
          </cell>
          <cell r="D4515" t="str">
            <v>95CBRENT95 CMML BEAR RENT</v>
          </cell>
          <cell r="E4515">
            <v>37</v>
          </cell>
          <cell r="F4515">
            <v>0</v>
          </cell>
          <cell r="G4515">
            <v>33000</v>
          </cell>
        </row>
        <row r="4516">
          <cell r="B4516" t="str">
            <v>95CWB1</v>
          </cell>
          <cell r="C4516" t="str">
            <v>1-95 GAL BEAR CART CMML WKLY</v>
          </cell>
          <cell r="D4516" t="str">
            <v>95CWB11-95 GAL BEAR CART CMML WKLY</v>
          </cell>
          <cell r="E4516">
            <v>37</v>
          </cell>
          <cell r="F4516">
            <v>0</v>
          </cell>
          <cell r="G4516">
            <v>33000</v>
          </cell>
        </row>
        <row r="4517">
          <cell r="B4517" t="str">
            <v>CASTERS-COM</v>
          </cell>
          <cell r="C4517" t="str">
            <v>CASTERS - COM</v>
          </cell>
          <cell r="D4517" t="str">
            <v>CASTERS-COMCASTERS - COM</v>
          </cell>
          <cell r="E4517">
            <v>43</v>
          </cell>
          <cell r="F4517">
            <v>0</v>
          </cell>
          <cell r="G4517">
            <v>33000</v>
          </cell>
        </row>
        <row r="4518">
          <cell r="B4518" t="str">
            <v>CRENT300</v>
          </cell>
          <cell r="C4518" t="str">
            <v>CONTAINER RENT 300 GAL</v>
          </cell>
          <cell r="D4518" t="str">
            <v>CRENT300CONTAINER RENT 300 GAL</v>
          </cell>
          <cell r="E4518">
            <v>46</v>
          </cell>
          <cell r="F4518">
            <v>0</v>
          </cell>
          <cell r="G4518">
            <v>33000</v>
          </cell>
        </row>
        <row r="4519">
          <cell r="B4519" t="str">
            <v>CRENT60</v>
          </cell>
          <cell r="C4519" t="str">
            <v>CONTAINER RENT 60 GAL</v>
          </cell>
          <cell r="D4519" t="str">
            <v>CRENT60CONTAINER RENT 60 GAL</v>
          </cell>
          <cell r="E4519">
            <v>50</v>
          </cell>
          <cell r="F4519">
            <v>0</v>
          </cell>
          <cell r="G4519">
            <v>33000</v>
          </cell>
        </row>
        <row r="4520">
          <cell r="B4520" t="str">
            <v>ROLLOUT OVER 25</v>
          </cell>
          <cell r="C4520" t="str">
            <v>ROLLOUT OVER 25 FT</v>
          </cell>
          <cell r="D4520" t="str">
            <v>ROLLOUT OVER 25ROLLOUT OVER 25 FT</v>
          </cell>
          <cell r="E4520">
            <v>7</v>
          </cell>
          <cell r="F4520">
            <v>0</v>
          </cell>
          <cell r="G4520">
            <v>33002</v>
          </cell>
        </row>
        <row r="4521">
          <cell r="B4521" t="str">
            <v>ROLLOUTOC</v>
          </cell>
          <cell r="C4521" t="str">
            <v>ROLL OUT</v>
          </cell>
          <cell r="D4521" t="str">
            <v>ROLLOUTOCROLL OUT</v>
          </cell>
          <cell r="E4521">
            <v>36</v>
          </cell>
          <cell r="F4521">
            <v>0</v>
          </cell>
          <cell r="G4521">
            <v>33001</v>
          </cell>
        </row>
        <row r="4522">
          <cell r="B4522" t="str">
            <v>ROLLW300</v>
          </cell>
          <cell r="C4522" t="str">
            <v>ROLL OUT 300GAL WKLY</v>
          </cell>
          <cell r="D4522" t="str">
            <v>ROLLW300ROLL OUT 300GAL WKLY</v>
          </cell>
          <cell r="E4522">
            <v>13</v>
          </cell>
          <cell r="F4522">
            <v>0</v>
          </cell>
          <cell r="G4522">
            <v>33001</v>
          </cell>
        </row>
        <row r="4523">
          <cell r="B4523" t="str">
            <v>ROLLW-COM</v>
          </cell>
          <cell r="C4523" t="str">
            <v>ROLLOUT CMML WEEKLY UP TO 25FT</v>
          </cell>
          <cell r="D4523" t="str">
            <v>ROLLW-COMROLLOUT CMML WEEKLY UP TO 25FT</v>
          </cell>
          <cell r="E4523">
            <v>24</v>
          </cell>
          <cell r="F4523">
            <v>0</v>
          </cell>
          <cell r="G4523">
            <v>33001</v>
          </cell>
        </row>
        <row r="4524">
          <cell r="B4524" t="str">
            <v>UNLOCKREF</v>
          </cell>
          <cell r="C4524" t="str">
            <v>UNLOCK / UNLATCH REFUSE</v>
          </cell>
          <cell r="D4524" t="str">
            <v>UNLOCKREFUNLOCK / UNLATCH REFUSE</v>
          </cell>
          <cell r="E4524">
            <v>39</v>
          </cell>
          <cell r="F4524">
            <v>0</v>
          </cell>
          <cell r="G4524">
            <v>33001</v>
          </cell>
        </row>
        <row r="4525">
          <cell r="B4525" t="str">
            <v>300C2W1</v>
          </cell>
          <cell r="C4525" t="str">
            <v>1-300 GL CART 2X WK SVC</v>
          </cell>
          <cell r="D4525" t="str">
            <v>300C2W11-300 GL CART 2X WK SVC</v>
          </cell>
          <cell r="E4525">
            <v>41</v>
          </cell>
          <cell r="F4525">
            <v>0</v>
          </cell>
          <cell r="G4525">
            <v>33000</v>
          </cell>
        </row>
        <row r="4526">
          <cell r="B4526" t="str">
            <v>CXTRA90</v>
          </cell>
          <cell r="C4526" t="str">
            <v>EXTRA 90GAL COMM</v>
          </cell>
          <cell r="D4526" t="str">
            <v>CXTRA90EXTRA 90GAL COMM</v>
          </cell>
          <cell r="E4526">
            <v>15</v>
          </cell>
          <cell r="F4526">
            <v>0</v>
          </cell>
          <cell r="G4526">
            <v>33001</v>
          </cell>
        </row>
        <row r="4527">
          <cell r="B4527" t="str">
            <v>OFOWC</v>
          </cell>
          <cell r="C4527" t="str">
            <v>OVERFILL/OVERWEIGHT COMM</v>
          </cell>
          <cell r="D4527" t="str">
            <v>OFOWCOVERFILL/OVERWEIGHT COMM</v>
          </cell>
          <cell r="E4527">
            <v>40</v>
          </cell>
          <cell r="F4527">
            <v>0</v>
          </cell>
          <cell r="G4527">
            <v>33001</v>
          </cell>
        </row>
        <row r="4528">
          <cell r="B4528" t="str">
            <v>SP300</v>
          </cell>
          <cell r="C4528" t="str">
            <v>SPECIAL PICKUP 300GL</v>
          </cell>
          <cell r="D4528" t="str">
            <v>SP300SPECIAL PICKUP 300GL</v>
          </cell>
          <cell r="E4528">
            <v>30</v>
          </cell>
          <cell r="F4528">
            <v>0</v>
          </cell>
          <cell r="G4528">
            <v>33001</v>
          </cell>
        </row>
        <row r="4529">
          <cell r="B4529" t="str">
            <v>2178-COM</v>
          </cell>
          <cell r="C4529" t="str">
            <v>FUEL AND MATERIAL SURCHARGE</v>
          </cell>
          <cell r="D4529" t="str">
            <v>2178-COMFUEL AND MATERIAL SURCHARGE</v>
          </cell>
          <cell r="E4529">
            <v>77</v>
          </cell>
          <cell r="F4529">
            <v>0</v>
          </cell>
          <cell r="G4529">
            <v>33002</v>
          </cell>
        </row>
        <row r="4530">
          <cell r="B4530" t="str">
            <v>2178-RES</v>
          </cell>
          <cell r="C4530" t="str">
            <v>FUEL AND MATERIAL SURCHARGE</v>
          </cell>
          <cell r="D4530" t="str">
            <v>2178-RESFUEL AND MATERIAL SURCHARGE</v>
          </cell>
          <cell r="E4530">
            <v>133</v>
          </cell>
          <cell r="F4530">
            <v>0</v>
          </cell>
          <cell r="G4530">
            <v>33002</v>
          </cell>
        </row>
        <row r="4531">
          <cell r="B4531" t="str">
            <v>2178-RO</v>
          </cell>
          <cell r="C4531" t="str">
            <v>FUEL AND MATERIAL SURCHARGE</v>
          </cell>
          <cell r="D4531" t="str">
            <v>2178-ROFUEL AND MATERIAL SURCHARGE</v>
          </cell>
          <cell r="E4531">
            <v>140</v>
          </cell>
          <cell r="F4531">
            <v>0</v>
          </cell>
          <cell r="G4531">
            <v>33002</v>
          </cell>
        </row>
        <row r="4532">
          <cell r="B4532" t="str">
            <v>ILWACO-UTILITY</v>
          </cell>
          <cell r="C4532" t="str">
            <v>6.0% CITY UTILITY TAX</v>
          </cell>
          <cell r="D4532" t="str">
            <v>ILWACO-UTILITY6.0% CITY UTILITY TAX</v>
          </cell>
          <cell r="E4532">
            <v>79</v>
          </cell>
          <cell r="F4532">
            <v>0</v>
          </cell>
          <cell r="G4532">
            <v>20175</v>
          </cell>
        </row>
        <row r="4533">
          <cell r="B4533" t="str">
            <v>LONGB-UTILITY</v>
          </cell>
          <cell r="C4533" t="str">
            <v>9.0% CITY UTILITY TAX</v>
          </cell>
          <cell r="D4533" t="str">
            <v>LONGB-UTILITY9.0% CITY UTILITY TAX</v>
          </cell>
          <cell r="E4533">
            <v>73</v>
          </cell>
          <cell r="F4533">
            <v>0</v>
          </cell>
          <cell r="G4533">
            <v>20175</v>
          </cell>
        </row>
        <row r="4534">
          <cell r="B4534" t="str">
            <v>LONGB-UTILITY ONLY</v>
          </cell>
          <cell r="C4534" t="str">
            <v>9.0% CITY UTILITY TAX</v>
          </cell>
          <cell r="D4534" t="str">
            <v>LONGB-UTILITY ONLY9.0% CITY UTILITY TAX</v>
          </cell>
          <cell r="E4534">
            <v>13</v>
          </cell>
          <cell r="F4534">
            <v>0</v>
          </cell>
          <cell r="G4534">
            <v>20175</v>
          </cell>
        </row>
        <row r="4535">
          <cell r="B4535" t="str">
            <v>REFUSE</v>
          </cell>
          <cell r="C4535" t="str">
            <v>3.6% WA REFUSE TAX</v>
          </cell>
          <cell r="D4535" t="str">
            <v>REFUSE3.6% WA REFUSE TAX</v>
          </cell>
          <cell r="E4535">
            <v>337</v>
          </cell>
          <cell r="F4535">
            <v>0</v>
          </cell>
          <cell r="G4535">
            <v>20180</v>
          </cell>
        </row>
        <row r="4536">
          <cell r="B4536" t="str">
            <v>REFUSE</v>
          </cell>
          <cell r="C4536" t="str">
            <v>3.6% WA REFUSE TAX</v>
          </cell>
          <cell r="D4536" t="str">
            <v>REFUSE3.6% WA REFUSE TAX</v>
          </cell>
          <cell r="E4536">
            <v>337</v>
          </cell>
          <cell r="F4536">
            <v>0</v>
          </cell>
          <cell r="G4536">
            <v>20180</v>
          </cell>
        </row>
        <row r="4537">
          <cell r="B4537" t="str">
            <v>WA-STATE</v>
          </cell>
          <cell r="C4537" t="str">
            <v>8.1% WA STATE SALES TAX</v>
          </cell>
          <cell r="D4537" t="str">
            <v>WA-STATE8.1% WA STATE SALES TAX</v>
          </cell>
          <cell r="E4537">
            <v>170</v>
          </cell>
          <cell r="F4537">
            <v>0</v>
          </cell>
          <cell r="G4537">
            <v>20140</v>
          </cell>
        </row>
        <row r="4538">
          <cell r="B4538" t="str">
            <v>WA-STATE</v>
          </cell>
          <cell r="C4538" t="str">
            <v>8.3% WA STATE SALES TAX</v>
          </cell>
          <cell r="D4538" t="str">
            <v>WA-STATE8.3% WA STATE SALES TAX</v>
          </cell>
          <cell r="E4538">
            <v>59</v>
          </cell>
          <cell r="F4538">
            <v>0</v>
          </cell>
          <cell r="G4538">
            <v>20140</v>
          </cell>
        </row>
        <row r="4539">
          <cell r="B4539" t="str">
            <v>2178-RO</v>
          </cell>
          <cell r="C4539" t="str">
            <v>FUEL AND MATERIAL SURCHARGE</v>
          </cell>
          <cell r="D4539" t="str">
            <v>2178-ROFUEL AND MATERIAL SURCHARGE</v>
          </cell>
          <cell r="E4539">
            <v>140</v>
          </cell>
          <cell r="F4539">
            <v>0</v>
          </cell>
          <cell r="G4539">
            <v>31008</v>
          </cell>
        </row>
        <row r="4540">
          <cell r="B4540" t="str">
            <v>CC-KOL</v>
          </cell>
          <cell r="C4540" t="str">
            <v>ONLINE PAYMENT-CC</v>
          </cell>
          <cell r="D4540" t="str">
            <v>CC-KOLONLINE PAYMENT-CC</v>
          </cell>
          <cell r="E4540">
            <v>151</v>
          </cell>
          <cell r="F4540">
            <v>0</v>
          </cell>
          <cell r="G4540">
            <v>10098</v>
          </cell>
        </row>
        <row r="4541">
          <cell r="B4541" t="str">
            <v>MAKEPAYMENT</v>
          </cell>
          <cell r="C4541" t="str">
            <v>MAKE A PAYMENT</v>
          </cell>
          <cell r="D4541" t="str">
            <v>MAKEPAYMENTMAKE A PAYMENT</v>
          </cell>
          <cell r="E4541">
            <v>60</v>
          </cell>
          <cell r="F4541">
            <v>0</v>
          </cell>
          <cell r="G4541">
            <v>10098</v>
          </cell>
        </row>
        <row r="4542">
          <cell r="B4542" t="str">
            <v>PAY</v>
          </cell>
          <cell r="C4542" t="str">
            <v>PAYMENT-THANK YOU!</v>
          </cell>
          <cell r="D4542" t="str">
            <v>PAYPAYMENT-THANK YOU!</v>
          </cell>
          <cell r="E4542">
            <v>141</v>
          </cell>
          <cell r="F4542">
            <v>0</v>
          </cell>
          <cell r="G4542">
            <v>10060</v>
          </cell>
        </row>
        <row r="4543">
          <cell r="B4543" t="str">
            <v>PAY-CFREE</v>
          </cell>
          <cell r="C4543" t="str">
            <v>PAYMENT-THANK YOU</v>
          </cell>
          <cell r="D4543" t="str">
            <v>PAY-CFREEPAYMENT-THANK YOU</v>
          </cell>
          <cell r="E4543">
            <v>106</v>
          </cell>
          <cell r="F4543">
            <v>0</v>
          </cell>
          <cell r="G4543">
            <v>10092</v>
          </cell>
        </row>
        <row r="4544">
          <cell r="B4544" t="str">
            <v>PAY-KOL</v>
          </cell>
          <cell r="C4544" t="str">
            <v>PAYMENT-THANK YOU - OL</v>
          </cell>
          <cell r="D4544" t="str">
            <v>PAY-KOLPAYMENT-THANK YOU - OL</v>
          </cell>
          <cell r="E4544">
            <v>128</v>
          </cell>
          <cell r="F4544">
            <v>0</v>
          </cell>
          <cell r="G4544">
            <v>10093</v>
          </cell>
        </row>
        <row r="4545">
          <cell r="B4545" t="str">
            <v>PAYMET</v>
          </cell>
          <cell r="C4545" t="str">
            <v>METAVANTE ONLINE PAYMENT</v>
          </cell>
          <cell r="D4545" t="str">
            <v>PAYMETMETAVANTE ONLINE PAYMENT</v>
          </cell>
          <cell r="E4545">
            <v>77</v>
          </cell>
          <cell r="F4545">
            <v>0</v>
          </cell>
          <cell r="G4545">
            <v>10092</v>
          </cell>
        </row>
        <row r="4546">
          <cell r="B4546" t="str">
            <v>PAYNOW</v>
          </cell>
          <cell r="C4546" t="str">
            <v>ONE-TIME PAYMENT</v>
          </cell>
          <cell r="D4546" t="str">
            <v>PAYNOWONE-TIME PAYMENT</v>
          </cell>
          <cell r="E4546">
            <v>157</v>
          </cell>
          <cell r="F4546">
            <v>0</v>
          </cell>
          <cell r="G4546">
            <v>10098</v>
          </cell>
        </row>
        <row r="4547">
          <cell r="B4547" t="str">
            <v>PAYPNCL</v>
          </cell>
          <cell r="C4547" t="str">
            <v>PAYMENT THANK YOU!</v>
          </cell>
          <cell r="D4547" t="str">
            <v>PAYPNCLPAYMENT THANK YOU!</v>
          </cell>
          <cell r="E4547">
            <v>151</v>
          </cell>
          <cell r="F4547">
            <v>0</v>
          </cell>
          <cell r="G4547">
            <v>10099</v>
          </cell>
        </row>
        <row r="4548">
          <cell r="B4548" t="str">
            <v>RET-KOL</v>
          </cell>
          <cell r="C4548" t="str">
            <v>ONLINE PAYMENT RETURN</v>
          </cell>
          <cell r="D4548" t="str">
            <v>RET-KOLONLINE PAYMENT RETURN</v>
          </cell>
          <cell r="E4548">
            <v>35</v>
          </cell>
          <cell r="F4548">
            <v>0</v>
          </cell>
          <cell r="G4548">
            <v>10093</v>
          </cell>
        </row>
        <row r="4549">
          <cell r="B4549" t="str">
            <v>CC-KOL</v>
          </cell>
          <cell r="C4549" t="str">
            <v>ONLINE PAYMENT-CC</v>
          </cell>
          <cell r="D4549" t="str">
            <v>CC-KOLONLINE PAYMENT-CC</v>
          </cell>
          <cell r="E4549">
            <v>151</v>
          </cell>
          <cell r="F4549">
            <v>0</v>
          </cell>
          <cell r="G4549">
            <v>10098</v>
          </cell>
        </row>
        <row r="4550">
          <cell r="B4550" t="str">
            <v>MAKEPAYMENT</v>
          </cell>
          <cell r="C4550" t="str">
            <v>MAKE A PAYMENT</v>
          </cell>
          <cell r="D4550" t="str">
            <v>MAKEPAYMENTMAKE A PAYMENT</v>
          </cell>
          <cell r="E4550">
            <v>60</v>
          </cell>
          <cell r="F4550">
            <v>0</v>
          </cell>
          <cell r="G4550">
            <v>10098</v>
          </cell>
        </row>
        <row r="4551">
          <cell r="B4551" t="str">
            <v>PAY</v>
          </cell>
          <cell r="C4551" t="str">
            <v>PAYMENT-THANK YOU!</v>
          </cell>
          <cell r="D4551" t="str">
            <v>PAYPAYMENT-THANK YOU!</v>
          </cell>
          <cell r="E4551">
            <v>141</v>
          </cell>
          <cell r="F4551">
            <v>0</v>
          </cell>
          <cell r="G4551">
            <v>10060</v>
          </cell>
        </row>
        <row r="4552">
          <cell r="B4552" t="str">
            <v>PAY-KOL</v>
          </cell>
          <cell r="C4552" t="str">
            <v>PAYMENT-THANK YOU - OL</v>
          </cell>
          <cell r="D4552" t="str">
            <v>PAY-KOLPAYMENT-THANK YOU - OL</v>
          </cell>
          <cell r="E4552">
            <v>128</v>
          </cell>
          <cell r="F4552">
            <v>0</v>
          </cell>
          <cell r="G4552">
            <v>10093</v>
          </cell>
        </row>
        <row r="4553">
          <cell r="B4553" t="str">
            <v>PAYMET</v>
          </cell>
          <cell r="C4553" t="str">
            <v>METAVANTE ONLINE PAYMENT</v>
          </cell>
          <cell r="D4553" t="str">
            <v>PAYMETMETAVANTE ONLINE PAYMENT</v>
          </cell>
          <cell r="E4553">
            <v>77</v>
          </cell>
          <cell r="F4553">
            <v>0</v>
          </cell>
          <cell r="G4553">
            <v>10092</v>
          </cell>
        </row>
        <row r="4554">
          <cell r="B4554" t="str">
            <v>PAYNOW</v>
          </cell>
          <cell r="C4554" t="str">
            <v>ONE-TIME PAYMENT</v>
          </cell>
          <cell r="D4554" t="str">
            <v>PAYNOWONE-TIME PAYMENT</v>
          </cell>
          <cell r="E4554">
            <v>157</v>
          </cell>
          <cell r="F4554">
            <v>0</v>
          </cell>
          <cell r="G4554">
            <v>10098</v>
          </cell>
        </row>
        <row r="4555">
          <cell r="B4555" t="str">
            <v>PAYPNCL</v>
          </cell>
          <cell r="C4555" t="str">
            <v>PAYMENT THANK YOU!</v>
          </cell>
          <cell r="D4555" t="str">
            <v>PAYPNCLPAYMENT THANK YOU!</v>
          </cell>
          <cell r="E4555">
            <v>151</v>
          </cell>
          <cell r="F4555">
            <v>0</v>
          </cell>
          <cell r="G4555">
            <v>10099</v>
          </cell>
        </row>
        <row r="4556">
          <cell r="B4556" t="str">
            <v>CC-KOL</v>
          </cell>
          <cell r="C4556" t="str">
            <v>ONLINE PAYMENT-CC</v>
          </cell>
          <cell r="D4556" t="str">
            <v>CC-KOLONLINE PAYMENT-CC</v>
          </cell>
          <cell r="E4556">
            <v>151</v>
          </cell>
          <cell r="F4556">
            <v>0</v>
          </cell>
          <cell r="G4556">
            <v>10098</v>
          </cell>
        </row>
        <row r="4557">
          <cell r="B4557" t="str">
            <v>MAKEPAYMENT</v>
          </cell>
          <cell r="C4557" t="str">
            <v>MAKE A PAYMENT</v>
          </cell>
          <cell r="D4557" t="str">
            <v>MAKEPAYMENTMAKE A PAYMENT</v>
          </cell>
          <cell r="E4557">
            <v>60</v>
          </cell>
          <cell r="F4557">
            <v>0</v>
          </cell>
          <cell r="G4557">
            <v>10098</v>
          </cell>
        </row>
        <row r="4558">
          <cell r="B4558" t="str">
            <v>PAY</v>
          </cell>
          <cell r="C4558" t="str">
            <v>PAYMENT-THANK YOU!</v>
          </cell>
          <cell r="D4558" t="str">
            <v>PAYPAYMENT-THANK YOU!</v>
          </cell>
          <cell r="E4558">
            <v>141</v>
          </cell>
          <cell r="F4558">
            <v>0</v>
          </cell>
          <cell r="G4558">
            <v>10060</v>
          </cell>
        </row>
        <row r="4559">
          <cell r="B4559" t="str">
            <v>PAY ICT</v>
          </cell>
          <cell r="C4559" t="str">
            <v>I/C PAYMENT THANK YOU!</v>
          </cell>
          <cell r="D4559" t="str">
            <v>PAY ICTI/C PAYMENT THANK YOU!</v>
          </cell>
          <cell r="E4559">
            <v>7</v>
          </cell>
          <cell r="F4559">
            <v>0</v>
          </cell>
          <cell r="G4559">
            <v>10095</v>
          </cell>
        </row>
        <row r="4560">
          <cell r="B4560" t="str">
            <v>PAY-CFREE</v>
          </cell>
          <cell r="C4560" t="str">
            <v>PAYMENT-THANK YOU</v>
          </cell>
          <cell r="D4560" t="str">
            <v>PAY-CFREEPAYMENT-THANK YOU</v>
          </cell>
          <cell r="E4560">
            <v>106</v>
          </cell>
          <cell r="F4560">
            <v>0</v>
          </cell>
          <cell r="G4560">
            <v>10092</v>
          </cell>
        </row>
        <row r="4561">
          <cell r="B4561" t="str">
            <v>PAY-KOL</v>
          </cell>
          <cell r="C4561" t="str">
            <v>PAYMENT-THANK YOU - OL</v>
          </cell>
          <cell r="D4561" t="str">
            <v>PAY-KOLPAYMENT-THANK YOU - OL</v>
          </cell>
          <cell r="E4561">
            <v>128</v>
          </cell>
          <cell r="F4561">
            <v>0</v>
          </cell>
          <cell r="G4561">
            <v>10093</v>
          </cell>
        </row>
        <row r="4562">
          <cell r="B4562" t="str">
            <v>PAYMET</v>
          </cell>
          <cell r="C4562" t="str">
            <v>METAVANTE ONLINE PAYMENT</v>
          </cell>
          <cell r="D4562" t="str">
            <v>PAYMETMETAVANTE ONLINE PAYMENT</v>
          </cell>
          <cell r="E4562">
            <v>77</v>
          </cell>
          <cell r="F4562">
            <v>0</v>
          </cell>
          <cell r="G4562">
            <v>10092</v>
          </cell>
        </row>
        <row r="4563">
          <cell r="B4563" t="str">
            <v>PAY-NATL</v>
          </cell>
          <cell r="C4563" t="str">
            <v>PAYMENT THANK YOU</v>
          </cell>
          <cell r="D4563" t="str">
            <v>PAY-NATLPAYMENT THANK YOU</v>
          </cell>
          <cell r="E4563">
            <v>18</v>
          </cell>
          <cell r="F4563">
            <v>0</v>
          </cell>
          <cell r="G4563">
            <v>10092</v>
          </cell>
        </row>
        <row r="4564">
          <cell r="B4564" t="str">
            <v>PAYNOW</v>
          </cell>
          <cell r="C4564" t="str">
            <v>ONE-TIME PAYMENT</v>
          </cell>
          <cell r="D4564" t="str">
            <v>PAYNOWONE-TIME PAYMENT</v>
          </cell>
          <cell r="E4564">
            <v>157</v>
          </cell>
          <cell r="F4564">
            <v>0</v>
          </cell>
          <cell r="G4564">
            <v>10098</v>
          </cell>
        </row>
        <row r="4565">
          <cell r="B4565" t="str">
            <v>PAYPNCL</v>
          </cell>
          <cell r="C4565" t="str">
            <v>PAYMENT THANK YOU!</v>
          </cell>
          <cell r="D4565" t="str">
            <v>PAYPNCLPAYMENT THANK YOU!</v>
          </cell>
          <cell r="E4565">
            <v>151</v>
          </cell>
          <cell r="F4565">
            <v>0</v>
          </cell>
          <cell r="G4565">
            <v>10099</v>
          </cell>
        </row>
        <row r="4566">
          <cell r="B4566" t="str">
            <v>2178-RO</v>
          </cell>
          <cell r="C4566" t="str">
            <v>FUEL AND MATERIAL SURCHARGE</v>
          </cell>
          <cell r="D4566" t="str">
            <v>2178-ROFUEL AND MATERIAL SURCHARGE</v>
          </cell>
          <cell r="E4566">
            <v>140</v>
          </cell>
          <cell r="F4566">
            <v>0</v>
          </cell>
          <cell r="G4566">
            <v>31008</v>
          </cell>
        </row>
        <row r="4567">
          <cell r="B4567" t="str">
            <v>LONGB-UTILITY</v>
          </cell>
          <cell r="C4567" t="str">
            <v>9.0% CITY UTILITY TAX</v>
          </cell>
          <cell r="D4567" t="str">
            <v>LONGB-UTILITY9.0% CITY UTILITY TAX</v>
          </cell>
          <cell r="E4567">
            <v>73</v>
          </cell>
          <cell r="F4567">
            <v>0</v>
          </cell>
          <cell r="G4567">
            <v>20175</v>
          </cell>
        </row>
        <row r="4568">
          <cell r="B4568" t="str">
            <v>REFUSE</v>
          </cell>
          <cell r="C4568" t="str">
            <v>3.6% WA REFUSE TAX</v>
          </cell>
          <cell r="D4568" t="str">
            <v>REFUSE3.6% WA REFUSE TAX</v>
          </cell>
          <cell r="E4568">
            <v>337</v>
          </cell>
          <cell r="F4568">
            <v>0</v>
          </cell>
          <cell r="G4568">
            <v>20180</v>
          </cell>
        </row>
        <row r="4569">
          <cell r="B4569" t="str">
            <v>WA-STATE</v>
          </cell>
          <cell r="C4569" t="str">
            <v>8.3% WA STATE SALES TAX</v>
          </cell>
          <cell r="D4569" t="str">
            <v>WA-STATE8.3% WA STATE SALES TAX</v>
          </cell>
          <cell r="E4569">
            <v>59</v>
          </cell>
          <cell r="F4569">
            <v>0</v>
          </cell>
          <cell r="G4569">
            <v>20140</v>
          </cell>
        </row>
        <row r="4570">
          <cell r="B4570" t="str">
            <v>60RW1</v>
          </cell>
          <cell r="C4570" t="str">
            <v>1-60 GAL CART WEEKLY SVC</v>
          </cell>
          <cell r="D4570" t="str">
            <v>60RW11-60 GAL CART WEEKLY SVC</v>
          </cell>
          <cell r="E4570">
            <v>144</v>
          </cell>
          <cell r="F4570">
            <v>0</v>
          </cell>
          <cell r="G4570">
            <v>32000</v>
          </cell>
        </row>
        <row r="4571">
          <cell r="B4571" t="str">
            <v>90RW1</v>
          </cell>
          <cell r="C4571" t="str">
            <v>1-90 GAL CART RESI WKLY</v>
          </cell>
          <cell r="D4571" t="str">
            <v>90RW11-90 GAL CART RESI WKLY</v>
          </cell>
          <cell r="E4571">
            <v>104</v>
          </cell>
          <cell r="F4571">
            <v>0</v>
          </cell>
          <cell r="G4571">
            <v>32000</v>
          </cell>
        </row>
        <row r="4572">
          <cell r="B4572" t="str">
            <v>60RW1</v>
          </cell>
          <cell r="C4572" t="str">
            <v>1-60 GAL CART WEEKLY SVC</v>
          </cell>
          <cell r="D4572" t="str">
            <v>60RW11-60 GAL CART WEEKLY SVC</v>
          </cell>
          <cell r="E4572">
            <v>144</v>
          </cell>
          <cell r="F4572">
            <v>0</v>
          </cell>
          <cell r="G4572">
            <v>32000</v>
          </cell>
        </row>
        <row r="4573">
          <cell r="B4573" t="str">
            <v>EXTRAR</v>
          </cell>
          <cell r="C4573" t="str">
            <v>EXTRA CAN/BAGS</v>
          </cell>
          <cell r="D4573" t="str">
            <v>EXTRAREXTRA CAN/BAGS</v>
          </cell>
          <cell r="E4573">
            <v>74</v>
          </cell>
          <cell r="F4573">
            <v>0</v>
          </cell>
          <cell r="G4573">
            <v>32001</v>
          </cell>
        </row>
        <row r="4574">
          <cell r="B4574" t="str">
            <v>RESTART</v>
          </cell>
          <cell r="C4574" t="str">
            <v>SERVICE RESTART FEE</v>
          </cell>
          <cell r="D4574" t="str">
            <v>RESTARTSERVICE RESTART FEE</v>
          </cell>
          <cell r="E4574">
            <v>80</v>
          </cell>
          <cell r="F4574">
            <v>0</v>
          </cell>
          <cell r="G4574">
            <v>32000</v>
          </cell>
        </row>
        <row r="4575">
          <cell r="B4575" t="str">
            <v>2178-COM</v>
          </cell>
          <cell r="C4575" t="str">
            <v>FUEL AND MATERIAL SURCHARGE</v>
          </cell>
          <cell r="D4575" t="str">
            <v>2178-COMFUEL AND MATERIAL SURCHARGE</v>
          </cell>
          <cell r="E4575">
            <v>77</v>
          </cell>
          <cell r="F4575">
            <v>0</v>
          </cell>
          <cell r="G4575">
            <v>33002</v>
          </cell>
        </row>
        <row r="4576">
          <cell r="B4576" t="str">
            <v>2178-RES</v>
          </cell>
          <cell r="C4576" t="str">
            <v>FUEL AND MATERIAL SURCHARGE</v>
          </cell>
          <cell r="D4576" t="str">
            <v>2178-RESFUEL AND MATERIAL SURCHARGE</v>
          </cell>
          <cell r="E4576">
            <v>133</v>
          </cell>
          <cell r="F4576">
            <v>0</v>
          </cell>
          <cell r="G4576">
            <v>32002</v>
          </cell>
        </row>
        <row r="4577">
          <cell r="B4577" t="str">
            <v>LONGB-UTILITY</v>
          </cell>
          <cell r="C4577" t="str">
            <v>9.0% CITY UTILITY TAX</v>
          </cell>
          <cell r="D4577" t="str">
            <v>LONGB-UTILITY9.0% CITY UTILITY TAX</v>
          </cell>
          <cell r="E4577">
            <v>73</v>
          </cell>
          <cell r="F4577">
            <v>0</v>
          </cell>
          <cell r="G4577">
            <v>20175</v>
          </cell>
        </row>
        <row r="4578">
          <cell r="B4578" t="str">
            <v>REFUSE</v>
          </cell>
          <cell r="C4578" t="str">
            <v>3.6% WA REFUSE TAX</v>
          </cell>
          <cell r="D4578" t="str">
            <v>REFUSE3.6% WA REFUSE TAX</v>
          </cell>
          <cell r="E4578">
            <v>337</v>
          </cell>
          <cell r="F4578">
            <v>0</v>
          </cell>
          <cell r="G4578">
            <v>20180</v>
          </cell>
        </row>
        <row r="4579">
          <cell r="B4579" t="str">
            <v>60RM1</v>
          </cell>
          <cell r="C4579" t="str">
            <v>1-60 GAL CART MONTHLY SVC</v>
          </cell>
          <cell r="D4579" t="str">
            <v>60RM11-60 GAL CART MONTHLY SVC</v>
          </cell>
          <cell r="E4579">
            <v>88</v>
          </cell>
          <cell r="F4579">
            <v>0</v>
          </cell>
          <cell r="G4579">
            <v>32000</v>
          </cell>
        </row>
        <row r="4580">
          <cell r="B4580" t="str">
            <v>60RW1</v>
          </cell>
          <cell r="C4580" t="str">
            <v>1-60 GAL CART WEEKLY SVC</v>
          </cell>
          <cell r="D4580" t="str">
            <v>60RW11-60 GAL CART WEEKLY SVC</v>
          </cell>
          <cell r="E4580">
            <v>144</v>
          </cell>
          <cell r="F4580">
            <v>0</v>
          </cell>
          <cell r="G4580">
            <v>32000</v>
          </cell>
        </row>
        <row r="4581">
          <cell r="B4581" t="str">
            <v>65RBRENT</v>
          </cell>
          <cell r="C4581" t="str">
            <v>65 RESI BEAR RENT</v>
          </cell>
          <cell r="D4581" t="str">
            <v>65RBRENT65 RESI BEAR RENT</v>
          </cell>
          <cell r="E4581">
            <v>80</v>
          </cell>
          <cell r="F4581">
            <v>0</v>
          </cell>
          <cell r="G4581">
            <v>32000</v>
          </cell>
        </row>
        <row r="4582">
          <cell r="B4582" t="str">
            <v>90RW1</v>
          </cell>
          <cell r="C4582" t="str">
            <v>1-90 GAL CART RESI WKLY</v>
          </cell>
          <cell r="D4582" t="str">
            <v>90RW11-90 GAL CART RESI WKLY</v>
          </cell>
          <cell r="E4582">
            <v>104</v>
          </cell>
          <cell r="F4582">
            <v>0</v>
          </cell>
          <cell r="G4582">
            <v>32000</v>
          </cell>
        </row>
        <row r="4583">
          <cell r="B4583" t="str">
            <v>95RBRENT</v>
          </cell>
          <cell r="C4583" t="str">
            <v>95 RESI BEAR RENT</v>
          </cell>
          <cell r="D4583" t="str">
            <v>95RBRENT95 RESI BEAR RENT</v>
          </cell>
          <cell r="E4583">
            <v>49</v>
          </cell>
          <cell r="F4583">
            <v>0</v>
          </cell>
          <cell r="G4583">
            <v>32000</v>
          </cell>
        </row>
        <row r="4584">
          <cell r="B4584" t="str">
            <v>EMPLOYEER</v>
          </cell>
          <cell r="C4584" t="str">
            <v>EMPLOYEE SERVICE</v>
          </cell>
          <cell r="D4584" t="str">
            <v>EMPLOYEEREMPLOYEE SERVICE</v>
          </cell>
          <cell r="E4584">
            <v>29</v>
          </cell>
          <cell r="F4584">
            <v>0</v>
          </cell>
          <cell r="G4584">
            <v>32000</v>
          </cell>
        </row>
        <row r="4585">
          <cell r="B4585" t="str">
            <v>RDRIVEIN</v>
          </cell>
          <cell r="C4585" t="str">
            <v>DRIVE IN SERVICE</v>
          </cell>
          <cell r="D4585" t="str">
            <v>RDRIVEINDRIVE IN SERVICE</v>
          </cell>
          <cell r="E4585">
            <v>52</v>
          </cell>
          <cell r="F4585">
            <v>0</v>
          </cell>
          <cell r="G4585">
            <v>32001</v>
          </cell>
        </row>
        <row r="4586">
          <cell r="B4586" t="str">
            <v>ROLLW-RESI</v>
          </cell>
          <cell r="C4586" t="str">
            <v>Rollout 25ft/can per pick up</v>
          </cell>
          <cell r="D4586" t="str">
            <v>ROLLW-RESIRollout 25ft/can per pick up</v>
          </cell>
          <cell r="E4586">
            <v>32</v>
          </cell>
          <cell r="F4586">
            <v>0</v>
          </cell>
          <cell r="G4586">
            <v>32001</v>
          </cell>
        </row>
        <row r="4587">
          <cell r="B4587" t="str">
            <v>UNLOCKRESW1</v>
          </cell>
          <cell r="C4587" t="str">
            <v>UNLOCK/UNLATCH WEEKLY</v>
          </cell>
          <cell r="D4587" t="str">
            <v>UNLOCKRESW1UNLOCK/UNLATCH WEEKLY</v>
          </cell>
          <cell r="E4587">
            <v>20</v>
          </cell>
          <cell r="F4587">
            <v>0</v>
          </cell>
          <cell r="G4587">
            <v>32001</v>
          </cell>
        </row>
        <row r="4588">
          <cell r="B4588" t="str">
            <v>EXTRAR</v>
          </cell>
          <cell r="C4588" t="str">
            <v>EXTRA CAN/BAGS</v>
          </cell>
          <cell r="D4588" t="str">
            <v>EXTRAREXTRA CAN/BAGS</v>
          </cell>
          <cell r="E4588">
            <v>74</v>
          </cell>
          <cell r="F4588">
            <v>0</v>
          </cell>
          <cell r="G4588">
            <v>32001</v>
          </cell>
        </row>
        <row r="4589">
          <cell r="B4589" t="str">
            <v>OFOWR</v>
          </cell>
          <cell r="C4589" t="str">
            <v>OVERFILL/OVERWEIGHT CHG</v>
          </cell>
          <cell r="D4589" t="str">
            <v>OFOWROVERFILL/OVERWEIGHT CHG</v>
          </cell>
          <cell r="E4589">
            <v>70</v>
          </cell>
          <cell r="F4589">
            <v>0</v>
          </cell>
          <cell r="G4589">
            <v>32001</v>
          </cell>
        </row>
        <row r="4590">
          <cell r="B4590" t="str">
            <v>REDELIVER</v>
          </cell>
          <cell r="C4590" t="str">
            <v>DELIVERY CHARGE</v>
          </cell>
          <cell r="D4590" t="str">
            <v>REDELIVERDELIVERY CHARGE</v>
          </cell>
          <cell r="E4590">
            <v>77</v>
          </cell>
          <cell r="F4590">
            <v>0</v>
          </cell>
          <cell r="G4590">
            <v>32001</v>
          </cell>
        </row>
        <row r="4591">
          <cell r="B4591" t="str">
            <v>SP60-RES</v>
          </cell>
          <cell r="C4591" t="str">
            <v>SPECIAL PICKUP 60GL RES</v>
          </cell>
          <cell r="D4591" t="str">
            <v>SP60-RESSPECIAL PICKUP 60GL RES</v>
          </cell>
          <cell r="E4591">
            <v>49</v>
          </cell>
          <cell r="F4591">
            <v>0</v>
          </cell>
          <cell r="G4591">
            <v>32001</v>
          </cell>
        </row>
        <row r="4592">
          <cell r="B4592" t="str">
            <v>2178-RES</v>
          </cell>
          <cell r="C4592" t="str">
            <v>FUEL AND MATERIAL SURCHARGE</v>
          </cell>
          <cell r="D4592" t="str">
            <v>2178-RESFUEL AND MATERIAL SURCHARGE</v>
          </cell>
          <cell r="E4592">
            <v>133</v>
          </cell>
          <cell r="F4592">
            <v>0</v>
          </cell>
          <cell r="G4592">
            <v>32002</v>
          </cell>
        </row>
        <row r="4593">
          <cell r="B4593" t="str">
            <v>LONGB-UTILITY</v>
          </cell>
          <cell r="C4593" t="str">
            <v>9.0% CITY UTILITY TAX</v>
          </cell>
          <cell r="D4593" t="str">
            <v>LONGB-UTILITY9.0% CITY UTILITY TAX</v>
          </cell>
          <cell r="E4593">
            <v>73</v>
          </cell>
          <cell r="F4593">
            <v>0</v>
          </cell>
          <cell r="G4593">
            <v>20175</v>
          </cell>
        </row>
        <row r="4594">
          <cell r="B4594" t="str">
            <v>REFUSE</v>
          </cell>
          <cell r="C4594" t="str">
            <v>3.6% WA REFUSE TAX</v>
          </cell>
          <cell r="D4594" t="str">
            <v>REFUSE3.6% WA REFUSE TAX</v>
          </cell>
          <cell r="E4594">
            <v>337</v>
          </cell>
          <cell r="F4594">
            <v>0</v>
          </cell>
          <cell r="G4594">
            <v>20180</v>
          </cell>
        </row>
        <row r="4595">
          <cell r="B4595" t="str">
            <v>WA-STATE</v>
          </cell>
          <cell r="C4595" t="str">
            <v>8.3% WA STATE SALES TAX</v>
          </cell>
          <cell r="D4595" t="str">
            <v>WA-STATE8.3% WA STATE SALES TAX</v>
          </cell>
          <cell r="E4595">
            <v>59</v>
          </cell>
          <cell r="F4595">
            <v>0</v>
          </cell>
          <cell r="G4595">
            <v>20140</v>
          </cell>
        </row>
        <row r="4596">
          <cell r="B4596" t="str">
            <v>UNLOCKRESW1</v>
          </cell>
          <cell r="C4596" t="str">
            <v>UNLOCK/UNLATCH WEEKLY</v>
          </cell>
          <cell r="D4596" t="str">
            <v>UNLOCKRESW1UNLOCK/UNLATCH WEEKLY</v>
          </cell>
          <cell r="E4596">
            <v>20</v>
          </cell>
          <cell r="F4596">
            <v>0</v>
          </cell>
          <cell r="G4596">
            <v>32001</v>
          </cell>
        </row>
        <row r="4597">
          <cell r="B4597" t="str">
            <v>EXTRAR</v>
          </cell>
          <cell r="C4597" t="str">
            <v>EXTRA CAN/BAGS</v>
          </cell>
          <cell r="D4597" t="str">
            <v>EXTRAREXTRA CAN/BAGS</v>
          </cell>
          <cell r="E4597">
            <v>74</v>
          </cell>
          <cell r="F4597">
            <v>0</v>
          </cell>
          <cell r="G4597">
            <v>32001</v>
          </cell>
        </row>
        <row r="4598">
          <cell r="B4598" t="str">
            <v>REDELIVER</v>
          </cell>
          <cell r="C4598" t="str">
            <v>DELIVERY CHARGE</v>
          </cell>
          <cell r="D4598" t="str">
            <v>REDELIVERDELIVERY CHARGE</v>
          </cell>
          <cell r="E4598">
            <v>77</v>
          </cell>
          <cell r="F4598">
            <v>0</v>
          </cell>
          <cell r="G4598">
            <v>32001</v>
          </cell>
        </row>
        <row r="4599">
          <cell r="B4599" t="str">
            <v>RESTART</v>
          </cell>
          <cell r="C4599" t="str">
            <v>SERVICE RESTART FEE</v>
          </cell>
          <cell r="D4599" t="str">
            <v>RESTARTSERVICE RESTART FEE</v>
          </cell>
          <cell r="E4599">
            <v>80</v>
          </cell>
          <cell r="F4599">
            <v>0</v>
          </cell>
          <cell r="G4599">
            <v>32000</v>
          </cell>
        </row>
        <row r="4600">
          <cell r="B4600" t="str">
            <v>CPRENT20M</v>
          </cell>
          <cell r="C4600" t="str">
            <v>20YD COMP MONTHLY RENT</v>
          </cell>
          <cell r="D4600" t="str">
            <v>CPRENT20M20YD COMP MONTHLY RENT</v>
          </cell>
          <cell r="E4600">
            <v>12</v>
          </cell>
          <cell r="F4600">
            <v>0</v>
          </cell>
          <cell r="G4600">
            <v>31002</v>
          </cell>
        </row>
        <row r="4601">
          <cell r="B4601" t="str">
            <v>RORENT</v>
          </cell>
          <cell r="C4601" t="str">
            <v>ROLL OFF RENT</v>
          </cell>
          <cell r="D4601" t="str">
            <v>RORENTROLL OFF RENT</v>
          </cell>
          <cell r="E4601">
            <v>48</v>
          </cell>
          <cell r="F4601">
            <v>0</v>
          </cell>
          <cell r="G4601">
            <v>31002</v>
          </cell>
        </row>
        <row r="4602">
          <cell r="B4602" t="str">
            <v>RORENTTM</v>
          </cell>
          <cell r="C4602" t="str">
            <v>ROLL OFF RENT TEMP MONTHLY</v>
          </cell>
          <cell r="D4602" t="str">
            <v>RORENTTMROLL OFF RENT TEMP MONTHLY</v>
          </cell>
          <cell r="E4602">
            <v>67</v>
          </cell>
          <cell r="F4602">
            <v>0</v>
          </cell>
          <cell r="G4602">
            <v>31002</v>
          </cell>
        </row>
        <row r="4603">
          <cell r="B4603" t="str">
            <v>SPRECY</v>
          </cell>
          <cell r="C4603" t="str">
            <v>SPECIAL RECY HAUL</v>
          </cell>
          <cell r="D4603" t="str">
            <v>SPRECYSPECIAL RECY HAUL</v>
          </cell>
          <cell r="E4603">
            <v>24</v>
          </cell>
          <cell r="F4603">
            <v>0</v>
          </cell>
          <cell r="G4603">
            <v>31004</v>
          </cell>
        </row>
        <row r="4604">
          <cell r="B4604" t="str">
            <v>CPHAUL20</v>
          </cell>
          <cell r="C4604" t="str">
            <v>20YD COMPACTOR-HAUL</v>
          </cell>
          <cell r="D4604" t="str">
            <v>CPHAUL2020YD COMPACTOR-HAUL</v>
          </cell>
          <cell r="E4604">
            <v>9</v>
          </cell>
          <cell r="F4604">
            <v>0</v>
          </cell>
          <cell r="G4604">
            <v>31000</v>
          </cell>
        </row>
        <row r="4605">
          <cell r="B4605" t="str">
            <v>DISP</v>
          </cell>
          <cell r="C4605" t="str">
            <v>Disposal Fee Per Ton</v>
          </cell>
          <cell r="D4605" t="str">
            <v>DISPDisposal Fee Per Ton</v>
          </cell>
          <cell r="E4605">
            <v>62</v>
          </cell>
          <cell r="F4605">
            <v>0</v>
          </cell>
          <cell r="G4605">
            <v>31005</v>
          </cell>
        </row>
        <row r="4606">
          <cell r="B4606" t="str">
            <v>RECYHAUL</v>
          </cell>
          <cell r="C4606" t="str">
            <v>ROLL OFF RECYCLE HAUL</v>
          </cell>
          <cell r="D4606" t="str">
            <v>RECYHAULROLL OFF RECYCLE HAUL</v>
          </cell>
          <cell r="E4606">
            <v>42</v>
          </cell>
          <cell r="F4606">
            <v>0</v>
          </cell>
          <cell r="G4606">
            <v>31004</v>
          </cell>
        </row>
        <row r="4607">
          <cell r="B4607" t="str">
            <v>ROHAUL20</v>
          </cell>
          <cell r="C4607" t="str">
            <v>20YD ROLL OFF-HAUL</v>
          </cell>
          <cell r="D4607" t="str">
            <v>ROHAUL2020YD ROLL OFF-HAUL</v>
          </cell>
          <cell r="E4607">
            <v>48</v>
          </cell>
          <cell r="F4607">
            <v>0</v>
          </cell>
          <cell r="G4607">
            <v>31000</v>
          </cell>
        </row>
        <row r="4608">
          <cell r="B4608" t="str">
            <v>ROHAUL20T</v>
          </cell>
          <cell r="C4608" t="str">
            <v>20YD ROLL OFF TEMP HAUL</v>
          </cell>
          <cell r="D4608" t="str">
            <v>ROHAUL20T20YD ROLL OFF TEMP HAUL</v>
          </cell>
          <cell r="E4608">
            <v>42</v>
          </cell>
          <cell r="F4608">
            <v>0</v>
          </cell>
          <cell r="G4608">
            <v>31000</v>
          </cell>
        </row>
        <row r="4609">
          <cell r="B4609" t="str">
            <v>ROHAUL30T</v>
          </cell>
          <cell r="C4609" t="str">
            <v>30YD ROLL OFF TEMP HAUL</v>
          </cell>
          <cell r="D4609" t="str">
            <v>ROHAUL30T30YD ROLL OFF TEMP HAUL</v>
          </cell>
          <cell r="E4609">
            <v>51</v>
          </cell>
          <cell r="F4609">
            <v>0</v>
          </cell>
          <cell r="G4609">
            <v>31001</v>
          </cell>
        </row>
        <row r="4610">
          <cell r="B4610" t="str">
            <v>TIRE-RO</v>
          </cell>
          <cell r="C4610" t="str">
            <v>TIRE FEE - RO</v>
          </cell>
          <cell r="D4610" t="str">
            <v>TIRE-ROTIRE FEE - RO</v>
          </cell>
          <cell r="E4610">
            <v>22</v>
          </cell>
          <cell r="F4610">
            <v>0</v>
          </cell>
          <cell r="G4610">
            <v>31005</v>
          </cell>
        </row>
        <row r="4611">
          <cell r="B4611" t="str">
            <v>COMMODITY</v>
          </cell>
          <cell r="C4611" t="str">
            <v>COMMODITY</v>
          </cell>
          <cell r="D4611" t="str">
            <v>COMMODITYCOMMODITY</v>
          </cell>
          <cell r="E4611">
            <v>33</v>
          </cell>
          <cell r="F4611">
            <v>0</v>
          </cell>
          <cell r="G4611">
            <v>44161</v>
          </cell>
        </row>
        <row r="4612">
          <cell r="B4612" t="str">
            <v>2178-RO</v>
          </cell>
          <cell r="C4612" t="str">
            <v>FUEL AND MATERIAL SURCHARGE</v>
          </cell>
          <cell r="D4612" t="str">
            <v>2178-ROFUEL AND MATERIAL SURCHARGE</v>
          </cell>
          <cell r="E4612">
            <v>140</v>
          </cell>
          <cell r="F4612">
            <v>0</v>
          </cell>
          <cell r="G4612">
            <v>31008</v>
          </cell>
        </row>
        <row r="4613">
          <cell r="B4613" t="str">
            <v>LONGB-UTILITY</v>
          </cell>
          <cell r="C4613" t="str">
            <v>9.0% CITY UTILITY TAX</v>
          </cell>
          <cell r="D4613" t="str">
            <v>LONGB-UTILITY9.0% CITY UTILITY TAX</v>
          </cell>
          <cell r="E4613">
            <v>73</v>
          </cell>
          <cell r="F4613">
            <v>0</v>
          </cell>
          <cell r="G4613">
            <v>20175</v>
          </cell>
        </row>
        <row r="4614">
          <cell r="B4614" t="str">
            <v>REFUSE</v>
          </cell>
          <cell r="C4614" t="str">
            <v>3.6% WA REFUSE TAX</v>
          </cell>
          <cell r="D4614" t="str">
            <v>REFUSE3.6% WA REFUSE TAX</v>
          </cell>
          <cell r="E4614">
            <v>337</v>
          </cell>
          <cell r="F4614">
            <v>0</v>
          </cell>
          <cell r="G4614">
            <v>20180</v>
          </cell>
        </row>
        <row r="4615">
          <cell r="B4615" t="str">
            <v>WA-STATE</v>
          </cell>
          <cell r="C4615" t="str">
            <v>8.3% WA STATE SALES TAX</v>
          </cell>
          <cell r="D4615" t="str">
            <v>WA-STATE8.3% WA STATE SALES TAX</v>
          </cell>
          <cell r="E4615">
            <v>59</v>
          </cell>
          <cell r="F4615">
            <v>0</v>
          </cell>
          <cell r="G4615">
            <v>20140</v>
          </cell>
        </row>
        <row r="4616">
          <cell r="B4616" t="str">
            <v>FINCHG</v>
          </cell>
          <cell r="C4616" t="str">
            <v>LATE FEE</v>
          </cell>
          <cell r="D4616" t="str">
            <v>FINCHGLATE FEE</v>
          </cell>
          <cell r="E4616">
            <v>138</v>
          </cell>
          <cell r="F4616">
            <v>0</v>
          </cell>
          <cell r="G4616">
            <v>38000</v>
          </cell>
        </row>
        <row r="4617">
          <cell r="B4617" t="str">
            <v>BD</v>
          </cell>
          <cell r="C4617" t="str">
            <v>W\O BAD DEBT</v>
          </cell>
          <cell r="D4617" t="str">
            <v>BDW\O BAD DEBT</v>
          </cell>
          <cell r="E4617">
            <v>46</v>
          </cell>
          <cell r="F4617">
            <v>0</v>
          </cell>
          <cell r="G4617">
            <v>11902</v>
          </cell>
        </row>
        <row r="4618">
          <cell r="B4618" t="str">
            <v>REFUND</v>
          </cell>
          <cell r="C4618" t="str">
            <v>REFUND</v>
          </cell>
          <cell r="D4618" t="str">
            <v>REFUNDREFUND</v>
          </cell>
          <cell r="E4618">
            <v>42</v>
          </cell>
          <cell r="F4618">
            <v>0</v>
          </cell>
          <cell r="G4618">
            <v>11599</v>
          </cell>
        </row>
        <row r="4619">
          <cell r="B4619" t="str">
            <v>FINCHG</v>
          </cell>
          <cell r="C4619" t="str">
            <v>LATE FEE</v>
          </cell>
          <cell r="D4619" t="str">
            <v>FINCHGLATE FEE</v>
          </cell>
          <cell r="E4619">
            <v>138</v>
          </cell>
          <cell r="F4619">
            <v>0</v>
          </cell>
          <cell r="G4619">
            <v>38000</v>
          </cell>
        </row>
        <row r="4620">
          <cell r="B4620" t="str">
            <v>FINCHG</v>
          </cell>
          <cell r="C4620" t="str">
            <v>LATE FEE</v>
          </cell>
          <cell r="D4620" t="str">
            <v>FINCHGLATE FEE</v>
          </cell>
          <cell r="E4620">
            <v>138</v>
          </cell>
          <cell r="F4620">
            <v>0</v>
          </cell>
          <cell r="G4620">
            <v>38000</v>
          </cell>
        </row>
        <row r="4621">
          <cell r="B4621" t="str">
            <v>MM</v>
          </cell>
          <cell r="C4621" t="str">
            <v>MOVE MONEY</v>
          </cell>
          <cell r="D4621" t="str">
            <v>MMMOVE MONEY</v>
          </cell>
          <cell r="E4621">
            <v>63</v>
          </cell>
          <cell r="F4621">
            <v>0</v>
          </cell>
          <cell r="G4621">
            <v>10095</v>
          </cell>
        </row>
        <row r="4622">
          <cell r="B4622" t="str">
            <v>300C2W1</v>
          </cell>
          <cell r="C4622" t="str">
            <v>1-300 GL CART 2X WK SVC</v>
          </cell>
          <cell r="D4622" t="str">
            <v>300C2W11-300 GL CART 2X WK SVC</v>
          </cell>
          <cell r="E4622">
            <v>41</v>
          </cell>
          <cell r="F4622">
            <v>0</v>
          </cell>
          <cell r="G4622">
            <v>33000</v>
          </cell>
        </row>
        <row r="4623">
          <cell r="B4623" t="str">
            <v>300C3W1</v>
          </cell>
          <cell r="C4623" t="str">
            <v>1-300 GL CART 3X WK SVC</v>
          </cell>
          <cell r="D4623" t="str">
            <v>300C3W11-300 GL CART 3X WK SVC</v>
          </cell>
          <cell r="E4623">
            <v>38</v>
          </cell>
          <cell r="F4623">
            <v>0</v>
          </cell>
          <cell r="G4623">
            <v>33000</v>
          </cell>
        </row>
        <row r="4624">
          <cell r="B4624" t="str">
            <v>300C4W1</v>
          </cell>
          <cell r="C4624" t="str">
            <v>1-300 GL CART 4X WK SVC</v>
          </cell>
          <cell r="D4624" t="str">
            <v>300C4W11-300 GL CART 4X WK SVC</v>
          </cell>
          <cell r="E4624">
            <v>11</v>
          </cell>
          <cell r="F4624">
            <v>0</v>
          </cell>
          <cell r="G4624">
            <v>33000</v>
          </cell>
        </row>
        <row r="4625">
          <cell r="B4625" t="str">
            <v>300C5W1</v>
          </cell>
          <cell r="C4625" t="str">
            <v>1-300 GL CART 5X WK SVC</v>
          </cell>
          <cell r="D4625" t="str">
            <v>300C5W11-300 GL CART 5X WK SVC</v>
          </cell>
          <cell r="E4625">
            <v>34</v>
          </cell>
          <cell r="F4625">
            <v>0</v>
          </cell>
          <cell r="G4625">
            <v>33000</v>
          </cell>
        </row>
        <row r="4626">
          <cell r="B4626" t="str">
            <v>300CE1</v>
          </cell>
          <cell r="C4626" t="str">
            <v>1-300 GL CART EOW SVC</v>
          </cell>
          <cell r="D4626" t="str">
            <v>300CE11-300 GL CART EOW SVC</v>
          </cell>
          <cell r="E4626">
            <v>46</v>
          </cell>
          <cell r="F4626">
            <v>0</v>
          </cell>
          <cell r="G4626">
            <v>33000</v>
          </cell>
        </row>
        <row r="4627">
          <cell r="B4627" t="str">
            <v>300CW1</v>
          </cell>
          <cell r="C4627" t="str">
            <v>1-300 GL CART WEEKLY SVC</v>
          </cell>
          <cell r="D4627" t="str">
            <v>300CW11-300 GL CART WEEKLY SVC</v>
          </cell>
          <cell r="E4627">
            <v>51</v>
          </cell>
          <cell r="F4627">
            <v>0</v>
          </cell>
          <cell r="G4627">
            <v>33000</v>
          </cell>
        </row>
        <row r="4628">
          <cell r="B4628" t="str">
            <v>300RENTTM</v>
          </cell>
          <cell r="C4628" t="str">
            <v>300 GL CART TEMP RENT MONTHLY</v>
          </cell>
          <cell r="D4628" t="str">
            <v>300RENTTM300 GL CART TEMP RENT MONTHLY</v>
          </cell>
          <cell r="E4628">
            <v>28</v>
          </cell>
          <cell r="F4628">
            <v>0</v>
          </cell>
          <cell r="G4628">
            <v>33000</v>
          </cell>
        </row>
        <row r="4629">
          <cell r="B4629" t="str">
            <v>60C2W1</v>
          </cell>
          <cell r="C4629" t="str">
            <v>1-60 GAL CART CMML 2X WK</v>
          </cell>
          <cell r="D4629" t="str">
            <v>60C2W11-60 GAL CART CMML 2X WK</v>
          </cell>
          <cell r="E4629">
            <v>25</v>
          </cell>
          <cell r="F4629">
            <v>0</v>
          </cell>
          <cell r="G4629">
            <v>33000</v>
          </cell>
        </row>
        <row r="4630">
          <cell r="B4630" t="str">
            <v>60CE1</v>
          </cell>
          <cell r="C4630" t="str">
            <v>1-60 GAL CART CMML EOW</v>
          </cell>
          <cell r="D4630" t="str">
            <v>60CE11-60 GAL CART CMML EOW</v>
          </cell>
          <cell r="E4630">
            <v>52</v>
          </cell>
          <cell r="F4630">
            <v>0</v>
          </cell>
          <cell r="G4630">
            <v>33000</v>
          </cell>
        </row>
        <row r="4631">
          <cell r="B4631" t="str">
            <v>60CW1</v>
          </cell>
          <cell r="C4631" t="str">
            <v>1-60 GAL CART CMML WKLY</v>
          </cell>
          <cell r="D4631" t="str">
            <v>60CW11-60 GAL CART CMML WKLY</v>
          </cell>
          <cell r="E4631">
            <v>54</v>
          </cell>
          <cell r="F4631">
            <v>0</v>
          </cell>
          <cell r="G4631">
            <v>33000</v>
          </cell>
        </row>
        <row r="4632">
          <cell r="B4632" t="str">
            <v>65C2WB1</v>
          </cell>
          <cell r="C4632" t="str">
            <v>1-65 GAL BEAR CART CMML 2X WK</v>
          </cell>
          <cell r="D4632" t="str">
            <v>65C2WB11-65 GAL BEAR CART CMML 2X WK</v>
          </cell>
          <cell r="E4632">
            <v>27</v>
          </cell>
          <cell r="F4632">
            <v>0</v>
          </cell>
          <cell r="G4632">
            <v>33000</v>
          </cell>
        </row>
        <row r="4633">
          <cell r="B4633" t="str">
            <v>65CBRENT</v>
          </cell>
          <cell r="C4633" t="str">
            <v>65 CMML BEAR RENT</v>
          </cell>
          <cell r="D4633" t="str">
            <v>65CBRENT65 CMML BEAR RENT</v>
          </cell>
          <cell r="E4633">
            <v>31</v>
          </cell>
          <cell r="F4633">
            <v>0</v>
          </cell>
          <cell r="G4633">
            <v>33000</v>
          </cell>
        </row>
        <row r="4634">
          <cell r="B4634" t="str">
            <v>65CWB1</v>
          </cell>
          <cell r="C4634" t="str">
            <v>1-65 GAL BEAR CART CMML WKLY</v>
          </cell>
          <cell r="D4634" t="str">
            <v>65CWB11-65 GAL BEAR CART CMML WKLY</v>
          </cell>
          <cell r="E4634">
            <v>34</v>
          </cell>
          <cell r="F4634">
            <v>0</v>
          </cell>
          <cell r="G4634">
            <v>33000</v>
          </cell>
        </row>
        <row r="4635">
          <cell r="B4635" t="str">
            <v>90C2W1</v>
          </cell>
          <cell r="C4635" t="str">
            <v>1-90 GAL CART CMML 2X WK</v>
          </cell>
          <cell r="D4635" t="str">
            <v>90C2W11-90 GAL CART CMML 2X WK</v>
          </cell>
          <cell r="E4635">
            <v>36</v>
          </cell>
          <cell r="F4635">
            <v>0</v>
          </cell>
          <cell r="G4635">
            <v>33000</v>
          </cell>
        </row>
        <row r="4636">
          <cell r="B4636" t="str">
            <v>90C3W1</v>
          </cell>
          <cell r="C4636" t="str">
            <v>1-90 GAL CART CMML 3X WK</v>
          </cell>
          <cell r="D4636" t="str">
            <v>90C3W11-90 GAL CART CMML 3X WK</v>
          </cell>
          <cell r="E4636">
            <v>5</v>
          </cell>
          <cell r="F4636">
            <v>0</v>
          </cell>
          <cell r="G4636">
            <v>33000</v>
          </cell>
        </row>
        <row r="4637">
          <cell r="B4637" t="str">
            <v>90CE1</v>
          </cell>
          <cell r="C4637" t="str">
            <v>1-90 GAL CART CMML EOW</v>
          </cell>
          <cell r="D4637" t="str">
            <v>90CE11-90 GAL CART CMML EOW</v>
          </cell>
          <cell r="E4637">
            <v>19</v>
          </cell>
          <cell r="F4637">
            <v>0</v>
          </cell>
          <cell r="G4637">
            <v>33000</v>
          </cell>
        </row>
        <row r="4638">
          <cell r="B4638" t="str">
            <v>90CW1</v>
          </cell>
          <cell r="C4638" t="str">
            <v>1-90 GAL CART CMML WKLY</v>
          </cell>
          <cell r="D4638" t="str">
            <v>90CW11-90 GAL CART CMML WKLY</v>
          </cell>
          <cell r="E4638">
            <v>63</v>
          </cell>
          <cell r="F4638">
            <v>0</v>
          </cell>
          <cell r="G4638">
            <v>33000</v>
          </cell>
        </row>
        <row r="4639">
          <cell r="B4639" t="str">
            <v>95C2WB1</v>
          </cell>
          <cell r="C4639" t="str">
            <v>1-95 GAL BEAR CART CMML 2X WK</v>
          </cell>
          <cell r="D4639" t="str">
            <v>95C2WB11-95 GAL BEAR CART CMML 2X WK</v>
          </cell>
          <cell r="E4639">
            <v>15</v>
          </cell>
          <cell r="F4639">
            <v>0</v>
          </cell>
          <cell r="G4639">
            <v>33000</v>
          </cell>
        </row>
        <row r="4640">
          <cell r="B4640" t="str">
            <v>95C3WB1</v>
          </cell>
          <cell r="C4640" t="str">
            <v>1-95 GAL BEAR CART CMML 3X WK</v>
          </cell>
          <cell r="D4640" t="str">
            <v>95C3WB11-95 GAL BEAR CART CMML 3X WK</v>
          </cell>
          <cell r="E4640">
            <v>17</v>
          </cell>
          <cell r="F4640">
            <v>0</v>
          </cell>
          <cell r="G4640">
            <v>33000</v>
          </cell>
        </row>
        <row r="4641">
          <cell r="B4641" t="str">
            <v>95CBRENT</v>
          </cell>
          <cell r="C4641" t="str">
            <v>95 CMML BEAR RENT</v>
          </cell>
          <cell r="D4641" t="str">
            <v>95CBRENT95 CMML BEAR RENT</v>
          </cell>
          <cell r="E4641">
            <v>37</v>
          </cell>
          <cell r="F4641">
            <v>0</v>
          </cell>
          <cell r="G4641">
            <v>33000</v>
          </cell>
        </row>
        <row r="4642">
          <cell r="B4642" t="str">
            <v>95CWB1</v>
          </cell>
          <cell r="C4642" t="str">
            <v>1-95 GAL BEAR CART CMML WKLY</v>
          </cell>
          <cell r="D4642" t="str">
            <v>95CWB11-95 GAL BEAR CART CMML WKLY</v>
          </cell>
          <cell r="E4642">
            <v>37</v>
          </cell>
          <cell r="F4642">
            <v>0</v>
          </cell>
          <cell r="G4642">
            <v>33000</v>
          </cell>
        </row>
        <row r="4643">
          <cell r="B4643" t="str">
            <v>CASTERS-COM</v>
          </cell>
          <cell r="C4643" t="str">
            <v>CASTERS - COM</v>
          </cell>
          <cell r="D4643" t="str">
            <v>CASTERS-COMCASTERS - COM</v>
          </cell>
          <cell r="E4643">
            <v>43</v>
          </cell>
          <cell r="F4643">
            <v>0</v>
          </cell>
          <cell r="G4643">
            <v>33000</v>
          </cell>
        </row>
        <row r="4644">
          <cell r="B4644" t="str">
            <v>CDRIVEIN</v>
          </cell>
          <cell r="C4644" t="str">
            <v>DRIVE IN SERVICE</v>
          </cell>
          <cell r="D4644" t="str">
            <v>CDRIVEINDRIVE IN SERVICE</v>
          </cell>
          <cell r="E4644">
            <v>5</v>
          </cell>
          <cell r="F4644">
            <v>0</v>
          </cell>
          <cell r="G4644">
            <v>33001</v>
          </cell>
        </row>
        <row r="4645">
          <cell r="B4645" t="str">
            <v>CDRIVEINEOW</v>
          </cell>
          <cell r="C4645" t="str">
            <v>DRIVE IN SVC COMM EOW</v>
          </cell>
          <cell r="D4645" t="str">
            <v>CDRIVEINEOWDRIVE IN SVC COMM EOW</v>
          </cell>
          <cell r="E4645">
            <v>5</v>
          </cell>
          <cell r="F4645">
            <v>0</v>
          </cell>
          <cell r="G4645">
            <v>33001</v>
          </cell>
        </row>
        <row r="4646">
          <cell r="B4646" t="str">
            <v>CRENT</v>
          </cell>
          <cell r="C4646" t="str">
            <v>CONTAINER RENT</v>
          </cell>
          <cell r="D4646" t="str">
            <v>CRENTCONTAINER RENT</v>
          </cell>
          <cell r="E4646">
            <v>5</v>
          </cell>
          <cell r="F4646">
            <v>0</v>
          </cell>
          <cell r="G4646">
            <v>33000</v>
          </cell>
        </row>
        <row r="4647">
          <cell r="B4647" t="str">
            <v>CRENT300</v>
          </cell>
          <cell r="C4647" t="str">
            <v>CONTAINER RENT 300 GAL</v>
          </cell>
          <cell r="D4647" t="str">
            <v>CRENT300CONTAINER RENT 300 GAL</v>
          </cell>
          <cell r="E4647">
            <v>46</v>
          </cell>
          <cell r="F4647">
            <v>0</v>
          </cell>
          <cell r="G4647">
            <v>33000</v>
          </cell>
        </row>
        <row r="4648">
          <cell r="B4648" t="str">
            <v>CRENT60</v>
          </cell>
          <cell r="C4648" t="str">
            <v>CONTAINER RENT 60 GAL</v>
          </cell>
          <cell r="D4648" t="str">
            <v>CRENT60CONTAINER RENT 60 GAL</v>
          </cell>
          <cell r="E4648">
            <v>50</v>
          </cell>
          <cell r="F4648">
            <v>0</v>
          </cell>
          <cell r="G4648">
            <v>33000</v>
          </cell>
        </row>
        <row r="4649">
          <cell r="B4649" t="str">
            <v>CRENT90</v>
          </cell>
          <cell r="C4649" t="str">
            <v>CONTAINER RENT 90 GAL</v>
          </cell>
          <cell r="D4649" t="str">
            <v>CRENT90CONTAINER RENT 90 GAL</v>
          </cell>
          <cell r="E4649">
            <v>12</v>
          </cell>
          <cell r="F4649">
            <v>0</v>
          </cell>
          <cell r="G4649">
            <v>33000</v>
          </cell>
        </row>
        <row r="4650">
          <cell r="B4650" t="str">
            <v>ROLLE-COM</v>
          </cell>
          <cell r="C4650" t="str">
            <v>ROLLOUT CMML EOW UP TO 25FT</v>
          </cell>
          <cell r="D4650" t="str">
            <v>ROLLE-COMROLLOUT CMML EOW UP TO 25FT</v>
          </cell>
          <cell r="E4650">
            <v>9</v>
          </cell>
          <cell r="F4650">
            <v>0</v>
          </cell>
          <cell r="G4650">
            <v>33001</v>
          </cell>
        </row>
        <row r="4651">
          <cell r="B4651" t="str">
            <v>ROLLOUTOC</v>
          </cell>
          <cell r="C4651" t="str">
            <v>ROLL OUT</v>
          </cell>
          <cell r="D4651" t="str">
            <v>ROLLOUTOCROLL OUT</v>
          </cell>
          <cell r="E4651">
            <v>36</v>
          </cell>
          <cell r="F4651">
            <v>0</v>
          </cell>
          <cell r="G4651">
            <v>33001</v>
          </cell>
        </row>
        <row r="4652">
          <cell r="B4652" t="str">
            <v>ROLLW300</v>
          </cell>
          <cell r="C4652" t="str">
            <v>ROLL OUT 300GAL WKLY</v>
          </cell>
          <cell r="D4652" t="str">
            <v>ROLLW300ROLL OUT 300GAL WKLY</v>
          </cell>
          <cell r="E4652">
            <v>13</v>
          </cell>
          <cell r="F4652">
            <v>0</v>
          </cell>
          <cell r="G4652">
            <v>33001</v>
          </cell>
        </row>
        <row r="4653">
          <cell r="B4653" t="str">
            <v>ROLLW-COM</v>
          </cell>
          <cell r="C4653" t="str">
            <v>ROLLOUT CMML WEEKLY UP TO 25FT</v>
          </cell>
          <cell r="D4653" t="str">
            <v>ROLLW-COMROLLOUT CMML WEEKLY UP TO 25FT</v>
          </cell>
          <cell r="E4653">
            <v>24</v>
          </cell>
          <cell r="F4653">
            <v>0</v>
          </cell>
          <cell r="G4653">
            <v>33001</v>
          </cell>
        </row>
        <row r="4654">
          <cell r="B4654" t="str">
            <v>UNLOCKREF</v>
          </cell>
          <cell r="C4654" t="str">
            <v>UNLOCK / UNLATCH REFUSE</v>
          </cell>
          <cell r="D4654" t="str">
            <v>UNLOCKREFUNLOCK / UNLATCH REFUSE</v>
          </cell>
          <cell r="E4654">
            <v>39</v>
          </cell>
          <cell r="F4654">
            <v>0</v>
          </cell>
          <cell r="G4654">
            <v>33001</v>
          </cell>
        </row>
        <row r="4655">
          <cell r="B4655" t="str">
            <v>300CTPU</v>
          </cell>
          <cell r="C4655" t="str">
            <v>300 GL CART TEMP PICKUP</v>
          </cell>
          <cell r="D4655" t="str">
            <v>300CTPU300 GL CART TEMP PICKUP</v>
          </cell>
          <cell r="E4655">
            <v>30</v>
          </cell>
          <cell r="F4655">
            <v>0</v>
          </cell>
          <cell r="G4655">
            <v>33000</v>
          </cell>
        </row>
        <row r="4656">
          <cell r="B4656" t="str">
            <v>300CW1</v>
          </cell>
          <cell r="C4656" t="str">
            <v>1-300 GL CART WEEKLY SVC</v>
          </cell>
          <cell r="D4656" t="str">
            <v>300CW11-300 GL CART WEEKLY SVC</v>
          </cell>
          <cell r="E4656">
            <v>51</v>
          </cell>
          <cell r="F4656">
            <v>0</v>
          </cell>
          <cell r="G4656">
            <v>33000</v>
          </cell>
        </row>
        <row r="4657">
          <cell r="B4657" t="str">
            <v>300RENTTD</v>
          </cell>
          <cell r="C4657" t="str">
            <v>300 GL CART TEMP RENT DAILY</v>
          </cell>
          <cell r="D4657" t="str">
            <v>300RENTTD300 GL CART TEMP RENT DAILY</v>
          </cell>
          <cell r="E4657">
            <v>13</v>
          </cell>
          <cell r="F4657">
            <v>0</v>
          </cell>
          <cell r="G4657">
            <v>33000</v>
          </cell>
        </row>
        <row r="4658">
          <cell r="B4658" t="str">
            <v>300RENTTM</v>
          </cell>
          <cell r="C4658" t="str">
            <v>300 GL CART TEMP RENT MONTHLY</v>
          </cell>
          <cell r="D4658" t="str">
            <v>300RENTTM300 GL CART TEMP RENT MONTHLY</v>
          </cell>
          <cell r="E4658">
            <v>28</v>
          </cell>
          <cell r="F4658">
            <v>0</v>
          </cell>
          <cell r="G4658">
            <v>33000</v>
          </cell>
        </row>
        <row r="4659">
          <cell r="B4659" t="str">
            <v>CTDEL</v>
          </cell>
          <cell r="C4659" t="str">
            <v>TEMP CONTAINER DELIV</v>
          </cell>
          <cell r="D4659" t="str">
            <v>CTDELTEMP CONTAINER DELIV</v>
          </cell>
          <cell r="E4659">
            <v>21</v>
          </cell>
          <cell r="F4659">
            <v>0</v>
          </cell>
          <cell r="G4659">
            <v>33000</v>
          </cell>
        </row>
        <row r="4660">
          <cell r="B4660" t="str">
            <v>CXTRA90</v>
          </cell>
          <cell r="C4660" t="str">
            <v>EXTRA 90GAL COMM</v>
          </cell>
          <cell r="D4660" t="str">
            <v>CXTRA90EXTRA 90GAL COMM</v>
          </cell>
          <cell r="E4660">
            <v>15</v>
          </cell>
          <cell r="F4660">
            <v>0</v>
          </cell>
          <cell r="G4660">
            <v>33001</v>
          </cell>
        </row>
        <row r="4661">
          <cell r="B4661" t="str">
            <v>OFOWC</v>
          </cell>
          <cell r="C4661" t="str">
            <v>OVERFILL/OVERWEIGHT COMM</v>
          </cell>
          <cell r="D4661" t="str">
            <v>OFOWCOVERFILL/OVERWEIGHT COMM</v>
          </cell>
          <cell r="E4661">
            <v>40</v>
          </cell>
          <cell r="F4661">
            <v>0</v>
          </cell>
          <cell r="G4661">
            <v>33001</v>
          </cell>
        </row>
        <row r="4662">
          <cell r="B4662" t="str">
            <v>SP300</v>
          </cell>
          <cell r="C4662" t="str">
            <v>SPECIAL PICKUP 300GL</v>
          </cell>
          <cell r="D4662" t="str">
            <v>SP300SPECIAL PICKUP 300GL</v>
          </cell>
          <cell r="E4662">
            <v>30</v>
          </cell>
          <cell r="F4662">
            <v>0</v>
          </cell>
          <cell r="G4662">
            <v>33001</v>
          </cell>
        </row>
        <row r="4663">
          <cell r="B4663" t="str">
            <v>2178-COM</v>
          </cell>
          <cell r="C4663" t="str">
            <v>FUEL AND MATERIAL SURCHARGE</v>
          </cell>
          <cell r="D4663" t="str">
            <v>2178-COMFUEL AND MATERIAL SURCHARGE</v>
          </cell>
          <cell r="E4663">
            <v>77</v>
          </cell>
          <cell r="F4663">
            <v>0</v>
          </cell>
          <cell r="G4663">
            <v>33002</v>
          </cell>
        </row>
        <row r="4664">
          <cell r="B4664" t="str">
            <v>2178-RES</v>
          </cell>
          <cell r="C4664" t="str">
            <v>FUEL AND MATERIAL SURCHARGE</v>
          </cell>
          <cell r="D4664" t="str">
            <v>2178-RESFUEL AND MATERIAL SURCHARGE</v>
          </cell>
          <cell r="E4664">
            <v>133</v>
          </cell>
          <cell r="F4664">
            <v>0</v>
          </cell>
          <cell r="G4664">
            <v>33002</v>
          </cell>
        </row>
        <row r="4665">
          <cell r="B4665" t="str">
            <v>2178-RO</v>
          </cell>
          <cell r="C4665" t="str">
            <v>FUEL AND MATERIAL SURCHARGE</v>
          </cell>
          <cell r="D4665" t="str">
            <v>2178-ROFUEL AND MATERIAL SURCHARGE</v>
          </cell>
          <cell r="E4665">
            <v>140</v>
          </cell>
          <cell r="F4665">
            <v>0</v>
          </cell>
          <cell r="G4665">
            <v>33002</v>
          </cell>
        </row>
        <row r="4666">
          <cell r="B4666" t="str">
            <v>ILWACO-UTILITY</v>
          </cell>
          <cell r="C4666" t="str">
            <v>6.0% CITY UTILITY TAX</v>
          </cell>
          <cell r="D4666" t="str">
            <v>ILWACO-UTILITY6.0% CITY UTILITY TAX</v>
          </cell>
          <cell r="E4666">
            <v>79</v>
          </cell>
          <cell r="F4666">
            <v>0</v>
          </cell>
          <cell r="G4666">
            <v>20175</v>
          </cell>
        </row>
        <row r="4667">
          <cell r="B4667" t="str">
            <v>LONGB-UTILITY</v>
          </cell>
          <cell r="C4667" t="str">
            <v>9.0% CITY UTILITY TAX</v>
          </cell>
          <cell r="D4667" t="str">
            <v>LONGB-UTILITY9.0% CITY UTILITY TAX</v>
          </cell>
          <cell r="E4667">
            <v>73</v>
          </cell>
          <cell r="F4667">
            <v>0</v>
          </cell>
          <cell r="G4667">
            <v>20175</v>
          </cell>
        </row>
        <row r="4668">
          <cell r="B4668" t="str">
            <v>REFUSE</v>
          </cell>
          <cell r="C4668" t="str">
            <v>3.6% WA REFUSE TAX</v>
          </cell>
          <cell r="D4668" t="str">
            <v>REFUSE3.6% WA REFUSE TAX</v>
          </cell>
          <cell r="E4668">
            <v>337</v>
          </cell>
          <cell r="F4668">
            <v>0</v>
          </cell>
          <cell r="G4668">
            <v>20180</v>
          </cell>
        </row>
        <row r="4669">
          <cell r="B4669" t="str">
            <v>REFUSE</v>
          </cell>
          <cell r="C4669" t="str">
            <v>3.6% WA REFUSE TAX</v>
          </cell>
          <cell r="D4669" t="str">
            <v>REFUSE3.6% WA REFUSE TAX</v>
          </cell>
          <cell r="E4669">
            <v>337</v>
          </cell>
          <cell r="F4669">
            <v>0</v>
          </cell>
          <cell r="G4669">
            <v>20180</v>
          </cell>
        </row>
        <row r="4670">
          <cell r="B4670" t="str">
            <v>REFUSE</v>
          </cell>
          <cell r="C4670" t="str">
            <v>3.6% WA REFUSE TAX</v>
          </cell>
          <cell r="D4670" t="str">
            <v>REFUSE3.6% WA REFUSE TAX</v>
          </cell>
          <cell r="E4670">
            <v>337</v>
          </cell>
          <cell r="F4670">
            <v>0</v>
          </cell>
          <cell r="G4670">
            <v>20180</v>
          </cell>
        </row>
        <row r="4671">
          <cell r="B4671" t="str">
            <v>WA-STATE</v>
          </cell>
          <cell r="C4671" t="str">
            <v>8.1% WA STATE SALES TAX</v>
          </cell>
          <cell r="D4671" t="str">
            <v>WA-STATE8.1% WA STATE SALES TAX</v>
          </cell>
          <cell r="E4671">
            <v>170</v>
          </cell>
          <cell r="F4671">
            <v>0</v>
          </cell>
          <cell r="G4671">
            <v>20140</v>
          </cell>
        </row>
        <row r="4672">
          <cell r="B4672" t="str">
            <v>2178-RO</v>
          </cell>
          <cell r="C4672" t="str">
            <v>FUEL AND MATERIAL SURCHARGE</v>
          </cell>
          <cell r="D4672" t="str">
            <v>2178-ROFUEL AND MATERIAL SURCHARGE</v>
          </cell>
          <cell r="E4672">
            <v>140</v>
          </cell>
          <cell r="F4672">
            <v>0</v>
          </cell>
          <cell r="G4672">
            <v>31008</v>
          </cell>
        </row>
        <row r="4673">
          <cell r="B4673" t="str">
            <v>WA-STATE</v>
          </cell>
          <cell r="C4673" t="str">
            <v>8.1% WA STATE SALES TAX</v>
          </cell>
          <cell r="D4673" t="str">
            <v>WA-STATE8.1% WA STATE SALES TAX</v>
          </cell>
          <cell r="E4673">
            <v>170</v>
          </cell>
          <cell r="F4673">
            <v>0</v>
          </cell>
          <cell r="G4673">
            <v>20140</v>
          </cell>
        </row>
        <row r="4674">
          <cell r="B4674" t="str">
            <v>REF-PAYNOW</v>
          </cell>
          <cell r="C4674" t="str">
            <v>REFUND OF ONE-TIME PAYMENT</v>
          </cell>
          <cell r="D4674" t="str">
            <v>REF-PAYNOWREFUND OF ONE-TIME PAYMENT</v>
          </cell>
          <cell r="E4674">
            <v>51</v>
          </cell>
          <cell r="F4674">
            <v>0</v>
          </cell>
          <cell r="G4674">
            <v>10098</v>
          </cell>
        </row>
        <row r="4675">
          <cell r="B4675" t="str">
            <v>CC-KOL</v>
          </cell>
          <cell r="C4675" t="str">
            <v>ONLINE PAYMENT-CC</v>
          </cell>
          <cell r="D4675" t="str">
            <v>CC-KOLONLINE PAYMENT-CC</v>
          </cell>
          <cell r="E4675">
            <v>151</v>
          </cell>
          <cell r="F4675">
            <v>0</v>
          </cell>
          <cell r="G4675">
            <v>10098</v>
          </cell>
        </row>
        <row r="4676">
          <cell r="B4676" t="str">
            <v>MAKEPAYMENT</v>
          </cell>
          <cell r="C4676" t="str">
            <v>MAKE A PAYMENT</v>
          </cell>
          <cell r="D4676" t="str">
            <v>MAKEPAYMENTMAKE A PAYMENT</v>
          </cell>
          <cell r="E4676">
            <v>60</v>
          </cell>
          <cell r="F4676">
            <v>0</v>
          </cell>
          <cell r="G4676">
            <v>10098</v>
          </cell>
        </row>
        <row r="4677">
          <cell r="B4677" t="str">
            <v>PAY</v>
          </cell>
          <cell r="C4677" t="str">
            <v>PAYMENT-THANK YOU!</v>
          </cell>
          <cell r="D4677" t="str">
            <v>PAYPAYMENT-THANK YOU!</v>
          </cell>
          <cell r="E4677">
            <v>141</v>
          </cell>
          <cell r="F4677">
            <v>0</v>
          </cell>
          <cell r="G4677">
            <v>10060</v>
          </cell>
        </row>
        <row r="4678">
          <cell r="B4678" t="str">
            <v>PAY-CFREE</v>
          </cell>
          <cell r="C4678" t="str">
            <v>PAYMENT-THANK YOU</v>
          </cell>
          <cell r="D4678" t="str">
            <v>PAY-CFREEPAYMENT-THANK YOU</v>
          </cell>
          <cell r="E4678">
            <v>106</v>
          </cell>
          <cell r="F4678">
            <v>0</v>
          </cell>
          <cell r="G4678">
            <v>10092</v>
          </cell>
        </row>
        <row r="4679">
          <cell r="B4679" t="str">
            <v>PAY-KOL</v>
          </cell>
          <cell r="C4679" t="str">
            <v>PAYMENT-THANK YOU - OL</v>
          </cell>
          <cell r="D4679" t="str">
            <v>PAY-KOLPAYMENT-THANK YOU - OL</v>
          </cell>
          <cell r="E4679">
            <v>128</v>
          </cell>
          <cell r="F4679">
            <v>0</v>
          </cell>
          <cell r="G4679">
            <v>10093</v>
          </cell>
        </row>
        <row r="4680">
          <cell r="B4680" t="str">
            <v>PAYMET</v>
          </cell>
          <cell r="C4680" t="str">
            <v>METAVANTE ONLINE PAYMENT</v>
          </cell>
          <cell r="D4680" t="str">
            <v>PAYMETMETAVANTE ONLINE PAYMENT</v>
          </cell>
          <cell r="E4680">
            <v>77</v>
          </cell>
          <cell r="F4680">
            <v>0</v>
          </cell>
          <cell r="G4680">
            <v>10092</v>
          </cell>
        </row>
        <row r="4681">
          <cell r="B4681" t="str">
            <v>PAYNOW</v>
          </cell>
          <cell r="C4681" t="str">
            <v>ONE-TIME PAYMENT</v>
          </cell>
          <cell r="D4681" t="str">
            <v>PAYNOWONE-TIME PAYMENT</v>
          </cell>
          <cell r="E4681">
            <v>157</v>
          </cell>
          <cell r="F4681">
            <v>0</v>
          </cell>
          <cell r="G4681">
            <v>10098</v>
          </cell>
        </row>
        <row r="4682">
          <cell r="B4682" t="str">
            <v>PAYPNCL</v>
          </cell>
          <cell r="C4682" t="str">
            <v>PAYMENT THANK YOU!</v>
          </cell>
          <cell r="D4682" t="str">
            <v>PAYPNCLPAYMENT THANK YOU!</v>
          </cell>
          <cell r="E4682">
            <v>151</v>
          </cell>
          <cell r="F4682">
            <v>0</v>
          </cell>
          <cell r="G4682">
            <v>10099</v>
          </cell>
        </row>
        <row r="4683">
          <cell r="B4683" t="str">
            <v>PAY-RPPS</v>
          </cell>
          <cell r="C4683" t="str">
            <v>RPSS PAYMENT</v>
          </cell>
          <cell r="D4683" t="str">
            <v>PAY-RPPSRPSS PAYMENT</v>
          </cell>
          <cell r="E4683">
            <v>16</v>
          </cell>
          <cell r="F4683">
            <v>0</v>
          </cell>
          <cell r="G4683">
            <v>10092</v>
          </cell>
        </row>
        <row r="4684">
          <cell r="B4684" t="str">
            <v>RET-KOL</v>
          </cell>
          <cell r="C4684" t="str">
            <v>ONLINE PAYMENT RETURN</v>
          </cell>
          <cell r="D4684" t="str">
            <v>RET-KOLONLINE PAYMENT RETURN</v>
          </cell>
          <cell r="E4684">
            <v>35</v>
          </cell>
          <cell r="F4684">
            <v>0</v>
          </cell>
          <cell r="G4684">
            <v>10093</v>
          </cell>
        </row>
        <row r="4685">
          <cell r="B4685" t="str">
            <v>CC-KOL</v>
          </cell>
          <cell r="C4685" t="str">
            <v>ONLINE PAYMENT-CC</v>
          </cell>
          <cell r="D4685" t="str">
            <v>CC-KOLONLINE PAYMENT-CC</v>
          </cell>
          <cell r="E4685">
            <v>151</v>
          </cell>
          <cell r="F4685">
            <v>0</v>
          </cell>
          <cell r="G4685">
            <v>10098</v>
          </cell>
        </row>
        <row r="4686">
          <cell r="B4686" t="str">
            <v>MAKEPAYMENT</v>
          </cell>
          <cell r="C4686" t="str">
            <v>MAKE A PAYMENT</v>
          </cell>
          <cell r="D4686" t="str">
            <v>MAKEPAYMENTMAKE A PAYMENT</v>
          </cell>
          <cell r="E4686">
            <v>60</v>
          </cell>
          <cell r="F4686">
            <v>0</v>
          </cell>
          <cell r="G4686">
            <v>10098</v>
          </cell>
        </row>
        <row r="4687">
          <cell r="B4687" t="str">
            <v>PAY</v>
          </cell>
          <cell r="C4687" t="str">
            <v>PAYMENT-THANK YOU!</v>
          </cell>
          <cell r="D4687" t="str">
            <v>PAYPAYMENT-THANK YOU!</v>
          </cell>
          <cell r="E4687">
            <v>141</v>
          </cell>
          <cell r="F4687">
            <v>0</v>
          </cell>
          <cell r="G4687">
            <v>10060</v>
          </cell>
        </row>
        <row r="4688">
          <cell r="B4688" t="str">
            <v>PAY-CFREE</v>
          </cell>
          <cell r="C4688" t="str">
            <v>PAYMENT-THANK YOU</v>
          </cell>
          <cell r="D4688" t="str">
            <v>PAY-CFREEPAYMENT-THANK YOU</v>
          </cell>
          <cell r="E4688">
            <v>106</v>
          </cell>
          <cell r="F4688">
            <v>0</v>
          </cell>
          <cell r="G4688">
            <v>10092</v>
          </cell>
        </row>
        <row r="4689">
          <cell r="B4689" t="str">
            <v>PAY-KOL</v>
          </cell>
          <cell r="C4689" t="str">
            <v>PAYMENT-THANK YOU - OL</v>
          </cell>
          <cell r="D4689" t="str">
            <v>PAY-KOLPAYMENT-THANK YOU - OL</v>
          </cell>
          <cell r="E4689">
            <v>128</v>
          </cell>
          <cell r="F4689">
            <v>0</v>
          </cell>
          <cell r="G4689">
            <v>10093</v>
          </cell>
        </row>
        <row r="4690">
          <cell r="B4690" t="str">
            <v>PAYMET</v>
          </cell>
          <cell r="C4690" t="str">
            <v>METAVANTE ONLINE PAYMENT</v>
          </cell>
          <cell r="D4690" t="str">
            <v>PAYMETMETAVANTE ONLINE PAYMENT</v>
          </cell>
          <cell r="E4690">
            <v>77</v>
          </cell>
          <cell r="F4690">
            <v>0</v>
          </cell>
          <cell r="G4690">
            <v>10092</v>
          </cell>
        </row>
        <row r="4691">
          <cell r="B4691" t="str">
            <v>PAYNOW</v>
          </cell>
          <cell r="C4691" t="str">
            <v>ONE-TIME PAYMENT</v>
          </cell>
          <cell r="D4691" t="str">
            <v>PAYNOWONE-TIME PAYMENT</v>
          </cell>
          <cell r="E4691">
            <v>157</v>
          </cell>
          <cell r="F4691">
            <v>0</v>
          </cell>
          <cell r="G4691">
            <v>10098</v>
          </cell>
        </row>
        <row r="4692">
          <cell r="B4692" t="str">
            <v>PAYPNCL</v>
          </cell>
          <cell r="C4692" t="str">
            <v>PAYMENT THANK YOU!</v>
          </cell>
          <cell r="D4692" t="str">
            <v>PAYPNCLPAYMENT THANK YOU!</v>
          </cell>
          <cell r="E4692">
            <v>151</v>
          </cell>
          <cell r="F4692">
            <v>0</v>
          </cell>
          <cell r="G4692">
            <v>10099</v>
          </cell>
        </row>
        <row r="4693">
          <cell r="B4693" t="str">
            <v>PAY-RPPS</v>
          </cell>
          <cell r="C4693" t="str">
            <v>RPSS PAYMENT</v>
          </cell>
          <cell r="D4693" t="str">
            <v>PAY-RPPSRPSS PAYMENT</v>
          </cell>
          <cell r="E4693">
            <v>16</v>
          </cell>
          <cell r="F4693">
            <v>0</v>
          </cell>
          <cell r="G4693">
            <v>10092</v>
          </cell>
        </row>
        <row r="4694">
          <cell r="B4694" t="str">
            <v>RET-KOL</v>
          </cell>
          <cell r="C4694" t="str">
            <v>ONLINE PAYMENT RETURN</v>
          </cell>
          <cell r="D4694" t="str">
            <v>RET-KOLONLINE PAYMENT RETURN</v>
          </cell>
          <cell r="E4694">
            <v>35</v>
          </cell>
          <cell r="F4694">
            <v>0</v>
          </cell>
          <cell r="G4694">
            <v>10093</v>
          </cell>
        </row>
        <row r="4695">
          <cell r="B4695" t="str">
            <v>REF-PAYNOW</v>
          </cell>
          <cell r="C4695" t="str">
            <v>REFUND OF ONE-TIME PAYMENT</v>
          </cell>
          <cell r="D4695" t="str">
            <v>REF-PAYNOWREFUND OF ONE-TIME PAYMENT</v>
          </cell>
          <cell r="E4695">
            <v>51</v>
          </cell>
          <cell r="F4695">
            <v>0</v>
          </cell>
          <cell r="G4695">
            <v>10098</v>
          </cell>
        </row>
        <row r="4696">
          <cell r="B4696" t="str">
            <v>CC-KOL</v>
          </cell>
          <cell r="C4696" t="str">
            <v>ONLINE PAYMENT-CC</v>
          </cell>
          <cell r="D4696" t="str">
            <v>CC-KOLONLINE PAYMENT-CC</v>
          </cell>
          <cell r="E4696">
            <v>151</v>
          </cell>
          <cell r="F4696">
            <v>0</v>
          </cell>
          <cell r="G4696">
            <v>10098</v>
          </cell>
        </row>
        <row r="4697">
          <cell r="B4697" t="str">
            <v>MAKEPAYMENT</v>
          </cell>
          <cell r="C4697" t="str">
            <v>MAKE A PAYMENT</v>
          </cell>
          <cell r="D4697" t="str">
            <v>MAKEPAYMENTMAKE A PAYMENT</v>
          </cell>
          <cell r="E4697">
            <v>60</v>
          </cell>
          <cell r="F4697">
            <v>0</v>
          </cell>
          <cell r="G4697">
            <v>10098</v>
          </cell>
        </row>
        <row r="4698">
          <cell r="B4698" t="str">
            <v>PAY</v>
          </cell>
          <cell r="C4698" t="str">
            <v>PAYMENT-THANK YOU!</v>
          </cell>
          <cell r="D4698" t="str">
            <v>PAYPAYMENT-THANK YOU!</v>
          </cell>
          <cell r="E4698">
            <v>141</v>
          </cell>
          <cell r="F4698">
            <v>0</v>
          </cell>
          <cell r="G4698">
            <v>10060</v>
          </cell>
        </row>
        <row r="4699">
          <cell r="B4699" t="str">
            <v>PAY-CFREE</v>
          </cell>
          <cell r="C4699" t="str">
            <v>PAYMENT-THANK YOU</v>
          </cell>
          <cell r="D4699" t="str">
            <v>PAY-CFREEPAYMENT-THANK YOU</v>
          </cell>
          <cell r="E4699">
            <v>106</v>
          </cell>
          <cell r="F4699">
            <v>0</v>
          </cell>
          <cell r="G4699">
            <v>10092</v>
          </cell>
        </row>
        <row r="4700">
          <cell r="B4700" t="str">
            <v>PAY-KOL</v>
          </cell>
          <cell r="C4700" t="str">
            <v>PAYMENT-THANK YOU - OL</v>
          </cell>
          <cell r="D4700" t="str">
            <v>PAY-KOLPAYMENT-THANK YOU - OL</v>
          </cell>
          <cell r="E4700">
            <v>128</v>
          </cell>
          <cell r="F4700">
            <v>0</v>
          </cell>
          <cell r="G4700">
            <v>10093</v>
          </cell>
        </row>
        <row r="4701">
          <cell r="B4701" t="str">
            <v>PAYMET</v>
          </cell>
          <cell r="C4701" t="str">
            <v>METAVANTE ONLINE PAYMENT</v>
          </cell>
          <cell r="D4701" t="str">
            <v>PAYMETMETAVANTE ONLINE PAYMENT</v>
          </cell>
          <cell r="E4701">
            <v>77</v>
          </cell>
          <cell r="F4701">
            <v>0</v>
          </cell>
          <cell r="G4701">
            <v>10092</v>
          </cell>
        </row>
        <row r="4702">
          <cell r="B4702" t="str">
            <v>PAYNOW</v>
          </cell>
          <cell r="C4702" t="str">
            <v>ONE-TIME PAYMENT</v>
          </cell>
          <cell r="D4702" t="str">
            <v>PAYNOWONE-TIME PAYMENT</v>
          </cell>
          <cell r="E4702">
            <v>157</v>
          </cell>
          <cell r="F4702">
            <v>0</v>
          </cell>
          <cell r="G4702">
            <v>10098</v>
          </cell>
        </row>
        <row r="4703">
          <cell r="B4703" t="str">
            <v>PAYPNCL</v>
          </cell>
          <cell r="C4703" t="str">
            <v>PAYMENT THANK YOU!</v>
          </cell>
          <cell r="D4703" t="str">
            <v>PAYPNCLPAYMENT THANK YOU!</v>
          </cell>
          <cell r="E4703">
            <v>151</v>
          </cell>
          <cell r="F4703">
            <v>0</v>
          </cell>
          <cell r="G4703">
            <v>10099</v>
          </cell>
        </row>
        <row r="4704">
          <cell r="B4704" t="str">
            <v>RET-KOL</v>
          </cell>
          <cell r="C4704" t="str">
            <v>ONLINE PAYMENT RETURN</v>
          </cell>
          <cell r="D4704" t="str">
            <v>RET-KOLONLINE PAYMENT RETURN</v>
          </cell>
          <cell r="E4704">
            <v>35</v>
          </cell>
          <cell r="F4704">
            <v>0</v>
          </cell>
          <cell r="G4704">
            <v>10093</v>
          </cell>
        </row>
        <row r="4705">
          <cell r="B4705" t="str">
            <v>2178-RO</v>
          </cell>
          <cell r="C4705" t="str">
            <v>FUEL AND MATERIAL SURCHARGE</v>
          </cell>
          <cell r="D4705" t="str">
            <v>2178-ROFUEL AND MATERIAL SURCHARGE</v>
          </cell>
          <cell r="E4705">
            <v>140</v>
          </cell>
          <cell r="F4705">
            <v>0</v>
          </cell>
          <cell r="G4705">
            <v>31008</v>
          </cell>
        </row>
        <row r="4706">
          <cell r="B4706" t="str">
            <v>REFUSE</v>
          </cell>
          <cell r="C4706" t="str">
            <v>3.6% WA REFUSE TAX</v>
          </cell>
          <cell r="D4706" t="str">
            <v>REFUSE3.6% WA REFUSE TAX</v>
          </cell>
          <cell r="E4706">
            <v>337</v>
          </cell>
          <cell r="F4706">
            <v>0</v>
          </cell>
          <cell r="G4706">
            <v>20180</v>
          </cell>
        </row>
        <row r="4707">
          <cell r="B4707" t="str">
            <v>WA-STATE</v>
          </cell>
          <cell r="C4707" t="str">
            <v>8.1% WA STATE SALES TAX</v>
          </cell>
          <cell r="D4707" t="str">
            <v>WA-STATE8.1% WA STATE SALES TAX</v>
          </cell>
          <cell r="E4707">
            <v>170</v>
          </cell>
          <cell r="F4707">
            <v>0</v>
          </cell>
          <cell r="G4707">
            <v>20140</v>
          </cell>
        </row>
        <row r="4708">
          <cell r="B4708" t="str">
            <v>60RM1</v>
          </cell>
          <cell r="C4708" t="str">
            <v>1-60 GAL CART MONTHLY SVC</v>
          </cell>
          <cell r="D4708" t="str">
            <v>60RM11-60 GAL CART MONTHLY SVC</v>
          </cell>
          <cell r="E4708">
            <v>88</v>
          </cell>
          <cell r="F4708">
            <v>0</v>
          </cell>
          <cell r="G4708">
            <v>32000</v>
          </cell>
        </row>
        <row r="4709">
          <cell r="B4709" t="str">
            <v>60RW1</v>
          </cell>
          <cell r="C4709" t="str">
            <v>1-60 GAL CART WEEKLY SVC</v>
          </cell>
          <cell r="D4709" t="str">
            <v>60RW11-60 GAL CART WEEKLY SVC</v>
          </cell>
          <cell r="E4709">
            <v>144</v>
          </cell>
          <cell r="F4709">
            <v>0</v>
          </cell>
          <cell r="G4709">
            <v>32000</v>
          </cell>
        </row>
        <row r="4710">
          <cell r="B4710" t="str">
            <v>65RBRENT</v>
          </cell>
          <cell r="C4710" t="str">
            <v>65 RESI BEAR RENT</v>
          </cell>
          <cell r="D4710" t="str">
            <v>65RBRENT65 RESI BEAR RENT</v>
          </cell>
          <cell r="E4710">
            <v>80</v>
          </cell>
          <cell r="F4710">
            <v>0</v>
          </cell>
          <cell r="G4710">
            <v>32000</v>
          </cell>
        </row>
        <row r="4711">
          <cell r="B4711" t="str">
            <v>90RW1</v>
          </cell>
          <cell r="C4711" t="str">
            <v>1-90 GAL CART RESI WKLY</v>
          </cell>
          <cell r="D4711" t="str">
            <v>90RW11-90 GAL CART RESI WKLY</v>
          </cell>
          <cell r="E4711">
            <v>104</v>
          </cell>
          <cell r="F4711">
            <v>0</v>
          </cell>
          <cell r="G4711">
            <v>32000</v>
          </cell>
        </row>
        <row r="4712">
          <cell r="B4712" t="str">
            <v>95RBRENT</v>
          </cell>
          <cell r="C4712" t="str">
            <v>95 RESI BEAR RENT</v>
          </cell>
          <cell r="D4712" t="str">
            <v>95RBRENT95 RESI BEAR RENT</v>
          </cell>
          <cell r="E4712">
            <v>49</v>
          </cell>
          <cell r="F4712">
            <v>0</v>
          </cell>
          <cell r="G4712">
            <v>32000</v>
          </cell>
        </row>
        <row r="4713">
          <cell r="B4713" t="str">
            <v>60RM1</v>
          </cell>
          <cell r="C4713" t="str">
            <v>1-60 GAL CART MONTHLY SVC</v>
          </cell>
          <cell r="D4713" t="str">
            <v>60RM11-60 GAL CART MONTHLY SVC</v>
          </cell>
          <cell r="E4713">
            <v>88</v>
          </cell>
          <cell r="F4713">
            <v>0</v>
          </cell>
          <cell r="G4713">
            <v>32000</v>
          </cell>
        </row>
        <row r="4714">
          <cell r="B4714" t="str">
            <v>60RW1</v>
          </cell>
          <cell r="C4714" t="str">
            <v>1-60 GAL CART WEEKLY SVC</v>
          </cell>
          <cell r="D4714" t="str">
            <v>60RW11-60 GAL CART WEEKLY SVC</v>
          </cell>
          <cell r="E4714">
            <v>144</v>
          </cell>
          <cell r="F4714">
            <v>0</v>
          </cell>
          <cell r="G4714">
            <v>32000</v>
          </cell>
        </row>
        <row r="4715">
          <cell r="B4715" t="str">
            <v>65RBRENT</v>
          </cell>
          <cell r="C4715" t="str">
            <v>65 RESI BEAR RENT</v>
          </cell>
          <cell r="D4715" t="str">
            <v>65RBRENT65 RESI BEAR RENT</v>
          </cell>
          <cell r="E4715">
            <v>80</v>
          </cell>
          <cell r="F4715">
            <v>0</v>
          </cell>
          <cell r="G4715">
            <v>32000</v>
          </cell>
        </row>
        <row r="4716">
          <cell r="B4716" t="str">
            <v>90RW1</v>
          </cell>
          <cell r="C4716" t="str">
            <v>1-90 GAL CART RESI WKLY</v>
          </cell>
          <cell r="D4716" t="str">
            <v>90RW11-90 GAL CART RESI WKLY</v>
          </cell>
          <cell r="E4716">
            <v>104</v>
          </cell>
          <cell r="F4716">
            <v>0</v>
          </cell>
          <cell r="G4716">
            <v>32000</v>
          </cell>
        </row>
        <row r="4717">
          <cell r="B4717" t="str">
            <v>95RBRENT</v>
          </cell>
          <cell r="C4717" t="str">
            <v>95 RESI BEAR RENT</v>
          </cell>
          <cell r="D4717" t="str">
            <v>95RBRENT95 RESI BEAR RENT</v>
          </cell>
          <cell r="E4717">
            <v>49</v>
          </cell>
          <cell r="F4717">
            <v>0</v>
          </cell>
          <cell r="G4717">
            <v>32000</v>
          </cell>
        </row>
        <row r="4718">
          <cell r="B4718" t="str">
            <v>EXTRAR</v>
          </cell>
          <cell r="C4718" t="str">
            <v>EXTRA CAN/BAGS</v>
          </cell>
          <cell r="D4718" t="str">
            <v>EXTRAREXTRA CAN/BAGS</v>
          </cell>
          <cell r="E4718">
            <v>74</v>
          </cell>
          <cell r="F4718">
            <v>0</v>
          </cell>
          <cell r="G4718">
            <v>32001</v>
          </cell>
        </row>
        <row r="4719">
          <cell r="B4719" t="str">
            <v>LOOSE-RES</v>
          </cell>
          <cell r="C4719" t="str">
            <v>LOOSE MATERIAL -RES</v>
          </cell>
          <cell r="D4719" t="str">
            <v>LOOSE-RESLOOSE MATERIAL -RES</v>
          </cell>
          <cell r="E4719">
            <v>14</v>
          </cell>
          <cell r="F4719">
            <v>0</v>
          </cell>
          <cell r="G4719">
            <v>32001</v>
          </cell>
        </row>
        <row r="4720">
          <cell r="B4720" t="str">
            <v>OFOWR</v>
          </cell>
          <cell r="C4720" t="str">
            <v>OVERFILL/OVERWEIGHT CHG</v>
          </cell>
          <cell r="D4720" t="str">
            <v>OFOWROVERFILL/OVERWEIGHT CHG</v>
          </cell>
          <cell r="E4720">
            <v>70</v>
          </cell>
          <cell r="F4720">
            <v>0</v>
          </cell>
          <cell r="G4720">
            <v>32001</v>
          </cell>
        </row>
        <row r="4721">
          <cell r="B4721" t="str">
            <v>REDELIVER</v>
          </cell>
          <cell r="C4721" t="str">
            <v>DELIVERY CHARGE</v>
          </cell>
          <cell r="D4721" t="str">
            <v>REDELIVERDELIVERY CHARGE</v>
          </cell>
          <cell r="E4721">
            <v>77</v>
          </cell>
          <cell r="F4721">
            <v>0</v>
          </cell>
          <cell r="G4721">
            <v>32001</v>
          </cell>
        </row>
        <row r="4722">
          <cell r="B4722" t="str">
            <v>RESTART</v>
          </cell>
          <cell r="C4722" t="str">
            <v>SERVICE RESTART FEE</v>
          </cell>
          <cell r="D4722" t="str">
            <v>RESTARTSERVICE RESTART FEE</v>
          </cell>
          <cell r="E4722">
            <v>80</v>
          </cell>
          <cell r="F4722">
            <v>0</v>
          </cell>
          <cell r="G4722">
            <v>32000</v>
          </cell>
        </row>
        <row r="4723">
          <cell r="B4723" t="str">
            <v>RXTRA60</v>
          </cell>
          <cell r="C4723" t="str">
            <v>EXTRA 60GAL RESI</v>
          </cell>
          <cell r="D4723" t="str">
            <v>RXTRA60EXTRA 60GAL RESI</v>
          </cell>
          <cell r="E4723">
            <v>49</v>
          </cell>
          <cell r="F4723">
            <v>0</v>
          </cell>
          <cell r="G4723">
            <v>32001</v>
          </cell>
        </row>
        <row r="4724">
          <cell r="B4724" t="str">
            <v>SP60-RES</v>
          </cell>
          <cell r="C4724" t="str">
            <v>SPECIAL PICKUP 60GL RES</v>
          </cell>
          <cell r="D4724" t="str">
            <v>SP60-RESSPECIAL PICKUP 60GL RES</v>
          </cell>
          <cell r="E4724">
            <v>49</v>
          </cell>
          <cell r="F4724">
            <v>0</v>
          </cell>
          <cell r="G4724">
            <v>32001</v>
          </cell>
        </row>
        <row r="4725">
          <cell r="B4725" t="str">
            <v>SP90-RES</v>
          </cell>
          <cell r="C4725" t="str">
            <v>SPECIAL PICKUP 90GL RES</v>
          </cell>
          <cell r="D4725" t="str">
            <v>SP90-RESSPECIAL PICKUP 90GL RES</v>
          </cell>
          <cell r="E4725">
            <v>20</v>
          </cell>
          <cell r="F4725">
            <v>0</v>
          </cell>
          <cell r="G4725">
            <v>32001</v>
          </cell>
        </row>
        <row r="4726">
          <cell r="B4726" t="str">
            <v>2178-RES</v>
          </cell>
          <cell r="C4726" t="str">
            <v>FUEL AND MATERIAL SURCHARGE</v>
          </cell>
          <cell r="D4726" t="str">
            <v>2178-RESFUEL AND MATERIAL SURCHARGE</v>
          </cell>
          <cell r="E4726">
            <v>133</v>
          </cell>
          <cell r="F4726">
            <v>0</v>
          </cell>
          <cell r="G4726">
            <v>32002</v>
          </cell>
        </row>
        <row r="4727">
          <cell r="B4727" t="str">
            <v>REFUSE</v>
          </cell>
          <cell r="C4727" t="str">
            <v>3.6% WA REFUSE TAX</v>
          </cell>
          <cell r="D4727" t="str">
            <v>REFUSE3.6% WA REFUSE TAX</v>
          </cell>
          <cell r="E4727">
            <v>337</v>
          </cell>
          <cell r="F4727">
            <v>0</v>
          </cell>
          <cell r="G4727">
            <v>20180</v>
          </cell>
        </row>
        <row r="4728">
          <cell r="B4728" t="str">
            <v>WA-STATE</v>
          </cell>
          <cell r="C4728" t="str">
            <v>8.1% WA STATE SALES TAX</v>
          </cell>
          <cell r="D4728" t="str">
            <v>WA-STATE8.1% WA STATE SALES TAX</v>
          </cell>
          <cell r="E4728">
            <v>170</v>
          </cell>
          <cell r="F4728">
            <v>0</v>
          </cell>
          <cell r="G4728">
            <v>20140</v>
          </cell>
        </row>
        <row r="4729">
          <cell r="B4729" t="str">
            <v>60RM1</v>
          </cell>
          <cell r="C4729" t="str">
            <v>1-60 GAL CART MONTHLY SVC</v>
          </cell>
          <cell r="D4729" t="str">
            <v>60RM11-60 GAL CART MONTHLY SVC</v>
          </cell>
          <cell r="E4729">
            <v>88</v>
          </cell>
          <cell r="F4729">
            <v>0</v>
          </cell>
          <cell r="G4729">
            <v>32000</v>
          </cell>
        </row>
        <row r="4730">
          <cell r="B4730" t="str">
            <v>60RW1</v>
          </cell>
          <cell r="C4730" t="str">
            <v>1-60 GAL CART WEEKLY SVC</v>
          </cell>
          <cell r="D4730" t="str">
            <v>60RW11-60 GAL CART WEEKLY SVC</v>
          </cell>
          <cell r="E4730">
            <v>144</v>
          </cell>
          <cell r="F4730">
            <v>0</v>
          </cell>
          <cell r="G4730">
            <v>32000</v>
          </cell>
        </row>
        <row r="4731">
          <cell r="B4731" t="str">
            <v>65RBRENT</v>
          </cell>
          <cell r="C4731" t="str">
            <v>65 RESI BEAR RENT</v>
          </cell>
          <cell r="D4731" t="str">
            <v>65RBRENT65 RESI BEAR RENT</v>
          </cell>
          <cell r="E4731">
            <v>80</v>
          </cell>
          <cell r="F4731">
            <v>0</v>
          </cell>
          <cell r="G4731">
            <v>32000</v>
          </cell>
        </row>
        <row r="4732">
          <cell r="B4732" t="str">
            <v>90RW1</v>
          </cell>
          <cell r="C4732" t="str">
            <v>1-90 GAL CART RESI WKLY</v>
          </cell>
          <cell r="D4732" t="str">
            <v>90RW11-90 GAL CART RESI WKLY</v>
          </cell>
          <cell r="E4732">
            <v>104</v>
          </cell>
          <cell r="F4732">
            <v>0</v>
          </cell>
          <cell r="G4732">
            <v>32000</v>
          </cell>
        </row>
        <row r="4733">
          <cell r="B4733" t="str">
            <v>95RBRENT</v>
          </cell>
          <cell r="C4733" t="str">
            <v>95 RESI BEAR RENT</v>
          </cell>
          <cell r="D4733" t="str">
            <v>95RBRENT95 RESI BEAR RENT</v>
          </cell>
          <cell r="E4733">
            <v>49</v>
          </cell>
          <cell r="F4733">
            <v>0</v>
          </cell>
          <cell r="G4733">
            <v>32000</v>
          </cell>
        </row>
        <row r="4734">
          <cell r="B4734" t="str">
            <v>EMPLOYEER</v>
          </cell>
          <cell r="C4734" t="str">
            <v>EMPLOYEE SERVICE</v>
          </cell>
          <cell r="D4734" t="str">
            <v>EMPLOYEEREMPLOYEE SERVICE</v>
          </cell>
          <cell r="E4734">
            <v>29</v>
          </cell>
          <cell r="F4734">
            <v>0</v>
          </cell>
          <cell r="G4734">
            <v>32000</v>
          </cell>
        </row>
        <row r="4735">
          <cell r="B4735" t="str">
            <v>RDRIVEIN</v>
          </cell>
          <cell r="C4735" t="str">
            <v>DRIVE IN SERVICE</v>
          </cell>
          <cell r="D4735" t="str">
            <v>RDRIVEINDRIVE IN SERVICE</v>
          </cell>
          <cell r="E4735">
            <v>52</v>
          </cell>
          <cell r="F4735">
            <v>0</v>
          </cell>
          <cell r="G4735">
            <v>32001</v>
          </cell>
        </row>
        <row r="4736">
          <cell r="B4736" t="str">
            <v>RDRIVEINM</v>
          </cell>
          <cell r="C4736" t="str">
            <v>DRIVE IN SVC RESI MNTHLY</v>
          </cell>
          <cell r="D4736" t="str">
            <v>RDRIVEINMDRIVE IN SVC RESI MNTHLY</v>
          </cell>
          <cell r="E4736">
            <v>12</v>
          </cell>
          <cell r="F4736">
            <v>0</v>
          </cell>
          <cell r="G4736">
            <v>32001</v>
          </cell>
        </row>
        <row r="4737">
          <cell r="B4737" t="str">
            <v>ROLLM-RESI</v>
          </cell>
          <cell r="C4737" t="str">
            <v>ROLLOUT RESI MTHLY UP TO</v>
          </cell>
          <cell r="D4737" t="str">
            <v>ROLLM-RESIROLLOUT RESI MTHLY UP TO</v>
          </cell>
          <cell r="E4737">
            <v>26</v>
          </cell>
          <cell r="F4737">
            <v>0</v>
          </cell>
          <cell r="G4737">
            <v>32001</v>
          </cell>
        </row>
        <row r="4738">
          <cell r="B4738" t="str">
            <v>ROLLW-RESI</v>
          </cell>
          <cell r="C4738" t="str">
            <v>Rollout 25ft/can per pick up</v>
          </cell>
          <cell r="D4738" t="str">
            <v>ROLLW-RESIRollout 25ft/can per pick up</v>
          </cell>
          <cell r="E4738">
            <v>32</v>
          </cell>
          <cell r="F4738">
            <v>0</v>
          </cell>
          <cell r="G4738">
            <v>32001</v>
          </cell>
        </row>
        <row r="4739">
          <cell r="B4739" t="str">
            <v>RWALKIN</v>
          </cell>
          <cell r="C4739" t="str">
            <v>WALK IN SERVICE</v>
          </cell>
          <cell r="D4739" t="str">
            <v>RWALKINWALK IN SERVICE</v>
          </cell>
          <cell r="E4739">
            <v>26</v>
          </cell>
          <cell r="F4739">
            <v>0</v>
          </cell>
          <cell r="G4739">
            <v>32001</v>
          </cell>
        </row>
        <row r="4740">
          <cell r="B4740" t="str">
            <v>UNLOCKRESW1</v>
          </cell>
          <cell r="C4740" t="str">
            <v>UNLOCK/UNLATCH WEEKLY</v>
          </cell>
          <cell r="D4740" t="str">
            <v>UNLOCKRESW1UNLOCK/UNLATCH WEEKLY</v>
          </cell>
          <cell r="E4740">
            <v>20</v>
          </cell>
          <cell r="F4740">
            <v>0</v>
          </cell>
          <cell r="G4740">
            <v>32001</v>
          </cell>
        </row>
        <row r="4741">
          <cell r="B4741" t="str">
            <v>60RM1</v>
          </cell>
          <cell r="C4741" t="str">
            <v>1-60 GAL CART MONTHLY SVC</v>
          </cell>
          <cell r="D4741" t="str">
            <v>60RM11-60 GAL CART MONTHLY SVC</v>
          </cell>
          <cell r="E4741">
            <v>88</v>
          </cell>
          <cell r="F4741">
            <v>0</v>
          </cell>
          <cell r="G4741">
            <v>32000</v>
          </cell>
        </row>
        <row r="4742">
          <cell r="B4742" t="str">
            <v>60RW1</v>
          </cell>
          <cell r="C4742" t="str">
            <v>1-60 GAL CART WEEKLY SVC</v>
          </cell>
          <cell r="D4742" t="str">
            <v>60RW11-60 GAL CART WEEKLY SVC</v>
          </cell>
          <cell r="E4742">
            <v>144</v>
          </cell>
          <cell r="F4742">
            <v>0</v>
          </cell>
          <cell r="G4742">
            <v>32000</v>
          </cell>
        </row>
        <row r="4743">
          <cell r="B4743" t="str">
            <v>90RW1</v>
          </cell>
          <cell r="C4743" t="str">
            <v>1-90 GAL CART RESI WKLY</v>
          </cell>
          <cell r="D4743" t="str">
            <v>90RW11-90 GAL CART RESI WKLY</v>
          </cell>
          <cell r="E4743">
            <v>104</v>
          </cell>
          <cell r="F4743">
            <v>0</v>
          </cell>
          <cell r="G4743">
            <v>32000</v>
          </cell>
        </row>
        <row r="4744">
          <cell r="B4744" t="str">
            <v>EXTRAR</v>
          </cell>
          <cell r="C4744" t="str">
            <v>EXTRA CAN/BAGS</v>
          </cell>
          <cell r="D4744" t="str">
            <v>EXTRAREXTRA CAN/BAGS</v>
          </cell>
          <cell r="E4744">
            <v>74</v>
          </cell>
          <cell r="F4744">
            <v>0</v>
          </cell>
          <cell r="G4744">
            <v>32001</v>
          </cell>
        </row>
        <row r="4745">
          <cell r="B4745" t="str">
            <v>LOOSE-RES</v>
          </cell>
          <cell r="C4745" t="str">
            <v>LOOSE MATERIAL -RES</v>
          </cell>
          <cell r="D4745" t="str">
            <v>LOOSE-RESLOOSE MATERIAL -RES</v>
          </cell>
          <cell r="E4745">
            <v>14</v>
          </cell>
          <cell r="F4745">
            <v>0</v>
          </cell>
          <cell r="G4745">
            <v>32001</v>
          </cell>
        </row>
        <row r="4746">
          <cell r="B4746" t="str">
            <v>OFOWR</v>
          </cell>
          <cell r="C4746" t="str">
            <v>OVERFILL/OVERWEIGHT CHG</v>
          </cell>
          <cell r="D4746" t="str">
            <v>OFOWROVERFILL/OVERWEIGHT CHG</v>
          </cell>
          <cell r="E4746">
            <v>70</v>
          </cell>
          <cell r="F4746">
            <v>0</v>
          </cell>
          <cell r="G4746">
            <v>32001</v>
          </cell>
        </row>
        <row r="4747">
          <cell r="B4747" t="str">
            <v>REDELIVER</v>
          </cell>
          <cell r="C4747" t="str">
            <v>DELIVERY CHARGE</v>
          </cell>
          <cell r="D4747" t="str">
            <v>REDELIVERDELIVERY CHARGE</v>
          </cell>
          <cell r="E4747">
            <v>77</v>
          </cell>
          <cell r="F4747">
            <v>0</v>
          </cell>
          <cell r="G4747">
            <v>32001</v>
          </cell>
        </row>
        <row r="4748">
          <cell r="B4748" t="str">
            <v>RESTART</v>
          </cell>
          <cell r="C4748" t="str">
            <v>SERVICE RESTART FEE</v>
          </cell>
          <cell r="D4748" t="str">
            <v>RESTARTSERVICE RESTART FEE</v>
          </cell>
          <cell r="E4748">
            <v>80</v>
          </cell>
          <cell r="F4748">
            <v>0</v>
          </cell>
          <cell r="G4748">
            <v>32000</v>
          </cell>
        </row>
        <row r="4749">
          <cell r="B4749" t="str">
            <v>RXTRA60</v>
          </cell>
          <cell r="C4749" t="str">
            <v>EXTRA 60GAL RESI</v>
          </cell>
          <cell r="D4749" t="str">
            <v>RXTRA60EXTRA 60GAL RESI</v>
          </cell>
          <cell r="E4749">
            <v>49</v>
          </cell>
          <cell r="F4749">
            <v>0</v>
          </cell>
          <cell r="G4749">
            <v>32001</v>
          </cell>
        </row>
        <row r="4750">
          <cell r="B4750" t="str">
            <v>RXTRA90</v>
          </cell>
          <cell r="C4750" t="str">
            <v>EXTRA 90GAL RESI</v>
          </cell>
          <cell r="D4750" t="str">
            <v>RXTRA90EXTRA 90GAL RESI</v>
          </cell>
          <cell r="E4750">
            <v>35</v>
          </cell>
          <cell r="F4750">
            <v>0</v>
          </cell>
          <cell r="G4750">
            <v>32001</v>
          </cell>
        </row>
        <row r="4751">
          <cell r="B4751" t="str">
            <v>SP60-RES</v>
          </cell>
          <cell r="C4751" t="str">
            <v>SPECIAL PICKUP 60GL RES</v>
          </cell>
          <cell r="D4751" t="str">
            <v>SP60-RESSPECIAL PICKUP 60GL RES</v>
          </cell>
          <cell r="E4751">
            <v>49</v>
          </cell>
          <cell r="F4751">
            <v>0</v>
          </cell>
          <cell r="G4751">
            <v>32001</v>
          </cell>
        </row>
        <row r="4752">
          <cell r="B4752" t="str">
            <v>2178-RES</v>
          </cell>
          <cell r="C4752" t="str">
            <v>FUEL AND MATERIAL SURCHARGE</v>
          </cell>
          <cell r="D4752" t="str">
            <v>2178-RESFUEL AND MATERIAL SURCHARGE</v>
          </cell>
          <cell r="E4752">
            <v>133</v>
          </cell>
          <cell r="F4752">
            <v>0</v>
          </cell>
          <cell r="G4752">
            <v>32002</v>
          </cell>
        </row>
        <row r="4753">
          <cell r="B4753" t="str">
            <v>ILWACO-UTILITY</v>
          </cell>
          <cell r="C4753" t="str">
            <v>6.0% CITY UTILITY TAX</v>
          </cell>
          <cell r="D4753" t="str">
            <v>ILWACO-UTILITY6.0% CITY UTILITY TAX</v>
          </cell>
          <cell r="E4753">
            <v>79</v>
          </cell>
          <cell r="F4753">
            <v>0</v>
          </cell>
          <cell r="G4753">
            <v>20175</v>
          </cell>
        </row>
        <row r="4754">
          <cell r="B4754" t="str">
            <v>LONGB-UTILITY</v>
          </cell>
          <cell r="C4754" t="str">
            <v>9.0% CITY UTILITY TAX</v>
          </cell>
          <cell r="D4754" t="str">
            <v>LONGB-UTILITY9.0% CITY UTILITY TAX</v>
          </cell>
          <cell r="E4754">
            <v>73</v>
          </cell>
          <cell r="F4754">
            <v>0</v>
          </cell>
          <cell r="G4754">
            <v>20175</v>
          </cell>
        </row>
        <row r="4755">
          <cell r="B4755" t="str">
            <v>REFUSE</v>
          </cell>
          <cell r="C4755" t="str">
            <v>3.6% WA REFUSE TAX</v>
          </cell>
          <cell r="D4755" t="str">
            <v>REFUSE3.6% WA REFUSE TAX</v>
          </cell>
          <cell r="E4755">
            <v>337</v>
          </cell>
          <cell r="F4755">
            <v>0</v>
          </cell>
          <cell r="G4755">
            <v>20180</v>
          </cell>
        </row>
        <row r="4756">
          <cell r="B4756" t="str">
            <v>REFUSE</v>
          </cell>
          <cell r="C4756" t="str">
            <v>3.6% WA REFUSE TAX</v>
          </cell>
          <cell r="D4756" t="str">
            <v>REFUSE3.6% WA REFUSE TAX</v>
          </cell>
          <cell r="E4756">
            <v>337</v>
          </cell>
          <cell r="F4756">
            <v>0</v>
          </cell>
          <cell r="G4756">
            <v>20180</v>
          </cell>
        </row>
        <row r="4757">
          <cell r="B4757" t="str">
            <v>REFUSE</v>
          </cell>
          <cell r="C4757" t="str">
            <v>3.6% WA REFUSE TAX</v>
          </cell>
          <cell r="D4757" t="str">
            <v>REFUSE3.6% WA REFUSE TAX</v>
          </cell>
          <cell r="E4757">
            <v>337</v>
          </cell>
          <cell r="F4757">
            <v>0</v>
          </cell>
          <cell r="G4757">
            <v>20180</v>
          </cell>
        </row>
        <row r="4758">
          <cell r="B4758" t="str">
            <v>WA-STATE</v>
          </cell>
          <cell r="C4758" t="str">
            <v>8.1% WA STATE SALES TAX</v>
          </cell>
          <cell r="D4758" t="str">
            <v>WA-STATE8.1% WA STATE SALES TAX</v>
          </cell>
          <cell r="E4758">
            <v>170</v>
          </cell>
          <cell r="F4758">
            <v>0</v>
          </cell>
          <cell r="G4758">
            <v>20140</v>
          </cell>
        </row>
        <row r="4759">
          <cell r="B4759" t="str">
            <v>WA-STATE</v>
          </cell>
          <cell r="C4759" t="str">
            <v>8.3% WA STATE SALES TAX</v>
          </cell>
          <cell r="D4759" t="str">
            <v>WA-STATE8.3% WA STATE SALES TAX</v>
          </cell>
          <cell r="E4759">
            <v>59</v>
          </cell>
          <cell r="F4759">
            <v>0</v>
          </cell>
          <cell r="G4759">
            <v>20140</v>
          </cell>
        </row>
        <row r="4760">
          <cell r="B4760" t="str">
            <v>60RW1</v>
          </cell>
          <cell r="C4760" t="str">
            <v>1-60 GAL CART WEEKLY SVC</v>
          </cell>
          <cell r="D4760" t="str">
            <v>60RW11-60 GAL CART WEEKLY SVC</v>
          </cell>
          <cell r="E4760">
            <v>144</v>
          </cell>
          <cell r="F4760">
            <v>0</v>
          </cell>
          <cell r="G4760">
            <v>32000</v>
          </cell>
        </row>
        <row r="4761">
          <cell r="B4761" t="str">
            <v>65RBRENT</v>
          </cell>
          <cell r="C4761" t="str">
            <v>65 RESI BEAR RENT</v>
          </cell>
          <cell r="D4761" t="str">
            <v>65RBRENT65 RESI BEAR RENT</v>
          </cell>
          <cell r="E4761">
            <v>80</v>
          </cell>
          <cell r="F4761">
            <v>0</v>
          </cell>
          <cell r="G4761">
            <v>32000</v>
          </cell>
        </row>
        <row r="4762">
          <cell r="B4762" t="str">
            <v>REDELIVER</v>
          </cell>
          <cell r="C4762" t="str">
            <v>DELIVERY CHARGE</v>
          </cell>
          <cell r="D4762" t="str">
            <v>REDELIVERDELIVERY CHARGE</v>
          </cell>
          <cell r="E4762">
            <v>77</v>
          </cell>
          <cell r="F4762">
            <v>0</v>
          </cell>
          <cell r="G4762">
            <v>32001</v>
          </cell>
        </row>
        <row r="4763">
          <cell r="B4763" t="str">
            <v>RORECYRENT</v>
          </cell>
          <cell r="C4763" t="str">
            <v>ROLL OFF RECYCLE RENT</v>
          </cell>
          <cell r="D4763" t="str">
            <v>RORECYRENTROLL OFF RECYCLE RENT</v>
          </cell>
          <cell r="E4763">
            <v>25</v>
          </cell>
          <cell r="F4763">
            <v>0</v>
          </cell>
          <cell r="G4763">
            <v>31002</v>
          </cell>
        </row>
        <row r="4764">
          <cell r="B4764" t="str">
            <v>RORENT</v>
          </cell>
          <cell r="C4764" t="str">
            <v>ROLL OFF RENT</v>
          </cell>
          <cell r="D4764" t="str">
            <v>RORENTROLL OFF RENT</v>
          </cell>
          <cell r="E4764">
            <v>48</v>
          </cell>
          <cell r="F4764">
            <v>0</v>
          </cell>
          <cell r="G4764">
            <v>31002</v>
          </cell>
        </row>
        <row r="4765">
          <cell r="B4765" t="str">
            <v>RORENTTM</v>
          </cell>
          <cell r="C4765" t="str">
            <v>ROLL OFF RENT TEMP MONTHLY</v>
          </cell>
          <cell r="D4765" t="str">
            <v>RORENTTMROLL OFF RENT TEMP MONTHLY</v>
          </cell>
          <cell r="E4765">
            <v>67</v>
          </cell>
          <cell r="F4765">
            <v>0</v>
          </cell>
          <cell r="G4765">
            <v>31002</v>
          </cell>
        </row>
        <row r="4766">
          <cell r="B4766" t="str">
            <v>SPRECY</v>
          </cell>
          <cell r="C4766" t="str">
            <v>SPECIAL RECY HAUL</v>
          </cell>
          <cell r="D4766" t="str">
            <v>SPRECYSPECIAL RECY HAUL</v>
          </cell>
          <cell r="E4766">
            <v>24</v>
          </cell>
          <cell r="F4766">
            <v>0</v>
          </cell>
          <cell r="G4766">
            <v>31004</v>
          </cell>
        </row>
        <row r="4767">
          <cell r="B4767" t="str">
            <v>CPHAUL20CO</v>
          </cell>
          <cell r="C4767" t="str">
            <v>20YD CUST OWNED COMP-HAUL</v>
          </cell>
          <cell r="D4767" t="str">
            <v>CPHAUL20CO20YD CUST OWNED COMP-HAUL</v>
          </cell>
          <cell r="E4767">
            <v>26</v>
          </cell>
          <cell r="F4767">
            <v>0</v>
          </cell>
          <cell r="G4767">
            <v>31000</v>
          </cell>
        </row>
        <row r="4768">
          <cell r="B4768" t="str">
            <v>DISP</v>
          </cell>
          <cell r="C4768" t="str">
            <v>Disposal Fee Per Ton</v>
          </cell>
          <cell r="D4768" t="str">
            <v>DISPDisposal Fee Per Ton</v>
          </cell>
          <cell r="E4768">
            <v>62</v>
          </cell>
          <cell r="F4768">
            <v>0</v>
          </cell>
          <cell r="G4768">
            <v>31005</v>
          </cell>
        </row>
        <row r="4769">
          <cell r="B4769" t="str">
            <v>DISPAPPL</v>
          </cell>
          <cell r="C4769" t="str">
            <v>DUMP FEE - APPLIANCE</v>
          </cell>
          <cell r="D4769" t="str">
            <v>DISPAPPLDUMP FEE - APPLIANCE</v>
          </cell>
          <cell r="E4769">
            <v>18</v>
          </cell>
          <cell r="F4769">
            <v>0</v>
          </cell>
          <cell r="G4769">
            <v>31005</v>
          </cell>
        </row>
        <row r="4770">
          <cell r="B4770" t="str">
            <v>DISPWD-RO</v>
          </cell>
          <cell r="C4770" t="str">
            <v>DISPOSAL FEE WOOD - RO</v>
          </cell>
          <cell r="D4770" t="str">
            <v>DISPWD-RODISPOSAL FEE WOOD - RO</v>
          </cell>
          <cell r="E4770">
            <v>16</v>
          </cell>
          <cell r="F4770">
            <v>0</v>
          </cell>
          <cell r="G4770">
            <v>31005</v>
          </cell>
        </row>
        <row r="4771">
          <cell r="B4771" t="str">
            <v>RECYHAUL</v>
          </cell>
          <cell r="C4771" t="str">
            <v>ROLL OFF RECYCLE HAUL</v>
          </cell>
          <cell r="D4771" t="str">
            <v>RECYHAULROLL OFF RECYCLE HAUL</v>
          </cell>
          <cell r="E4771">
            <v>42</v>
          </cell>
          <cell r="F4771">
            <v>0</v>
          </cell>
          <cell r="G4771">
            <v>31004</v>
          </cell>
        </row>
        <row r="4772">
          <cell r="B4772" t="str">
            <v>ROHAUL20</v>
          </cell>
          <cell r="C4772" t="str">
            <v>20YD ROLL OFF-HAUL</v>
          </cell>
          <cell r="D4772" t="str">
            <v>ROHAUL2020YD ROLL OFF-HAUL</v>
          </cell>
          <cell r="E4772">
            <v>48</v>
          </cell>
          <cell r="F4772">
            <v>0</v>
          </cell>
          <cell r="G4772">
            <v>31000</v>
          </cell>
        </row>
        <row r="4773">
          <cell r="B4773" t="str">
            <v>ROHAUL20T</v>
          </cell>
          <cell r="C4773" t="str">
            <v>20YD ROLL OFF TEMP HAUL</v>
          </cell>
          <cell r="D4773" t="str">
            <v>ROHAUL20T20YD ROLL OFF TEMP HAUL</v>
          </cell>
          <cell r="E4773">
            <v>42</v>
          </cell>
          <cell r="F4773">
            <v>0</v>
          </cell>
          <cell r="G4773">
            <v>31000</v>
          </cell>
        </row>
        <row r="4774">
          <cell r="B4774" t="str">
            <v>ROHAUL30</v>
          </cell>
          <cell r="C4774" t="str">
            <v>30YD ROLL OFF-HAUL</v>
          </cell>
          <cell r="D4774" t="str">
            <v>ROHAUL3030YD ROLL OFF-HAUL</v>
          </cell>
          <cell r="E4774">
            <v>36</v>
          </cell>
          <cell r="F4774">
            <v>0</v>
          </cell>
          <cell r="G4774">
            <v>31000</v>
          </cell>
        </row>
        <row r="4775">
          <cell r="B4775" t="str">
            <v>ROHAUL30T</v>
          </cell>
          <cell r="C4775" t="str">
            <v>30YD ROLL OFF TEMP HAUL</v>
          </cell>
          <cell r="D4775" t="str">
            <v>ROHAUL30T30YD ROLL OFF TEMP HAUL</v>
          </cell>
          <cell r="E4775">
            <v>51</v>
          </cell>
          <cell r="F4775">
            <v>0</v>
          </cell>
          <cell r="G4775">
            <v>31001</v>
          </cell>
        </row>
        <row r="4776">
          <cell r="B4776" t="str">
            <v>ROMILE</v>
          </cell>
          <cell r="C4776" t="str">
            <v>ROLL OFF-MILEAGE</v>
          </cell>
          <cell r="D4776" t="str">
            <v>ROMILEROLL OFF-MILEAGE</v>
          </cell>
          <cell r="E4776">
            <v>33</v>
          </cell>
          <cell r="F4776">
            <v>0</v>
          </cell>
          <cell r="G4776">
            <v>31010</v>
          </cell>
        </row>
        <row r="4777">
          <cell r="B4777" t="str">
            <v>RORENTTD</v>
          </cell>
          <cell r="C4777" t="str">
            <v>ROLL OFF RENT TEMP DAILY</v>
          </cell>
          <cell r="D4777" t="str">
            <v>RORENTTDROLL OFF RENT TEMP DAILY</v>
          </cell>
          <cell r="E4777">
            <v>47</v>
          </cell>
          <cell r="F4777">
            <v>0</v>
          </cell>
          <cell r="G4777">
            <v>31002</v>
          </cell>
        </row>
        <row r="4778">
          <cell r="B4778" t="str">
            <v>SPRECY</v>
          </cell>
          <cell r="C4778" t="str">
            <v>SPECIAL RECY HAUL</v>
          </cell>
          <cell r="D4778" t="str">
            <v>SPRECYSPECIAL RECY HAUL</v>
          </cell>
          <cell r="E4778">
            <v>24</v>
          </cell>
          <cell r="F4778">
            <v>0</v>
          </cell>
          <cell r="G4778">
            <v>31004</v>
          </cell>
        </row>
        <row r="4779">
          <cell r="B4779" t="str">
            <v>TIRE-RO</v>
          </cell>
          <cell r="C4779" t="str">
            <v>TIRE FEE - RO</v>
          </cell>
          <cell r="D4779" t="str">
            <v>TIRE-ROTIRE FEE - RO</v>
          </cell>
          <cell r="E4779">
            <v>22</v>
          </cell>
          <cell r="F4779">
            <v>0</v>
          </cell>
          <cell r="G4779">
            <v>31005</v>
          </cell>
        </row>
        <row r="4780">
          <cell r="B4780" t="str">
            <v>COMMODITY</v>
          </cell>
          <cell r="C4780" t="str">
            <v>COMMODITY</v>
          </cell>
          <cell r="D4780" t="str">
            <v>COMMODITYCOMMODITY</v>
          </cell>
          <cell r="E4780">
            <v>33</v>
          </cell>
          <cell r="F4780">
            <v>0</v>
          </cell>
          <cell r="G4780">
            <v>44161</v>
          </cell>
        </row>
        <row r="4781">
          <cell r="B4781" t="str">
            <v>2178-RO</v>
          </cell>
          <cell r="C4781" t="str">
            <v>FUEL AND MATERIAL SURCHARGE</v>
          </cell>
          <cell r="D4781" t="str">
            <v>2178-ROFUEL AND MATERIAL SURCHARGE</v>
          </cell>
          <cell r="E4781">
            <v>140</v>
          </cell>
          <cell r="F4781">
            <v>0</v>
          </cell>
          <cell r="G4781">
            <v>31008</v>
          </cell>
        </row>
        <row r="4782">
          <cell r="B4782" t="str">
            <v>REFUSE</v>
          </cell>
          <cell r="C4782" t="str">
            <v>3.6% WA REFUSE TAX</v>
          </cell>
          <cell r="D4782" t="str">
            <v>REFUSE3.6% WA REFUSE TAX</v>
          </cell>
          <cell r="E4782">
            <v>337</v>
          </cell>
          <cell r="F4782">
            <v>0</v>
          </cell>
          <cell r="G4782">
            <v>20180</v>
          </cell>
        </row>
        <row r="4783">
          <cell r="B4783" t="str">
            <v>WA-STATE</v>
          </cell>
          <cell r="C4783" t="str">
            <v>8.1% WA STATE SALES TAX</v>
          </cell>
          <cell r="D4783" t="str">
            <v>WA-STATE8.1% WA STATE SALES TAX</v>
          </cell>
          <cell r="E4783">
            <v>170</v>
          </cell>
          <cell r="F4783">
            <v>0</v>
          </cell>
          <cell r="G4783">
            <v>20140</v>
          </cell>
        </row>
        <row r="4784">
          <cell r="B4784" t="str">
            <v>FINCHG</v>
          </cell>
          <cell r="C4784" t="str">
            <v>LATE FEE</v>
          </cell>
          <cell r="D4784" t="str">
            <v>FINCHGLATE FEE</v>
          </cell>
          <cell r="E4784">
            <v>138</v>
          </cell>
          <cell r="F4784">
            <v>0</v>
          </cell>
          <cell r="G4784">
            <v>38000</v>
          </cell>
        </row>
        <row r="4785">
          <cell r="B4785" t="str">
            <v>MM</v>
          </cell>
          <cell r="C4785" t="str">
            <v>MOVE MONEY</v>
          </cell>
          <cell r="D4785" t="str">
            <v>MMMOVE MONEY</v>
          </cell>
          <cell r="E4785">
            <v>63</v>
          </cell>
          <cell r="F4785">
            <v>0</v>
          </cell>
          <cell r="G4785">
            <v>10095</v>
          </cell>
        </row>
        <row r="4786">
          <cell r="B4786" t="str">
            <v>REF-PAYNOW</v>
          </cell>
          <cell r="C4786" t="str">
            <v>REFUND OF ONE-TIME PAYMENT</v>
          </cell>
          <cell r="D4786" t="str">
            <v>REF-PAYNOWREFUND OF ONE-TIME PAYMENT</v>
          </cell>
          <cell r="E4786">
            <v>51</v>
          </cell>
          <cell r="F4786">
            <v>0</v>
          </cell>
          <cell r="G4786">
            <v>10098</v>
          </cell>
        </row>
        <row r="4787">
          <cell r="B4787" t="str">
            <v>PAY</v>
          </cell>
          <cell r="C4787" t="str">
            <v>PAYMENT-THANK YOU!</v>
          </cell>
          <cell r="D4787" t="str">
            <v>PAYPAYMENT-THANK YOU!</v>
          </cell>
          <cell r="E4787">
            <v>141</v>
          </cell>
          <cell r="F4787">
            <v>0</v>
          </cell>
          <cell r="G4787">
            <v>10060</v>
          </cell>
        </row>
        <row r="4788">
          <cell r="B4788" t="str">
            <v>PAYNOW</v>
          </cell>
          <cell r="C4788" t="str">
            <v>ONE-TIME PAYMENT</v>
          </cell>
          <cell r="D4788" t="str">
            <v>PAYNOWONE-TIME PAYMENT</v>
          </cell>
          <cell r="E4788">
            <v>157</v>
          </cell>
          <cell r="F4788">
            <v>0</v>
          </cell>
          <cell r="G4788">
            <v>10098</v>
          </cell>
        </row>
        <row r="4789">
          <cell r="B4789" t="str">
            <v>2178-RO</v>
          </cell>
          <cell r="C4789" t="str">
            <v>FUEL AND MATERIAL SURCHARGE</v>
          </cell>
          <cell r="D4789" t="str">
            <v>2178-ROFUEL AND MATERIAL SURCHARGE</v>
          </cell>
          <cell r="E4789">
            <v>140</v>
          </cell>
          <cell r="F4789">
            <v>0</v>
          </cell>
          <cell r="G4789">
            <v>31008</v>
          </cell>
        </row>
        <row r="4790">
          <cell r="B4790" t="str">
            <v>REFUSE</v>
          </cell>
          <cell r="C4790" t="str">
            <v>3.6% WA REFUSE TAX</v>
          </cell>
          <cell r="D4790" t="str">
            <v>REFUSE3.6% WA REFUSE TAX</v>
          </cell>
          <cell r="E4790">
            <v>337</v>
          </cell>
          <cell r="F4790">
            <v>0</v>
          </cell>
          <cell r="G4790">
            <v>20180</v>
          </cell>
        </row>
        <row r="4791">
          <cell r="B4791" t="str">
            <v>WA-STATE</v>
          </cell>
          <cell r="C4791" t="str">
            <v>8.1% WA STATE SALES TAX</v>
          </cell>
          <cell r="D4791" t="str">
            <v>WA-STATE8.1% WA STATE SALES TAX</v>
          </cell>
          <cell r="E4791">
            <v>170</v>
          </cell>
          <cell r="F4791">
            <v>0</v>
          </cell>
          <cell r="G4791">
            <v>20140</v>
          </cell>
        </row>
        <row r="4792">
          <cell r="B4792" t="str">
            <v>60RW1</v>
          </cell>
          <cell r="C4792" t="str">
            <v>1-60 GAL CART WEEKLY SVC</v>
          </cell>
          <cell r="D4792" t="str">
            <v>60RW11-60 GAL CART WEEKLY SVC</v>
          </cell>
          <cell r="E4792">
            <v>144</v>
          </cell>
          <cell r="F4792">
            <v>0</v>
          </cell>
          <cell r="G4792">
            <v>32000</v>
          </cell>
        </row>
        <row r="4793">
          <cell r="B4793" t="str">
            <v>90RW1</v>
          </cell>
          <cell r="C4793" t="str">
            <v>1-90 GAL CART RESI WKLY</v>
          </cell>
          <cell r="D4793" t="str">
            <v>90RW11-90 GAL CART RESI WKLY</v>
          </cell>
          <cell r="E4793">
            <v>104</v>
          </cell>
          <cell r="F4793">
            <v>0</v>
          </cell>
          <cell r="G4793">
            <v>32000</v>
          </cell>
        </row>
        <row r="4794">
          <cell r="B4794" t="str">
            <v>2178-RES</v>
          </cell>
          <cell r="C4794" t="str">
            <v>FUEL AND MATERIAL SURCHARGE</v>
          </cell>
          <cell r="D4794" t="str">
            <v>2178-RESFUEL AND MATERIAL SURCHARGE</v>
          </cell>
          <cell r="E4794">
            <v>133</v>
          </cell>
          <cell r="F4794">
            <v>0</v>
          </cell>
          <cell r="G4794">
            <v>32002</v>
          </cell>
        </row>
        <row r="4795">
          <cell r="B4795" t="str">
            <v>REFUSE</v>
          </cell>
          <cell r="C4795" t="str">
            <v>3.6% WA REFUSE TAX</v>
          </cell>
          <cell r="D4795" t="str">
            <v>REFUSE3.6% WA REFUSE TAX</v>
          </cell>
          <cell r="E4795">
            <v>337</v>
          </cell>
          <cell r="F4795">
            <v>0</v>
          </cell>
          <cell r="G4795">
            <v>20180</v>
          </cell>
        </row>
        <row r="4796">
          <cell r="B4796" t="str">
            <v>REFUSE</v>
          </cell>
          <cell r="C4796" t="str">
            <v>3.6% WA REFUSE TAX</v>
          </cell>
          <cell r="D4796" t="str">
            <v>REFUSE3.6% WA REFUSE TAX</v>
          </cell>
          <cell r="E4796">
            <v>337</v>
          </cell>
          <cell r="F4796">
            <v>0</v>
          </cell>
          <cell r="G4796">
            <v>20180</v>
          </cell>
        </row>
        <row r="4797">
          <cell r="B4797" t="str">
            <v>RORENT</v>
          </cell>
          <cell r="C4797" t="str">
            <v>ROLL OFF RENT</v>
          </cell>
          <cell r="D4797" t="str">
            <v>RORENTROLL OFF RENT</v>
          </cell>
          <cell r="E4797">
            <v>48</v>
          </cell>
          <cell r="F4797">
            <v>0</v>
          </cell>
          <cell r="G4797">
            <v>31002</v>
          </cell>
        </row>
        <row r="4798">
          <cell r="B4798" t="str">
            <v>RORENTTM</v>
          </cell>
          <cell r="C4798" t="str">
            <v>ROLL OFF RENT TEMP MONTHLY</v>
          </cell>
          <cell r="D4798" t="str">
            <v>RORENTTMROLL OFF RENT TEMP MONTHLY</v>
          </cell>
          <cell r="E4798">
            <v>67</v>
          </cell>
          <cell r="F4798">
            <v>0</v>
          </cell>
          <cell r="G4798">
            <v>31002</v>
          </cell>
        </row>
        <row r="4799">
          <cell r="B4799" t="str">
            <v>CPHAUL20CO</v>
          </cell>
          <cell r="C4799" t="str">
            <v>20YD CUST OWNED COMP-HAUL</v>
          </cell>
          <cell r="D4799" t="str">
            <v>CPHAUL20CO20YD CUST OWNED COMP-HAUL</v>
          </cell>
          <cell r="E4799">
            <v>26</v>
          </cell>
          <cell r="F4799">
            <v>0</v>
          </cell>
          <cell r="G4799">
            <v>31000</v>
          </cell>
        </row>
        <row r="4800">
          <cell r="B4800" t="str">
            <v>DISP</v>
          </cell>
          <cell r="C4800" t="str">
            <v>Disposal Fee Per Ton</v>
          </cell>
          <cell r="D4800" t="str">
            <v>DISPDisposal Fee Per Ton</v>
          </cell>
          <cell r="E4800">
            <v>62</v>
          </cell>
          <cell r="F4800">
            <v>0</v>
          </cell>
          <cell r="G4800">
            <v>31005</v>
          </cell>
        </row>
        <row r="4801">
          <cell r="B4801" t="str">
            <v>DISPRH</v>
          </cell>
          <cell r="C4801" t="str">
            <v>DISPOSAL TONNAGE-RH</v>
          </cell>
          <cell r="D4801" t="str">
            <v>DISPRHDISPOSAL TONNAGE-RH</v>
          </cell>
          <cell r="E4801">
            <v>8</v>
          </cell>
          <cell r="F4801">
            <v>0</v>
          </cell>
          <cell r="G4801">
            <v>31005</v>
          </cell>
        </row>
        <row r="4802">
          <cell r="B4802" t="str">
            <v>DISPWD-RO</v>
          </cell>
          <cell r="C4802" t="str">
            <v>DISPOSAL FEE WOOD - RO</v>
          </cell>
          <cell r="D4802" t="str">
            <v>DISPWD-RODISPOSAL FEE WOOD - RO</v>
          </cell>
          <cell r="E4802">
            <v>16</v>
          </cell>
          <cell r="F4802">
            <v>0</v>
          </cell>
          <cell r="G4802">
            <v>31005</v>
          </cell>
        </row>
        <row r="4803">
          <cell r="B4803" t="str">
            <v>RECYHAUL</v>
          </cell>
          <cell r="C4803" t="str">
            <v>ROLL OFF RECYCLE HAUL</v>
          </cell>
          <cell r="D4803" t="str">
            <v>RECYHAULROLL OFF RECYCLE HAUL</v>
          </cell>
          <cell r="E4803">
            <v>42</v>
          </cell>
          <cell r="F4803">
            <v>0</v>
          </cell>
          <cell r="G4803">
            <v>31004</v>
          </cell>
        </row>
        <row r="4804">
          <cell r="B4804" t="str">
            <v>RECYRELOCATE</v>
          </cell>
          <cell r="C4804" t="str">
            <v>RELOCATE RECY BOX</v>
          </cell>
          <cell r="D4804" t="str">
            <v>RECYRELOCATERELOCATE RECY BOX</v>
          </cell>
          <cell r="E4804">
            <v>11</v>
          </cell>
          <cell r="F4804">
            <v>0</v>
          </cell>
          <cell r="G4804">
            <v>31004</v>
          </cell>
        </row>
        <row r="4805">
          <cell r="B4805" t="str">
            <v>ROHAUL20</v>
          </cell>
          <cell r="C4805" t="str">
            <v>20YD ROLL OFF-HAUL</v>
          </cell>
          <cell r="D4805" t="str">
            <v>ROHAUL2020YD ROLL OFF-HAUL</v>
          </cell>
          <cell r="E4805">
            <v>48</v>
          </cell>
          <cell r="F4805">
            <v>0</v>
          </cell>
          <cell r="G4805">
            <v>31000</v>
          </cell>
        </row>
        <row r="4806">
          <cell r="B4806" t="str">
            <v>ROHAUL30</v>
          </cell>
          <cell r="C4806" t="str">
            <v>30YD ROLL OFF-HAUL</v>
          </cell>
          <cell r="D4806" t="str">
            <v>ROHAUL3030YD ROLL OFF-HAUL</v>
          </cell>
          <cell r="E4806">
            <v>36</v>
          </cell>
          <cell r="F4806">
            <v>0</v>
          </cell>
          <cell r="G4806">
            <v>31000</v>
          </cell>
        </row>
        <row r="4807">
          <cell r="B4807" t="str">
            <v>ROHAUL30T</v>
          </cell>
          <cell r="C4807" t="str">
            <v>30YD ROLL OFF TEMP HAUL</v>
          </cell>
          <cell r="D4807" t="str">
            <v>ROHAUL30T30YD ROLL OFF TEMP HAUL</v>
          </cell>
          <cell r="E4807">
            <v>51</v>
          </cell>
          <cell r="F4807">
            <v>0</v>
          </cell>
          <cell r="G4807">
            <v>31001</v>
          </cell>
        </row>
        <row r="4808">
          <cell r="B4808" t="str">
            <v>ROMILE</v>
          </cell>
          <cell r="C4808" t="str">
            <v>ROLL OFF-MILEAGE</v>
          </cell>
          <cell r="D4808" t="str">
            <v>ROMILEROLL OFF-MILEAGE</v>
          </cell>
          <cell r="E4808">
            <v>33</v>
          </cell>
          <cell r="F4808">
            <v>0</v>
          </cell>
          <cell r="G4808">
            <v>31010</v>
          </cell>
        </row>
        <row r="4809">
          <cell r="B4809" t="str">
            <v>ROTIME-MINIMUM</v>
          </cell>
          <cell r="C4809" t="str">
            <v>RO TIME CHRG - MINIMUM</v>
          </cell>
          <cell r="D4809" t="str">
            <v>ROTIME-MINIMUMRO TIME CHRG - MINIMUM</v>
          </cell>
          <cell r="E4809">
            <v>7</v>
          </cell>
          <cell r="F4809">
            <v>0</v>
          </cell>
          <cell r="G4809">
            <v>31010</v>
          </cell>
        </row>
        <row r="4810">
          <cell r="B4810" t="str">
            <v>COMMODITY</v>
          </cell>
          <cell r="C4810" t="str">
            <v>COMMODITY</v>
          </cell>
          <cell r="D4810" t="str">
            <v>COMMODITYCOMMODITY</v>
          </cell>
          <cell r="E4810">
            <v>33</v>
          </cell>
          <cell r="F4810">
            <v>0</v>
          </cell>
          <cell r="G4810">
            <v>44161</v>
          </cell>
        </row>
        <row r="4811">
          <cell r="B4811" t="str">
            <v>ROHAUL30WOOD</v>
          </cell>
          <cell r="C4811" t="str">
            <v>30YD WOOD ROLL OFF-HAUL</v>
          </cell>
          <cell r="D4811" t="str">
            <v>ROHAUL30WOOD30YD WOOD ROLL OFF-HAUL</v>
          </cell>
          <cell r="E4811">
            <v>10</v>
          </cell>
          <cell r="F4811">
            <v>0</v>
          </cell>
          <cell r="G4811">
            <v>31004</v>
          </cell>
        </row>
        <row r="4812">
          <cell r="B4812" t="str">
            <v>RORECYMILE</v>
          </cell>
          <cell r="C4812" t="str">
            <v>ROLL OFF RECYCLE-MILEAGE</v>
          </cell>
          <cell r="D4812" t="str">
            <v>RORECYMILEROLL OFF RECYCLE-MILEAGE</v>
          </cell>
          <cell r="E4812">
            <v>9</v>
          </cell>
          <cell r="F4812">
            <v>0</v>
          </cell>
          <cell r="G4812">
            <v>31004</v>
          </cell>
        </row>
        <row r="4813">
          <cell r="B4813" t="str">
            <v>2178-RO</v>
          </cell>
          <cell r="C4813" t="str">
            <v>FUEL AND MATERIAL SURCHARGE</v>
          </cell>
          <cell r="D4813" t="str">
            <v>2178-ROFUEL AND MATERIAL SURCHARGE</v>
          </cell>
          <cell r="E4813">
            <v>140</v>
          </cell>
          <cell r="F4813">
            <v>0</v>
          </cell>
          <cell r="G4813">
            <v>31008</v>
          </cell>
        </row>
        <row r="4814">
          <cell r="B4814" t="str">
            <v>REFUSE</v>
          </cell>
          <cell r="C4814" t="str">
            <v>3.6% WA REFUSE TAX</v>
          </cell>
          <cell r="D4814" t="str">
            <v>REFUSE3.6% WA REFUSE TAX</v>
          </cell>
          <cell r="E4814">
            <v>337</v>
          </cell>
          <cell r="F4814">
            <v>0</v>
          </cell>
          <cell r="G4814">
            <v>20180</v>
          </cell>
        </row>
        <row r="4815">
          <cell r="B4815" t="str">
            <v>WA-STATE</v>
          </cell>
          <cell r="C4815" t="str">
            <v>8.1% WA STATE SALES TAX</v>
          </cell>
          <cell r="D4815" t="str">
            <v>WA-STATE8.1% WA STATE SALES TAX</v>
          </cell>
          <cell r="E4815">
            <v>170</v>
          </cell>
          <cell r="F4815">
            <v>0</v>
          </cell>
          <cell r="G4815">
            <v>20140</v>
          </cell>
        </row>
        <row r="4816">
          <cell r="B4816" t="str">
            <v>WA-STATE</v>
          </cell>
          <cell r="C4816" t="str">
            <v>8.1% WA STATE SALES TAX</v>
          </cell>
          <cell r="D4816" t="str">
            <v>WA-STATE8.1% WA STATE SALES TAX</v>
          </cell>
          <cell r="E4816">
            <v>170</v>
          </cell>
          <cell r="F4816">
            <v>0</v>
          </cell>
          <cell r="G4816">
            <v>20140</v>
          </cell>
        </row>
        <row r="4817">
          <cell r="B4817" t="str">
            <v>FINCHG</v>
          </cell>
          <cell r="C4817" t="str">
            <v>LATE FEE</v>
          </cell>
          <cell r="D4817" t="str">
            <v>FINCHGLATE FEE</v>
          </cell>
          <cell r="E4817">
            <v>138</v>
          </cell>
          <cell r="F4817">
            <v>0</v>
          </cell>
          <cell r="G4817">
            <v>38000</v>
          </cell>
        </row>
        <row r="4818">
          <cell r="B4818" t="str">
            <v>FINCHG</v>
          </cell>
          <cell r="C4818" t="str">
            <v>LATE FEE</v>
          </cell>
          <cell r="D4818" t="str">
            <v>FINCHGLATE FEE</v>
          </cell>
          <cell r="E4818">
            <v>138</v>
          </cell>
          <cell r="F4818">
            <v>0</v>
          </cell>
          <cell r="G4818">
            <v>38000</v>
          </cell>
        </row>
        <row r="4819">
          <cell r="B4819" t="str">
            <v>300CW1</v>
          </cell>
          <cell r="C4819" t="str">
            <v>1-300 GL CART WEEKLY SVC</v>
          </cell>
          <cell r="D4819" t="str">
            <v>300CW11-300 GL CART WEEKLY SVC</v>
          </cell>
          <cell r="E4819">
            <v>51</v>
          </cell>
          <cell r="F4819">
            <v>0</v>
          </cell>
          <cell r="G4819">
            <v>33000</v>
          </cell>
        </row>
        <row r="4820">
          <cell r="B4820" t="str">
            <v>60CE1</v>
          </cell>
          <cell r="C4820" t="str">
            <v>1-60 GAL CART CMML EOW</v>
          </cell>
          <cell r="D4820" t="str">
            <v>60CE11-60 GAL CART CMML EOW</v>
          </cell>
          <cell r="E4820">
            <v>52</v>
          </cell>
          <cell r="F4820">
            <v>0</v>
          </cell>
          <cell r="G4820">
            <v>33000</v>
          </cell>
        </row>
        <row r="4821">
          <cell r="B4821" t="str">
            <v>60CW1</v>
          </cell>
          <cell r="C4821" t="str">
            <v>1-60 GAL CART CMML WKLY</v>
          </cell>
          <cell r="D4821" t="str">
            <v>60CW11-60 GAL CART CMML WKLY</v>
          </cell>
          <cell r="E4821">
            <v>54</v>
          </cell>
          <cell r="F4821">
            <v>0</v>
          </cell>
          <cell r="G4821">
            <v>33000</v>
          </cell>
        </row>
        <row r="4822">
          <cell r="B4822" t="str">
            <v>90CE1</v>
          </cell>
          <cell r="C4822" t="str">
            <v>1-90 GAL CART CMML EOW</v>
          </cell>
          <cell r="D4822" t="str">
            <v>90CE11-90 GAL CART CMML EOW</v>
          </cell>
          <cell r="E4822">
            <v>19</v>
          </cell>
          <cell r="F4822">
            <v>0</v>
          </cell>
          <cell r="G4822">
            <v>33000</v>
          </cell>
        </row>
        <row r="4823">
          <cell r="B4823" t="str">
            <v>90CW1</v>
          </cell>
          <cell r="C4823" t="str">
            <v>1-90 GAL CART CMML WKLY</v>
          </cell>
          <cell r="D4823" t="str">
            <v>90CW11-90 GAL CART CMML WKLY</v>
          </cell>
          <cell r="E4823">
            <v>63</v>
          </cell>
          <cell r="F4823">
            <v>0</v>
          </cell>
          <cell r="G4823">
            <v>33000</v>
          </cell>
        </row>
        <row r="4824">
          <cell r="B4824" t="str">
            <v>CRENT60</v>
          </cell>
          <cell r="C4824" t="str">
            <v>CONTAINER RENT 60 GAL</v>
          </cell>
          <cell r="D4824" t="str">
            <v>CRENT60CONTAINER RENT 60 GAL</v>
          </cell>
          <cell r="E4824">
            <v>50</v>
          </cell>
          <cell r="F4824">
            <v>0</v>
          </cell>
          <cell r="G4824">
            <v>33000</v>
          </cell>
        </row>
        <row r="4825">
          <cell r="B4825" t="str">
            <v>2178-COM</v>
          </cell>
          <cell r="C4825" t="str">
            <v>FUEL AND MATERIAL SURCHARGE</v>
          </cell>
          <cell r="D4825" t="str">
            <v>2178-COMFUEL AND MATERIAL SURCHARGE</v>
          </cell>
          <cell r="E4825">
            <v>77</v>
          </cell>
          <cell r="F4825">
            <v>0</v>
          </cell>
          <cell r="G4825">
            <v>33002</v>
          </cell>
        </row>
        <row r="4826">
          <cell r="B4826" t="str">
            <v>REFUSE</v>
          </cell>
          <cell r="C4826" t="str">
            <v>3.6% WA REFUSE TAX</v>
          </cell>
          <cell r="D4826" t="str">
            <v>REFUSE3.6% WA REFUSE TAX</v>
          </cell>
          <cell r="E4826">
            <v>337</v>
          </cell>
          <cell r="F4826">
            <v>0</v>
          </cell>
          <cell r="G4826">
            <v>20180</v>
          </cell>
        </row>
        <row r="4827">
          <cell r="B4827" t="str">
            <v>WA-STATE</v>
          </cell>
          <cell r="C4827" t="str">
            <v>7.6% WA STATE SALES TAX</v>
          </cell>
          <cell r="D4827" t="str">
            <v>WA-STATE7.6% WA STATE SALES TAX</v>
          </cell>
          <cell r="E4827">
            <v>43</v>
          </cell>
          <cell r="F4827">
            <v>0</v>
          </cell>
          <cell r="G4827">
            <v>20140</v>
          </cell>
        </row>
        <row r="4828">
          <cell r="B4828" t="str">
            <v>CC-KOL</v>
          </cell>
          <cell r="C4828" t="str">
            <v>ONLINE PAYMENT-CC</v>
          </cell>
          <cell r="D4828" t="str">
            <v>CC-KOLONLINE PAYMENT-CC</v>
          </cell>
          <cell r="E4828">
            <v>151</v>
          </cell>
          <cell r="F4828">
            <v>0</v>
          </cell>
          <cell r="G4828">
            <v>10098</v>
          </cell>
        </row>
        <row r="4829">
          <cell r="B4829" t="str">
            <v>PAY</v>
          </cell>
          <cell r="C4829" t="str">
            <v>PAYMENT-THANK YOU!</v>
          </cell>
          <cell r="D4829" t="str">
            <v>PAYPAYMENT-THANK YOU!</v>
          </cell>
          <cell r="E4829">
            <v>141</v>
          </cell>
          <cell r="F4829">
            <v>0</v>
          </cell>
          <cell r="G4829">
            <v>10060</v>
          </cell>
        </row>
        <row r="4830">
          <cell r="B4830" t="str">
            <v>PAY-CFREE</v>
          </cell>
          <cell r="C4830" t="str">
            <v>PAYMENT-THANK YOU</v>
          </cell>
          <cell r="D4830" t="str">
            <v>PAY-CFREEPAYMENT-THANK YOU</v>
          </cell>
          <cell r="E4830">
            <v>106</v>
          </cell>
          <cell r="F4830">
            <v>0</v>
          </cell>
          <cell r="G4830">
            <v>10092</v>
          </cell>
        </row>
        <row r="4831">
          <cell r="B4831" t="str">
            <v>PAY-KOL</v>
          </cell>
          <cell r="C4831" t="str">
            <v>PAYMENT-THANK YOU - OL</v>
          </cell>
          <cell r="D4831" t="str">
            <v>PAY-KOLPAYMENT-THANK YOU - OL</v>
          </cell>
          <cell r="E4831">
            <v>128</v>
          </cell>
          <cell r="F4831">
            <v>0</v>
          </cell>
          <cell r="G4831">
            <v>10093</v>
          </cell>
        </row>
        <row r="4832">
          <cell r="B4832" t="str">
            <v>PAYNOW</v>
          </cell>
          <cell r="C4832" t="str">
            <v>ONE-TIME PAYMENT</v>
          </cell>
          <cell r="D4832" t="str">
            <v>PAYNOWONE-TIME PAYMENT</v>
          </cell>
          <cell r="E4832">
            <v>157</v>
          </cell>
          <cell r="F4832">
            <v>0</v>
          </cell>
          <cell r="G4832">
            <v>10098</v>
          </cell>
        </row>
        <row r="4833">
          <cell r="B4833" t="str">
            <v>PAYPNCL</v>
          </cell>
          <cell r="C4833" t="str">
            <v>PAYMENT THANK YOU!</v>
          </cell>
          <cell r="D4833" t="str">
            <v>PAYPNCLPAYMENT THANK YOU!</v>
          </cell>
          <cell r="E4833">
            <v>151</v>
          </cell>
          <cell r="F4833">
            <v>0</v>
          </cell>
          <cell r="G4833">
            <v>10099</v>
          </cell>
        </row>
        <row r="4834">
          <cell r="B4834" t="str">
            <v>CC-KOL</v>
          </cell>
          <cell r="C4834" t="str">
            <v>ONLINE PAYMENT-CC</v>
          </cell>
          <cell r="D4834" t="str">
            <v>CC-KOLONLINE PAYMENT-CC</v>
          </cell>
          <cell r="E4834">
            <v>151</v>
          </cell>
          <cell r="F4834">
            <v>0</v>
          </cell>
          <cell r="G4834">
            <v>10098</v>
          </cell>
        </row>
        <row r="4835">
          <cell r="B4835" t="str">
            <v>PAY-CFREE</v>
          </cell>
          <cell r="C4835" t="str">
            <v>PAYMENT-THANK YOU</v>
          </cell>
          <cell r="D4835" t="str">
            <v>PAY-CFREEPAYMENT-THANK YOU</v>
          </cell>
          <cell r="E4835">
            <v>106</v>
          </cell>
          <cell r="F4835">
            <v>0</v>
          </cell>
          <cell r="G4835">
            <v>10092</v>
          </cell>
        </row>
        <row r="4836">
          <cell r="B4836" t="str">
            <v>PAY-KOL</v>
          </cell>
          <cell r="C4836" t="str">
            <v>PAYMENT-THANK YOU - OL</v>
          </cell>
          <cell r="D4836" t="str">
            <v>PAY-KOLPAYMENT-THANK YOU - OL</v>
          </cell>
          <cell r="E4836">
            <v>128</v>
          </cell>
          <cell r="F4836">
            <v>0</v>
          </cell>
          <cell r="G4836">
            <v>10093</v>
          </cell>
        </row>
        <row r="4837">
          <cell r="B4837" t="str">
            <v>PAYNOW</v>
          </cell>
          <cell r="C4837" t="str">
            <v>ONE-TIME PAYMENT</v>
          </cell>
          <cell r="D4837" t="str">
            <v>PAYNOWONE-TIME PAYMENT</v>
          </cell>
          <cell r="E4837">
            <v>157</v>
          </cell>
          <cell r="F4837">
            <v>0</v>
          </cell>
          <cell r="G4837">
            <v>10098</v>
          </cell>
        </row>
        <row r="4838">
          <cell r="B4838" t="str">
            <v>PAYPNCL</v>
          </cell>
          <cell r="C4838" t="str">
            <v>PAYMENT THANK YOU!</v>
          </cell>
          <cell r="D4838" t="str">
            <v>PAYPNCLPAYMENT THANK YOU!</v>
          </cell>
          <cell r="E4838">
            <v>151</v>
          </cell>
          <cell r="F4838">
            <v>0</v>
          </cell>
          <cell r="G4838">
            <v>10099</v>
          </cell>
        </row>
        <row r="4839">
          <cell r="B4839" t="str">
            <v>CC-KOL</v>
          </cell>
          <cell r="C4839" t="str">
            <v>ONLINE PAYMENT-CC</v>
          </cell>
          <cell r="D4839" t="str">
            <v>CC-KOLONLINE PAYMENT-CC</v>
          </cell>
          <cell r="E4839">
            <v>151</v>
          </cell>
          <cell r="F4839">
            <v>0</v>
          </cell>
          <cell r="G4839">
            <v>10098</v>
          </cell>
        </row>
        <row r="4840">
          <cell r="B4840" t="str">
            <v>PAYNOW</v>
          </cell>
          <cell r="C4840" t="str">
            <v>ONE-TIME PAYMENT</v>
          </cell>
          <cell r="D4840" t="str">
            <v>PAYNOWONE-TIME PAYMENT</v>
          </cell>
          <cell r="E4840">
            <v>157</v>
          </cell>
          <cell r="F4840">
            <v>0</v>
          </cell>
          <cell r="G4840">
            <v>10098</v>
          </cell>
        </row>
        <row r="4841">
          <cell r="B4841" t="str">
            <v>PAYPNCL</v>
          </cell>
          <cell r="C4841" t="str">
            <v>PAYMENT THANK YOU!</v>
          </cell>
          <cell r="D4841" t="str">
            <v>PAYPNCLPAYMENT THANK YOU!</v>
          </cell>
          <cell r="E4841">
            <v>151</v>
          </cell>
          <cell r="F4841">
            <v>0</v>
          </cell>
          <cell r="G4841">
            <v>10099</v>
          </cell>
        </row>
        <row r="4842">
          <cell r="B4842" t="str">
            <v>2178-RO</v>
          </cell>
          <cell r="C4842" t="str">
            <v>FUEL AND MATERIAL SURCHARGE</v>
          </cell>
          <cell r="D4842" t="str">
            <v>2178-ROFUEL AND MATERIAL SURCHARGE</v>
          </cell>
          <cell r="E4842">
            <v>140</v>
          </cell>
          <cell r="F4842">
            <v>0</v>
          </cell>
          <cell r="G4842">
            <v>31008</v>
          </cell>
        </row>
        <row r="4843">
          <cell r="B4843" t="str">
            <v>REFUSE</v>
          </cell>
          <cell r="C4843" t="str">
            <v>3.6% WA REFUSE TAX</v>
          </cell>
          <cell r="D4843" t="str">
            <v>REFUSE3.6% WA REFUSE TAX</v>
          </cell>
          <cell r="E4843">
            <v>337</v>
          </cell>
          <cell r="F4843">
            <v>0</v>
          </cell>
          <cell r="G4843">
            <v>20180</v>
          </cell>
        </row>
        <row r="4844">
          <cell r="B4844" t="str">
            <v>WA-STATE</v>
          </cell>
          <cell r="C4844" t="str">
            <v>7.6% WA STATE SALES TAX</v>
          </cell>
          <cell r="D4844" t="str">
            <v>WA-STATE7.6% WA STATE SALES TAX</v>
          </cell>
          <cell r="E4844">
            <v>43</v>
          </cell>
          <cell r="F4844">
            <v>0</v>
          </cell>
          <cell r="G4844">
            <v>20140</v>
          </cell>
        </row>
        <row r="4845">
          <cell r="B4845" t="str">
            <v>60RW1</v>
          </cell>
          <cell r="C4845" t="str">
            <v>1-60 GAL CART WEEKLY SVC</v>
          </cell>
          <cell r="D4845" t="str">
            <v>60RW11-60 GAL CART WEEKLY SVC</v>
          </cell>
          <cell r="E4845">
            <v>144</v>
          </cell>
          <cell r="F4845">
            <v>0</v>
          </cell>
          <cell r="G4845">
            <v>32000</v>
          </cell>
        </row>
        <row r="4846">
          <cell r="B4846" t="str">
            <v>EXTRAR</v>
          </cell>
          <cell r="C4846" t="str">
            <v>EXTRA CAN/BAGS</v>
          </cell>
          <cell r="D4846" t="str">
            <v>EXTRAREXTRA CAN/BAGS</v>
          </cell>
          <cell r="E4846">
            <v>74</v>
          </cell>
          <cell r="F4846">
            <v>0</v>
          </cell>
          <cell r="G4846">
            <v>32001</v>
          </cell>
        </row>
        <row r="4847">
          <cell r="B4847" t="str">
            <v>OFOWR</v>
          </cell>
          <cell r="C4847" t="str">
            <v>OVERFILL/OVERWEIGHT CHG</v>
          </cell>
          <cell r="D4847" t="str">
            <v>OFOWROVERFILL/OVERWEIGHT CHG</v>
          </cell>
          <cell r="E4847">
            <v>70</v>
          </cell>
          <cell r="F4847">
            <v>0</v>
          </cell>
          <cell r="G4847">
            <v>32001</v>
          </cell>
        </row>
        <row r="4848">
          <cell r="B4848" t="str">
            <v>RXTRA60</v>
          </cell>
          <cell r="C4848" t="str">
            <v>EXTRA 60GAL RESI</v>
          </cell>
          <cell r="D4848" t="str">
            <v>RXTRA60EXTRA 60GAL RESI</v>
          </cell>
          <cell r="E4848">
            <v>49</v>
          </cell>
          <cell r="F4848">
            <v>0</v>
          </cell>
          <cell r="G4848">
            <v>32001</v>
          </cell>
        </row>
        <row r="4849">
          <cell r="B4849" t="str">
            <v>2178-RES</v>
          </cell>
          <cell r="C4849" t="str">
            <v>FUEL AND MATERIAL SURCHARGE</v>
          </cell>
          <cell r="D4849" t="str">
            <v>2178-RESFUEL AND MATERIAL SURCHARGE</v>
          </cell>
          <cell r="E4849">
            <v>133</v>
          </cell>
          <cell r="F4849">
            <v>0</v>
          </cell>
          <cell r="G4849">
            <v>32002</v>
          </cell>
        </row>
        <row r="4850">
          <cell r="B4850" t="str">
            <v>REFUSE</v>
          </cell>
          <cell r="C4850" t="str">
            <v>3.6% WA REFUSE TAX</v>
          </cell>
          <cell r="D4850" t="str">
            <v>REFUSE3.6% WA REFUSE TAX</v>
          </cell>
          <cell r="E4850">
            <v>337</v>
          </cell>
          <cell r="F4850">
            <v>0</v>
          </cell>
          <cell r="G4850">
            <v>20180</v>
          </cell>
        </row>
        <row r="4851">
          <cell r="B4851" t="str">
            <v>60RM1</v>
          </cell>
          <cell r="C4851" t="str">
            <v>1-60 GAL CART MONTHLY SVC</v>
          </cell>
          <cell r="D4851" t="str">
            <v>60RM11-60 GAL CART MONTHLY SVC</v>
          </cell>
          <cell r="E4851">
            <v>88</v>
          </cell>
          <cell r="F4851">
            <v>0</v>
          </cell>
          <cell r="G4851">
            <v>32000</v>
          </cell>
        </row>
        <row r="4852">
          <cell r="B4852" t="str">
            <v>60RW1</v>
          </cell>
          <cell r="C4852" t="str">
            <v>1-60 GAL CART WEEKLY SVC</v>
          </cell>
          <cell r="D4852" t="str">
            <v>60RW11-60 GAL CART WEEKLY SVC</v>
          </cell>
          <cell r="E4852">
            <v>144</v>
          </cell>
          <cell r="F4852">
            <v>0</v>
          </cell>
          <cell r="G4852">
            <v>32000</v>
          </cell>
        </row>
        <row r="4853">
          <cell r="B4853" t="str">
            <v>65RBRENT</v>
          </cell>
          <cell r="C4853" t="str">
            <v>65 RESI BEAR RENT</v>
          </cell>
          <cell r="D4853" t="str">
            <v>65RBRENT65 RESI BEAR RENT</v>
          </cell>
          <cell r="E4853">
            <v>80</v>
          </cell>
          <cell r="F4853">
            <v>0</v>
          </cell>
          <cell r="G4853">
            <v>32000</v>
          </cell>
        </row>
        <row r="4854">
          <cell r="B4854" t="str">
            <v>90RW1</v>
          </cell>
          <cell r="C4854" t="str">
            <v>1-90 GAL CART RESI WKLY</v>
          </cell>
          <cell r="D4854" t="str">
            <v>90RW11-90 GAL CART RESI WKLY</v>
          </cell>
          <cell r="E4854">
            <v>104</v>
          </cell>
          <cell r="F4854">
            <v>0</v>
          </cell>
          <cell r="G4854">
            <v>32000</v>
          </cell>
        </row>
        <row r="4855">
          <cell r="B4855" t="str">
            <v>EMPLOYEER</v>
          </cell>
          <cell r="C4855" t="str">
            <v>EMPLOYEE SERVICE</v>
          </cell>
          <cell r="D4855" t="str">
            <v>EMPLOYEEREMPLOYEE SERVICE</v>
          </cell>
          <cell r="E4855">
            <v>29</v>
          </cell>
          <cell r="F4855">
            <v>0</v>
          </cell>
          <cell r="G4855">
            <v>32000</v>
          </cell>
        </row>
        <row r="4856">
          <cell r="B4856" t="str">
            <v>RDRIVEIN</v>
          </cell>
          <cell r="C4856" t="str">
            <v>DRIVE IN SERVICE</v>
          </cell>
          <cell r="D4856" t="str">
            <v>RDRIVEINDRIVE IN SERVICE</v>
          </cell>
          <cell r="E4856">
            <v>52</v>
          </cell>
          <cell r="F4856">
            <v>0</v>
          </cell>
          <cell r="G4856">
            <v>32001</v>
          </cell>
        </row>
        <row r="4857">
          <cell r="B4857" t="str">
            <v>EXTRAR</v>
          </cell>
          <cell r="C4857" t="str">
            <v>EXTRA CAN/BAGS</v>
          </cell>
          <cell r="D4857" t="str">
            <v>EXTRAREXTRA CAN/BAGS</v>
          </cell>
          <cell r="E4857">
            <v>74</v>
          </cell>
          <cell r="F4857">
            <v>0</v>
          </cell>
          <cell r="G4857">
            <v>32001</v>
          </cell>
        </row>
        <row r="4858">
          <cell r="B4858" t="str">
            <v>RXTRA90</v>
          </cell>
          <cell r="C4858" t="str">
            <v>EXTRA 90GAL RESI</v>
          </cell>
          <cell r="D4858" t="str">
            <v>RXTRA90EXTRA 90GAL RESI</v>
          </cell>
          <cell r="E4858">
            <v>35</v>
          </cell>
          <cell r="F4858">
            <v>0</v>
          </cell>
          <cell r="G4858">
            <v>32001</v>
          </cell>
        </row>
        <row r="4859">
          <cell r="B4859" t="str">
            <v>2178-RES</v>
          </cell>
          <cell r="C4859" t="str">
            <v>FUEL AND MATERIAL SURCHARGE</v>
          </cell>
          <cell r="D4859" t="str">
            <v>2178-RESFUEL AND MATERIAL SURCHARGE</v>
          </cell>
          <cell r="E4859">
            <v>133</v>
          </cell>
          <cell r="F4859">
            <v>0</v>
          </cell>
          <cell r="G4859">
            <v>32002</v>
          </cell>
        </row>
        <row r="4860">
          <cell r="B4860" t="str">
            <v>REFUSE</v>
          </cell>
          <cell r="C4860" t="str">
            <v>3.6% WA REFUSE TAX</v>
          </cell>
          <cell r="D4860" t="str">
            <v>REFUSE3.6% WA REFUSE TAX</v>
          </cell>
          <cell r="E4860">
            <v>337</v>
          </cell>
          <cell r="F4860">
            <v>0</v>
          </cell>
          <cell r="G4860">
            <v>20180</v>
          </cell>
        </row>
        <row r="4861">
          <cell r="B4861" t="str">
            <v>WA-STATE</v>
          </cell>
          <cell r="C4861" t="str">
            <v>7.6% WA STATE SALES TAX</v>
          </cell>
          <cell r="D4861" t="str">
            <v>WA-STATE7.6% WA STATE SALES TAX</v>
          </cell>
          <cell r="E4861">
            <v>43</v>
          </cell>
          <cell r="F4861">
            <v>0</v>
          </cell>
          <cell r="G4861">
            <v>20140</v>
          </cell>
        </row>
        <row r="4862">
          <cell r="B4862" t="str">
            <v>RORECYRENT</v>
          </cell>
          <cell r="C4862" t="str">
            <v>ROLL OFF RECYCLE RENT</v>
          </cell>
          <cell r="D4862" t="str">
            <v>RORECYRENTROLL OFF RECYCLE RENT</v>
          </cell>
          <cell r="E4862">
            <v>25</v>
          </cell>
          <cell r="F4862">
            <v>0</v>
          </cell>
          <cell r="G4862">
            <v>31002</v>
          </cell>
        </row>
        <row r="4863">
          <cell r="B4863" t="str">
            <v>DISPAPPL</v>
          </cell>
          <cell r="C4863" t="str">
            <v>DUMP FEE - APPLIANCE</v>
          </cell>
          <cell r="D4863" t="str">
            <v>DISPAPPLDUMP FEE - APPLIANCE</v>
          </cell>
          <cell r="E4863">
            <v>18</v>
          </cell>
          <cell r="F4863">
            <v>0</v>
          </cell>
          <cell r="G4863">
            <v>31005</v>
          </cell>
        </row>
        <row r="4864">
          <cell r="B4864" t="str">
            <v>DISPMETAL-RO</v>
          </cell>
          <cell r="C4864" t="str">
            <v>DISPOSAL FEE METAL - RO</v>
          </cell>
          <cell r="D4864" t="str">
            <v>DISPMETAL-RODISPOSAL FEE METAL - RO</v>
          </cell>
          <cell r="E4864">
            <v>7</v>
          </cell>
          <cell r="F4864">
            <v>0</v>
          </cell>
          <cell r="G4864">
            <v>31005</v>
          </cell>
        </row>
        <row r="4865">
          <cell r="B4865" t="str">
            <v>RECYHAUL</v>
          </cell>
          <cell r="C4865" t="str">
            <v>ROLL OFF RECYCLE HAUL</v>
          </cell>
          <cell r="D4865" t="str">
            <v>RECYHAULROLL OFF RECYCLE HAUL</v>
          </cell>
          <cell r="E4865">
            <v>42</v>
          </cell>
          <cell r="F4865">
            <v>0</v>
          </cell>
          <cell r="G4865">
            <v>31004</v>
          </cell>
        </row>
        <row r="4866">
          <cell r="B4866" t="str">
            <v>ROHAUL30</v>
          </cell>
          <cell r="C4866" t="str">
            <v>30YD ROLL OFF-HAUL</v>
          </cell>
          <cell r="D4866" t="str">
            <v>ROHAUL3030YD ROLL OFF-HAUL</v>
          </cell>
          <cell r="E4866">
            <v>36</v>
          </cell>
          <cell r="F4866">
            <v>0</v>
          </cell>
          <cell r="G4866">
            <v>31000</v>
          </cell>
        </row>
        <row r="4867">
          <cell r="B4867" t="str">
            <v>FINCHG</v>
          </cell>
          <cell r="C4867" t="str">
            <v>LATE FEE</v>
          </cell>
          <cell r="D4867" t="str">
            <v>FINCHGLATE FEE</v>
          </cell>
          <cell r="E4867">
            <v>138</v>
          </cell>
          <cell r="F4867">
            <v>0</v>
          </cell>
          <cell r="G4867">
            <v>38000</v>
          </cell>
        </row>
        <row r="4868">
          <cell r="B4868" t="str">
            <v>BD</v>
          </cell>
          <cell r="C4868" t="str">
            <v>W\O BAD DEBT</v>
          </cell>
          <cell r="D4868" t="str">
            <v>BDW\O BAD DEBT</v>
          </cell>
          <cell r="E4868">
            <v>46</v>
          </cell>
          <cell r="F4868">
            <v>0</v>
          </cell>
          <cell r="G4868">
            <v>11902</v>
          </cell>
        </row>
        <row r="4869">
          <cell r="B4869" t="str">
            <v>BDR</v>
          </cell>
          <cell r="C4869" t="str">
            <v>BAD DEBT RECOVERY</v>
          </cell>
          <cell r="D4869" t="str">
            <v>BDRBAD DEBT RECOVERY</v>
          </cell>
          <cell r="E4869">
            <v>30</v>
          </cell>
          <cell r="F4869">
            <v>0</v>
          </cell>
          <cell r="G4869">
            <v>11903</v>
          </cell>
        </row>
        <row r="4870">
          <cell r="B4870" t="str">
            <v>MM</v>
          </cell>
          <cell r="C4870" t="str">
            <v>MOVE MONEY</v>
          </cell>
          <cell r="D4870" t="str">
            <v>MMMOVE MONEY</v>
          </cell>
          <cell r="E4870">
            <v>63</v>
          </cell>
          <cell r="F4870">
            <v>0</v>
          </cell>
          <cell r="G4870">
            <v>10095</v>
          </cell>
        </row>
        <row r="4871">
          <cell r="B4871" t="str">
            <v>MM</v>
          </cell>
          <cell r="C4871" t="str">
            <v>MOVE MONEY</v>
          </cell>
          <cell r="D4871" t="str">
            <v>MMMOVE MONEY</v>
          </cell>
          <cell r="E4871">
            <v>63</v>
          </cell>
          <cell r="F4871">
            <v>0</v>
          </cell>
          <cell r="G4871">
            <v>10095</v>
          </cell>
        </row>
        <row r="4872">
          <cell r="B4872" t="str">
            <v>FINCHG</v>
          </cell>
          <cell r="C4872" t="str">
            <v>LATE FEE</v>
          </cell>
          <cell r="D4872" t="str">
            <v>FINCHGLATE FEE</v>
          </cell>
          <cell r="E4872">
            <v>138</v>
          </cell>
          <cell r="F4872">
            <v>0</v>
          </cell>
          <cell r="G4872">
            <v>38000</v>
          </cell>
        </row>
        <row r="4873">
          <cell r="B4873" t="str">
            <v>MM</v>
          </cell>
          <cell r="C4873" t="str">
            <v>MOVE MONEY</v>
          </cell>
          <cell r="D4873" t="str">
            <v>MMMOVE MONEY</v>
          </cell>
          <cell r="E4873">
            <v>63</v>
          </cell>
          <cell r="F4873">
            <v>0</v>
          </cell>
          <cell r="G4873">
            <v>10095</v>
          </cell>
        </row>
        <row r="4874">
          <cell r="B4874" t="str">
            <v>300C2W1</v>
          </cell>
          <cell r="C4874" t="str">
            <v>1-300 GL CART 2X WK SVC</v>
          </cell>
          <cell r="D4874" t="str">
            <v>300C2W11-300 GL CART 2X WK SVC</v>
          </cell>
          <cell r="E4874">
            <v>41</v>
          </cell>
          <cell r="F4874">
            <v>0</v>
          </cell>
          <cell r="G4874">
            <v>33000</v>
          </cell>
        </row>
        <row r="4875">
          <cell r="B4875" t="str">
            <v>300C3W1</v>
          </cell>
          <cell r="C4875" t="str">
            <v>1-300 GL CART 3X WK SVC</v>
          </cell>
          <cell r="D4875" t="str">
            <v>300C3W11-300 GL CART 3X WK SVC</v>
          </cell>
          <cell r="E4875">
            <v>38</v>
          </cell>
          <cell r="F4875">
            <v>0</v>
          </cell>
          <cell r="G4875">
            <v>33000</v>
          </cell>
        </row>
        <row r="4876">
          <cell r="B4876" t="str">
            <v>300C5W1</v>
          </cell>
          <cell r="C4876" t="str">
            <v>1-300 GL CART 5X WK SVC</v>
          </cell>
          <cell r="D4876" t="str">
            <v>300C5W11-300 GL CART 5X WK SVC</v>
          </cell>
          <cell r="E4876">
            <v>34</v>
          </cell>
          <cell r="F4876">
            <v>0</v>
          </cell>
          <cell r="G4876">
            <v>33000</v>
          </cell>
        </row>
        <row r="4877">
          <cell r="B4877" t="str">
            <v>300CE1</v>
          </cell>
          <cell r="C4877" t="str">
            <v>1-300 GL CART EOW SVC</v>
          </cell>
          <cell r="D4877" t="str">
            <v>300CE11-300 GL CART EOW SVC</v>
          </cell>
          <cell r="E4877">
            <v>46</v>
          </cell>
          <cell r="F4877">
            <v>0</v>
          </cell>
          <cell r="G4877">
            <v>33000</v>
          </cell>
        </row>
        <row r="4878">
          <cell r="B4878" t="str">
            <v>300CW1</v>
          </cell>
          <cell r="C4878" t="str">
            <v>1-300 GL CART WEEKLY SVC</v>
          </cell>
          <cell r="D4878" t="str">
            <v>300CW11-300 GL CART WEEKLY SVC</v>
          </cell>
          <cell r="E4878">
            <v>51</v>
          </cell>
          <cell r="F4878">
            <v>0</v>
          </cell>
          <cell r="G4878">
            <v>33000</v>
          </cell>
        </row>
        <row r="4879">
          <cell r="B4879" t="str">
            <v>60C2W1</v>
          </cell>
          <cell r="C4879" t="str">
            <v>1-60 GAL CART CMML 2X WK</v>
          </cell>
          <cell r="D4879" t="str">
            <v>60C2W11-60 GAL CART CMML 2X WK</v>
          </cell>
          <cell r="E4879">
            <v>25</v>
          </cell>
          <cell r="F4879">
            <v>0</v>
          </cell>
          <cell r="G4879">
            <v>33000</v>
          </cell>
        </row>
        <row r="4880">
          <cell r="B4880" t="str">
            <v>60CE1</v>
          </cell>
          <cell r="C4880" t="str">
            <v>1-60 GAL CART CMML EOW</v>
          </cell>
          <cell r="D4880" t="str">
            <v>60CE11-60 GAL CART CMML EOW</v>
          </cell>
          <cell r="E4880">
            <v>52</v>
          </cell>
          <cell r="F4880">
            <v>0</v>
          </cell>
          <cell r="G4880">
            <v>33000</v>
          </cell>
        </row>
        <row r="4881">
          <cell r="B4881" t="str">
            <v>60CW1</v>
          </cell>
          <cell r="C4881" t="str">
            <v>1-60 GAL CART CMML WKLY</v>
          </cell>
          <cell r="D4881" t="str">
            <v>60CW11-60 GAL CART CMML WKLY</v>
          </cell>
          <cell r="E4881">
            <v>54</v>
          </cell>
          <cell r="F4881">
            <v>0</v>
          </cell>
          <cell r="G4881">
            <v>33000</v>
          </cell>
        </row>
        <row r="4882">
          <cell r="B4882" t="str">
            <v>90C2W1</v>
          </cell>
          <cell r="C4882" t="str">
            <v>1-90 GAL CART CMML 2X WK</v>
          </cell>
          <cell r="D4882" t="str">
            <v>90C2W11-90 GAL CART CMML 2X WK</v>
          </cell>
          <cell r="E4882">
            <v>36</v>
          </cell>
          <cell r="F4882">
            <v>0</v>
          </cell>
          <cell r="G4882">
            <v>33000</v>
          </cell>
        </row>
        <row r="4883">
          <cell r="B4883" t="str">
            <v>90CW1</v>
          </cell>
          <cell r="C4883" t="str">
            <v>1-90 GAL CART CMML WKLY</v>
          </cell>
          <cell r="D4883" t="str">
            <v>90CW11-90 GAL CART CMML WKLY</v>
          </cell>
          <cell r="E4883">
            <v>63</v>
          </cell>
          <cell r="F4883">
            <v>0</v>
          </cell>
          <cell r="G4883">
            <v>33000</v>
          </cell>
        </row>
        <row r="4884">
          <cell r="B4884" t="str">
            <v>95C5WB1</v>
          </cell>
          <cell r="C4884" t="str">
            <v>1-95 GAL BEAR CART CMML 5X WK</v>
          </cell>
          <cell r="D4884" t="str">
            <v>95C5WB11-95 GAL BEAR CART CMML 5X WK</v>
          </cell>
          <cell r="E4884">
            <v>16</v>
          </cell>
          <cell r="F4884">
            <v>0</v>
          </cell>
          <cell r="G4884">
            <v>33000</v>
          </cell>
        </row>
        <row r="4885">
          <cell r="B4885" t="str">
            <v>95CBRENT</v>
          </cell>
          <cell r="C4885" t="str">
            <v>95 CMML BEAR RENT</v>
          </cell>
          <cell r="D4885" t="str">
            <v>95CBRENT95 CMML BEAR RENT</v>
          </cell>
          <cell r="E4885">
            <v>37</v>
          </cell>
          <cell r="F4885">
            <v>0</v>
          </cell>
          <cell r="G4885">
            <v>33000</v>
          </cell>
        </row>
        <row r="4886">
          <cell r="B4886" t="str">
            <v>95CWB1</v>
          </cell>
          <cell r="C4886" t="str">
            <v>1-95 GAL BEAR CART CMML WKLY</v>
          </cell>
          <cell r="D4886" t="str">
            <v>95CWB11-95 GAL BEAR CART CMML WKLY</v>
          </cell>
          <cell r="E4886">
            <v>37</v>
          </cell>
          <cell r="F4886">
            <v>0</v>
          </cell>
          <cell r="G4886">
            <v>33000</v>
          </cell>
        </row>
        <row r="4887">
          <cell r="B4887" t="str">
            <v>CASTERS-COM</v>
          </cell>
          <cell r="C4887" t="str">
            <v>CASTERS - COM</v>
          </cell>
          <cell r="D4887" t="str">
            <v>CASTERS-COMCASTERS - COM</v>
          </cell>
          <cell r="E4887">
            <v>43</v>
          </cell>
          <cell r="F4887">
            <v>0</v>
          </cell>
          <cell r="G4887">
            <v>33000</v>
          </cell>
        </row>
        <row r="4888">
          <cell r="B4888" t="str">
            <v>CRENT300</v>
          </cell>
          <cell r="C4888" t="str">
            <v>CONTAINER RENT 300 GAL</v>
          </cell>
          <cell r="D4888" t="str">
            <v>CRENT300CONTAINER RENT 300 GAL</v>
          </cell>
          <cell r="E4888">
            <v>46</v>
          </cell>
          <cell r="F4888">
            <v>0</v>
          </cell>
          <cell r="G4888">
            <v>33000</v>
          </cell>
        </row>
        <row r="4889">
          <cell r="B4889" t="str">
            <v>CRENT60</v>
          </cell>
          <cell r="C4889" t="str">
            <v>CONTAINER RENT 60 GAL</v>
          </cell>
          <cell r="D4889" t="str">
            <v>CRENT60CONTAINER RENT 60 GAL</v>
          </cell>
          <cell r="E4889">
            <v>50</v>
          </cell>
          <cell r="F4889">
            <v>0</v>
          </cell>
          <cell r="G4889">
            <v>33000</v>
          </cell>
        </row>
        <row r="4890">
          <cell r="B4890" t="str">
            <v>ROLL2W300</v>
          </cell>
          <cell r="C4890" t="str">
            <v>ROLL OUT 300GAL 2X WK</v>
          </cell>
          <cell r="D4890" t="str">
            <v>ROLL2W300ROLL OUT 300GAL 2X WK</v>
          </cell>
          <cell r="E4890">
            <v>12</v>
          </cell>
          <cell r="F4890">
            <v>0</v>
          </cell>
          <cell r="G4890">
            <v>33001</v>
          </cell>
        </row>
        <row r="4891">
          <cell r="B4891" t="str">
            <v>ROLLOUTOC</v>
          </cell>
          <cell r="C4891" t="str">
            <v>ROLL OUT</v>
          </cell>
          <cell r="D4891" t="str">
            <v>ROLLOUTOCROLL OUT</v>
          </cell>
          <cell r="E4891">
            <v>36</v>
          </cell>
          <cell r="F4891">
            <v>0</v>
          </cell>
          <cell r="G4891">
            <v>33001</v>
          </cell>
        </row>
        <row r="4892">
          <cell r="B4892" t="str">
            <v>UNLOCKREF</v>
          </cell>
          <cell r="C4892" t="str">
            <v>UNLOCK / UNLATCH REFUSE</v>
          </cell>
          <cell r="D4892" t="str">
            <v>UNLOCKREFUNLOCK / UNLATCH REFUSE</v>
          </cell>
          <cell r="E4892">
            <v>39</v>
          </cell>
          <cell r="F4892">
            <v>0</v>
          </cell>
          <cell r="G4892">
            <v>33001</v>
          </cell>
        </row>
        <row r="4893">
          <cell r="B4893" t="str">
            <v>CXTRA90</v>
          </cell>
          <cell r="C4893" t="str">
            <v>EXTRA 90GAL COMM</v>
          </cell>
          <cell r="D4893" t="str">
            <v>CXTRA90EXTRA 90GAL COMM</v>
          </cell>
          <cell r="E4893">
            <v>15</v>
          </cell>
          <cell r="F4893">
            <v>0</v>
          </cell>
          <cell r="G4893">
            <v>33001</v>
          </cell>
        </row>
        <row r="4894">
          <cell r="B4894" t="str">
            <v>OFOWC</v>
          </cell>
          <cell r="C4894" t="str">
            <v>OVERFILL/OVERWEIGHT COMM</v>
          </cell>
          <cell r="D4894" t="str">
            <v>OFOWCOVERFILL/OVERWEIGHT COMM</v>
          </cell>
          <cell r="E4894">
            <v>40</v>
          </cell>
          <cell r="F4894">
            <v>0</v>
          </cell>
          <cell r="G4894">
            <v>33001</v>
          </cell>
        </row>
        <row r="4895">
          <cell r="B4895" t="str">
            <v>SP300</v>
          </cell>
          <cell r="C4895" t="str">
            <v>SPECIAL PICKUP 300GL</v>
          </cell>
          <cell r="D4895" t="str">
            <v>SP300SPECIAL PICKUP 300GL</v>
          </cell>
          <cell r="E4895">
            <v>30</v>
          </cell>
          <cell r="F4895">
            <v>0</v>
          </cell>
          <cell r="G4895">
            <v>33001</v>
          </cell>
        </row>
        <row r="4896">
          <cell r="B4896" t="str">
            <v>SP90-COMM</v>
          </cell>
          <cell r="C4896" t="str">
            <v>SPECIAL PICKUP 90GL COMM</v>
          </cell>
          <cell r="D4896" t="str">
            <v>SP90-COMMSPECIAL PICKUP 90GL COMM</v>
          </cell>
          <cell r="E4896">
            <v>14</v>
          </cell>
          <cell r="F4896">
            <v>0</v>
          </cell>
          <cell r="G4896">
            <v>33001</v>
          </cell>
        </row>
        <row r="4897">
          <cell r="B4897" t="str">
            <v>2178-COM</v>
          </cell>
          <cell r="C4897" t="str">
            <v>FUEL AND MATERIAL SURCHARGE</v>
          </cell>
          <cell r="D4897" t="str">
            <v>2178-COMFUEL AND MATERIAL SURCHARGE</v>
          </cell>
          <cell r="E4897">
            <v>77</v>
          </cell>
          <cell r="F4897">
            <v>0</v>
          </cell>
          <cell r="G4897">
            <v>33002</v>
          </cell>
        </row>
        <row r="4898">
          <cell r="B4898" t="str">
            <v>2178-RO</v>
          </cell>
          <cell r="C4898" t="str">
            <v>FUEL AND MATERIAL SURCHARGE</v>
          </cell>
          <cell r="D4898" t="str">
            <v>2178-ROFUEL AND MATERIAL SURCHARGE</v>
          </cell>
          <cell r="E4898">
            <v>140</v>
          </cell>
          <cell r="F4898">
            <v>0</v>
          </cell>
          <cell r="G4898">
            <v>31008</v>
          </cell>
        </row>
        <row r="4899">
          <cell r="B4899" t="str">
            <v>ILWACO-UTILITY</v>
          </cell>
          <cell r="C4899" t="str">
            <v>6.0% CITY UTILITY TAX</v>
          </cell>
          <cell r="D4899" t="str">
            <v>ILWACO-UTILITY6.0% CITY UTILITY TAX</v>
          </cell>
          <cell r="E4899">
            <v>79</v>
          </cell>
          <cell r="F4899">
            <v>0</v>
          </cell>
          <cell r="G4899">
            <v>20175</v>
          </cell>
        </row>
        <row r="4900">
          <cell r="B4900" t="str">
            <v>REFUSE</v>
          </cell>
          <cell r="C4900" t="str">
            <v>3.6% WA REFUSE TAX</v>
          </cell>
          <cell r="D4900" t="str">
            <v>REFUSE3.6% WA REFUSE TAX</v>
          </cell>
          <cell r="E4900">
            <v>337</v>
          </cell>
          <cell r="F4900">
            <v>0</v>
          </cell>
          <cell r="G4900">
            <v>20180</v>
          </cell>
        </row>
        <row r="4901">
          <cell r="B4901" t="str">
            <v>WA-STATE</v>
          </cell>
          <cell r="C4901" t="str">
            <v>8.1% WA STATE SALES TAX</v>
          </cell>
          <cell r="D4901" t="str">
            <v>WA-STATE8.1% WA STATE SALES TAX</v>
          </cell>
          <cell r="E4901">
            <v>170</v>
          </cell>
          <cell r="F4901">
            <v>0</v>
          </cell>
          <cell r="G4901">
            <v>20140</v>
          </cell>
        </row>
        <row r="4902">
          <cell r="B4902" t="str">
            <v>CC-KOL</v>
          </cell>
          <cell r="C4902" t="str">
            <v>ONLINE PAYMENT-CC</v>
          </cell>
          <cell r="D4902" t="str">
            <v>CC-KOLONLINE PAYMENT-CC</v>
          </cell>
          <cell r="E4902">
            <v>151</v>
          </cell>
          <cell r="F4902">
            <v>0</v>
          </cell>
          <cell r="G4902">
            <v>10098</v>
          </cell>
        </row>
        <row r="4903">
          <cell r="B4903" t="str">
            <v>MAKEPAYMENT</v>
          </cell>
          <cell r="C4903" t="str">
            <v>MAKE A PAYMENT</v>
          </cell>
          <cell r="D4903" t="str">
            <v>MAKEPAYMENTMAKE A PAYMENT</v>
          </cell>
          <cell r="E4903">
            <v>60</v>
          </cell>
          <cell r="F4903">
            <v>0</v>
          </cell>
          <cell r="G4903">
            <v>10098</v>
          </cell>
        </row>
        <row r="4904">
          <cell r="B4904" t="str">
            <v>PAY</v>
          </cell>
          <cell r="C4904" t="str">
            <v>PAYMENT-THANK YOU!</v>
          </cell>
          <cell r="D4904" t="str">
            <v>PAYPAYMENT-THANK YOU!</v>
          </cell>
          <cell r="E4904">
            <v>141</v>
          </cell>
          <cell r="F4904">
            <v>0</v>
          </cell>
          <cell r="G4904">
            <v>10060</v>
          </cell>
        </row>
        <row r="4905">
          <cell r="B4905" t="str">
            <v>PAY-CFREE</v>
          </cell>
          <cell r="C4905" t="str">
            <v>PAYMENT-THANK YOU</v>
          </cell>
          <cell r="D4905" t="str">
            <v>PAY-CFREEPAYMENT-THANK YOU</v>
          </cell>
          <cell r="E4905">
            <v>106</v>
          </cell>
          <cell r="F4905">
            <v>0</v>
          </cell>
          <cell r="G4905">
            <v>10092</v>
          </cell>
        </row>
        <row r="4906">
          <cell r="B4906" t="str">
            <v>PAY-KOL</v>
          </cell>
          <cell r="C4906" t="str">
            <v>PAYMENT-THANK YOU - OL</v>
          </cell>
          <cell r="D4906" t="str">
            <v>PAY-KOLPAYMENT-THANK YOU - OL</v>
          </cell>
          <cell r="E4906">
            <v>128</v>
          </cell>
          <cell r="F4906">
            <v>0</v>
          </cell>
          <cell r="G4906">
            <v>10093</v>
          </cell>
        </row>
        <row r="4907">
          <cell r="B4907" t="str">
            <v>PAYNOW</v>
          </cell>
          <cell r="C4907" t="str">
            <v>ONE-TIME PAYMENT</v>
          </cell>
          <cell r="D4907" t="str">
            <v>PAYNOWONE-TIME PAYMENT</v>
          </cell>
          <cell r="E4907">
            <v>157</v>
          </cell>
          <cell r="F4907">
            <v>0</v>
          </cell>
          <cell r="G4907">
            <v>10098</v>
          </cell>
        </row>
        <row r="4908">
          <cell r="B4908" t="str">
            <v>PAYPNCL</v>
          </cell>
          <cell r="C4908" t="str">
            <v>PAYMENT THANK YOU!</v>
          </cell>
          <cell r="D4908" t="str">
            <v>PAYPNCLPAYMENT THANK YOU!</v>
          </cell>
          <cell r="E4908">
            <v>151</v>
          </cell>
          <cell r="F4908">
            <v>0</v>
          </cell>
          <cell r="G4908">
            <v>10099</v>
          </cell>
        </row>
        <row r="4909">
          <cell r="B4909" t="str">
            <v>CC-KOL</v>
          </cell>
          <cell r="C4909" t="str">
            <v>ONLINE PAYMENT-CC</v>
          </cell>
          <cell r="D4909" t="str">
            <v>CC-KOLONLINE PAYMENT-CC</v>
          </cell>
          <cell r="E4909">
            <v>151</v>
          </cell>
          <cell r="F4909">
            <v>0</v>
          </cell>
          <cell r="G4909">
            <v>10098</v>
          </cell>
        </row>
        <row r="4910">
          <cell r="B4910" t="str">
            <v>MAKEPAYMENT</v>
          </cell>
          <cell r="C4910" t="str">
            <v>MAKE A PAYMENT</v>
          </cell>
          <cell r="D4910" t="str">
            <v>MAKEPAYMENTMAKE A PAYMENT</v>
          </cell>
          <cell r="E4910">
            <v>60</v>
          </cell>
          <cell r="F4910">
            <v>0</v>
          </cell>
          <cell r="G4910">
            <v>10098</v>
          </cell>
        </row>
        <row r="4911">
          <cell r="B4911" t="str">
            <v>PAY</v>
          </cell>
          <cell r="C4911" t="str">
            <v>PAYMENT-THANK YOU!</v>
          </cell>
          <cell r="D4911" t="str">
            <v>PAYPAYMENT-THANK YOU!</v>
          </cell>
          <cell r="E4911">
            <v>141</v>
          </cell>
          <cell r="F4911">
            <v>0</v>
          </cell>
          <cell r="G4911">
            <v>10060</v>
          </cell>
        </row>
        <row r="4912">
          <cell r="B4912" t="str">
            <v>PAY-CFREE</v>
          </cell>
          <cell r="C4912" t="str">
            <v>PAYMENT-THANK YOU</v>
          </cell>
          <cell r="D4912" t="str">
            <v>PAY-CFREEPAYMENT-THANK YOU</v>
          </cell>
          <cell r="E4912">
            <v>106</v>
          </cell>
          <cell r="F4912">
            <v>0</v>
          </cell>
          <cell r="G4912">
            <v>10092</v>
          </cell>
        </row>
        <row r="4913">
          <cell r="B4913" t="str">
            <v>PAY-KOL</v>
          </cell>
          <cell r="C4913" t="str">
            <v>PAYMENT-THANK YOU - OL</v>
          </cell>
          <cell r="D4913" t="str">
            <v>PAY-KOLPAYMENT-THANK YOU - OL</v>
          </cell>
          <cell r="E4913">
            <v>128</v>
          </cell>
          <cell r="F4913">
            <v>0</v>
          </cell>
          <cell r="G4913">
            <v>10093</v>
          </cell>
        </row>
        <row r="4914">
          <cell r="B4914" t="str">
            <v>PAYMET</v>
          </cell>
          <cell r="C4914" t="str">
            <v>METAVANTE ONLINE PAYMENT</v>
          </cell>
          <cell r="D4914" t="str">
            <v>PAYMETMETAVANTE ONLINE PAYMENT</v>
          </cell>
          <cell r="E4914">
            <v>77</v>
          </cell>
          <cell r="F4914">
            <v>0</v>
          </cell>
          <cell r="G4914">
            <v>10092</v>
          </cell>
        </row>
        <row r="4915">
          <cell r="B4915" t="str">
            <v>PAYNOW</v>
          </cell>
          <cell r="C4915" t="str">
            <v>ONE-TIME PAYMENT</v>
          </cell>
          <cell r="D4915" t="str">
            <v>PAYNOWONE-TIME PAYMENT</v>
          </cell>
          <cell r="E4915">
            <v>157</v>
          </cell>
          <cell r="F4915">
            <v>0</v>
          </cell>
          <cell r="G4915">
            <v>10098</v>
          </cell>
        </row>
        <row r="4916">
          <cell r="B4916" t="str">
            <v>PAYPNCL</v>
          </cell>
          <cell r="C4916" t="str">
            <v>PAYMENT THANK YOU!</v>
          </cell>
          <cell r="D4916" t="str">
            <v>PAYPNCLPAYMENT THANK YOU!</v>
          </cell>
          <cell r="E4916">
            <v>151</v>
          </cell>
          <cell r="F4916">
            <v>0</v>
          </cell>
          <cell r="G4916">
            <v>10099</v>
          </cell>
        </row>
        <row r="4917">
          <cell r="B4917" t="str">
            <v>REF-PAYNOW</v>
          </cell>
          <cell r="C4917" t="str">
            <v>REFUND OF ONE-TIME PAYMENT</v>
          </cell>
          <cell r="D4917" t="str">
            <v>REF-PAYNOWREFUND OF ONE-TIME PAYMENT</v>
          </cell>
          <cell r="E4917">
            <v>51</v>
          </cell>
          <cell r="F4917">
            <v>0</v>
          </cell>
          <cell r="G4917">
            <v>10098</v>
          </cell>
        </row>
        <row r="4918">
          <cell r="B4918" t="str">
            <v>CC-KOL</v>
          </cell>
          <cell r="C4918" t="str">
            <v>ONLINE PAYMENT-CC</v>
          </cell>
          <cell r="D4918" t="str">
            <v>CC-KOLONLINE PAYMENT-CC</v>
          </cell>
          <cell r="E4918">
            <v>151</v>
          </cell>
          <cell r="F4918">
            <v>0</v>
          </cell>
          <cell r="G4918">
            <v>10098</v>
          </cell>
        </row>
        <row r="4919">
          <cell r="B4919" t="str">
            <v>MAKEPAYMENT</v>
          </cell>
          <cell r="C4919" t="str">
            <v>MAKE A PAYMENT</v>
          </cell>
          <cell r="D4919" t="str">
            <v>MAKEPAYMENTMAKE A PAYMENT</v>
          </cell>
          <cell r="E4919">
            <v>60</v>
          </cell>
          <cell r="F4919">
            <v>0</v>
          </cell>
          <cell r="G4919">
            <v>10098</v>
          </cell>
        </row>
        <row r="4920">
          <cell r="B4920" t="str">
            <v>PAY</v>
          </cell>
          <cell r="C4920" t="str">
            <v>PAYMENT-THANK YOU!</v>
          </cell>
          <cell r="D4920" t="str">
            <v>PAYPAYMENT-THANK YOU!</v>
          </cell>
          <cell r="E4920">
            <v>141</v>
          </cell>
          <cell r="F4920">
            <v>0</v>
          </cell>
          <cell r="G4920">
            <v>10060</v>
          </cell>
        </row>
        <row r="4921">
          <cell r="B4921" t="str">
            <v>PAY-CFREE</v>
          </cell>
          <cell r="C4921" t="str">
            <v>PAYMENT-THANK YOU</v>
          </cell>
          <cell r="D4921" t="str">
            <v>PAY-CFREEPAYMENT-THANK YOU</v>
          </cell>
          <cell r="E4921">
            <v>106</v>
          </cell>
          <cell r="F4921">
            <v>0</v>
          </cell>
          <cell r="G4921">
            <v>10092</v>
          </cell>
        </row>
        <row r="4922">
          <cell r="B4922" t="str">
            <v>PAY-KOL</v>
          </cell>
          <cell r="C4922" t="str">
            <v>PAYMENT-THANK YOU - OL</v>
          </cell>
          <cell r="D4922" t="str">
            <v>PAY-KOLPAYMENT-THANK YOU - OL</v>
          </cell>
          <cell r="E4922">
            <v>128</v>
          </cell>
          <cell r="F4922">
            <v>0</v>
          </cell>
          <cell r="G4922">
            <v>10093</v>
          </cell>
        </row>
        <row r="4923">
          <cell r="B4923" t="str">
            <v>PAYNOW</v>
          </cell>
          <cell r="C4923" t="str">
            <v>ONE-TIME PAYMENT</v>
          </cell>
          <cell r="D4923" t="str">
            <v>PAYNOWONE-TIME PAYMENT</v>
          </cell>
          <cell r="E4923">
            <v>157</v>
          </cell>
          <cell r="F4923">
            <v>0</v>
          </cell>
          <cell r="G4923">
            <v>10098</v>
          </cell>
        </row>
        <row r="4924">
          <cell r="B4924" t="str">
            <v>PAYPNCL</v>
          </cell>
          <cell r="C4924" t="str">
            <v>PAYMENT THANK YOU!</v>
          </cell>
          <cell r="D4924" t="str">
            <v>PAYPNCLPAYMENT THANK YOU!</v>
          </cell>
          <cell r="E4924">
            <v>151</v>
          </cell>
          <cell r="F4924">
            <v>0</v>
          </cell>
          <cell r="G4924">
            <v>10099</v>
          </cell>
        </row>
        <row r="4925">
          <cell r="B4925" t="str">
            <v>2178-RO</v>
          </cell>
          <cell r="C4925" t="str">
            <v>FUEL AND MATERIAL SURCHARGE</v>
          </cell>
          <cell r="D4925" t="str">
            <v>2178-ROFUEL AND MATERIAL SURCHARGE</v>
          </cell>
          <cell r="E4925">
            <v>140</v>
          </cell>
          <cell r="F4925">
            <v>0</v>
          </cell>
          <cell r="G4925">
            <v>31008</v>
          </cell>
        </row>
        <row r="4926">
          <cell r="B4926" t="str">
            <v>ILWACO-UTILITY</v>
          </cell>
          <cell r="C4926" t="str">
            <v>6.0% CITY UTILITY TAX</v>
          </cell>
          <cell r="D4926" t="str">
            <v>ILWACO-UTILITY6.0% CITY UTILITY TAX</v>
          </cell>
          <cell r="E4926">
            <v>79</v>
          </cell>
          <cell r="F4926">
            <v>0</v>
          </cell>
          <cell r="G4926">
            <v>20175</v>
          </cell>
        </row>
        <row r="4927">
          <cell r="B4927" t="str">
            <v>REFUSE</v>
          </cell>
          <cell r="C4927" t="str">
            <v>3.6% WA REFUSE TAX</v>
          </cell>
          <cell r="D4927" t="str">
            <v>REFUSE3.6% WA REFUSE TAX</v>
          </cell>
          <cell r="E4927">
            <v>337</v>
          </cell>
          <cell r="F4927">
            <v>0</v>
          </cell>
          <cell r="G4927">
            <v>20180</v>
          </cell>
        </row>
        <row r="4928">
          <cell r="B4928" t="str">
            <v>WA-STATE</v>
          </cell>
          <cell r="C4928" t="str">
            <v>8.1% WA STATE SALES TAX</v>
          </cell>
          <cell r="D4928" t="str">
            <v>WA-STATE8.1% WA STATE SALES TAX</v>
          </cell>
          <cell r="E4928">
            <v>170</v>
          </cell>
          <cell r="F4928">
            <v>0</v>
          </cell>
          <cell r="G4928">
            <v>20140</v>
          </cell>
        </row>
        <row r="4929">
          <cell r="B4929" t="str">
            <v>60RM1</v>
          </cell>
          <cell r="C4929" t="str">
            <v>1-60 GAL CART MONTHLY SVC</v>
          </cell>
          <cell r="D4929" t="str">
            <v>60RM11-60 GAL CART MONTHLY SVC</v>
          </cell>
          <cell r="E4929">
            <v>88</v>
          </cell>
          <cell r="F4929">
            <v>0</v>
          </cell>
          <cell r="G4929">
            <v>32000</v>
          </cell>
        </row>
        <row r="4930">
          <cell r="B4930" t="str">
            <v>60RW1</v>
          </cell>
          <cell r="C4930" t="str">
            <v>1-60 GAL CART WEEKLY SVC</v>
          </cell>
          <cell r="D4930" t="str">
            <v>60RW11-60 GAL CART WEEKLY SVC</v>
          </cell>
          <cell r="E4930">
            <v>144</v>
          </cell>
          <cell r="F4930">
            <v>0</v>
          </cell>
          <cell r="G4930">
            <v>32000</v>
          </cell>
        </row>
        <row r="4931">
          <cell r="B4931" t="str">
            <v>65RBRENT</v>
          </cell>
          <cell r="C4931" t="str">
            <v>65 RESI BEAR RENT</v>
          </cell>
          <cell r="D4931" t="str">
            <v>65RBRENT65 RESI BEAR RENT</v>
          </cell>
          <cell r="E4931">
            <v>80</v>
          </cell>
          <cell r="F4931">
            <v>0</v>
          </cell>
          <cell r="G4931">
            <v>32000</v>
          </cell>
        </row>
        <row r="4932">
          <cell r="B4932" t="str">
            <v>90RW1</v>
          </cell>
          <cell r="C4932" t="str">
            <v>1-90 GAL CART RESI WKLY</v>
          </cell>
          <cell r="D4932" t="str">
            <v>90RW11-90 GAL CART RESI WKLY</v>
          </cell>
          <cell r="E4932">
            <v>104</v>
          </cell>
          <cell r="F4932">
            <v>0</v>
          </cell>
          <cell r="G4932">
            <v>32000</v>
          </cell>
        </row>
        <row r="4933">
          <cell r="B4933" t="str">
            <v>95RBRENT</v>
          </cell>
          <cell r="C4933" t="str">
            <v>95 RESI BEAR RENT</v>
          </cell>
          <cell r="D4933" t="str">
            <v>95RBRENT95 RESI BEAR RENT</v>
          </cell>
          <cell r="E4933">
            <v>49</v>
          </cell>
          <cell r="F4933">
            <v>0</v>
          </cell>
          <cell r="G4933">
            <v>32000</v>
          </cell>
        </row>
        <row r="4934">
          <cell r="B4934" t="str">
            <v>EMPLOYEER</v>
          </cell>
          <cell r="C4934" t="str">
            <v>EMPLOYEE SERVICE</v>
          </cell>
          <cell r="D4934" t="str">
            <v>EMPLOYEEREMPLOYEE SERVICE</v>
          </cell>
          <cell r="E4934">
            <v>29</v>
          </cell>
          <cell r="F4934">
            <v>0</v>
          </cell>
          <cell r="G4934">
            <v>32000</v>
          </cell>
        </row>
        <row r="4935">
          <cell r="B4935" t="str">
            <v>RDRIVEIN</v>
          </cell>
          <cell r="C4935" t="str">
            <v>DRIVE IN SERVICE</v>
          </cell>
          <cell r="D4935" t="str">
            <v>RDRIVEINDRIVE IN SERVICE</v>
          </cell>
          <cell r="E4935">
            <v>52</v>
          </cell>
          <cell r="F4935">
            <v>0</v>
          </cell>
          <cell r="G4935">
            <v>32001</v>
          </cell>
        </row>
        <row r="4936">
          <cell r="B4936" t="str">
            <v>RWALKIN</v>
          </cell>
          <cell r="C4936" t="str">
            <v>WALK IN SERVICE</v>
          </cell>
          <cell r="D4936" t="str">
            <v>RWALKINWALK IN SERVICE</v>
          </cell>
          <cell r="E4936">
            <v>26</v>
          </cell>
          <cell r="F4936">
            <v>0</v>
          </cell>
          <cell r="G4936">
            <v>32001</v>
          </cell>
        </row>
        <row r="4937">
          <cell r="B4937" t="str">
            <v>EXTRAR</v>
          </cell>
          <cell r="C4937" t="str">
            <v>EXTRA CAN/BAGS</v>
          </cell>
          <cell r="D4937" t="str">
            <v>EXTRAREXTRA CAN/BAGS</v>
          </cell>
          <cell r="E4937">
            <v>74</v>
          </cell>
          <cell r="F4937">
            <v>0</v>
          </cell>
          <cell r="G4937">
            <v>32001</v>
          </cell>
        </row>
        <row r="4938">
          <cell r="B4938" t="str">
            <v>RESTART</v>
          </cell>
          <cell r="C4938" t="str">
            <v>SERVICE RESTART FEE</v>
          </cell>
          <cell r="D4938" t="str">
            <v>RESTARTSERVICE RESTART FEE</v>
          </cell>
          <cell r="E4938">
            <v>80</v>
          </cell>
          <cell r="F4938">
            <v>0</v>
          </cell>
          <cell r="G4938">
            <v>32000</v>
          </cell>
        </row>
        <row r="4939">
          <cell r="B4939" t="str">
            <v>2178-RES</v>
          </cell>
          <cell r="C4939" t="str">
            <v>FUEL AND MATERIAL SURCHARGE</v>
          </cell>
          <cell r="D4939" t="str">
            <v>2178-RESFUEL AND MATERIAL SURCHARGE</v>
          </cell>
          <cell r="E4939">
            <v>133</v>
          </cell>
          <cell r="F4939">
            <v>0</v>
          </cell>
          <cell r="G4939">
            <v>32002</v>
          </cell>
        </row>
        <row r="4940">
          <cell r="B4940" t="str">
            <v>ILWACO-UTILITY</v>
          </cell>
          <cell r="C4940" t="str">
            <v>6.0% CITY UTILITY TAX</v>
          </cell>
          <cell r="D4940" t="str">
            <v>ILWACO-UTILITY6.0% CITY UTILITY TAX</v>
          </cell>
          <cell r="E4940">
            <v>79</v>
          </cell>
          <cell r="F4940">
            <v>0</v>
          </cell>
          <cell r="G4940">
            <v>20175</v>
          </cell>
        </row>
        <row r="4941">
          <cell r="B4941" t="str">
            <v>REFUSE</v>
          </cell>
          <cell r="C4941" t="str">
            <v>3.6% WA REFUSE TAX</v>
          </cell>
          <cell r="D4941" t="str">
            <v>REFUSE3.6% WA REFUSE TAX</v>
          </cell>
          <cell r="E4941">
            <v>337</v>
          </cell>
          <cell r="F4941">
            <v>0</v>
          </cell>
          <cell r="G4941">
            <v>20180</v>
          </cell>
        </row>
        <row r="4942">
          <cell r="B4942" t="str">
            <v>WA-STATE</v>
          </cell>
          <cell r="C4942" t="str">
            <v>8.1% WA STATE SALES TAX</v>
          </cell>
          <cell r="D4942" t="str">
            <v>WA-STATE8.1% WA STATE SALES TAX</v>
          </cell>
          <cell r="E4942">
            <v>170</v>
          </cell>
          <cell r="F4942">
            <v>0</v>
          </cell>
          <cell r="G4942">
            <v>20140</v>
          </cell>
        </row>
        <row r="4943">
          <cell r="B4943" t="str">
            <v>60RW1</v>
          </cell>
          <cell r="C4943" t="str">
            <v>1-60 GAL CART WEEKLY SVC</v>
          </cell>
          <cell r="D4943" t="str">
            <v>60RW11-60 GAL CART WEEKLY SVC</v>
          </cell>
          <cell r="E4943">
            <v>144</v>
          </cell>
          <cell r="F4943">
            <v>0</v>
          </cell>
          <cell r="G4943">
            <v>32000</v>
          </cell>
        </row>
        <row r="4944">
          <cell r="B4944" t="str">
            <v>90RW1</v>
          </cell>
          <cell r="C4944" t="str">
            <v>1-90 GAL CART RESI WKLY</v>
          </cell>
          <cell r="D4944" t="str">
            <v>90RW11-90 GAL CART RESI WKLY</v>
          </cell>
          <cell r="E4944">
            <v>104</v>
          </cell>
          <cell r="F4944">
            <v>0</v>
          </cell>
          <cell r="G4944">
            <v>32000</v>
          </cell>
        </row>
        <row r="4945">
          <cell r="B4945" t="str">
            <v>EXTRAR</v>
          </cell>
          <cell r="C4945" t="str">
            <v>EXTRA CAN/BAGS</v>
          </cell>
          <cell r="D4945" t="str">
            <v>EXTRAREXTRA CAN/BAGS</v>
          </cell>
          <cell r="E4945">
            <v>74</v>
          </cell>
          <cell r="F4945">
            <v>0</v>
          </cell>
          <cell r="G4945">
            <v>32001</v>
          </cell>
        </row>
        <row r="4946">
          <cell r="B4946" t="str">
            <v>PDBAG-RES</v>
          </cell>
          <cell r="C4946" t="str">
            <v>PREPAID BAG - RES</v>
          </cell>
          <cell r="D4946" t="str">
            <v>PDBAG-RESPREPAID BAG - RES</v>
          </cell>
          <cell r="E4946">
            <v>5</v>
          </cell>
          <cell r="F4946">
            <v>0</v>
          </cell>
          <cell r="G4946">
            <v>32001</v>
          </cell>
        </row>
        <row r="4947">
          <cell r="B4947" t="str">
            <v>RESTART</v>
          </cell>
          <cell r="C4947" t="str">
            <v>SERVICE RESTART FEE</v>
          </cell>
          <cell r="D4947" t="str">
            <v>RESTARTSERVICE RESTART FEE</v>
          </cell>
          <cell r="E4947">
            <v>80</v>
          </cell>
          <cell r="F4947">
            <v>0</v>
          </cell>
          <cell r="G4947">
            <v>32000</v>
          </cell>
        </row>
        <row r="4948">
          <cell r="B4948" t="str">
            <v>2178-RES</v>
          </cell>
          <cell r="C4948" t="str">
            <v>FUEL AND MATERIAL SURCHARGE</v>
          </cell>
          <cell r="D4948" t="str">
            <v>2178-RESFUEL AND MATERIAL SURCHARGE</v>
          </cell>
          <cell r="E4948">
            <v>133</v>
          </cell>
          <cell r="F4948">
            <v>0</v>
          </cell>
          <cell r="G4948">
            <v>32002</v>
          </cell>
        </row>
        <row r="4949">
          <cell r="B4949" t="str">
            <v>ILWACO-UTILITY</v>
          </cell>
          <cell r="C4949" t="str">
            <v>6.0% CITY UTILITY TAX</v>
          </cell>
          <cell r="D4949" t="str">
            <v>ILWACO-UTILITY6.0% CITY UTILITY TAX</v>
          </cell>
          <cell r="E4949">
            <v>79</v>
          </cell>
          <cell r="F4949">
            <v>0</v>
          </cell>
          <cell r="G4949">
            <v>20175</v>
          </cell>
        </row>
        <row r="4950">
          <cell r="B4950" t="str">
            <v>REFUSE</v>
          </cell>
          <cell r="C4950" t="str">
            <v>3.6% WA REFUSE TAX</v>
          </cell>
          <cell r="D4950" t="str">
            <v>REFUSE3.6% WA REFUSE TAX</v>
          </cell>
          <cell r="E4950">
            <v>337</v>
          </cell>
          <cell r="F4950">
            <v>0</v>
          </cell>
          <cell r="G4950">
            <v>20180</v>
          </cell>
        </row>
        <row r="4951">
          <cell r="B4951" t="str">
            <v>RORENT</v>
          </cell>
          <cell r="C4951" t="str">
            <v>ROLL OFF RENT</v>
          </cell>
          <cell r="D4951" t="str">
            <v>RORENTROLL OFF RENT</v>
          </cell>
          <cell r="E4951">
            <v>48</v>
          </cell>
          <cell r="F4951">
            <v>0</v>
          </cell>
          <cell r="G4951">
            <v>31002</v>
          </cell>
        </row>
        <row r="4952">
          <cell r="B4952" t="str">
            <v>RORENTTM</v>
          </cell>
          <cell r="C4952" t="str">
            <v>ROLL OFF RENT TEMP MONTHLY</v>
          </cell>
          <cell r="D4952" t="str">
            <v>RORENTTMROLL OFF RENT TEMP MONTHLY</v>
          </cell>
          <cell r="E4952">
            <v>67</v>
          </cell>
          <cell r="F4952">
            <v>0</v>
          </cell>
          <cell r="G4952">
            <v>31002</v>
          </cell>
        </row>
        <row r="4953">
          <cell r="B4953" t="str">
            <v>CPHAUL20CO</v>
          </cell>
          <cell r="C4953" t="str">
            <v>20YD CUST OWNED COMP-HAUL</v>
          </cell>
          <cell r="D4953" t="str">
            <v>CPHAUL20CO20YD CUST OWNED COMP-HAUL</v>
          </cell>
          <cell r="E4953">
            <v>26</v>
          </cell>
          <cell r="F4953">
            <v>0</v>
          </cell>
          <cell r="G4953">
            <v>31000</v>
          </cell>
        </row>
        <row r="4954">
          <cell r="B4954" t="str">
            <v>DISP</v>
          </cell>
          <cell r="C4954" t="str">
            <v>Disposal Fee Per Ton</v>
          </cell>
          <cell r="D4954" t="str">
            <v>DISPDisposal Fee Per Ton</v>
          </cell>
          <cell r="E4954">
            <v>62</v>
          </cell>
          <cell r="F4954">
            <v>0</v>
          </cell>
          <cell r="G4954">
            <v>31005</v>
          </cell>
        </row>
        <row r="4955">
          <cell r="B4955" t="str">
            <v>ROHAUL20</v>
          </cell>
          <cell r="C4955" t="str">
            <v>20YD ROLL OFF-HAUL</v>
          </cell>
          <cell r="D4955" t="str">
            <v>ROHAUL2020YD ROLL OFF-HAUL</v>
          </cell>
          <cell r="E4955">
            <v>48</v>
          </cell>
          <cell r="F4955">
            <v>0</v>
          </cell>
          <cell r="G4955">
            <v>31000</v>
          </cell>
        </row>
        <row r="4956">
          <cell r="B4956" t="str">
            <v>ROHAUL20T</v>
          </cell>
          <cell r="C4956" t="str">
            <v>20YD ROLL OFF TEMP HAUL</v>
          </cell>
          <cell r="D4956" t="str">
            <v>ROHAUL20T20YD ROLL OFF TEMP HAUL</v>
          </cell>
          <cell r="E4956">
            <v>42</v>
          </cell>
          <cell r="F4956">
            <v>0</v>
          </cell>
          <cell r="G4956">
            <v>31000</v>
          </cell>
        </row>
        <row r="4957">
          <cell r="B4957" t="str">
            <v>ROHAUL30</v>
          </cell>
          <cell r="C4957" t="str">
            <v>30YD ROLL OFF-HAUL</v>
          </cell>
          <cell r="D4957" t="str">
            <v>ROHAUL3030YD ROLL OFF-HAUL</v>
          </cell>
          <cell r="E4957">
            <v>36</v>
          </cell>
          <cell r="F4957">
            <v>0</v>
          </cell>
          <cell r="G4957">
            <v>31000</v>
          </cell>
        </row>
        <row r="4958">
          <cell r="B4958" t="str">
            <v>ROHAUL30T</v>
          </cell>
          <cell r="C4958" t="str">
            <v>30YD ROLL OFF TEMP HAUL</v>
          </cell>
          <cell r="D4958" t="str">
            <v>ROHAUL30T30YD ROLL OFF TEMP HAUL</v>
          </cell>
          <cell r="E4958">
            <v>51</v>
          </cell>
          <cell r="F4958">
            <v>0</v>
          </cell>
          <cell r="G4958">
            <v>31001</v>
          </cell>
        </row>
        <row r="4959">
          <cell r="B4959" t="str">
            <v>RORENTTD</v>
          </cell>
          <cell r="C4959" t="str">
            <v>ROLL OFF RENT TEMP DAILY</v>
          </cell>
          <cell r="D4959" t="str">
            <v>RORENTTDROLL OFF RENT TEMP DAILY</v>
          </cell>
          <cell r="E4959">
            <v>47</v>
          </cell>
          <cell r="F4959">
            <v>0</v>
          </cell>
          <cell r="G4959">
            <v>31002</v>
          </cell>
        </row>
        <row r="4960">
          <cell r="B4960" t="str">
            <v>2178-RO</v>
          </cell>
          <cell r="C4960" t="str">
            <v>FUEL AND MATERIAL SURCHARGE</v>
          </cell>
          <cell r="D4960" t="str">
            <v>2178-ROFUEL AND MATERIAL SURCHARGE</v>
          </cell>
          <cell r="E4960">
            <v>140</v>
          </cell>
          <cell r="F4960">
            <v>0</v>
          </cell>
          <cell r="G4960">
            <v>31008</v>
          </cell>
        </row>
        <row r="4961">
          <cell r="B4961" t="str">
            <v>ILWACO-UTILITY</v>
          </cell>
          <cell r="C4961" t="str">
            <v>6.0% CITY UTILITY TAX</v>
          </cell>
          <cell r="D4961" t="str">
            <v>ILWACO-UTILITY6.0% CITY UTILITY TAX</v>
          </cell>
          <cell r="E4961">
            <v>79</v>
          </cell>
          <cell r="F4961">
            <v>0</v>
          </cell>
          <cell r="G4961">
            <v>20175</v>
          </cell>
        </row>
        <row r="4962">
          <cell r="B4962" t="str">
            <v>REFUSE</v>
          </cell>
          <cell r="C4962" t="str">
            <v>3.6% WA REFUSE TAX</v>
          </cell>
          <cell r="D4962" t="str">
            <v>REFUSE3.6% WA REFUSE TAX</v>
          </cell>
          <cell r="E4962">
            <v>337</v>
          </cell>
          <cell r="F4962">
            <v>0</v>
          </cell>
          <cell r="G4962">
            <v>20180</v>
          </cell>
        </row>
        <row r="4963">
          <cell r="B4963" t="str">
            <v>WA-STATE</v>
          </cell>
          <cell r="C4963" t="str">
            <v>8.1% WA STATE SALES TAX</v>
          </cell>
          <cell r="D4963" t="str">
            <v>WA-STATE8.1% WA STATE SALES TAX</v>
          </cell>
          <cell r="E4963">
            <v>170</v>
          </cell>
          <cell r="F4963">
            <v>0</v>
          </cell>
          <cell r="G4963">
            <v>20140</v>
          </cell>
        </row>
        <row r="4964">
          <cell r="B4964" t="str">
            <v>BD</v>
          </cell>
          <cell r="C4964" t="str">
            <v>W\O BAD DEBT</v>
          </cell>
          <cell r="D4964" t="str">
            <v>BDW\O BAD DEBT</v>
          </cell>
          <cell r="E4964">
            <v>46</v>
          </cell>
          <cell r="F4964">
            <v>0</v>
          </cell>
          <cell r="G4964">
            <v>11902</v>
          </cell>
        </row>
        <row r="4965">
          <cell r="B4965" t="str">
            <v>BDR</v>
          </cell>
          <cell r="C4965" t="str">
            <v>BAD DEBT RECOVERY</v>
          </cell>
          <cell r="D4965" t="str">
            <v>BDRBAD DEBT RECOVERY</v>
          </cell>
          <cell r="E4965">
            <v>30</v>
          </cell>
          <cell r="F4965">
            <v>0</v>
          </cell>
          <cell r="G4965">
            <v>11903</v>
          </cell>
        </row>
        <row r="4966">
          <cell r="B4966" t="str">
            <v>BDR</v>
          </cell>
          <cell r="C4966" t="str">
            <v>BAD DEBT RECOVERY</v>
          </cell>
          <cell r="D4966" t="str">
            <v>BDRBAD DEBT RECOVERY</v>
          </cell>
          <cell r="E4966">
            <v>30</v>
          </cell>
          <cell r="F4966">
            <v>0</v>
          </cell>
          <cell r="G4966">
            <v>11903</v>
          </cell>
        </row>
        <row r="4967">
          <cell r="B4967" t="str">
            <v>FINCHG</v>
          </cell>
          <cell r="C4967" t="str">
            <v>LATE FEE</v>
          </cell>
          <cell r="D4967" t="str">
            <v>FINCHGLATE FEE</v>
          </cell>
          <cell r="E4967">
            <v>138</v>
          </cell>
          <cell r="F4967">
            <v>0</v>
          </cell>
          <cell r="G4967">
            <v>38000</v>
          </cell>
        </row>
        <row r="4968">
          <cell r="B4968" t="str">
            <v>FINCHG</v>
          </cell>
          <cell r="C4968" t="str">
            <v>LATE FEE</v>
          </cell>
          <cell r="D4968" t="str">
            <v>FINCHGLATE FEE</v>
          </cell>
          <cell r="E4968">
            <v>138</v>
          </cell>
          <cell r="F4968">
            <v>0</v>
          </cell>
          <cell r="G4968">
            <v>38000</v>
          </cell>
        </row>
        <row r="4969">
          <cell r="B4969" t="str">
            <v>SP65B</v>
          </cell>
          <cell r="C4969" t="str">
            <v>SPECIAL PICKUP 65GL BEAR</v>
          </cell>
          <cell r="D4969" t="str">
            <v>SP65BSPECIAL PICKUP 65GL BEAR</v>
          </cell>
          <cell r="E4969">
            <v>12</v>
          </cell>
          <cell r="F4969">
            <v>0</v>
          </cell>
          <cell r="G4969">
            <v>33001</v>
          </cell>
        </row>
        <row r="4970">
          <cell r="B4970" t="str">
            <v>300C2W1</v>
          </cell>
          <cell r="C4970" t="str">
            <v>1-300 GL CART 2X WK SVC</v>
          </cell>
          <cell r="D4970" t="str">
            <v>300C2W11-300 GL CART 2X WK SVC</v>
          </cell>
          <cell r="E4970">
            <v>41</v>
          </cell>
          <cell r="F4970">
            <v>0</v>
          </cell>
          <cell r="G4970">
            <v>33000</v>
          </cell>
        </row>
        <row r="4971">
          <cell r="B4971" t="str">
            <v>300C3W1</v>
          </cell>
          <cell r="C4971" t="str">
            <v>1-300 GL CART 3X WK SVC</v>
          </cell>
          <cell r="D4971" t="str">
            <v>300C3W11-300 GL CART 3X WK SVC</v>
          </cell>
          <cell r="E4971">
            <v>38</v>
          </cell>
          <cell r="F4971">
            <v>0</v>
          </cell>
          <cell r="G4971">
            <v>33000</v>
          </cell>
        </row>
        <row r="4972">
          <cell r="B4972" t="str">
            <v>300C5W1</v>
          </cell>
          <cell r="C4972" t="str">
            <v>1-300 GL CART 5X WK SVC</v>
          </cell>
          <cell r="D4972" t="str">
            <v>300C5W11-300 GL CART 5X WK SVC</v>
          </cell>
          <cell r="E4972">
            <v>34</v>
          </cell>
          <cell r="F4972">
            <v>0</v>
          </cell>
          <cell r="G4972">
            <v>33000</v>
          </cell>
        </row>
        <row r="4973">
          <cell r="B4973" t="str">
            <v>300CE1</v>
          </cell>
          <cell r="C4973" t="str">
            <v>1-300 GL CART EOW SVC</v>
          </cell>
          <cell r="D4973" t="str">
            <v>300CE11-300 GL CART EOW SVC</v>
          </cell>
          <cell r="E4973">
            <v>46</v>
          </cell>
          <cell r="F4973">
            <v>0</v>
          </cell>
          <cell r="G4973">
            <v>33000</v>
          </cell>
        </row>
        <row r="4974">
          <cell r="B4974" t="str">
            <v>300CW1</v>
          </cell>
          <cell r="C4974" t="str">
            <v>1-300 GL CART WEEKLY SVC</v>
          </cell>
          <cell r="D4974" t="str">
            <v>300CW11-300 GL CART WEEKLY SVC</v>
          </cell>
          <cell r="E4974">
            <v>51</v>
          </cell>
          <cell r="F4974">
            <v>0</v>
          </cell>
          <cell r="G4974">
            <v>33000</v>
          </cell>
        </row>
        <row r="4975">
          <cell r="B4975" t="str">
            <v>60CE1</v>
          </cell>
          <cell r="C4975" t="str">
            <v>1-60 GAL CART CMML EOW</v>
          </cell>
          <cell r="D4975" t="str">
            <v>60CE11-60 GAL CART CMML EOW</v>
          </cell>
          <cell r="E4975">
            <v>52</v>
          </cell>
          <cell r="F4975">
            <v>0</v>
          </cell>
          <cell r="G4975">
            <v>33000</v>
          </cell>
        </row>
        <row r="4976">
          <cell r="B4976" t="str">
            <v>60CM1</v>
          </cell>
          <cell r="C4976" t="str">
            <v>1-60 GAL CART CMML MNTHLY</v>
          </cell>
          <cell r="D4976" t="str">
            <v>60CM11-60 GAL CART CMML MNTHLY</v>
          </cell>
          <cell r="E4976">
            <v>12</v>
          </cell>
          <cell r="F4976">
            <v>0</v>
          </cell>
          <cell r="G4976">
            <v>33000</v>
          </cell>
        </row>
        <row r="4977">
          <cell r="B4977" t="str">
            <v>60CW1</v>
          </cell>
          <cell r="C4977" t="str">
            <v>1-60 GAL CART CMML WKLY</v>
          </cell>
          <cell r="D4977" t="str">
            <v>60CW11-60 GAL CART CMML WKLY</v>
          </cell>
          <cell r="E4977">
            <v>54</v>
          </cell>
          <cell r="F4977">
            <v>0</v>
          </cell>
          <cell r="G4977">
            <v>33000</v>
          </cell>
        </row>
        <row r="4978">
          <cell r="B4978" t="str">
            <v>65C2WB1</v>
          </cell>
          <cell r="C4978" t="str">
            <v>1-65 GAL BEAR CART CMML 2X WK</v>
          </cell>
          <cell r="D4978" t="str">
            <v>65C2WB11-65 GAL BEAR CART CMML 2X WK</v>
          </cell>
          <cell r="E4978">
            <v>27</v>
          </cell>
          <cell r="F4978">
            <v>0</v>
          </cell>
          <cell r="G4978">
            <v>33000</v>
          </cell>
        </row>
        <row r="4979">
          <cell r="B4979" t="str">
            <v>65CBRENT</v>
          </cell>
          <cell r="C4979" t="str">
            <v>65 CMML BEAR RENT</v>
          </cell>
          <cell r="D4979" t="str">
            <v>65CBRENT65 CMML BEAR RENT</v>
          </cell>
          <cell r="E4979">
            <v>31</v>
          </cell>
          <cell r="F4979">
            <v>0</v>
          </cell>
          <cell r="G4979">
            <v>33000</v>
          </cell>
        </row>
        <row r="4980">
          <cell r="B4980" t="str">
            <v>65CWB1</v>
          </cell>
          <cell r="C4980" t="str">
            <v>1-65 GAL BEAR CART CMML WKLY</v>
          </cell>
          <cell r="D4980" t="str">
            <v>65CWB11-65 GAL BEAR CART CMML WKLY</v>
          </cell>
          <cell r="E4980">
            <v>34</v>
          </cell>
          <cell r="F4980">
            <v>0</v>
          </cell>
          <cell r="G4980">
            <v>33000</v>
          </cell>
        </row>
        <row r="4981">
          <cell r="B4981" t="str">
            <v>90C2W1</v>
          </cell>
          <cell r="C4981" t="str">
            <v>1-90 GAL CART CMML 2X WK</v>
          </cell>
          <cell r="D4981" t="str">
            <v>90C2W11-90 GAL CART CMML 2X WK</v>
          </cell>
          <cell r="E4981">
            <v>36</v>
          </cell>
          <cell r="F4981">
            <v>0</v>
          </cell>
          <cell r="G4981">
            <v>33000</v>
          </cell>
        </row>
        <row r="4982">
          <cell r="B4982" t="str">
            <v>90C5W1</v>
          </cell>
          <cell r="C4982" t="str">
            <v>1-90 GAL CART CMML 5X WK</v>
          </cell>
          <cell r="D4982" t="str">
            <v>90C5W11-90 GAL CART CMML 5X WK</v>
          </cell>
          <cell r="E4982">
            <v>9</v>
          </cell>
          <cell r="F4982">
            <v>0</v>
          </cell>
          <cell r="G4982">
            <v>33000</v>
          </cell>
        </row>
        <row r="4983">
          <cell r="B4983" t="str">
            <v>90CW1</v>
          </cell>
          <cell r="C4983" t="str">
            <v>1-90 GAL CART CMML WKLY</v>
          </cell>
          <cell r="D4983" t="str">
            <v>90CW11-90 GAL CART CMML WKLY</v>
          </cell>
          <cell r="E4983">
            <v>63</v>
          </cell>
          <cell r="F4983">
            <v>0</v>
          </cell>
          <cell r="G4983">
            <v>33000</v>
          </cell>
        </row>
        <row r="4984">
          <cell r="B4984" t="str">
            <v>95CBRENT</v>
          </cell>
          <cell r="C4984" t="str">
            <v>95 CMML BEAR RENT</v>
          </cell>
          <cell r="D4984" t="str">
            <v>95CBRENT95 CMML BEAR RENT</v>
          </cell>
          <cell r="E4984">
            <v>37</v>
          </cell>
          <cell r="F4984">
            <v>0</v>
          </cell>
          <cell r="G4984">
            <v>33000</v>
          </cell>
        </row>
        <row r="4985">
          <cell r="B4985" t="str">
            <v>95CWB1</v>
          </cell>
          <cell r="C4985" t="str">
            <v>1-95 GAL BEAR CART CMML WKLY</v>
          </cell>
          <cell r="D4985" t="str">
            <v>95CWB11-95 GAL BEAR CART CMML WKLY</v>
          </cell>
          <cell r="E4985">
            <v>37</v>
          </cell>
          <cell r="F4985">
            <v>0</v>
          </cell>
          <cell r="G4985">
            <v>33000</v>
          </cell>
        </row>
        <row r="4986">
          <cell r="B4986" t="str">
            <v>CASTERS-COM</v>
          </cell>
          <cell r="C4986" t="str">
            <v>CASTERS - COM</v>
          </cell>
          <cell r="D4986" t="str">
            <v>CASTERS-COMCASTERS - COM</v>
          </cell>
          <cell r="E4986">
            <v>43</v>
          </cell>
          <cell r="F4986">
            <v>0</v>
          </cell>
          <cell r="G4986">
            <v>33000</v>
          </cell>
        </row>
        <row r="4987">
          <cell r="B4987" t="str">
            <v>CRENT300</v>
          </cell>
          <cell r="C4987" t="str">
            <v>CONTAINER RENT 300 GAL</v>
          </cell>
          <cell r="D4987" t="str">
            <v>CRENT300CONTAINER RENT 300 GAL</v>
          </cell>
          <cell r="E4987">
            <v>46</v>
          </cell>
          <cell r="F4987">
            <v>0</v>
          </cell>
          <cell r="G4987">
            <v>33000</v>
          </cell>
        </row>
        <row r="4988">
          <cell r="B4988" t="str">
            <v>CRENT60</v>
          </cell>
          <cell r="C4988" t="str">
            <v>CONTAINER RENT 60 GAL</v>
          </cell>
          <cell r="D4988" t="str">
            <v>CRENT60CONTAINER RENT 60 GAL</v>
          </cell>
          <cell r="E4988">
            <v>50</v>
          </cell>
          <cell r="F4988">
            <v>0</v>
          </cell>
          <cell r="G4988">
            <v>33000</v>
          </cell>
        </row>
        <row r="4989">
          <cell r="B4989" t="str">
            <v>ROLLOUT OVER 25</v>
          </cell>
          <cell r="C4989" t="str">
            <v>ROLLOUT OVER 25 FT</v>
          </cell>
          <cell r="D4989" t="str">
            <v>ROLLOUT OVER 25ROLLOUT OVER 25 FT</v>
          </cell>
          <cell r="E4989">
            <v>7</v>
          </cell>
          <cell r="F4989">
            <v>0</v>
          </cell>
          <cell r="G4989">
            <v>33002</v>
          </cell>
        </row>
        <row r="4990">
          <cell r="B4990" t="str">
            <v>ROLLOUTOC</v>
          </cell>
          <cell r="C4990" t="str">
            <v>ROLL OUT</v>
          </cell>
          <cell r="D4990" t="str">
            <v>ROLLOUTOCROLL OUT</v>
          </cell>
          <cell r="E4990">
            <v>36</v>
          </cell>
          <cell r="F4990">
            <v>0</v>
          </cell>
          <cell r="G4990">
            <v>33001</v>
          </cell>
        </row>
        <row r="4991">
          <cell r="B4991" t="str">
            <v>ROLLW300</v>
          </cell>
          <cell r="C4991" t="str">
            <v>ROLL OUT 300GAL WKLY</v>
          </cell>
          <cell r="D4991" t="str">
            <v>ROLLW300ROLL OUT 300GAL WKLY</v>
          </cell>
          <cell r="E4991">
            <v>13</v>
          </cell>
          <cell r="F4991">
            <v>0</v>
          </cell>
          <cell r="G4991">
            <v>33001</v>
          </cell>
        </row>
        <row r="4992">
          <cell r="B4992" t="str">
            <v>ROLLW-COM</v>
          </cell>
          <cell r="C4992" t="str">
            <v>ROLLOUT CMML WEEKLY UP TO 25FT</v>
          </cell>
          <cell r="D4992" t="str">
            <v>ROLLW-COMROLLOUT CMML WEEKLY UP TO 25FT</v>
          </cell>
          <cell r="E4992">
            <v>24</v>
          </cell>
          <cell r="F4992">
            <v>0</v>
          </cell>
          <cell r="G4992">
            <v>33001</v>
          </cell>
        </row>
        <row r="4993">
          <cell r="B4993" t="str">
            <v>UNLOCKREF</v>
          </cell>
          <cell r="C4993" t="str">
            <v>UNLOCK / UNLATCH REFUSE</v>
          </cell>
          <cell r="D4993" t="str">
            <v>UNLOCKREFUNLOCK / UNLATCH REFUSE</v>
          </cell>
          <cell r="E4993">
            <v>39</v>
          </cell>
          <cell r="F4993">
            <v>0</v>
          </cell>
          <cell r="G4993">
            <v>33001</v>
          </cell>
        </row>
        <row r="4994">
          <cell r="B4994" t="str">
            <v>CTRIP-COMM</v>
          </cell>
          <cell r="C4994" t="str">
            <v>RETURN TRIP CHARGE - COMM</v>
          </cell>
          <cell r="D4994" t="str">
            <v>CTRIP-COMMRETURN TRIP CHARGE - COMM</v>
          </cell>
          <cell r="E4994">
            <v>12</v>
          </cell>
          <cell r="F4994">
            <v>0</v>
          </cell>
          <cell r="G4994">
            <v>33001</v>
          </cell>
        </row>
        <row r="4995">
          <cell r="B4995" t="str">
            <v>OFOWC</v>
          </cell>
          <cell r="C4995" t="str">
            <v>OVERFILL/OVERWEIGHT COMM</v>
          </cell>
          <cell r="D4995" t="str">
            <v>OFOWCOVERFILL/OVERWEIGHT COMM</v>
          </cell>
          <cell r="E4995">
            <v>40</v>
          </cell>
          <cell r="F4995">
            <v>0</v>
          </cell>
          <cell r="G4995">
            <v>33001</v>
          </cell>
        </row>
        <row r="4996">
          <cell r="B4996" t="str">
            <v>OW300</v>
          </cell>
          <cell r="C4996" t="str">
            <v>OVERWEIGHT 300GAL</v>
          </cell>
          <cell r="D4996" t="str">
            <v>OW300OVERWEIGHT 300GAL</v>
          </cell>
          <cell r="E4996">
            <v>2</v>
          </cell>
          <cell r="F4996">
            <v>0</v>
          </cell>
          <cell r="G4996">
            <v>33001</v>
          </cell>
        </row>
        <row r="4997">
          <cell r="B4997" t="str">
            <v>SP300</v>
          </cell>
          <cell r="C4997" t="str">
            <v>SPECIAL PICKUP 300GL</v>
          </cell>
          <cell r="D4997" t="str">
            <v>SP300SPECIAL PICKUP 300GL</v>
          </cell>
          <cell r="E4997">
            <v>30</v>
          </cell>
          <cell r="F4997">
            <v>0</v>
          </cell>
          <cell r="G4997">
            <v>33001</v>
          </cell>
        </row>
        <row r="4998">
          <cell r="B4998" t="str">
            <v>2178-COM</v>
          </cell>
          <cell r="C4998" t="str">
            <v>FUEL AND MATERIAL SURCHARGE</v>
          </cell>
          <cell r="D4998" t="str">
            <v>2178-COMFUEL AND MATERIAL SURCHARGE</v>
          </cell>
          <cell r="E4998">
            <v>77</v>
          </cell>
          <cell r="F4998">
            <v>0</v>
          </cell>
          <cell r="G4998">
            <v>33002</v>
          </cell>
        </row>
        <row r="4999">
          <cell r="B4999" t="str">
            <v>2178-RES</v>
          </cell>
          <cell r="C4999" t="str">
            <v>FUEL AND MATERIAL SURCHARGE</v>
          </cell>
          <cell r="D4999" t="str">
            <v>2178-RESFUEL AND MATERIAL SURCHARGE</v>
          </cell>
          <cell r="E4999">
            <v>133</v>
          </cell>
          <cell r="F4999">
            <v>0</v>
          </cell>
          <cell r="G4999">
            <v>33002</v>
          </cell>
        </row>
        <row r="5000">
          <cell r="B5000" t="str">
            <v>2178-RO</v>
          </cell>
          <cell r="C5000" t="str">
            <v>FUEL AND MATERIAL SURCHARGE</v>
          </cell>
          <cell r="D5000" t="str">
            <v>2178-ROFUEL AND MATERIAL SURCHARGE</v>
          </cell>
          <cell r="E5000">
            <v>140</v>
          </cell>
          <cell r="F5000">
            <v>0</v>
          </cell>
          <cell r="G5000">
            <v>33002</v>
          </cell>
        </row>
        <row r="5001">
          <cell r="B5001" t="str">
            <v>ILWACO-UTILITY</v>
          </cell>
          <cell r="C5001" t="str">
            <v>6.0% CITY UTILITY TAX</v>
          </cell>
          <cell r="D5001" t="str">
            <v>ILWACO-UTILITY6.0% CITY UTILITY TAX</v>
          </cell>
          <cell r="E5001">
            <v>79</v>
          </cell>
          <cell r="F5001">
            <v>0</v>
          </cell>
          <cell r="G5001">
            <v>20175</v>
          </cell>
        </row>
        <row r="5002">
          <cell r="B5002" t="str">
            <v>LONGB-UTILITY</v>
          </cell>
          <cell r="C5002" t="str">
            <v>9.0% CITY UTILITY TAX</v>
          </cell>
          <cell r="D5002" t="str">
            <v>LONGB-UTILITY9.0% CITY UTILITY TAX</v>
          </cell>
          <cell r="E5002">
            <v>73</v>
          </cell>
          <cell r="F5002">
            <v>0</v>
          </cell>
          <cell r="G5002">
            <v>20175</v>
          </cell>
        </row>
        <row r="5003">
          <cell r="B5003" t="str">
            <v>LONGB-UTILITY ONLY</v>
          </cell>
          <cell r="C5003" t="str">
            <v>9.0% CITY UTILITY TAX</v>
          </cell>
          <cell r="D5003" t="str">
            <v>LONGB-UTILITY ONLY9.0% CITY UTILITY TAX</v>
          </cell>
          <cell r="E5003">
            <v>13</v>
          </cell>
          <cell r="F5003">
            <v>0</v>
          </cell>
          <cell r="G5003">
            <v>20175</v>
          </cell>
        </row>
        <row r="5004">
          <cell r="B5004" t="str">
            <v>REFUSE</v>
          </cell>
          <cell r="C5004" t="str">
            <v>3.6% WA REFUSE TAX</v>
          </cell>
          <cell r="D5004" t="str">
            <v>REFUSE3.6% WA REFUSE TAX</v>
          </cell>
          <cell r="E5004">
            <v>337</v>
          </cell>
          <cell r="F5004">
            <v>0</v>
          </cell>
          <cell r="G5004">
            <v>20180</v>
          </cell>
        </row>
        <row r="5005">
          <cell r="B5005" t="str">
            <v>REFUSE</v>
          </cell>
          <cell r="C5005" t="str">
            <v>3.6% WA REFUSE TAX</v>
          </cell>
          <cell r="D5005" t="str">
            <v>REFUSE3.6% WA REFUSE TAX</v>
          </cell>
          <cell r="E5005">
            <v>337</v>
          </cell>
          <cell r="F5005">
            <v>0</v>
          </cell>
          <cell r="G5005">
            <v>20180</v>
          </cell>
        </row>
        <row r="5006">
          <cell r="B5006" t="str">
            <v>REFUSE</v>
          </cell>
          <cell r="C5006" t="str">
            <v>3.6% WA REFUSE TAX</v>
          </cell>
          <cell r="D5006" t="str">
            <v>REFUSE3.6% WA REFUSE TAX</v>
          </cell>
          <cell r="E5006">
            <v>337</v>
          </cell>
          <cell r="F5006">
            <v>0</v>
          </cell>
          <cell r="G5006">
            <v>20180</v>
          </cell>
        </row>
        <row r="5007">
          <cell r="B5007" t="str">
            <v>WA-STATE</v>
          </cell>
          <cell r="C5007" t="str">
            <v>8.1% WA STATE SALES TAX</v>
          </cell>
          <cell r="D5007" t="str">
            <v>WA-STATE8.1% WA STATE SALES TAX</v>
          </cell>
          <cell r="E5007">
            <v>170</v>
          </cell>
          <cell r="F5007">
            <v>0</v>
          </cell>
          <cell r="G5007">
            <v>20140</v>
          </cell>
        </row>
        <row r="5008">
          <cell r="B5008" t="str">
            <v>WA-STATE</v>
          </cell>
          <cell r="C5008" t="str">
            <v>8.3% WA STATE SALES TAX</v>
          </cell>
          <cell r="D5008" t="str">
            <v>WA-STATE8.3% WA STATE SALES TAX</v>
          </cell>
          <cell r="E5008">
            <v>59</v>
          </cell>
          <cell r="F5008">
            <v>0</v>
          </cell>
          <cell r="G5008">
            <v>20140</v>
          </cell>
        </row>
        <row r="5009">
          <cell r="B5009" t="str">
            <v>2178-RO</v>
          </cell>
          <cell r="C5009" t="str">
            <v>FUEL AND MATERIAL SURCHARGE</v>
          </cell>
          <cell r="D5009" t="str">
            <v>2178-ROFUEL AND MATERIAL SURCHARGE</v>
          </cell>
          <cell r="E5009">
            <v>140</v>
          </cell>
          <cell r="F5009">
            <v>0</v>
          </cell>
          <cell r="G5009">
            <v>31008</v>
          </cell>
        </row>
        <row r="5010">
          <cell r="B5010" t="str">
            <v>REF-PAYNOW</v>
          </cell>
          <cell r="C5010" t="str">
            <v>REFUND OF ONE-TIME PAYMENT</v>
          </cell>
          <cell r="D5010" t="str">
            <v>REF-PAYNOWREFUND OF ONE-TIME PAYMENT</v>
          </cell>
          <cell r="E5010">
            <v>51</v>
          </cell>
          <cell r="F5010">
            <v>0</v>
          </cell>
          <cell r="G5010">
            <v>10098</v>
          </cell>
        </row>
        <row r="5011">
          <cell r="B5011" t="str">
            <v>CC-KOL</v>
          </cell>
          <cell r="C5011" t="str">
            <v>ONLINE PAYMENT-CC</v>
          </cell>
          <cell r="D5011" t="str">
            <v>CC-KOLONLINE PAYMENT-CC</v>
          </cell>
          <cell r="E5011">
            <v>151</v>
          </cell>
          <cell r="F5011">
            <v>0</v>
          </cell>
          <cell r="G5011">
            <v>10098</v>
          </cell>
        </row>
        <row r="5012">
          <cell r="B5012" t="str">
            <v>MAKEPAYMENT</v>
          </cell>
          <cell r="C5012" t="str">
            <v>MAKE A PAYMENT</v>
          </cell>
          <cell r="D5012" t="str">
            <v>MAKEPAYMENTMAKE A PAYMENT</v>
          </cell>
          <cell r="E5012">
            <v>60</v>
          </cell>
          <cell r="F5012">
            <v>0</v>
          </cell>
          <cell r="G5012">
            <v>10098</v>
          </cell>
        </row>
        <row r="5013">
          <cell r="B5013" t="str">
            <v>PAY</v>
          </cell>
          <cell r="C5013" t="str">
            <v>PAYMENT-THANK YOU!</v>
          </cell>
          <cell r="D5013" t="str">
            <v>PAYPAYMENT-THANK YOU!</v>
          </cell>
          <cell r="E5013">
            <v>141</v>
          </cell>
          <cell r="F5013">
            <v>0</v>
          </cell>
          <cell r="G5013">
            <v>10060</v>
          </cell>
        </row>
        <row r="5014">
          <cell r="B5014" t="str">
            <v>PAY-CFREE</v>
          </cell>
          <cell r="C5014" t="str">
            <v>PAYMENT-THANK YOU</v>
          </cell>
          <cell r="D5014" t="str">
            <v>PAY-CFREEPAYMENT-THANK YOU</v>
          </cell>
          <cell r="E5014">
            <v>106</v>
          </cell>
          <cell r="F5014">
            <v>0</v>
          </cell>
          <cell r="G5014">
            <v>10092</v>
          </cell>
        </row>
        <row r="5015">
          <cell r="B5015" t="str">
            <v>PAY-KOL</v>
          </cell>
          <cell r="C5015" t="str">
            <v>PAYMENT-THANK YOU - OL</v>
          </cell>
          <cell r="D5015" t="str">
            <v>PAY-KOLPAYMENT-THANK YOU - OL</v>
          </cell>
          <cell r="E5015">
            <v>128</v>
          </cell>
          <cell r="F5015">
            <v>0</v>
          </cell>
          <cell r="G5015">
            <v>10093</v>
          </cell>
        </row>
        <row r="5016">
          <cell r="B5016" t="str">
            <v>PAYNOW</v>
          </cell>
          <cell r="C5016" t="str">
            <v>ONE-TIME PAYMENT</v>
          </cell>
          <cell r="D5016" t="str">
            <v>PAYNOWONE-TIME PAYMENT</v>
          </cell>
          <cell r="E5016">
            <v>157</v>
          </cell>
          <cell r="F5016">
            <v>0</v>
          </cell>
          <cell r="G5016">
            <v>10098</v>
          </cell>
        </row>
        <row r="5017">
          <cell r="B5017" t="str">
            <v>PAYPNCL</v>
          </cell>
          <cell r="C5017" t="str">
            <v>PAYMENT THANK YOU!</v>
          </cell>
          <cell r="D5017" t="str">
            <v>PAYPNCLPAYMENT THANK YOU!</v>
          </cell>
          <cell r="E5017">
            <v>151</v>
          </cell>
          <cell r="F5017">
            <v>0</v>
          </cell>
          <cell r="G5017">
            <v>10099</v>
          </cell>
        </row>
        <row r="5018">
          <cell r="B5018" t="str">
            <v>CC-KOL</v>
          </cell>
          <cell r="C5018" t="str">
            <v>ONLINE PAYMENT-CC</v>
          </cell>
          <cell r="D5018" t="str">
            <v>CC-KOLONLINE PAYMENT-CC</v>
          </cell>
          <cell r="E5018">
            <v>151</v>
          </cell>
          <cell r="F5018">
            <v>0</v>
          </cell>
          <cell r="G5018">
            <v>10098</v>
          </cell>
        </row>
        <row r="5019">
          <cell r="B5019" t="str">
            <v>MAKEPAYMENT</v>
          </cell>
          <cell r="C5019" t="str">
            <v>MAKE A PAYMENT</v>
          </cell>
          <cell r="D5019" t="str">
            <v>MAKEPAYMENTMAKE A PAYMENT</v>
          </cell>
          <cell r="E5019">
            <v>60</v>
          </cell>
          <cell r="F5019">
            <v>0</v>
          </cell>
          <cell r="G5019">
            <v>10098</v>
          </cell>
        </row>
        <row r="5020">
          <cell r="B5020" t="str">
            <v>PAY</v>
          </cell>
          <cell r="C5020" t="str">
            <v>PAYMENT-THANK YOU!</v>
          </cell>
          <cell r="D5020" t="str">
            <v>PAYPAYMENT-THANK YOU!</v>
          </cell>
          <cell r="E5020">
            <v>141</v>
          </cell>
          <cell r="F5020">
            <v>0</v>
          </cell>
          <cell r="G5020">
            <v>10060</v>
          </cell>
        </row>
        <row r="5021">
          <cell r="B5021" t="str">
            <v>PAY-CFREE</v>
          </cell>
          <cell r="C5021" t="str">
            <v>PAYMENT-THANK YOU</v>
          </cell>
          <cell r="D5021" t="str">
            <v>PAY-CFREEPAYMENT-THANK YOU</v>
          </cell>
          <cell r="E5021">
            <v>106</v>
          </cell>
          <cell r="F5021">
            <v>0</v>
          </cell>
          <cell r="G5021">
            <v>10092</v>
          </cell>
        </row>
        <row r="5022">
          <cell r="B5022" t="str">
            <v>PAY-KOL</v>
          </cell>
          <cell r="C5022" t="str">
            <v>PAYMENT-THANK YOU - OL</v>
          </cell>
          <cell r="D5022" t="str">
            <v>PAY-KOLPAYMENT-THANK YOU - OL</v>
          </cell>
          <cell r="E5022">
            <v>128</v>
          </cell>
          <cell r="F5022">
            <v>0</v>
          </cell>
          <cell r="G5022">
            <v>10093</v>
          </cell>
        </row>
        <row r="5023">
          <cell r="B5023" t="str">
            <v>PAYMET</v>
          </cell>
          <cell r="C5023" t="str">
            <v>METAVANTE ONLINE PAYMENT</v>
          </cell>
          <cell r="D5023" t="str">
            <v>PAYMETMETAVANTE ONLINE PAYMENT</v>
          </cell>
          <cell r="E5023">
            <v>77</v>
          </cell>
          <cell r="F5023">
            <v>0</v>
          </cell>
          <cell r="G5023">
            <v>10092</v>
          </cell>
        </row>
        <row r="5024">
          <cell r="B5024" t="str">
            <v>PAYNOW</v>
          </cell>
          <cell r="C5024" t="str">
            <v>ONE-TIME PAYMENT</v>
          </cell>
          <cell r="D5024" t="str">
            <v>PAYNOWONE-TIME PAYMENT</v>
          </cell>
          <cell r="E5024">
            <v>157</v>
          </cell>
          <cell r="F5024">
            <v>0</v>
          </cell>
          <cell r="G5024">
            <v>10098</v>
          </cell>
        </row>
        <row r="5025">
          <cell r="B5025" t="str">
            <v>PAYPNCL</v>
          </cell>
          <cell r="C5025" t="str">
            <v>PAYMENT THANK YOU!</v>
          </cell>
          <cell r="D5025" t="str">
            <v>PAYPNCLPAYMENT THANK YOU!</v>
          </cell>
          <cell r="E5025">
            <v>151</v>
          </cell>
          <cell r="F5025">
            <v>0</v>
          </cell>
          <cell r="G5025">
            <v>10099</v>
          </cell>
        </row>
        <row r="5026">
          <cell r="B5026" t="str">
            <v>RET-KOL</v>
          </cell>
          <cell r="C5026" t="str">
            <v>ONLINE PAYMENT RETURN</v>
          </cell>
          <cell r="D5026" t="str">
            <v>RET-KOLONLINE PAYMENT RETURN</v>
          </cell>
          <cell r="E5026">
            <v>35</v>
          </cell>
          <cell r="F5026">
            <v>0</v>
          </cell>
          <cell r="G5026">
            <v>10093</v>
          </cell>
        </row>
        <row r="5027">
          <cell r="B5027" t="str">
            <v>CC-KOL</v>
          </cell>
          <cell r="C5027" t="str">
            <v>ONLINE PAYMENT-CC</v>
          </cell>
          <cell r="D5027" t="str">
            <v>CC-KOLONLINE PAYMENT-CC</v>
          </cell>
          <cell r="E5027">
            <v>151</v>
          </cell>
          <cell r="F5027">
            <v>0</v>
          </cell>
          <cell r="G5027">
            <v>10098</v>
          </cell>
        </row>
        <row r="5028">
          <cell r="B5028" t="str">
            <v>MAKEPAYMENT</v>
          </cell>
          <cell r="C5028" t="str">
            <v>MAKE A PAYMENT</v>
          </cell>
          <cell r="D5028" t="str">
            <v>MAKEPAYMENTMAKE A PAYMENT</v>
          </cell>
          <cell r="E5028">
            <v>60</v>
          </cell>
          <cell r="F5028">
            <v>0</v>
          </cell>
          <cell r="G5028">
            <v>10098</v>
          </cell>
        </row>
        <row r="5029">
          <cell r="B5029" t="str">
            <v>PAY</v>
          </cell>
          <cell r="C5029" t="str">
            <v>PAYMENT-THANK YOU!</v>
          </cell>
          <cell r="D5029" t="str">
            <v>PAYPAYMENT-THANK YOU!</v>
          </cell>
          <cell r="E5029">
            <v>141</v>
          </cell>
          <cell r="F5029">
            <v>0</v>
          </cell>
          <cell r="G5029">
            <v>10060</v>
          </cell>
        </row>
        <row r="5030">
          <cell r="B5030" t="str">
            <v>PAY-CFREE</v>
          </cell>
          <cell r="C5030" t="str">
            <v>PAYMENT-THANK YOU</v>
          </cell>
          <cell r="D5030" t="str">
            <v>PAY-CFREEPAYMENT-THANK YOU</v>
          </cell>
          <cell r="E5030">
            <v>106</v>
          </cell>
          <cell r="F5030">
            <v>0</v>
          </cell>
          <cell r="G5030">
            <v>10092</v>
          </cell>
        </row>
        <row r="5031">
          <cell r="B5031" t="str">
            <v>PAY-KOL</v>
          </cell>
          <cell r="C5031" t="str">
            <v>PAYMENT-THANK YOU - OL</v>
          </cell>
          <cell r="D5031" t="str">
            <v>PAY-KOLPAYMENT-THANK YOU - OL</v>
          </cell>
          <cell r="E5031">
            <v>128</v>
          </cell>
          <cell r="F5031">
            <v>0</v>
          </cell>
          <cell r="G5031">
            <v>10093</v>
          </cell>
        </row>
        <row r="5032">
          <cell r="B5032" t="str">
            <v>PAYMET</v>
          </cell>
          <cell r="C5032" t="str">
            <v>METAVANTE ONLINE PAYMENT</v>
          </cell>
          <cell r="D5032" t="str">
            <v>PAYMETMETAVANTE ONLINE PAYMENT</v>
          </cell>
          <cell r="E5032">
            <v>77</v>
          </cell>
          <cell r="F5032">
            <v>0</v>
          </cell>
          <cell r="G5032">
            <v>10092</v>
          </cell>
        </row>
        <row r="5033">
          <cell r="B5033" t="str">
            <v>PAY-NATL</v>
          </cell>
          <cell r="C5033" t="str">
            <v>PAYMENT THANK YOU</v>
          </cell>
          <cell r="D5033" t="str">
            <v>PAY-NATLPAYMENT THANK YOU</v>
          </cell>
          <cell r="E5033">
            <v>18</v>
          </cell>
          <cell r="F5033">
            <v>0</v>
          </cell>
          <cell r="G5033">
            <v>10092</v>
          </cell>
        </row>
        <row r="5034">
          <cell r="B5034" t="str">
            <v>PAYNOW</v>
          </cell>
          <cell r="C5034" t="str">
            <v>ONE-TIME PAYMENT</v>
          </cell>
          <cell r="D5034" t="str">
            <v>PAYNOWONE-TIME PAYMENT</v>
          </cell>
          <cell r="E5034">
            <v>157</v>
          </cell>
          <cell r="F5034">
            <v>0</v>
          </cell>
          <cell r="G5034">
            <v>10098</v>
          </cell>
        </row>
        <row r="5035">
          <cell r="B5035" t="str">
            <v>PAYPNCL</v>
          </cell>
          <cell r="C5035" t="str">
            <v>PAYMENT THANK YOU!</v>
          </cell>
          <cell r="D5035" t="str">
            <v>PAYPNCLPAYMENT THANK YOU!</v>
          </cell>
          <cell r="E5035">
            <v>151</v>
          </cell>
          <cell r="F5035">
            <v>0</v>
          </cell>
          <cell r="G5035">
            <v>10099</v>
          </cell>
        </row>
        <row r="5036">
          <cell r="B5036" t="str">
            <v>2178-RO</v>
          </cell>
          <cell r="C5036" t="str">
            <v>FUEL AND MATERIAL SURCHARGE</v>
          </cell>
          <cell r="D5036" t="str">
            <v>2178-ROFUEL AND MATERIAL SURCHARGE</v>
          </cell>
          <cell r="E5036">
            <v>140</v>
          </cell>
          <cell r="F5036">
            <v>0</v>
          </cell>
          <cell r="G5036">
            <v>31008</v>
          </cell>
        </row>
        <row r="5037">
          <cell r="B5037" t="str">
            <v>LONGB-UTILITY</v>
          </cell>
          <cell r="C5037" t="str">
            <v>9.0% CITY UTILITY TAX</v>
          </cell>
          <cell r="D5037" t="str">
            <v>LONGB-UTILITY9.0% CITY UTILITY TAX</v>
          </cell>
          <cell r="E5037">
            <v>73</v>
          </cell>
          <cell r="F5037">
            <v>0</v>
          </cell>
          <cell r="G5037">
            <v>20175</v>
          </cell>
        </row>
        <row r="5038">
          <cell r="B5038" t="str">
            <v>REFUSE</v>
          </cell>
          <cell r="C5038" t="str">
            <v>3.6% WA REFUSE TAX</v>
          </cell>
          <cell r="D5038" t="str">
            <v>REFUSE3.6% WA REFUSE TAX</v>
          </cell>
          <cell r="E5038">
            <v>337</v>
          </cell>
          <cell r="F5038">
            <v>0</v>
          </cell>
          <cell r="G5038">
            <v>20180</v>
          </cell>
        </row>
        <row r="5039">
          <cell r="B5039" t="str">
            <v>WA-STATE</v>
          </cell>
          <cell r="C5039" t="str">
            <v>8.3% WA STATE SALES TAX</v>
          </cell>
          <cell r="D5039" t="str">
            <v>WA-STATE8.3% WA STATE SALES TAX</v>
          </cell>
          <cell r="E5039">
            <v>59</v>
          </cell>
          <cell r="F5039">
            <v>0</v>
          </cell>
          <cell r="G5039">
            <v>20140</v>
          </cell>
        </row>
        <row r="5040">
          <cell r="B5040" t="str">
            <v>60RM1</v>
          </cell>
          <cell r="C5040" t="str">
            <v>1-60 GAL CART MONTHLY SVC</v>
          </cell>
          <cell r="D5040" t="str">
            <v>60RM11-60 GAL CART MONTHLY SVC</v>
          </cell>
          <cell r="E5040">
            <v>88</v>
          </cell>
          <cell r="F5040">
            <v>0</v>
          </cell>
          <cell r="G5040">
            <v>32000</v>
          </cell>
        </row>
        <row r="5041">
          <cell r="B5041" t="str">
            <v>60RW1</v>
          </cell>
          <cell r="C5041" t="str">
            <v>1-60 GAL CART WEEKLY SVC</v>
          </cell>
          <cell r="D5041" t="str">
            <v>60RW11-60 GAL CART WEEKLY SVC</v>
          </cell>
          <cell r="E5041">
            <v>144</v>
          </cell>
          <cell r="F5041">
            <v>0</v>
          </cell>
          <cell r="G5041">
            <v>32000</v>
          </cell>
        </row>
        <row r="5042">
          <cell r="B5042" t="str">
            <v>65RBRENT</v>
          </cell>
          <cell r="C5042" t="str">
            <v>65 RESI BEAR RENT</v>
          </cell>
          <cell r="D5042" t="str">
            <v>65RBRENT65 RESI BEAR RENT</v>
          </cell>
          <cell r="E5042">
            <v>80</v>
          </cell>
          <cell r="F5042">
            <v>0</v>
          </cell>
          <cell r="G5042">
            <v>32000</v>
          </cell>
        </row>
        <row r="5043">
          <cell r="B5043" t="str">
            <v>90RW1</v>
          </cell>
          <cell r="C5043" t="str">
            <v>1-90 GAL CART RESI WKLY</v>
          </cell>
          <cell r="D5043" t="str">
            <v>90RW11-90 GAL CART RESI WKLY</v>
          </cell>
          <cell r="E5043">
            <v>104</v>
          </cell>
          <cell r="F5043">
            <v>0</v>
          </cell>
          <cell r="G5043">
            <v>32000</v>
          </cell>
        </row>
        <row r="5044">
          <cell r="B5044" t="str">
            <v>95RBRENT</v>
          </cell>
          <cell r="C5044" t="str">
            <v>95 RESI BEAR RENT</v>
          </cell>
          <cell r="D5044" t="str">
            <v>95RBRENT95 RESI BEAR RENT</v>
          </cell>
          <cell r="E5044">
            <v>49</v>
          </cell>
          <cell r="F5044">
            <v>0</v>
          </cell>
          <cell r="G5044">
            <v>32000</v>
          </cell>
        </row>
        <row r="5045">
          <cell r="B5045" t="str">
            <v>RDRIVEIN</v>
          </cell>
          <cell r="C5045" t="str">
            <v>DRIVE IN SERVICE</v>
          </cell>
          <cell r="D5045" t="str">
            <v>RDRIVEINDRIVE IN SERVICE</v>
          </cell>
          <cell r="E5045">
            <v>52</v>
          </cell>
          <cell r="F5045">
            <v>0</v>
          </cell>
          <cell r="G5045">
            <v>32001</v>
          </cell>
        </row>
        <row r="5046">
          <cell r="B5046" t="str">
            <v>ROLLM-RESI</v>
          </cell>
          <cell r="C5046" t="str">
            <v>ROLLOUT RESI MTHLY UP TO</v>
          </cell>
          <cell r="D5046" t="str">
            <v>ROLLM-RESIROLLOUT RESI MTHLY UP TO</v>
          </cell>
          <cell r="E5046">
            <v>26</v>
          </cell>
          <cell r="F5046">
            <v>0</v>
          </cell>
          <cell r="G5046">
            <v>32001</v>
          </cell>
        </row>
        <row r="5047">
          <cell r="B5047" t="str">
            <v>ROLLW-RESI</v>
          </cell>
          <cell r="C5047" t="str">
            <v>Rollout 25ft/can per pick up</v>
          </cell>
          <cell r="D5047" t="str">
            <v>ROLLW-RESIRollout 25ft/can per pick up</v>
          </cell>
          <cell r="E5047">
            <v>32</v>
          </cell>
          <cell r="F5047">
            <v>0</v>
          </cell>
          <cell r="G5047">
            <v>32001</v>
          </cell>
        </row>
        <row r="5048">
          <cell r="B5048" t="str">
            <v>RWALKIN</v>
          </cell>
          <cell r="C5048" t="str">
            <v>WALK IN SERVICE</v>
          </cell>
          <cell r="D5048" t="str">
            <v>RWALKINWALK IN SERVICE</v>
          </cell>
          <cell r="E5048">
            <v>26</v>
          </cell>
          <cell r="F5048">
            <v>0</v>
          </cell>
          <cell r="G5048">
            <v>32001</v>
          </cell>
        </row>
        <row r="5049">
          <cell r="B5049" t="str">
            <v>UNLOCKRES</v>
          </cell>
          <cell r="C5049" t="str">
            <v>UNLOCK/UNLATCH REFUSE</v>
          </cell>
          <cell r="D5049" t="str">
            <v>UNLOCKRESUNLOCK/UNLATCH REFUSE</v>
          </cell>
          <cell r="E5049">
            <v>2</v>
          </cell>
          <cell r="F5049">
            <v>0</v>
          </cell>
          <cell r="G5049">
            <v>32002</v>
          </cell>
        </row>
        <row r="5050">
          <cell r="B5050" t="str">
            <v>EXTRAR</v>
          </cell>
          <cell r="C5050" t="str">
            <v>EXTRA CAN/BAGS</v>
          </cell>
          <cell r="D5050" t="str">
            <v>EXTRAREXTRA CAN/BAGS</v>
          </cell>
          <cell r="E5050">
            <v>74</v>
          </cell>
          <cell r="F5050">
            <v>0</v>
          </cell>
          <cell r="G5050">
            <v>32001</v>
          </cell>
        </row>
        <row r="5051">
          <cell r="B5051" t="str">
            <v>OFOWR</v>
          </cell>
          <cell r="C5051" t="str">
            <v>OVERFILL/OVERWEIGHT CHG</v>
          </cell>
          <cell r="D5051" t="str">
            <v>OFOWROVERFILL/OVERWEIGHT CHG</v>
          </cell>
          <cell r="E5051">
            <v>70</v>
          </cell>
          <cell r="F5051">
            <v>0</v>
          </cell>
          <cell r="G5051">
            <v>32001</v>
          </cell>
        </row>
        <row r="5052">
          <cell r="B5052" t="str">
            <v>REDELIVER</v>
          </cell>
          <cell r="C5052" t="str">
            <v>DELIVERY CHARGE</v>
          </cell>
          <cell r="D5052" t="str">
            <v>REDELIVERDELIVERY CHARGE</v>
          </cell>
          <cell r="E5052">
            <v>77</v>
          </cell>
          <cell r="F5052">
            <v>0</v>
          </cell>
          <cell r="G5052">
            <v>32001</v>
          </cell>
        </row>
        <row r="5053">
          <cell r="B5053" t="str">
            <v>RESTART</v>
          </cell>
          <cell r="C5053" t="str">
            <v>SERVICE RESTART FEE</v>
          </cell>
          <cell r="D5053" t="str">
            <v>RESTARTSERVICE RESTART FEE</v>
          </cell>
          <cell r="E5053">
            <v>80</v>
          </cell>
          <cell r="F5053">
            <v>0</v>
          </cell>
          <cell r="G5053">
            <v>32000</v>
          </cell>
        </row>
        <row r="5054">
          <cell r="B5054" t="str">
            <v>TRIPRCANS</v>
          </cell>
          <cell r="C5054" t="str">
            <v>RETURN TRIP CHARGE - CANS</v>
          </cell>
          <cell r="D5054" t="str">
            <v>TRIPRCANSRETURN TRIP CHARGE - CANS</v>
          </cell>
          <cell r="E5054">
            <v>8</v>
          </cell>
          <cell r="F5054">
            <v>0</v>
          </cell>
          <cell r="G5054">
            <v>32001</v>
          </cell>
        </row>
        <row r="5055">
          <cell r="B5055" t="str">
            <v>2178-COM</v>
          </cell>
          <cell r="C5055" t="str">
            <v>FUEL AND MATERIAL SURCHARGE</v>
          </cell>
          <cell r="D5055" t="str">
            <v>2178-COMFUEL AND MATERIAL SURCHARGE</v>
          </cell>
          <cell r="E5055">
            <v>77</v>
          </cell>
          <cell r="F5055">
            <v>0</v>
          </cell>
          <cell r="G5055">
            <v>33002</v>
          </cell>
        </row>
        <row r="5056">
          <cell r="B5056" t="str">
            <v>2178-RES</v>
          </cell>
          <cell r="C5056" t="str">
            <v>FUEL AND MATERIAL SURCHARGE</v>
          </cell>
          <cell r="D5056" t="str">
            <v>2178-RESFUEL AND MATERIAL SURCHARGE</v>
          </cell>
          <cell r="E5056">
            <v>133</v>
          </cell>
          <cell r="F5056">
            <v>0</v>
          </cell>
          <cell r="G5056">
            <v>32002</v>
          </cell>
        </row>
        <row r="5057">
          <cell r="B5057" t="str">
            <v>LONGB-UTILITY</v>
          </cell>
          <cell r="C5057" t="str">
            <v>9.0% CITY UTILITY TAX</v>
          </cell>
          <cell r="D5057" t="str">
            <v>LONGB-UTILITY9.0% CITY UTILITY TAX</v>
          </cell>
          <cell r="E5057">
            <v>73</v>
          </cell>
          <cell r="F5057">
            <v>0</v>
          </cell>
          <cell r="G5057">
            <v>20175</v>
          </cell>
        </row>
        <row r="5058">
          <cell r="B5058" t="str">
            <v>REFUSE</v>
          </cell>
          <cell r="C5058" t="str">
            <v>3.6% WA REFUSE TAX</v>
          </cell>
          <cell r="D5058" t="str">
            <v>REFUSE3.6% WA REFUSE TAX</v>
          </cell>
          <cell r="E5058">
            <v>337</v>
          </cell>
          <cell r="F5058">
            <v>0</v>
          </cell>
          <cell r="G5058">
            <v>20180</v>
          </cell>
        </row>
        <row r="5059">
          <cell r="B5059" t="str">
            <v>WA-STATE</v>
          </cell>
          <cell r="C5059" t="str">
            <v>8.3% WA STATE SALES TAX</v>
          </cell>
          <cell r="D5059" t="str">
            <v>WA-STATE8.3% WA STATE SALES TAX</v>
          </cell>
          <cell r="E5059">
            <v>59</v>
          </cell>
          <cell r="F5059">
            <v>0</v>
          </cell>
          <cell r="G5059">
            <v>20140</v>
          </cell>
        </row>
        <row r="5060">
          <cell r="B5060" t="str">
            <v>60RW1</v>
          </cell>
          <cell r="C5060" t="str">
            <v>1-60 GAL CART WEEKLY SVC</v>
          </cell>
          <cell r="D5060" t="str">
            <v>60RW11-60 GAL CART WEEKLY SVC</v>
          </cell>
          <cell r="E5060">
            <v>144</v>
          </cell>
          <cell r="F5060">
            <v>0</v>
          </cell>
          <cell r="G5060">
            <v>32000</v>
          </cell>
        </row>
        <row r="5061">
          <cell r="B5061" t="str">
            <v>90RW1</v>
          </cell>
          <cell r="C5061" t="str">
            <v>1-90 GAL CART RESI WKLY</v>
          </cell>
          <cell r="D5061" t="str">
            <v>90RW11-90 GAL CART RESI WKLY</v>
          </cell>
          <cell r="E5061">
            <v>104</v>
          </cell>
          <cell r="F5061">
            <v>0</v>
          </cell>
          <cell r="G5061">
            <v>32000</v>
          </cell>
        </row>
        <row r="5062">
          <cell r="B5062" t="str">
            <v>ROLLM-RESI</v>
          </cell>
          <cell r="C5062" t="str">
            <v>ROLLOUT RESI MTHLY UP TO</v>
          </cell>
          <cell r="D5062" t="str">
            <v>ROLLM-RESIROLLOUT RESI MTHLY UP TO</v>
          </cell>
          <cell r="E5062">
            <v>26</v>
          </cell>
          <cell r="F5062">
            <v>0</v>
          </cell>
          <cell r="G5062">
            <v>32001</v>
          </cell>
        </row>
        <row r="5063">
          <cell r="B5063" t="str">
            <v>RESTART</v>
          </cell>
          <cell r="C5063" t="str">
            <v>SERVICE RESTART FEE</v>
          </cell>
          <cell r="D5063" t="str">
            <v>RESTARTSERVICE RESTART FEE</v>
          </cell>
          <cell r="E5063">
            <v>80</v>
          </cell>
          <cell r="F5063">
            <v>0</v>
          </cell>
          <cell r="G5063">
            <v>32000</v>
          </cell>
        </row>
        <row r="5064">
          <cell r="B5064" t="str">
            <v>RXTRA60</v>
          </cell>
          <cell r="C5064" t="str">
            <v>EXTRA 60GAL RESI</v>
          </cell>
          <cell r="D5064" t="str">
            <v>RXTRA60EXTRA 60GAL RESI</v>
          </cell>
          <cell r="E5064">
            <v>49</v>
          </cell>
          <cell r="F5064">
            <v>0</v>
          </cell>
          <cell r="G5064">
            <v>32001</v>
          </cell>
        </row>
        <row r="5065">
          <cell r="B5065" t="str">
            <v>RXTRA90</v>
          </cell>
          <cell r="C5065" t="str">
            <v>EXTRA 90GAL RESI</v>
          </cell>
          <cell r="D5065" t="str">
            <v>RXTRA90EXTRA 90GAL RESI</v>
          </cell>
          <cell r="E5065">
            <v>35</v>
          </cell>
          <cell r="F5065">
            <v>0</v>
          </cell>
          <cell r="G5065">
            <v>32001</v>
          </cell>
        </row>
        <row r="5066">
          <cell r="B5066" t="str">
            <v>2178-RES</v>
          </cell>
          <cell r="C5066" t="str">
            <v>FUEL AND MATERIAL SURCHARGE</v>
          </cell>
          <cell r="D5066" t="str">
            <v>2178-RESFUEL AND MATERIAL SURCHARGE</v>
          </cell>
          <cell r="E5066">
            <v>133</v>
          </cell>
          <cell r="F5066">
            <v>0</v>
          </cell>
          <cell r="G5066">
            <v>32002</v>
          </cell>
        </row>
        <row r="5067">
          <cell r="B5067" t="str">
            <v>LONGB-UTILITY</v>
          </cell>
          <cell r="C5067" t="str">
            <v>9.0% CITY UTILITY TAX</v>
          </cell>
          <cell r="D5067" t="str">
            <v>LONGB-UTILITY9.0% CITY UTILITY TAX</v>
          </cell>
          <cell r="E5067">
            <v>73</v>
          </cell>
          <cell r="F5067">
            <v>0</v>
          </cell>
          <cell r="G5067">
            <v>20175</v>
          </cell>
        </row>
        <row r="5068">
          <cell r="B5068" t="str">
            <v>REFUSE</v>
          </cell>
          <cell r="C5068" t="str">
            <v>3.6% WA REFUSE TAX</v>
          </cell>
          <cell r="D5068" t="str">
            <v>REFUSE3.6% WA REFUSE TAX</v>
          </cell>
          <cell r="E5068">
            <v>337</v>
          </cell>
          <cell r="F5068">
            <v>0</v>
          </cell>
          <cell r="G5068">
            <v>20180</v>
          </cell>
        </row>
        <row r="5069">
          <cell r="B5069" t="str">
            <v>UNLOCKRESW1</v>
          </cell>
          <cell r="C5069" t="str">
            <v>UNLOCK/UNLATCH WEEKLY</v>
          </cell>
          <cell r="D5069" t="str">
            <v>UNLOCKRESW1UNLOCK/UNLATCH WEEKLY</v>
          </cell>
          <cell r="E5069">
            <v>20</v>
          </cell>
          <cell r="F5069">
            <v>0</v>
          </cell>
          <cell r="G5069">
            <v>32001</v>
          </cell>
        </row>
        <row r="5070">
          <cell r="B5070" t="str">
            <v>EXTRAR</v>
          </cell>
          <cell r="C5070" t="str">
            <v>EXTRA CAN/BAGS</v>
          </cell>
          <cell r="D5070" t="str">
            <v>EXTRAREXTRA CAN/BAGS</v>
          </cell>
          <cell r="E5070">
            <v>74</v>
          </cell>
          <cell r="F5070">
            <v>0</v>
          </cell>
          <cell r="G5070">
            <v>32001</v>
          </cell>
        </row>
        <row r="5071">
          <cell r="B5071" t="str">
            <v>REDELIVER</v>
          </cell>
          <cell r="C5071" t="str">
            <v>DELIVERY CHARGE</v>
          </cell>
          <cell r="D5071" t="str">
            <v>REDELIVERDELIVERY CHARGE</v>
          </cell>
          <cell r="E5071">
            <v>77</v>
          </cell>
          <cell r="F5071">
            <v>0</v>
          </cell>
          <cell r="G5071">
            <v>32001</v>
          </cell>
        </row>
        <row r="5072">
          <cell r="B5072" t="str">
            <v>TIRE-RESI</v>
          </cell>
          <cell r="C5072" t="str">
            <v>TIRE FEE - RESI</v>
          </cell>
          <cell r="D5072" t="str">
            <v>TIRE-RESITIRE FEE - RESI</v>
          </cell>
          <cell r="E5072">
            <v>2</v>
          </cell>
          <cell r="F5072">
            <v>0</v>
          </cell>
          <cell r="G5072">
            <v>32001</v>
          </cell>
        </row>
        <row r="5073">
          <cell r="B5073" t="str">
            <v>CPRENT20M</v>
          </cell>
          <cell r="C5073" t="str">
            <v>20YD COMP MONTHLY RENT</v>
          </cell>
          <cell r="D5073" t="str">
            <v>CPRENT20M20YD COMP MONTHLY RENT</v>
          </cell>
          <cell r="E5073">
            <v>12</v>
          </cell>
          <cell r="F5073">
            <v>0</v>
          </cell>
          <cell r="G5073">
            <v>31002</v>
          </cell>
        </row>
        <row r="5074">
          <cell r="B5074" t="str">
            <v>RORENT</v>
          </cell>
          <cell r="C5074" t="str">
            <v>ROLL OFF RENT</v>
          </cell>
          <cell r="D5074" t="str">
            <v>RORENTROLL OFF RENT</v>
          </cell>
          <cell r="E5074">
            <v>48</v>
          </cell>
          <cell r="F5074">
            <v>0</v>
          </cell>
          <cell r="G5074">
            <v>31002</v>
          </cell>
        </row>
        <row r="5075">
          <cell r="B5075" t="str">
            <v>RORENTTM</v>
          </cell>
          <cell r="C5075" t="str">
            <v>ROLL OFF RENT TEMP MONTHLY</v>
          </cell>
          <cell r="D5075" t="str">
            <v>RORENTTMROLL OFF RENT TEMP MONTHLY</v>
          </cell>
          <cell r="E5075">
            <v>67</v>
          </cell>
          <cell r="F5075">
            <v>0</v>
          </cell>
          <cell r="G5075">
            <v>31002</v>
          </cell>
        </row>
        <row r="5076">
          <cell r="B5076" t="str">
            <v>SPRECY</v>
          </cell>
          <cell r="C5076" t="str">
            <v>SPECIAL RECY HAUL</v>
          </cell>
          <cell r="D5076" t="str">
            <v>SPRECYSPECIAL RECY HAUL</v>
          </cell>
          <cell r="E5076">
            <v>24</v>
          </cell>
          <cell r="F5076">
            <v>0</v>
          </cell>
          <cell r="G5076">
            <v>31004</v>
          </cell>
        </row>
        <row r="5077">
          <cell r="B5077" t="str">
            <v>CPHAUL20</v>
          </cell>
          <cell r="C5077" t="str">
            <v>20YD COMPACTOR-HAUL</v>
          </cell>
          <cell r="D5077" t="str">
            <v>CPHAUL2020YD COMPACTOR-HAUL</v>
          </cell>
          <cell r="E5077">
            <v>9</v>
          </cell>
          <cell r="F5077">
            <v>0</v>
          </cell>
          <cell r="G5077">
            <v>31000</v>
          </cell>
        </row>
        <row r="5078">
          <cell r="B5078" t="str">
            <v>DISP</v>
          </cell>
          <cell r="C5078" t="str">
            <v>Disposal Fee Per Ton</v>
          </cell>
          <cell r="D5078" t="str">
            <v>DISPDisposal Fee Per Ton</v>
          </cell>
          <cell r="E5078">
            <v>62</v>
          </cell>
          <cell r="F5078">
            <v>0</v>
          </cell>
          <cell r="G5078">
            <v>31005</v>
          </cell>
        </row>
        <row r="5079">
          <cell r="B5079" t="str">
            <v>RECYHAUL</v>
          </cell>
          <cell r="C5079" t="str">
            <v>ROLL OFF RECYCLE HAUL</v>
          </cell>
          <cell r="D5079" t="str">
            <v>RECYHAULROLL OFF RECYCLE HAUL</v>
          </cell>
          <cell r="E5079">
            <v>42</v>
          </cell>
          <cell r="F5079">
            <v>0</v>
          </cell>
          <cell r="G5079">
            <v>31004</v>
          </cell>
        </row>
        <row r="5080">
          <cell r="B5080" t="str">
            <v>ROHAUL20</v>
          </cell>
          <cell r="C5080" t="str">
            <v>20YD ROLL OFF-HAUL</v>
          </cell>
          <cell r="D5080" t="str">
            <v>ROHAUL2020YD ROLL OFF-HAUL</v>
          </cell>
          <cell r="E5080">
            <v>48</v>
          </cell>
          <cell r="F5080">
            <v>0</v>
          </cell>
          <cell r="G5080">
            <v>31000</v>
          </cell>
        </row>
        <row r="5081">
          <cell r="B5081" t="str">
            <v>ROHAUL30T</v>
          </cell>
          <cell r="C5081" t="str">
            <v>30YD ROLL OFF TEMP HAUL</v>
          </cell>
          <cell r="D5081" t="str">
            <v>ROHAUL30T30YD ROLL OFF TEMP HAUL</v>
          </cell>
          <cell r="E5081">
            <v>51</v>
          </cell>
          <cell r="F5081">
            <v>0</v>
          </cell>
          <cell r="G5081">
            <v>31001</v>
          </cell>
        </row>
        <row r="5082">
          <cell r="B5082" t="str">
            <v>COMMODITY</v>
          </cell>
          <cell r="C5082" t="str">
            <v>COMMODITY</v>
          </cell>
          <cell r="D5082" t="str">
            <v>COMMODITYCOMMODITY</v>
          </cell>
          <cell r="E5082">
            <v>33</v>
          </cell>
          <cell r="F5082">
            <v>0</v>
          </cell>
          <cell r="G5082">
            <v>44161</v>
          </cell>
        </row>
        <row r="5083">
          <cell r="B5083" t="str">
            <v>2178-RO</v>
          </cell>
          <cell r="C5083" t="str">
            <v>FUEL AND MATERIAL SURCHARGE</v>
          </cell>
          <cell r="D5083" t="str">
            <v>2178-ROFUEL AND MATERIAL SURCHARGE</v>
          </cell>
          <cell r="E5083">
            <v>140</v>
          </cell>
          <cell r="F5083">
            <v>0</v>
          </cell>
          <cell r="G5083">
            <v>31008</v>
          </cell>
        </row>
        <row r="5084">
          <cell r="B5084" t="str">
            <v>LONGB-UTILITY</v>
          </cell>
          <cell r="C5084" t="str">
            <v>9.0% CITY UTILITY TAX</v>
          </cell>
          <cell r="D5084" t="str">
            <v>LONGB-UTILITY9.0% CITY UTILITY TAX</v>
          </cell>
          <cell r="E5084">
            <v>73</v>
          </cell>
          <cell r="F5084">
            <v>0</v>
          </cell>
          <cell r="G5084">
            <v>20175</v>
          </cell>
        </row>
        <row r="5085">
          <cell r="B5085" t="str">
            <v>REFUSE</v>
          </cell>
          <cell r="C5085" t="str">
            <v>3.6% WA REFUSE TAX</v>
          </cell>
          <cell r="D5085" t="str">
            <v>REFUSE3.6% WA REFUSE TAX</v>
          </cell>
          <cell r="E5085">
            <v>337</v>
          </cell>
          <cell r="F5085">
            <v>0</v>
          </cell>
          <cell r="G5085">
            <v>20180</v>
          </cell>
        </row>
        <row r="5086">
          <cell r="B5086" t="str">
            <v>WA-STATE</v>
          </cell>
          <cell r="C5086" t="str">
            <v>8.3% WA STATE SALES TAX</v>
          </cell>
          <cell r="D5086" t="str">
            <v>WA-STATE8.3% WA STATE SALES TAX</v>
          </cell>
          <cell r="E5086">
            <v>59</v>
          </cell>
          <cell r="F5086">
            <v>0</v>
          </cell>
          <cell r="G5086">
            <v>20140</v>
          </cell>
        </row>
        <row r="5087">
          <cell r="B5087" t="str">
            <v>FINCHG</v>
          </cell>
          <cell r="C5087" t="str">
            <v>LATE FEE</v>
          </cell>
          <cell r="D5087" t="str">
            <v>FINCHGLATE FEE</v>
          </cell>
          <cell r="E5087">
            <v>138</v>
          </cell>
          <cell r="F5087">
            <v>0</v>
          </cell>
          <cell r="G5087">
            <v>38000</v>
          </cell>
        </row>
        <row r="5088">
          <cell r="B5088" t="str">
            <v>BD</v>
          </cell>
          <cell r="C5088" t="str">
            <v>W\O BAD DEBT</v>
          </cell>
          <cell r="D5088" t="str">
            <v>BDW\O BAD DEBT</v>
          </cell>
          <cell r="E5088">
            <v>46</v>
          </cell>
          <cell r="F5088">
            <v>0</v>
          </cell>
          <cell r="G5088">
            <v>11902</v>
          </cell>
        </row>
        <row r="5089">
          <cell r="B5089" t="str">
            <v>BDR</v>
          </cell>
          <cell r="C5089" t="str">
            <v>BAD DEBT RECOVERY</v>
          </cell>
          <cell r="D5089" t="str">
            <v>BDRBAD DEBT RECOVERY</v>
          </cell>
          <cell r="E5089">
            <v>30</v>
          </cell>
          <cell r="F5089">
            <v>0</v>
          </cell>
          <cell r="G5089">
            <v>11903</v>
          </cell>
        </row>
        <row r="5090">
          <cell r="B5090" t="str">
            <v>MM</v>
          </cell>
          <cell r="C5090" t="str">
            <v>MOVE MONEY</v>
          </cell>
          <cell r="D5090" t="str">
            <v>MMMOVE MONEY</v>
          </cell>
          <cell r="E5090">
            <v>63</v>
          </cell>
          <cell r="F5090">
            <v>0</v>
          </cell>
          <cell r="G5090">
            <v>10095</v>
          </cell>
        </row>
        <row r="5091">
          <cell r="B5091" t="str">
            <v>BD</v>
          </cell>
          <cell r="C5091" t="str">
            <v>W\O BAD DEBT</v>
          </cell>
          <cell r="D5091" t="str">
            <v>BDW\O BAD DEBT</v>
          </cell>
          <cell r="E5091">
            <v>46</v>
          </cell>
          <cell r="F5091">
            <v>0</v>
          </cell>
          <cell r="G5091">
            <v>11902</v>
          </cell>
        </row>
        <row r="5092">
          <cell r="B5092" t="str">
            <v>BDR</v>
          </cell>
          <cell r="C5092" t="str">
            <v>BAD DEBT RECOVERY</v>
          </cell>
          <cell r="D5092" t="str">
            <v>BDRBAD DEBT RECOVERY</v>
          </cell>
          <cell r="E5092">
            <v>30</v>
          </cell>
          <cell r="F5092">
            <v>0</v>
          </cell>
          <cell r="G5092">
            <v>11903</v>
          </cell>
        </row>
        <row r="5093">
          <cell r="B5093" t="str">
            <v>FINCHG</v>
          </cell>
          <cell r="C5093" t="str">
            <v>LATE FEE</v>
          </cell>
          <cell r="D5093" t="str">
            <v>FINCHGLATE FEE</v>
          </cell>
          <cell r="E5093">
            <v>138</v>
          </cell>
          <cell r="F5093">
            <v>0</v>
          </cell>
          <cell r="G5093">
            <v>38000</v>
          </cell>
        </row>
        <row r="5094">
          <cell r="B5094" t="str">
            <v>MM</v>
          </cell>
          <cell r="C5094" t="str">
            <v>MOVE MONEY</v>
          </cell>
          <cell r="D5094" t="str">
            <v>MMMOVE MONEY</v>
          </cell>
          <cell r="E5094">
            <v>63</v>
          </cell>
          <cell r="F5094">
            <v>0</v>
          </cell>
          <cell r="G5094">
            <v>10095</v>
          </cell>
        </row>
        <row r="5095">
          <cell r="B5095" t="str">
            <v>NSF FEES</v>
          </cell>
          <cell r="C5095" t="str">
            <v>RETURNED CHECK FEE</v>
          </cell>
          <cell r="D5095" t="str">
            <v>NSF FEESRETURNED CHECK FEE</v>
          </cell>
          <cell r="E5095">
            <v>25</v>
          </cell>
          <cell r="F5095">
            <v>0</v>
          </cell>
          <cell r="G5095">
            <v>91002</v>
          </cell>
        </row>
        <row r="5096">
          <cell r="B5096" t="str">
            <v>RETCK</v>
          </cell>
          <cell r="C5096" t="str">
            <v>RETURNED CHECK</v>
          </cell>
          <cell r="D5096" t="str">
            <v>RETCKRETURNED CHECK</v>
          </cell>
          <cell r="E5096">
            <v>5</v>
          </cell>
          <cell r="F5096">
            <v>0</v>
          </cell>
          <cell r="G5096">
            <v>10060</v>
          </cell>
        </row>
        <row r="5097">
          <cell r="B5097" t="str">
            <v>FINCHG</v>
          </cell>
          <cell r="C5097" t="str">
            <v>LATE FEE</v>
          </cell>
          <cell r="D5097" t="str">
            <v>FINCHGLATE FEE</v>
          </cell>
          <cell r="E5097">
            <v>138</v>
          </cell>
          <cell r="F5097">
            <v>0</v>
          </cell>
          <cell r="G5097">
            <v>38000</v>
          </cell>
        </row>
        <row r="5098">
          <cell r="B5098" t="str">
            <v>BDR</v>
          </cell>
          <cell r="C5098" t="str">
            <v>BAD DEBT RECOVERY</v>
          </cell>
          <cell r="D5098" t="str">
            <v>BDRBAD DEBT RECOVERY</v>
          </cell>
          <cell r="E5098">
            <v>30</v>
          </cell>
          <cell r="F5098">
            <v>0</v>
          </cell>
          <cell r="G5098">
            <v>11903</v>
          </cell>
        </row>
        <row r="5099">
          <cell r="B5099" t="str">
            <v>MM</v>
          </cell>
          <cell r="C5099" t="str">
            <v>MOVE MONEY</v>
          </cell>
          <cell r="D5099" t="str">
            <v>MMMOVE MONEY</v>
          </cell>
          <cell r="E5099">
            <v>63</v>
          </cell>
          <cell r="F5099">
            <v>0</v>
          </cell>
          <cell r="G5099">
            <v>10095</v>
          </cell>
        </row>
        <row r="5100">
          <cell r="B5100" t="str">
            <v>REFUND</v>
          </cell>
          <cell r="C5100" t="str">
            <v>REFUND</v>
          </cell>
          <cell r="D5100" t="str">
            <v>REFUNDREFUND</v>
          </cell>
          <cell r="E5100">
            <v>42</v>
          </cell>
          <cell r="F5100">
            <v>0</v>
          </cell>
          <cell r="G5100">
            <v>11599</v>
          </cell>
        </row>
        <row r="5101">
          <cell r="B5101" t="str">
            <v>300CE1</v>
          </cell>
          <cell r="C5101" t="str">
            <v>1-300 GL CART EOW SVC</v>
          </cell>
          <cell r="D5101" t="str">
            <v>300CE11-300 GL CART EOW SVC</v>
          </cell>
          <cell r="E5101">
            <v>46</v>
          </cell>
          <cell r="F5101">
            <v>0</v>
          </cell>
          <cell r="G5101">
            <v>33000</v>
          </cell>
        </row>
        <row r="5102">
          <cell r="B5102" t="str">
            <v>CRENT300</v>
          </cell>
          <cell r="C5102" t="str">
            <v>CONTAINER RENT 300 GAL</v>
          </cell>
          <cell r="D5102" t="str">
            <v>CRENT300CONTAINER RENT 300 GAL</v>
          </cell>
          <cell r="E5102">
            <v>46</v>
          </cell>
          <cell r="F5102">
            <v>0</v>
          </cell>
          <cell r="G5102">
            <v>33000</v>
          </cell>
        </row>
        <row r="5103">
          <cell r="B5103" t="str">
            <v>SP65B</v>
          </cell>
          <cell r="C5103" t="str">
            <v>SPECIAL PICKUP 65GL BEAR</v>
          </cell>
          <cell r="D5103" t="str">
            <v>SP65BSPECIAL PICKUP 65GL BEAR</v>
          </cell>
          <cell r="E5103">
            <v>12</v>
          </cell>
          <cell r="F5103">
            <v>0</v>
          </cell>
          <cell r="G5103">
            <v>33001</v>
          </cell>
        </row>
        <row r="5104">
          <cell r="B5104" t="str">
            <v>300C2W1</v>
          </cell>
          <cell r="C5104" t="str">
            <v>1-300 GL CART 2X WK SVC</v>
          </cell>
          <cell r="D5104" t="str">
            <v>300C2W11-300 GL CART 2X WK SVC</v>
          </cell>
          <cell r="E5104">
            <v>41</v>
          </cell>
          <cell r="F5104">
            <v>0</v>
          </cell>
          <cell r="G5104">
            <v>33000</v>
          </cell>
        </row>
        <row r="5105">
          <cell r="B5105" t="str">
            <v>300C3W1</v>
          </cell>
          <cell r="C5105" t="str">
            <v>1-300 GL CART 3X WK SVC</v>
          </cell>
          <cell r="D5105" t="str">
            <v>300C3W11-300 GL CART 3X WK SVC</v>
          </cell>
          <cell r="E5105">
            <v>38</v>
          </cell>
          <cell r="F5105">
            <v>0</v>
          </cell>
          <cell r="G5105">
            <v>33000</v>
          </cell>
        </row>
        <row r="5106">
          <cell r="B5106" t="str">
            <v>300C4W1</v>
          </cell>
          <cell r="C5106" t="str">
            <v>1-300 GL CART 4X WK SVC</v>
          </cell>
          <cell r="D5106" t="str">
            <v>300C4W11-300 GL CART 4X WK SVC</v>
          </cell>
          <cell r="E5106">
            <v>11</v>
          </cell>
          <cell r="F5106">
            <v>0</v>
          </cell>
          <cell r="G5106">
            <v>33000</v>
          </cell>
        </row>
        <row r="5107">
          <cell r="B5107" t="str">
            <v>300CE1</v>
          </cell>
          <cell r="C5107" t="str">
            <v>1-300 GL CART EOW SVC</v>
          </cell>
          <cell r="D5107" t="str">
            <v>300CE11-300 GL CART EOW SVC</v>
          </cell>
          <cell r="E5107">
            <v>46</v>
          </cell>
          <cell r="F5107">
            <v>0</v>
          </cell>
          <cell r="G5107">
            <v>33000</v>
          </cell>
        </row>
        <row r="5108">
          <cell r="B5108" t="str">
            <v>300CW1</v>
          </cell>
          <cell r="C5108" t="str">
            <v>1-300 GL CART WEEKLY SVC</v>
          </cell>
          <cell r="D5108" t="str">
            <v>300CW11-300 GL CART WEEKLY SVC</v>
          </cell>
          <cell r="E5108">
            <v>51</v>
          </cell>
          <cell r="F5108">
            <v>0</v>
          </cell>
          <cell r="G5108">
            <v>33000</v>
          </cell>
        </row>
        <row r="5109">
          <cell r="B5109" t="str">
            <v>300RENTTM</v>
          </cell>
          <cell r="C5109" t="str">
            <v>300 GL CART TEMP RENT MONTHLY</v>
          </cell>
          <cell r="D5109" t="str">
            <v>300RENTTM300 GL CART TEMP RENT MONTHLY</v>
          </cell>
          <cell r="E5109">
            <v>28</v>
          </cell>
          <cell r="F5109">
            <v>0</v>
          </cell>
          <cell r="G5109">
            <v>33000</v>
          </cell>
        </row>
        <row r="5110">
          <cell r="B5110" t="str">
            <v>60C2W1</v>
          </cell>
          <cell r="C5110" t="str">
            <v>1-60 GAL CART CMML 2X WK</v>
          </cell>
          <cell r="D5110" t="str">
            <v>60C2W11-60 GAL CART CMML 2X WK</v>
          </cell>
          <cell r="E5110">
            <v>25</v>
          </cell>
          <cell r="F5110">
            <v>0</v>
          </cell>
          <cell r="G5110">
            <v>33000</v>
          </cell>
        </row>
        <row r="5111">
          <cell r="B5111" t="str">
            <v>60CE1</v>
          </cell>
          <cell r="C5111" t="str">
            <v>1-60 GAL CART CMML EOW</v>
          </cell>
          <cell r="D5111" t="str">
            <v>60CE11-60 GAL CART CMML EOW</v>
          </cell>
          <cell r="E5111">
            <v>52</v>
          </cell>
          <cell r="F5111">
            <v>0</v>
          </cell>
          <cell r="G5111">
            <v>33000</v>
          </cell>
        </row>
        <row r="5112">
          <cell r="B5112" t="str">
            <v>60CW1</v>
          </cell>
          <cell r="C5112" t="str">
            <v>1-60 GAL CART CMML WKLY</v>
          </cell>
          <cell r="D5112" t="str">
            <v>60CW11-60 GAL CART CMML WKLY</v>
          </cell>
          <cell r="E5112">
            <v>54</v>
          </cell>
          <cell r="F5112">
            <v>0</v>
          </cell>
          <cell r="G5112">
            <v>33000</v>
          </cell>
        </row>
        <row r="5113">
          <cell r="B5113" t="str">
            <v>65C2WB1</v>
          </cell>
          <cell r="C5113" t="str">
            <v>1-65 GAL BEAR CART CMML 2X WK</v>
          </cell>
          <cell r="D5113" t="str">
            <v>65C2WB11-65 GAL BEAR CART CMML 2X WK</v>
          </cell>
          <cell r="E5113">
            <v>27</v>
          </cell>
          <cell r="F5113">
            <v>0</v>
          </cell>
          <cell r="G5113">
            <v>33000</v>
          </cell>
        </row>
        <row r="5114">
          <cell r="B5114" t="str">
            <v>65CBRENT</v>
          </cell>
          <cell r="C5114" t="str">
            <v>65 CMML BEAR RENT</v>
          </cell>
          <cell r="D5114" t="str">
            <v>65CBRENT65 CMML BEAR RENT</v>
          </cell>
          <cell r="E5114">
            <v>31</v>
          </cell>
          <cell r="F5114">
            <v>0</v>
          </cell>
          <cell r="G5114">
            <v>33000</v>
          </cell>
        </row>
        <row r="5115">
          <cell r="B5115" t="str">
            <v>65CWB1</v>
          </cell>
          <cell r="C5115" t="str">
            <v>1-65 GAL BEAR CART CMML WKLY</v>
          </cell>
          <cell r="D5115" t="str">
            <v>65CWB11-65 GAL BEAR CART CMML WKLY</v>
          </cell>
          <cell r="E5115">
            <v>34</v>
          </cell>
          <cell r="F5115">
            <v>0</v>
          </cell>
          <cell r="G5115">
            <v>33000</v>
          </cell>
        </row>
        <row r="5116">
          <cell r="B5116" t="str">
            <v>90C2W1</v>
          </cell>
          <cell r="C5116" t="str">
            <v>1-90 GAL CART CMML 2X WK</v>
          </cell>
          <cell r="D5116" t="str">
            <v>90C2W11-90 GAL CART CMML 2X WK</v>
          </cell>
          <cell r="E5116">
            <v>36</v>
          </cell>
          <cell r="F5116">
            <v>0</v>
          </cell>
          <cell r="G5116">
            <v>33000</v>
          </cell>
        </row>
        <row r="5117">
          <cell r="B5117" t="str">
            <v>90C3W1</v>
          </cell>
          <cell r="C5117" t="str">
            <v>1-90 GAL CART CMML 3X WK</v>
          </cell>
          <cell r="D5117" t="str">
            <v>90C3W11-90 GAL CART CMML 3X WK</v>
          </cell>
          <cell r="E5117">
            <v>5</v>
          </cell>
          <cell r="F5117">
            <v>0</v>
          </cell>
          <cell r="G5117">
            <v>33000</v>
          </cell>
        </row>
        <row r="5118">
          <cell r="B5118" t="str">
            <v>90CE1</v>
          </cell>
          <cell r="C5118" t="str">
            <v>1-90 GAL CART CMML EOW</v>
          </cell>
          <cell r="D5118" t="str">
            <v>90CE11-90 GAL CART CMML EOW</v>
          </cell>
          <cell r="E5118">
            <v>19</v>
          </cell>
          <cell r="F5118">
            <v>0</v>
          </cell>
          <cell r="G5118">
            <v>33000</v>
          </cell>
        </row>
        <row r="5119">
          <cell r="B5119" t="str">
            <v>90CW1</v>
          </cell>
          <cell r="C5119" t="str">
            <v>1-90 GAL CART CMML WKLY</v>
          </cell>
          <cell r="D5119" t="str">
            <v>90CW11-90 GAL CART CMML WKLY</v>
          </cell>
          <cell r="E5119">
            <v>63</v>
          </cell>
          <cell r="F5119">
            <v>0</v>
          </cell>
          <cell r="G5119">
            <v>33000</v>
          </cell>
        </row>
        <row r="5120">
          <cell r="B5120" t="str">
            <v>95C2WB1</v>
          </cell>
          <cell r="C5120" t="str">
            <v>1-95 GAL BEAR CART CMML 2X WK</v>
          </cell>
          <cell r="D5120" t="str">
            <v>95C2WB11-95 GAL BEAR CART CMML 2X WK</v>
          </cell>
          <cell r="E5120">
            <v>15</v>
          </cell>
          <cell r="F5120">
            <v>0</v>
          </cell>
          <cell r="G5120">
            <v>33000</v>
          </cell>
        </row>
        <row r="5121">
          <cell r="B5121" t="str">
            <v>95C3WB1</v>
          </cell>
          <cell r="C5121" t="str">
            <v>1-95 GAL BEAR CART CMML 3X WK</v>
          </cell>
          <cell r="D5121" t="str">
            <v>95C3WB11-95 GAL BEAR CART CMML 3X WK</v>
          </cell>
          <cell r="E5121">
            <v>17</v>
          </cell>
          <cell r="F5121">
            <v>0</v>
          </cell>
          <cell r="G5121">
            <v>33000</v>
          </cell>
        </row>
        <row r="5122">
          <cell r="B5122" t="str">
            <v>95CBRENT</v>
          </cell>
          <cell r="C5122" t="str">
            <v>95 CMML BEAR RENT</v>
          </cell>
          <cell r="D5122" t="str">
            <v>95CBRENT95 CMML BEAR RENT</v>
          </cell>
          <cell r="E5122">
            <v>37</v>
          </cell>
          <cell r="F5122">
            <v>0</v>
          </cell>
          <cell r="G5122">
            <v>33000</v>
          </cell>
        </row>
        <row r="5123">
          <cell r="B5123" t="str">
            <v>95CWB1</v>
          </cell>
          <cell r="C5123" t="str">
            <v>1-95 GAL BEAR CART CMML WKLY</v>
          </cell>
          <cell r="D5123" t="str">
            <v>95CWB11-95 GAL BEAR CART CMML WKLY</v>
          </cell>
          <cell r="E5123">
            <v>37</v>
          </cell>
          <cell r="F5123">
            <v>0</v>
          </cell>
          <cell r="G5123">
            <v>33000</v>
          </cell>
        </row>
        <row r="5124">
          <cell r="B5124" t="str">
            <v>CASTERS-COM</v>
          </cell>
          <cell r="C5124" t="str">
            <v>CASTERS - COM</v>
          </cell>
          <cell r="D5124" t="str">
            <v>CASTERS-COMCASTERS - COM</v>
          </cell>
          <cell r="E5124">
            <v>43</v>
          </cell>
          <cell r="F5124">
            <v>0</v>
          </cell>
          <cell r="G5124">
            <v>33000</v>
          </cell>
        </row>
        <row r="5125">
          <cell r="B5125" t="str">
            <v>CDRIVEIN</v>
          </cell>
          <cell r="C5125" t="str">
            <v>DRIVE IN SERVICE</v>
          </cell>
          <cell r="D5125" t="str">
            <v>CDRIVEINDRIVE IN SERVICE</v>
          </cell>
          <cell r="E5125">
            <v>5</v>
          </cell>
          <cell r="F5125">
            <v>0</v>
          </cell>
          <cell r="G5125">
            <v>33001</v>
          </cell>
        </row>
        <row r="5126">
          <cell r="B5126" t="str">
            <v>CDRIVEINEOW</v>
          </cell>
          <cell r="C5126" t="str">
            <v>DRIVE IN SVC COMM EOW</v>
          </cell>
          <cell r="D5126" t="str">
            <v>CDRIVEINEOWDRIVE IN SVC COMM EOW</v>
          </cell>
          <cell r="E5126">
            <v>5</v>
          </cell>
          <cell r="F5126">
            <v>0</v>
          </cell>
          <cell r="G5126">
            <v>33001</v>
          </cell>
        </row>
        <row r="5127">
          <cell r="B5127" t="str">
            <v>CRENT</v>
          </cell>
          <cell r="C5127" t="str">
            <v>CONTAINER RENT</v>
          </cell>
          <cell r="D5127" t="str">
            <v>CRENTCONTAINER RENT</v>
          </cell>
          <cell r="E5127">
            <v>5</v>
          </cell>
          <cell r="F5127">
            <v>0</v>
          </cell>
          <cell r="G5127">
            <v>33000</v>
          </cell>
        </row>
        <row r="5128">
          <cell r="B5128" t="str">
            <v>CRENT300</v>
          </cell>
          <cell r="C5128" t="str">
            <v>CONTAINER RENT 300 GAL</v>
          </cell>
          <cell r="D5128" t="str">
            <v>CRENT300CONTAINER RENT 300 GAL</v>
          </cell>
          <cell r="E5128">
            <v>46</v>
          </cell>
          <cell r="F5128">
            <v>0</v>
          </cell>
          <cell r="G5128">
            <v>33000</v>
          </cell>
        </row>
        <row r="5129">
          <cell r="B5129" t="str">
            <v>CRENT60</v>
          </cell>
          <cell r="C5129" t="str">
            <v>CONTAINER RENT 60 GAL</v>
          </cell>
          <cell r="D5129" t="str">
            <v>CRENT60CONTAINER RENT 60 GAL</v>
          </cell>
          <cell r="E5129">
            <v>50</v>
          </cell>
          <cell r="F5129">
            <v>0</v>
          </cell>
          <cell r="G5129">
            <v>33000</v>
          </cell>
        </row>
        <row r="5130">
          <cell r="B5130" t="str">
            <v>CRENT90</v>
          </cell>
          <cell r="C5130" t="str">
            <v>CONTAINER RENT 90 GAL</v>
          </cell>
          <cell r="D5130" t="str">
            <v>CRENT90CONTAINER RENT 90 GAL</v>
          </cell>
          <cell r="E5130">
            <v>12</v>
          </cell>
          <cell r="F5130">
            <v>0</v>
          </cell>
          <cell r="G5130">
            <v>33000</v>
          </cell>
        </row>
        <row r="5131">
          <cell r="B5131" t="str">
            <v>ROLLE-COM</v>
          </cell>
          <cell r="C5131" t="str">
            <v>ROLLOUT CMML EOW UP TO 25FT</v>
          </cell>
          <cell r="D5131" t="str">
            <v>ROLLE-COMROLLOUT CMML EOW UP TO 25FT</v>
          </cell>
          <cell r="E5131">
            <v>9</v>
          </cell>
          <cell r="F5131">
            <v>0</v>
          </cell>
          <cell r="G5131">
            <v>33001</v>
          </cell>
        </row>
        <row r="5132">
          <cell r="B5132" t="str">
            <v>ROLLOUTOC</v>
          </cell>
          <cell r="C5132" t="str">
            <v>ROLL OUT</v>
          </cell>
          <cell r="D5132" t="str">
            <v>ROLLOUTOCROLL OUT</v>
          </cell>
          <cell r="E5132">
            <v>36</v>
          </cell>
          <cell r="F5132">
            <v>0</v>
          </cell>
          <cell r="G5132">
            <v>33001</v>
          </cell>
        </row>
        <row r="5133">
          <cell r="B5133" t="str">
            <v>ROLLW300</v>
          </cell>
          <cell r="C5133" t="str">
            <v>ROLL OUT 300GAL WKLY</v>
          </cell>
          <cell r="D5133" t="str">
            <v>ROLLW300ROLL OUT 300GAL WKLY</v>
          </cell>
          <cell r="E5133">
            <v>13</v>
          </cell>
          <cell r="F5133">
            <v>0</v>
          </cell>
          <cell r="G5133">
            <v>33001</v>
          </cell>
        </row>
        <row r="5134">
          <cell r="B5134" t="str">
            <v>ROLLW-COM</v>
          </cell>
          <cell r="C5134" t="str">
            <v>ROLLOUT CMML WEEKLY UP TO 25FT</v>
          </cell>
          <cell r="D5134" t="str">
            <v>ROLLW-COMROLLOUT CMML WEEKLY UP TO 25FT</v>
          </cell>
          <cell r="E5134">
            <v>24</v>
          </cell>
          <cell r="F5134">
            <v>0</v>
          </cell>
          <cell r="G5134">
            <v>33001</v>
          </cell>
        </row>
        <row r="5135">
          <cell r="B5135" t="str">
            <v>UNLOCKREF</v>
          </cell>
          <cell r="C5135" t="str">
            <v>UNLOCK / UNLATCH REFUSE</v>
          </cell>
          <cell r="D5135" t="str">
            <v>UNLOCKREFUNLOCK / UNLATCH REFUSE</v>
          </cell>
          <cell r="E5135">
            <v>39</v>
          </cell>
          <cell r="F5135">
            <v>0</v>
          </cell>
          <cell r="G5135">
            <v>33001</v>
          </cell>
        </row>
        <row r="5136">
          <cell r="B5136" t="str">
            <v>300CE1</v>
          </cell>
          <cell r="C5136" t="str">
            <v>1-300 GL CART EOW SVC</v>
          </cell>
          <cell r="D5136" t="str">
            <v>300CE11-300 GL CART EOW SVC</v>
          </cell>
          <cell r="E5136">
            <v>46</v>
          </cell>
          <cell r="F5136">
            <v>0</v>
          </cell>
          <cell r="G5136">
            <v>33000</v>
          </cell>
        </row>
        <row r="5137">
          <cell r="B5137" t="str">
            <v>300CTPU</v>
          </cell>
          <cell r="C5137" t="str">
            <v>300 GL CART TEMP PICKUP</v>
          </cell>
          <cell r="D5137" t="str">
            <v>300CTPU300 GL CART TEMP PICKUP</v>
          </cell>
          <cell r="E5137">
            <v>30</v>
          </cell>
          <cell r="F5137">
            <v>0</v>
          </cell>
          <cell r="G5137">
            <v>33000</v>
          </cell>
        </row>
        <row r="5138">
          <cell r="B5138" t="str">
            <v>300RENTTD</v>
          </cell>
          <cell r="C5138" t="str">
            <v>300 GL CART TEMP RENT DAILY</v>
          </cell>
          <cell r="D5138" t="str">
            <v>300RENTTD300 GL CART TEMP RENT DAILY</v>
          </cell>
          <cell r="E5138">
            <v>13</v>
          </cell>
          <cell r="F5138">
            <v>0</v>
          </cell>
          <cell r="G5138">
            <v>33000</v>
          </cell>
        </row>
        <row r="5139">
          <cell r="B5139" t="str">
            <v>CRENT</v>
          </cell>
          <cell r="C5139" t="str">
            <v>CONTAINER RENT</v>
          </cell>
          <cell r="D5139" t="str">
            <v>CRENTCONTAINER RENT</v>
          </cell>
          <cell r="E5139">
            <v>5</v>
          </cell>
          <cell r="F5139">
            <v>0</v>
          </cell>
          <cell r="G5139">
            <v>33000</v>
          </cell>
        </row>
        <row r="5140">
          <cell r="B5140" t="str">
            <v>CTDEL</v>
          </cell>
          <cell r="C5140" t="str">
            <v>TEMP CONTAINER DELIV</v>
          </cell>
          <cell r="D5140" t="str">
            <v>CTDELTEMP CONTAINER DELIV</v>
          </cell>
          <cell r="E5140">
            <v>21</v>
          </cell>
          <cell r="F5140">
            <v>0</v>
          </cell>
          <cell r="G5140">
            <v>33000</v>
          </cell>
        </row>
        <row r="5141">
          <cell r="B5141" t="str">
            <v>CTRIP-COMM</v>
          </cell>
          <cell r="C5141" t="str">
            <v>RETURN TRIP CHARGE - COMM</v>
          </cell>
          <cell r="D5141" t="str">
            <v>CTRIP-COMMRETURN TRIP CHARGE - COMM</v>
          </cell>
          <cell r="E5141">
            <v>12</v>
          </cell>
          <cell r="F5141">
            <v>0</v>
          </cell>
          <cell r="G5141">
            <v>33001</v>
          </cell>
        </row>
        <row r="5142">
          <cell r="B5142" t="str">
            <v>CXTRA90</v>
          </cell>
          <cell r="C5142" t="str">
            <v>EXTRA 90GAL COMM</v>
          </cell>
          <cell r="D5142" t="str">
            <v>CXTRA90EXTRA 90GAL COMM</v>
          </cell>
          <cell r="E5142">
            <v>15</v>
          </cell>
          <cell r="F5142">
            <v>0</v>
          </cell>
          <cell r="G5142">
            <v>33001</v>
          </cell>
        </row>
        <row r="5143">
          <cell r="B5143" t="str">
            <v>OFOWC</v>
          </cell>
          <cell r="C5143" t="str">
            <v>OVERFILL/OVERWEIGHT COMM</v>
          </cell>
          <cell r="D5143" t="str">
            <v>OFOWCOVERFILL/OVERWEIGHT COMM</v>
          </cell>
          <cell r="E5143">
            <v>40</v>
          </cell>
          <cell r="F5143">
            <v>0</v>
          </cell>
          <cell r="G5143">
            <v>33001</v>
          </cell>
        </row>
        <row r="5144">
          <cell r="B5144" t="str">
            <v>OW300</v>
          </cell>
          <cell r="C5144" t="str">
            <v>OVERWEIGHT 300GAL</v>
          </cell>
          <cell r="D5144" t="str">
            <v>OW300OVERWEIGHT 300GAL</v>
          </cell>
          <cell r="E5144">
            <v>2</v>
          </cell>
          <cell r="F5144">
            <v>0</v>
          </cell>
          <cell r="G5144">
            <v>33001</v>
          </cell>
        </row>
        <row r="5145">
          <cell r="B5145" t="str">
            <v>SP300</v>
          </cell>
          <cell r="C5145" t="str">
            <v>SPECIAL PICKUP 300GL</v>
          </cell>
          <cell r="D5145" t="str">
            <v>SP300SPECIAL PICKUP 300GL</v>
          </cell>
          <cell r="E5145">
            <v>30</v>
          </cell>
          <cell r="F5145">
            <v>0</v>
          </cell>
          <cell r="G5145">
            <v>33001</v>
          </cell>
        </row>
        <row r="5146">
          <cell r="B5146" t="str">
            <v>2178-COM</v>
          </cell>
          <cell r="C5146" t="str">
            <v>FUEL AND MATERIAL SURCHARGE</v>
          </cell>
          <cell r="D5146" t="str">
            <v>2178-COMFUEL AND MATERIAL SURCHARGE</v>
          </cell>
          <cell r="E5146">
            <v>77</v>
          </cell>
          <cell r="F5146">
            <v>0</v>
          </cell>
          <cell r="G5146">
            <v>33002</v>
          </cell>
        </row>
        <row r="5147">
          <cell r="B5147" t="str">
            <v>2178-RES</v>
          </cell>
          <cell r="C5147" t="str">
            <v>FUEL AND MATERIAL SURCHARGE</v>
          </cell>
          <cell r="D5147" t="str">
            <v>2178-RESFUEL AND MATERIAL SURCHARGE</v>
          </cell>
          <cell r="E5147">
            <v>133</v>
          </cell>
          <cell r="F5147">
            <v>0</v>
          </cell>
          <cell r="G5147">
            <v>33002</v>
          </cell>
        </row>
        <row r="5148">
          <cell r="B5148" t="str">
            <v>2178-RO</v>
          </cell>
          <cell r="C5148" t="str">
            <v>FUEL AND MATERIAL SURCHARGE</v>
          </cell>
          <cell r="D5148" t="str">
            <v>2178-ROFUEL AND MATERIAL SURCHARGE</v>
          </cell>
          <cell r="E5148">
            <v>140</v>
          </cell>
          <cell r="F5148">
            <v>0</v>
          </cell>
          <cell r="G5148">
            <v>33002</v>
          </cell>
        </row>
        <row r="5149">
          <cell r="B5149" t="str">
            <v>REFUSE</v>
          </cell>
          <cell r="C5149" t="str">
            <v>3.6% WA REFUSE TAX</v>
          </cell>
          <cell r="D5149" t="str">
            <v>REFUSE3.6% WA REFUSE TAX</v>
          </cell>
          <cell r="E5149">
            <v>337</v>
          </cell>
          <cell r="F5149">
            <v>0</v>
          </cell>
          <cell r="G5149">
            <v>20180</v>
          </cell>
        </row>
        <row r="5150">
          <cell r="B5150" t="str">
            <v>WA-STATE</v>
          </cell>
          <cell r="C5150" t="str">
            <v>8.1% WA STATE SALES TAX</v>
          </cell>
          <cell r="D5150" t="str">
            <v>WA-STATE8.1% WA STATE SALES TAX</v>
          </cell>
          <cell r="E5150">
            <v>170</v>
          </cell>
          <cell r="F5150">
            <v>0</v>
          </cell>
          <cell r="G5150">
            <v>20140</v>
          </cell>
        </row>
        <row r="5151">
          <cell r="B5151" t="str">
            <v>2178-RO</v>
          </cell>
          <cell r="C5151" t="str">
            <v>FUEL AND MATERIAL SURCHARGE</v>
          </cell>
          <cell r="D5151" t="str">
            <v>2178-ROFUEL AND MATERIAL SURCHARGE</v>
          </cell>
          <cell r="E5151">
            <v>140</v>
          </cell>
          <cell r="F5151">
            <v>0</v>
          </cell>
          <cell r="G5151">
            <v>31008</v>
          </cell>
        </row>
        <row r="5152">
          <cell r="B5152" t="str">
            <v>WA-STATE</v>
          </cell>
          <cell r="C5152" t="str">
            <v>8.1% WA STATE SALES TAX</v>
          </cell>
          <cell r="D5152" t="str">
            <v>WA-STATE8.1% WA STATE SALES TAX</v>
          </cell>
          <cell r="E5152">
            <v>170</v>
          </cell>
          <cell r="F5152">
            <v>0</v>
          </cell>
          <cell r="G5152">
            <v>20140</v>
          </cell>
        </row>
        <row r="5153">
          <cell r="B5153" t="str">
            <v>REF-PAYNOW</v>
          </cell>
          <cell r="C5153" t="str">
            <v>REFUND OF ONE-TIME PAYMENT</v>
          </cell>
          <cell r="D5153" t="str">
            <v>REF-PAYNOWREFUND OF ONE-TIME PAYMENT</v>
          </cell>
          <cell r="E5153">
            <v>51</v>
          </cell>
          <cell r="F5153">
            <v>0</v>
          </cell>
          <cell r="G5153">
            <v>10098</v>
          </cell>
        </row>
        <row r="5154">
          <cell r="B5154" t="str">
            <v>CC-KOL</v>
          </cell>
          <cell r="C5154" t="str">
            <v>ONLINE PAYMENT-CC</v>
          </cell>
          <cell r="D5154" t="str">
            <v>CC-KOLONLINE PAYMENT-CC</v>
          </cell>
          <cell r="E5154">
            <v>151</v>
          </cell>
          <cell r="F5154">
            <v>0</v>
          </cell>
          <cell r="G5154">
            <v>10098</v>
          </cell>
        </row>
        <row r="5155">
          <cell r="B5155" t="str">
            <v>MAKEPAYMENT</v>
          </cell>
          <cell r="C5155" t="str">
            <v>MAKE A PAYMENT</v>
          </cell>
          <cell r="D5155" t="str">
            <v>MAKEPAYMENTMAKE A PAYMENT</v>
          </cell>
          <cell r="E5155">
            <v>60</v>
          </cell>
          <cell r="F5155">
            <v>0</v>
          </cell>
          <cell r="G5155">
            <v>10098</v>
          </cell>
        </row>
        <row r="5156">
          <cell r="B5156" t="str">
            <v>PAY</v>
          </cell>
          <cell r="C5156" t="str">
            <v>PAYMENT-THANK YOU!</v>
          </cell>
          <cell r="D5156" t="str">
            <v>PAYPAYMENT-THANK YOU!</v>
          </cell>
          <cell r="E5156">
            <v>141</v>
          </cell>
          <cell r="F5156">
            <v>0</v>
          </cell>
          <cell r="G5156">
            <v>10060</v>
          </cell>
        </row>
        <row r="5157">
          <cell r="B5157" t="str">
            <v>PAY-CFREE</v>
          </cell>
          <cell r="C5157" t="str">
            <v>PAYMENT-THANK YOU</v>
          </cell>
          <cell r="D5157" t="str">
            <v>PAY-CFREEPAYMENT-THANK YOU</v>
          </cell>
          <cell r="E5157">
            <v>106</v>
          </cell>
          <cell r="F5157">
            <v>0</v>
          </cell>
          <cell r="G5157">
            <v>10092</v>
          </cell>
        </row>
        <row r="5158">
          <cell r="B5158" t="str">
            <v>PAY-KOL</v>
          </cell>
          <cell r="C5158" t="str">
            <v>PAYMENT-THANK YOU - OL</v>
          </cell>
          <cell r="D5158" t="str">
            <v>PAY-KOLPAYMENT-THANK YOU - OL</v>
          </cell>
          <cell r="E5158">
            <v>128</v>
          </cell>
          <cell r="F5158">
            <v>0</v>
          </cell>
          <cell r="G5158">
            <v>10093</v>
          </cell>
        </row>
        <row r="5159">
          <cell r="B5159" t="str">
            <v>PAYMET</v>
          </cell>
          <cell r="C5159" t="str">
            <v>METAVANTE ONLINE PAYMENT</v>
          </cell>
          <cell r="D5159" t="str">
            <v>PAYMETMETAVANTE ONLINE PAYMENT</v>
          </cell>
          <cell r="E5159">
            <v>77</v>
          </cell>
          <cell r="F5159">
            <v>0</v>
          </cell>
          <cell r="G5159">
            <v>10092</v>
          </cell>
        </row>
        <row r="5160">
          <cell r="B5160" t="str">
            <v>PAYNOW</v>
          </cell>
          <cell r="C5160" t="str">
            <v>ONE-TIME PAYMENT</v>
          </cell>
          <cell r="D5160" t="str">
            <v>PAYNOWONE-TIME PAYMENT</v>
          </cell>
          <cell r="E5160">
            <v>157</v>
          </cell>
          <cell r="F5160">
            <v>0</v>
          </cell>
          <cell r="G5160">
            <v>10098</v>
          </cell>
        </row>
        <row r="5161">
          <cell r="B5161" t="str">
            <v>PAYPNCL</v>
          </cell>
          <cell r="C5161" t="str">
            <v>PAYMENT THANK YOU!</v>
          </cell>
          <cell r="D5161" t="str">
            <v>PAYPNCLPAYMENT THANK YOU!</v>
          </cell>
          <cell r="E5161">
            <v>151</v>
          </cell>
          <cell r="F5161">
            <v>0</v>
          </cell>
          <cell r="G5161">
            <v>10099</v>
          </cell>
        </row>
        <row r="5162">
          <cell r="B5162" t="str">
            <v>RET-KOL</v>
          </cell>
          <cell r="C5162" t="str">
            <v>ONLINE PAYMENT RETURN</v>
          </cell>
          <cell r="D5162" t="str">
            <v>RET-KOLONLINE PAYMENT RETURN</v>
          </cell>
          <cell r="E5162">
            <v>35</v>
          </cell>
          <cell r="F5162">
            <v>0</v>
          </cell>
          <cell r="G5162">
            <v>10093</v>
          </cell>
        </row>
        <row r="5163">
          <cell r="B5163" t="str">
            <v>REF-PAYNOW</v>
          </cell>
          <cell r="C5163" t="str">
            <v>REFUND OF ONE-TIME PAYMENT</v>
          </cell>
          <cell r="D5163" t="str">
            <v>REF-PAYNOWREFUND OF ONE-TIME PAYMENT</v>
          </cell>
          <cell r="E5163">
            <v>51</v>
          </cell>
          <cell r="F5163">
            <v>0</v>
          </cell>
          <cell r="G5163">
            <v>10098</v>
          </cell>
        </row>
        <row r="5164">
          <cell r="B5164" t="str">
            <v>RETCK-PNCL</v>
          </cell>
          <cell r="C5164" t="str">
            <v>RETURNED CHECK - PNC LOCKBOX</v>
          </cell>
          <cell r="D5164" t="str">
            <v>RETCK-PNCLRETURNED CHECK - PNC LOCKBOX</v>
          </cell>
          <cell r="E5164">
            <v>8</v>
          </cell>
          <cell r="F5164">
            <v>0</v>
          </cell>
          <cell r="G5164">
            <v>10099</v>
          </cell>
        </row>
        <row r="5165">
          <cell r="B5165" t="str">
            <v>CC-KOL</v>
          </cell>
          <cell r="C5165" t="str">
            <v>ONLINE PAYMENT-CC</v>
          </cell>
          <cell r="D5165" t="str">
            <v>CC-KOLONLINE PAYMENT-CC</v>
          </cell>
          <cell r="E5165">
            <v>151</v>
          </cell>
          <cell r="F5165">
            <v>0</v>
          </cell>
          <cell r="G5165">
            <v>10098</v>
          </cell>
        </row>
        <row r="5166">
          <cell r="B5166" t="str">
            <v>MAKEPAYMENT</v>
          </cell>
          <cell r="C5166" t="str">
            <v>MAKE A PAYMENT</v>
          </cell>
          <cell r="D5166" t="str">
            <v>MAKEPAYMENTMAKE A PAYMENT</v>
          </cell>
          <cell r="E5166">
            <v>60</v>
          </cell>
          <cell r="F5166">
            <v>0</v>
          </cell>
          <cell r="G5166">
            <v>10098</v>
          </cell>
        </row>
        <row r="5167">
          <cell r="B5167" t="str">
            <v>PAY</v>
          </cell>
          <cell r="C5167" t="str">
            <v>PAYMENT-THANK YOU!</v>
          </cell>
          <cell r="D5167" t="str">
            <v>PAYPAYMENT-THANK YOU!</v>
          </cell>
          <cell r="E5167">
            <v>141</v>
          </cell>
          <cell r="F5167">
            <v>0</v>
          </cell>
          <cell r="G5167">
            <v>10060</v>
          </cell>
        </row>
        <row r="5168">
          <cell r="B5168" t="str">
            <v>PAY-CFREE</v>
          </cell>
          <cell r="C5168" t="str">
            <v>PAYMENT-THANK YOU</v>
          </cell>
          <cell r="D5168" t="str">
            <v>PAY-CFREEPAYMENT-THANK YOU</v>
          </cell>
          <cell r="E5168">
            <v>106</v>
          </cell>
          <cell r="F5168">
            <v>0</v>
          </cell>
          <cell r="G5168">
            <v>10092</v>
          </cell>
        </row>
        <row r="5169">
          <cell r="B5169" t="str">
            <v>PAY-KOL</v>
          </cell>
          <cell r="C5169" t="str">
            <v>PAYMENT-THANK YOU - OL</v>
          </cell>
          <cell r="D5169" t="str">
            <v>PAY-KOLPAYMENT-THANK YOU - OL</v>
          </cell>
          <cell r="E5169">
            <v>128</v>
          </cell>
          <cell r="F5169">
            <v>0</v>
          </cell>
          <cell r="G5169">
            <v>10093</v>
          </cell>
        </row>
        <row r="5170">
          <cell r="B5170" t="str">
            <v>PAYMET</v>
          </cell>
          <cell r="C5170" t="str">
            <v>METAVANTE ONLINE PAYMENT</v>
          </cell>
          <cell r="D5170" t="str">
            <v>PAYMETMETAVANTE ONLINE PAYMENT</v>
          </cell>
          <cell r="E5170">
            <v>77</v>
          </cell>
          <cell r="F5170">
            <v>0</v>
          </cell>
          <cell r="G5170">
            <v>10092</v>
          </cell>
        </row>
        <row r="5171">
          <cell r="B5171" t="str">
            <v>PAYNOW</v>
          </cell>
          <cell r="C5171" t="str">
            <v>ONE-TIME PAYMENT</v>
          </cell>
          <cell r="D5171" t="str">
            <v>PAYNOWONE-TIME PAYMENT</v>
          </cell>
          <cell r="E5171">
            <v>157</v>
          </cell>
          <cell r="F5171">
            <v>0</v>
          </cell>
          <cell r="G5171">
            <v>10098</v>
          </cell>
        </row>
        <row r="5172">
          <cell r="B5172" t="str">
            <v>PAYPNCL</v>
          </cell>
          <cell r="C5172" t="str">
            <v>PAYMENT THANK YOU!</v>
          </cell>
          <cell r="D5172" t="str">
            <v>PAYPNCLPAYMENT THANK YOU!</v>
          </cell>
          <cell r="E5172">
            <v>151</v>
          </cell>
          <cell r="F5172">
            <v>0</v>
          </cell>
          <cell r="G5172">
            <v>10099</v>
          </cell>
        </row>
        <row r="5173">
          <cell r="B5173" t="str">
            <v>PAY-RPPS</v>
          </cell>
          <cell r="C5173" t="str">
            <v>RPSS PAYMENT</v>
          </cell>
          <cell r="D5173" t="str">
            <v>PAY-RPPSRPSS PAYMENT</v>
          </cell>
          <cell r="E5173">
            <v>16</v>
          </cell>
          <cell r="F5173">
            <v>0</v>
          </cell>
          <cell r="G5173">
            <v>10092</v>
          </cell>
        </row>
        <row r="5174">
          <cell r="B5174" t="str">
            <v>RET-KOL</v>
          </cell>
          <cell r="C5174" t="str">
            <v>ONLINE PAYMENT RETURN</v>
          </cell>
          <cell r="D5174" t="str">
            <v>RET-KOLONLINE PAYMENT RETURN</v>
          </cell>
          <cell r="E5174">
            <v>35</v>
          </cell>
          <cell r="F5174">
            <v>0</v>
          </cell>
          <cell r="G5174">
            <v>10093</v>
          </cell>
        </row>
        <row r="5175">
          <cell r="B5175" t="str">
            <v>REF-PAYNOW</v>
          </cell>
          <cell r="C5175" t="str">
            <v>REFUND OF ONE-TIME PAYMENT</v>
          </cell>
          <cell r="D5175" t="str">
            <v>REF-PAYNOWREFUND OF ONE-TIME PAYMENT</v>
          </cell>
          <cell r="E5175">
            <v>51</v>
          </cell>
          <cell r="F5175">
            <v>0</v>
          </cell>
          <cell r="G5175">
            <v>10098</v>
          </cell>
        </row>
        <row r="5176">
          <cell r="B5176" t="str">
            <v>CC-KOL</v>
          </cell>
          <cell r="C5176" t="str">
            <v>ONLINE PAYMENT-CC</v>
          </cell>
          <cell r="D5176" t="str">
            <v>CC-KOLONLINE PAYMENT-CC</v>
          </cell>
          <cell r="E5176">
            <v>151</v>
          </cell>
          <cell r="F5176">
            <v>0</v>
          </cell>
          <cell r="G5176">
            <v>10098</v>
          </cell>
        </row>
        <row r="5177">
          <cell r="B5177" t="str">
            <v>MAKEPAYMENT</v>
          </cell>
          <cell r="C5177" t="str">
            <v>MAKE A PAYMENT</v>
          </cell>
          <cell r="D5177" t="str">
            <v>MAKEPAYMENTMAKE A PAYMENT</v>
          </cell>
          <cell r="E5177">
            <v>60</v>
          </cell>
          <cell r="F5177">
            <v>0</v>
          </cell>
          <cell r="G5177">
            <v>10098</v>
          </cell>
        </row>
        <row r="5178">
          <cell r="B5178" t="str">
            <v>PAY</v>
          </cell>
          <cell r="C5178" t="str">
            <v>PAYMENT-THANK YOU!</v>
          </cell>
          <cell r="D5178" t="str">
            <v>PAYPAYMENT-THANK YOU!</v>
          </cell>
          <cell r="E5178">
            <v>141</v>
          </cell>
          <cell r="F5178">
            <v>0</v>
          </cell>
          <cell r="G5178">
            <v>10060</v>
          </cell>
        </row>
        <row r="5179">
          <cell r="B5179" t="str">
            <v>PAY-CFREE</v>
          </cell>
          <cell r="C5179" t="str">
            <v>PAYMENT-THANK YOU</v>
          </cell>
          <cell r="D5179" t="str">
            <v>PAY-CFREEPAYMENT-THANK YOU</v>
          </cell>
          <cell r="E5179">
            <v>106</v>
          </cell>
          <cell r="F5179">
            <v>0</v>
          </cell>
          <cell r="G5179">
            <v>10092</v>
          </cell>
        </row>
        <row r="5180">
          <cell r="B5180" t="str">
            <v>PAY-KOL</v>
          </cell>
          <cell r="C5180" t="str">
            <v>PAYMENT-THANK YOU - OL</v>
          </cell>
          <cell r="D5180" t="str">
            <v>PAY-KOLPAYMENT-THANK YOU - OL</v>
          </cell>
          <cell r="E5180">
            <v>128</v>
          </cell>
          <cell r="F5180">
            <v>0</v>
          </cell>
          <cell r="G5180">
            <v>10093</v>
          </cell>
        </row>
        <row r="5181">
          <cell r="B5181" t="str">
            <v>PAYMET</v>
          </cell>
          <cell r="C5181" t="str">
            <v>METAVANTE ONLINE PAYMENT</v>
          </cell>
          <cell r="D5181" t="str">
            <v>PAYMETMETAVANTE ONLINE PAYMENT</v>
          </cell>
          <cell r="E5181">
            <v>77</v>
          </cell>
          <cell r="F5181">
            <v>0</v>
          </cell>
          <cell r="G5181">
            <v>10092</v>
          </cell>
        </row>
        <row r="5182">
          <cell r="B5182" t="str">
            <v>PAY-NATL</v>
          </cell>
          <cell r="C5182" t="str">
            <v>PAYMENT THANK YOU</v>
          </cell>
          <cell r="D5182" t="str">
            <v>PAY-NATLPAYMENT THANK YOU</v>
          </cell>
          <cell r="E5182">
            <v>18</v>
          </cell>
          <cell r="F5182">
            <v>0</v>
          </cell>
          <cell r="G5182">
            <v>10092</v>
          </cell>
        </row>
        <row r="5183">
          <cell r="B5183" t="str">
            <v>PAYNOW</v>
          </cell>
          <cell r="C5183" t="str">
            <v>ONE-TIME PAYMENT</v>
          </cell>
          <cell r="D5183" t="str">
            <v>PAYNOWONE-TIME PAYMENT</v>
          </cell>
          <cell r="E5183">
            <v>157</v>
          </cell>
          <cell r="F5183">
            <v>0</v>
          </cell>
          <cell r="G5183">
            <v>10098</v>
          </cell>
        </row>
        <row r="5184">
          <cell r="B5184" t="str">
            <v>PAYPNCL</v>
          </cell>
          <cell r="C5184" t="str">
            <v>PAYMENT THANK YOU!</v>
          </cell>
          <cell r="D5184" t="str">
            <v>PAYPNCLPAYMENT THANK YOU!</v>
          </cell>
          <cell r="E5184">
            <v>151</v>
          </cell>
          <cell r="F5184">
            <v>0</v>
          </cell>
          <cell r="G5184">
            <v>10099</v>
          </cell>
        </row>
        <row r="5185">
          <cell r="B5185" t="str">
            <v>RET-KOL</v>
          </cell>
          <cell r="C5185" t="str">
            <v>ONLINE PAYMENT RETURN</v>
          </cell>
          <cell r="D5185" t="str">
            <v>RET-KOLONLINE PAYMENT RETURN</v>
          </cell>
          <cell r="E5185">
            <v>35</v>
          </cell>
          <cell r="F5185">
            <v>0</v>
          </cell>
          <cell r="G5185">
            <v>10093</v>
          </cell>
        </row>
        <row r="5186">
          <cell r="B5186" t="str">
            <v>2178-RO</v>
          </cell>
          <cell r="C5186" t="str">
            <v>FUEL AND MATERIAL SURCHARGE</v>
          </cell>
          <cell r="D5186" t="str">
            <v>2178-ROFUEL AND MATERIAL SURCHARGE</v>
          </cell>
          <cell r="E5186">
            <v>140</v>
          </cell>
          <cell r="F5186">
            <v>0</v>
          </cell>
          <cell r="G5186">
            <v>31008</v>
          </cell>
        </row>
        <row r="5187">
          <cell r="B5187" t="str">
            <v>REFUSE</v>
          </cell>
          <cell r="C5187" t="str">
            <v>3.6% WA REFUSE TAX</v>
          </cell>
          <cell r="D5187" t="str">
            <v>REFUSE3.6% WA REFUSE TAX</v>
          </cell>
          <cell r="E5187">
            <v>337</v>
          </cell>
          <cell r="F5187">
            <v>0</v>
          </cell>
          <cell r="G5187">
            <v>20180</v>
          </cell>
        </row>
        <row r="5188">
          <cell r="B5188" t="str">
            <v>WA-STATE</v>
          </cell>
          <cell r="C5188" t="str">
            <v>8.1% WA STATE SALES TAX</v>
          </cell>
          <cell r="D5188" t="str">
            <v>WA-STATE8.1% WA STATE SALES TAX</v>
          </cell>
          <cell r="E5188">
            <v>170</v>
          </cell>
          <cell r="F5188">
            <v>0</v>
          </cell>
          <cell r="G5188">
            <v>20140</v>
          </cell>
        </row>
        <row r="5189">
          <cell r="B5189" t="str">
            <v>60RM1</v>
          </cell>
          <cell r="C5189" t="str">
            <v>1-60 GAL CART MONTHLY SVC</v>
          </cell>
          <cell r="D5189" t="str">
            <v>60RM11-60 GAL CART MONTHLY SVC</v>
          </cell>
          <cell r="E5189">
            <v>88</v>
          </cell>
          <cell r="F5189">
            <v>0</v>
          </cell>
          <cell r="G5189">
            <v>32000</v>
          </cell>
        </row>
        <row r="5190">
          <cell r="B5190" t="str">
            <v>60RW1</v>
          </cell>
          <cell r="C5190" t="str">
            <v>1-60 GAL CART WEEKLY SVC</v>
          </cell>
          <cell r="D5190" t="str">
            <v>60RW11-60 GAL CART WEEKLY SVC</v>
          </cell>
          <cell r="E5190">
            <v>144</v>
          </cell>
          <cell r="F5190">
            <v>0</v>
          </cell>
          <cell r="G5190">
            <v>32000</v>
          </cell>
        </row>
        <row r="5191">
          <cell r="B5191" t="str">
            <v>65RBRENT</v>
          </cell>
          <cell r="C5191" t="str">
            <v>65 RESI BEAR RENT</v>
          </cell>
          <cell r="D5191" t="str">
            <v>65RBRENT65 RESI BEAR RENT</v>
          </cell>
          <cell r="E5191">
            <v>80</v>
          </cell>
          <cell r="F5191">
            <v>0</v>
          </cell>
          <cell r="G5191">
            <v>32000</v>
          </cell>
        </row>
        <row r="5192">
          <cell r="B5192" t="str">
            <v>90RW1</v>
          </cell>
          <cell r="C5192" t="str">
            <v>1-90 GAL CART RESI WKLY</v>
          </cell>
          <cell r="D5192" t="str">
            <v>90RW11-90 GAL CART RESI WKLY</v>
          </cell>
          <cell r="E5192">
            <v>104</v>
          </cell>
          <cell r="F5192">
            <v>0</v>
          </cell>
          <cell r="G5192">
            <v>32000</v>
          </cell>
        </row>
        <row r="5193">
          <cell r="B5193" t="str">
            <v>95RBRENT</v>
          </cell>
          <cell r="C5193" t="str">
            <v>95 RESI BEAR RENT</v>
          </cell>
          <cell r="D5193" t="str">
            <v>95RBRENT95 RESI BEAR RENT</v>
          </cell>
          <cell r="E5193">
            <v>49</v>
          </cell>
          <cell r="F5193">
            <v>0</v>
          </cell>
          <cell r="G5193">
            <v>32000</v>
          </cell>
        </row>
        <row r="5194">
          <cell r="B5194" t="str">
            <v>EMPLOYEER</v>
          </cell>
          <cell r="C5194" t="str">
            <v>EMPLOYEE SERVICE</v>
          </cell>
          <cell r="D5194" t="str">
            <v>EMPLOYEEREMPLOYEE SERVICE</v>
          </cell>
          <cell r="E5194">
            <v>29</v>
          </cell>
          <cell r="F5194">
            <v>0</v>
          </cell>
          <cell r="G5194">
            <v>32000</v>
          </cell>
        </row>
        <row r="5195">
          <cell r="B5195" t="str">
            <v>RDRIVEIN</v>
          </cell>
          <cell r="C5195" t="str">
            <v>DRIVE IN SERVICE</v>
          </cell>
          <cell r="D5195" t="str">
            <v>RDRIVEINDRIVE IN SERVICE</v>
          </cell>
          <cell r="E5195">
            <v>52</v>
          </cell>
          <cell r="F5195">
            <v>0</v>
          </cell>
          <cell r="G5195">
            <v>32001</v>
          </cell>
        </row>
        <row r="5196">
          <cell r="B5196" t="str">
            <v>RDRIVEINM</v>
          </cell>
          <cell r="C5196" t="str">
            <v>DRIVE IN SVC RESI MNTHLY</v>
          </cell>
          <cell r="D5196" t="str">
            <v>RDRIVEINMDRIVE IN SVC RESI MNTHLY</v>
          </cell>
          <cell r="E5196">
            <v>12</v>
          </cell>
          <cell r="F5196">
            <v>0</v>
          </cell>
          <cell r="G5196">
            <v>32001</v>
          </cell>
        </row>
        <row r="5197">
          <cell r="B5197" t="str">
            <v>ROLLM-RESI</v>
          </cell>
          <cell r="C5197" t="str">
            <v>ROLLOUT RESI MTHLY UP TO</v>
          </cell>
          <cell r="D5197" t="str">
            <v>ROLLM-RESIROLLOUT RESI MTHLY UP TO</v>
          </cell>
          <cell r="E5197">
            <v>26</v>
          </cell>
          <cell r="F5197">
            <v>0</v>
          </cell>
          <cell r="G5197">
            <v>32001</v>
          </cell>
        </row>
        <row r="5198">
          <cell r="B5198" t="str">
            <v>ROLLW-RESI</v>
          </cell>
          <cell r="C5198" t="str">
            <v>Rollout 25ft/can per pick up</v>
          </cell>
          <cell r="D5198" t="str">
            <v>ROLLW-RESIRollout 25ft/can per pick up</v>
          </cell>
          <cell r="E5198">
            <v>32</v>
          </cell>
          <cell r="F5198">
            <v>0</v>
          </cell>
          <cell r="G5198">
            <v>32001</v>
          </cell>
        </row>
        <row r="5199">
          <cell r="B5199" t="str">
            <v>RWALKIN</v>
          </cell>
          <cell r="C5199" t="str">
            <v>WALK IN SERVICE</v>
          </cell>
          <cell r="D5199" t="str">
            <v>RWALKINWALK IN SERVICE</v>
          </cell>
          <cell r="E5199">
            <v>26</v>
          </cell>
          <cell r="F5199">
            <v>0</v>
          </cell>
          <cell r="G5199">
            <v>32001</v>
          </cell>
        </row>
        <row r="5200">
          <cell r="B5200" t="str">
            <v>UNLOCKRESW1</v>
          </cell>
          <cell r="C5200" t="str">
            <v>UNLOCK/UNLATCH WEEKLY</v>
          </cell>
          <cell r="D5200" t="str">
            <v>UNLOCKRESW1UNLOCK/UNLATCH WEEKLY</v>
          </cell>
          <cell r="E5200">
            <v>20</v>
          </cell>
          <cell r="F5200">
            <v>0</v>
          </cell>
          <cell r="G5200">
            <v>32001</v>
          </cell>
        </row>
        <row r="5201">
          <cell r="B5201" t="str">
            <v>60RM1</v>
          </cell>
          <cell r="C5201" t="str">
            <v>1-60 GAL CART MONTHLY SVC</v>
          </cell>
          <cell r="D5201" t="str">
            <v>60RM11-60 GAL CART MONTHLY SVC</v>
          </cell>
          <cell r="E5201">
            <v>88</v>
          </cell>
          <cell r="F5201">
            <v>0</v>
          </cell>
          <cell r="G5201">
            <v>32000</v>
          </cell>
        </row>
        <row r="5202">
          <cell r="B5202" t="str">
            <v>65RBRENT</v>
          </cell>
          <cell r="C5202" t="str">
            <v>65 RESI BEAR RENT</v>
          </cell>
          <cell r="D5202" t="str">
            <v>65RBRENT65 RESI BEAR RENT</v>
          </cell>
          <cell r="E5202">
            <v>80</v>
          </cell>
          <cell r="F5202">
            <v>0</v>
          </cell>
          <cell r="G5202">
            <v>32000</v>
          </cell>
        </row>
        <row r="5203">
          <cell r="B5203" t="str">
            <v>EXTRAR</v>
          </cell>
          <cell r="C5203" t="str">
            <v>EXTRA CAN/BAGS</v>
          </cell>
          <cell r="D5203" t="str">
            <v>EXTRAREXTRA CAN/BAGS</v>
          </cell>
          <cell r="E5203">
            <v>74</v>
          </cell>
          <cell r="F5203">
            <v>0</v>
          </cell>
          <cell r="G5203">
            <v>32001</v>
          </cell>
        </row>
        <row r="5204">
          <cell r="B5204" t="str">
            <v>OFOWR</v>
          </cell>
          <cell r="C5204" t="str">
            <v>OVERFILL/OVERWEIGHT CHG</v>
          </cell>
          <cell r="D5204" t="str">
            <v>OFOWROVERFILL/OVERWEIGHT CHG</v>
          </cell>
          <cell r="E5204">
            <v>70</v>
          </cell>
          <cell r="F5204">
            <v>0</v>
          </cell>
          <cell r="G5204">
            <v>32001</v>
          </cell>
        </row>
        <row r="5205">
          <cell r="B5205" t="str">
            <v>REDELIVER</v>
          </cell>
          <cell r="C5205" t="str">
            <v>DELIVERY CHARGE</v>
          </cell>
          <cell r="D5205" t="str">
            <v>REDELIVERDELIVERY CHARGE</v>
          </cell>
          <cell r="E5205">
            <v>77</v>
          </cell>
          <cell r="F5205">
            <v>0</v>
          </cell>
          <cell r="G5205">
            <v>32001</v>
          </cell>
        </row>
        <row r="5206">
          <cell r="B5206" t="str">
            <v>RESTART</v>
          </cell>
          <cell r="C5206" t="str">
            <v>SERVICE RESTART FEE</v>
          </cell>
          <cell r="D5206" t="str">
            <v>RESTARTSERVICE RESTART FEE</v>
          </cell>
          <cell r="E5206">
            <v>80</v>
          </cell>
          <cell r="F5206">
            <v>0</v>
          </cell>
          <cell r="G5206">
            <v>32000</v>
          </cell>
        </row>
        <row r="5207">
          <cell r="B5207" t="str">
            <v>ROLLM-RESI</v>
          </cell>
          <cell r="C5207" t="str">
            <v>ROLLOUT RESI MTHLY UP TO</v>
          </cell>
          <cell r="D5207" t="str">
            <v>ROLLM-RESIROLLOUT RESI MTHLY UP TO</v>
          </cell>
          <cell r="E5207">
            <v>26</v>
          </cell>
          <cell r="F5207">
            <v>0</v>
          </cell>
          <cell r="G5207">
            <v>32001</v>
          </cell>
        </row>
        <row r="5208">
          <cell r="B5208" t="str">
            <v>RXTRA60</v>
          </cell>
          <cell r="C5208" t="str">
            <v>EXTRA 60GAL RESI</v>
          </cell>
          <cell r="D5208" t="str">
            <v>RXTRA60EXTRA 60GAL RESI</v>
          </cell>
          <cell r="E5208">
            <v>49</v>
          </cell>
          <cell r="F5208">
            <v>0</v>
          </cell>
          <cell r="G5208">
            <v>32001</v>
          </cell>
        </row>
        <row r="5209">
          <cell r="B5209" t="str">
            <v>RXTRA90</v>
          </cell>
          <cell r="C5209" t="str">
            <v>EXTRA 90GAL RESI</v>
          </cell>
          <cell r="D5209" t="str">
            <v>RXTRA90EXTRA 90GAL RESI</v>
          </cell>
          <cell r="E5209">
            <v>35</v>
          </cell>
          <cell r="F5209">
            <v>0</v>
          </cell>
          <cell r="G5209">
            <v>32001</v>
          </cell>
        </row>
        <row r="5210">
          <cell r="B5210" t="str">
            <v>SP60-RES</v>
          </cell>
          <cell r="C5210" t="str">
            <v>SPECIAL PICKUP 60GL RES</v>
          </cell>
          <cell r="D5210" t="str">
            <v>SP60-RESSPECIAL PICKUP 60GL RES</v>
          </cell>
          <cell r="E5210">
            <v>49</v>
          </cell>
          <cell r="F5210">
            <v>0</v>
          </cell>
          <cell r="G5210">
            <v>32001</v>
          </cell>
        </row>
        <row r="5211">
          <cell r="B5211" t="str">
            <v>SP90-RES</v>
          </cell>
          <cell r="C5211" t="str">
            <v>SPECIAL PICKUP 90GL RES</v>
          </cell>
          <cell r="D5211" t="str">
            <v>SP90-RESSPECIAL PICKUP 90GL RES</v>
          </cell>
          <cell r="E5211">
            <v>20</v>
          </cell>
          <cell r="F5211">
            <v>0</v>
          </cell>
          <cell r="G5211">
            <v>32001</v>
          </cell>
        </row>
        <row r="5212">
          <cell r="B5212" t="str">
            <v>TRIPRCANS</v>
          </cell>
          <cell r="C5212" t="str">
            <v>RETURN TRIP CHARGE - CANS</v>
          </cell>
          <cell r="D5212" t="str">
            <v>TRIPRCANSRETURN TRIP CHARGE - CANS</v>
          </cell>
          <cell r="E5212">
            <v>8</v>
          </cell>
          <cell r="F5212">
            <v>0</v>
          </cell>
          <cell r="G5212">
            <v>32001</v>
          </cell>
        </row>
        <row r="5213">
          <cell r="B5213" t="str">
            <v>2178-COM</v>
          </cell>
          <cell r="C5213" t="str">
            <v>FUEL AND MATERIAL SURCHARGE</v>
          </cell>
          <cell r="D5213" t="str">
            <v>2178-COMFUEL AND MATERIAL SURCHARGE</v>
          </cell>
          <cell r="E5213">
            <v>77</v>
          </cell>
          <cell r="F5213">
            <v>0</v>
          </cell>
          <cell r="G5213">
            <v>32002</v>
          </cell>
        </row>
        <row r="5214">
          <cell r="B5214" t="str">
            <v>2178-RES</v>
          </cell>
          <cell r="C5214" t="str">
            <v>FUEL AND MATERIAL SURCHARGE</v>
          </cell>
          <cell r="D5214" t="str">
            <v>2178-RESFUEL AND MATERIAL SURCHARGE</v>
          </cell>
          <cell r="E5214">
            <v>133</v>
          </cell>
          <cell r="F5214">
            <v>0</v>
          </cell>
          <cell r="G5214">
            <v>32002</v>
          </cell>
        </row>
        <row r="5215">
          <cell r="B5215" t="str">
            <v>REFUSE</v>
          </cell>
          <cell r="C5215" t="str">
            <v>3.6% WA REFUSE TAX</v>
          </cell>
          <cell r="D5215" t="str">
            <v>REFUSE3.6% WA REFUSE TAX</v>
          </cell>
          <cell r="E5215">
            <v>337</v>
          </cell>
          <cell r="F5215">
            <v>0</v>
          </cell>
          <cell r="G5215">
            <v>20180</v>
          </cell>
        </row>
        <row r="5216">
          <cell r="B5216" t="str">
            <v>WA-STATE</v>
          </cell>
          <cell r="C5216" t="str">
            <v>8.1% WA STATE SALES TAX</v>
          </cell>
          <cell r="D5216" t="str">
            <v>WA-STATE8.1% WA STATE SALES TAX</v>
          </cell>
          <cell r="E5216">
            <v>170</v>
          </cell>
          <cell r="F5216">
            <v>0</v>
          </cell>
          <cell r="G5216">
            <v>20140</v>
          </cell>
        </row>
        <row r="5217">
          <cell r="B5217" t="str">
            <v>60RM1</v>
          </cell>
          <cell r="C5217" t="str">
            <v>1-60 GAL CART MONTHLY SVC</v>
          </cell>
          <cell r="D5217" t="str">
            <v>60RM11-60 GAL CART MONTHLY SVC</v>
          </cell>
          <cell r="E5217">
            <v>88</v>
          </cell>
          <cell r="F5217">
            <v>0</v>
          </cell>
          <cell r="G5217">
            <v>32000</v>
          </cell>
        </row>
        <row r="5218">
          <cell r="B5218" t="str">
            <v>60RW1</v>
          </cell>
          <cell r="C5218" t="str">
            <v>1-60 GAL CART WEEKLY SVC</v>
          </cell>
          <cell r="D5218" t="str">
            <v>60RW11-60 GAL CART WEEKLY SVC</v>
          </cell>
          <cell r="E5218">
            <v>144</v>
          </cell>
          <cell r="F5218">
            <v>0</v>
          </cell>
          <cell r="G5218">
            <v>32000</v>
          </cell>
        </row>
        <row r="5219">
          <cell r="B5219" t="str">
            <v>65RBRENT</v>
          </cell>
          <cell r="C5219" t="str">
            <v>65 RESI BEAR RENT</v>
          </cell>
          <cell r="D5219" t="str">
            <v>65RBRENT65 RESI BEAR RENT</v>
          </cell>
          <cell r="E5219">
            <v>80</v>
          </cell>
          <cell r="F5219">
            <v>0</v>
          </cell>
          <cell r="G5219">
            <v>32000</v>
          </cell>
        </row>
        <row r="5220">
          <cell r="B5220" t="str">
            <v>90RW1</v>
          </cell>
          <cell r="C5220" t="str">
            <v>1-90 GAL CART RESI WKLY</v>
          </cell>
          <cell r="D5220" t="str">
            <v>90RW11-90 GAL CART RESI WKLY</v>
          </cell>
          <cell r="E5220">
            <v>104</v>
          </cell>
          <cell r="F5220">
            <v>0</v>
          </cell>
          <cell r="G5220">
            <v>32000</v>
          </cell>
        </row>
        <row r="5221">
          <cell r="B5221" t="str">
            <v>60RM1</v>
          </cell>
          <cell r="C5221" t="str">
            <v>1-60 GAL CART MONTHLY SVC</v>
          </cell>
          <cell r="D5221" t="str">
            <v>60RM11-60 GAL CART MONTHLY SVC</v>
          </cell>
          <cell r="E5221">
            <v>88</v>
          </cell>
          <cell r="F5221">
            <v>0</v>
          </cell>
          <cell r="G5221">
            <v>32000</v>
          </cell>
        </row>
        <row r="5222">
          <cell r="B5222" t="str">
            <v>60RW1</v>
          </cell>
          <cell r="C5222" t="str">
            <v>1-60 GAL CART WEEKLY SVC</v>
          </cell>
          <cell r="D5222" t="str">
            <v>60RW11-60 GAL CART WEEKLY SVC</v>
          </cell>
          <cell r="E5222">
            <v>144</v>
          </cell>
          <cell r="F5222">
            <v>0</v>
          </cell>
          <cell r="G5222">
            <v>32000</v>
          </cell>
        </row>
        <row r="5223">
          <cell r="B5223" t="str">
            <v>65RBRENT</v>
          </cell>
          <cell r="C5223" t="str">
            <v>65 RESI BEAR RENT</v>
          </cell>
          <cell r="D5223" t="str">
            <v>65RBRENT65 RESI BEAR RENT</v>
          </cell>
          <cell r="E5223">
            <v>80</v>
          </cell>
          <cell r="F5223">
            <v>0</v>
          </cell>
          <cell r="G5223">
            <v>32000</v>
          </cell>
        </row>
        <row r="5224">
          <cell r="B5224" t="str">
            <v>90RW1</v>
          </cell>
          <cell r="C5224" t="str">
            <v>1-90 GAL CART RESI WKLY</v>
          </cell>
          <cell r="D5224" t="str">
            <v>90RW11-90 GAL CART RESI WKLY</v>
          </cell>
          <cell r="E5224">
            <v>104</v>
          </cell>
          <cell r="F5224">
            <v>0</v>
          </cell>
          <cell r="G5224">
            <v>32000</v>
          </cell>
        </row>
        <row r="5225">
          <cell r="B5225" t="str">
            <v>95RBRENT</v>
          </cell>
          <cell r="C5225" t="str">
            <v>95 RESI BEAR RENT</v>
          </cell>
          <cell r="D5225" t="str">
            <v>95RBRENT95 RESI BEAR RENT</v>
          </cell>
          <cell r="E5225">
            <v>49</v>
          </cell>
          <cell r="F5225">
            <v>0</v>
          </cell>
          <cell r="G5225">
            <v>32000</v>
          </cell>
        </row>
        <row r="5226">
          <cell r="B5226" t="str">
            <v>EXTRAR</v>
          </cell>
          <cell r="C5226" t="str">
            <v>EXTRA CAN/BAGS</v>
          </cell>
          <cell r="D5226" t="str">
            <v>EXTRAREXTRA CAN/BAGS</v>
          </cell>
          <cell r="E5226">
            <v>74</v>
          </cell>
          <cell r="F5226">
            <v>0</v>
          </cell>
          <cell r="G5226">
            <v>32001</v>
          </cell>
        </row>
        <row r="5227">
          <cell r="B5227" t="str">
            <v>LOOSE-RES</v>
          </cell>
          <cell r="C5227" t="str">
            <v>LOOSE MATERIAL -RES</v>
          </cell>
          <cell r="D5227" t="str">
            <v>LOOSE-RESLOOSE MATERIAL -RES</v>
          </cell>
          <cell r="E5227">
            <v>14</v>
          </cell>
          <cell r="F5227">
            <v>0</v>
          </cell>
          <cell r="G5227">
            <v>32001</v>
          </cell>
        </row>
        <row r="5228">
          <cell r="B5228" t="str">
            <v>OFOWR</v>
          </cell>
          <cell r="C5228" t="str">
            <v>OVERFILL/OVERWEIGHT CHG</v>
          </cell>
          <cell r="D5228" t="str">
            <v>OFOWROVERFILL/OVERWEIGHT CHG</v>
          </cell>
          <cell r="E5228">
            <v>70</v>
          </cell>
          <cell r="F5228">
            <v>0</v>
          </cell>
          <cell r="G5228">
            <v>32001</v>
          </cell>
        </row>
        <row r="5229">
          <cell r="B5229" t="str">
            <v>REDELIVER</v>
          </cell>
          <cell r="C5229" t="str">
            <v>DELIVERY CHARGE</v>
          </cell>
          <cell r="D5229" t="str">
            <v>REDELIVERDELIVERY CHARGE</v>
          </cell>
          <cell r="E5229">
            <v>77</v>
          </cell>
          <cell r="F5229">
            <v>0</v>
          </cell>
          <cell r="G5229">
            <v>32001</v>
          </cell>
        </row>
        <row r="5230">
          <cell r="B5230" t="str">
            <v>RESTART</v>
          </cell>
          <cell r="C5230" t="str">
            <v>SERVICE RESTART FEE</v>
          </cell>
          <cell r="D5230" t="str">
            <v>RESTARTSERVICE RESTART FEE</v>
          </cell>
          <cell r="E5230">
            <v>80</v>
          </cell>
          <cell r="F5230">
            <v>0</v>
          </cell>
          <cell r="G5230">
            <v>32000</v>
          </cell>
        </row>
        <row r="5231">
          <cell r="B5231" t="str">
            <v>RXTRA60</v>
          </cell>
          <cell r="C5231" t="str">
            <v>EXTRA 60GAL RESI</v>
          </cell>
          <cell r="D5231" t="str">
            <v>RXTRA60EXTRA 60GAL RESI</v>
          </cell>
          <cell r="E5231">
            <v>49</v>
          </cell>
          <cell r="F5231">
            <v>0</v>
          </cell>
          <cell r="G5231">
            <v>32001</v>
          </cell>
        </row>
        <row r="5232">
          <cell r="B5232" t="str">
            <v>RXTRA90</v>
          </cell>
          <cell r="C5232" t="str">
            <v>EXTRA 90GAL RESI</v>
          </cell>
          <cell r="D5232" t="str">
            <v>RXTRA90EXTRA 90GAL RESI</v>
          </cell>
          <cell r="E5232">
            <v>35</v>
          </cell>
          <cell r="F5232">
            <v>0</v>
          </cell>
          <cell r="G5232">
            <v>32001</v>
          </cell>
        </row>
        <row r="5233">
          <cell r="B5233" t="str">
            <v>SP60-RES</v>
          </cell>
          <cell r="C5233" t="str">
            <v>SPECIAL PICKUP 60GL RES</v>
          </cell>
          <cell r="D5233" t="str">
            <v>SP60-RESSPECIAL PICKUP 60GL RES</v>
          </cell>
          <cell r="E5233">
            <v>49</v>
          </cell>
          <cell r="F5233">
            <v>0</v>
          </cell>
          <cell r="G5233">
            <v>32001</v>
          </cell>
        </row>
        <row r="5234">
          <cell r="B5234" t="str">
            <v>SP90-RES</v>
          </cell>
          <cell r="C5234" t="str">
            <v>SPECIAL PICKUP 90GL RES</v>
          </cell>
          <cell r="D5234" t="str">
            <v>SP90-RESSPECIAL PICKUP 90GL RES</v>
          </cell>
          <cell r="E5234">
            <v>20</v>
          </cell>
          <cell r="F5234">
            <v>0</v>
          </cell>
          <cell r="G5234">
            <v>32001</v>
          </cell>
        </row>
        <row r="5235">
          <cell r="B5235" t="str">
            <v>2178-COM</v>
          </cell>
          <cell r="C5235" t="str">
            <v>FUEL AND MATERIAL SURCHARGE</v>
          </cell>
          <cell r="D5235" t="str">
            <v>2178-COMFUEL AND MATERIAL SURCHARGE</v>
          </cell>
          <cell r="E5235">
            <v>77</v>
          </cell>
          <cell r="F5235">
            <v>0</v>
          </cell>
          <cell r="G5235">
            <v>32002</v>
          </cell>
        </row>
        <row r="5236">
          <cell r="B5236" t="str">
            <v>2178-RES</v>
          </cell>
          <cell r="C5236" t="str">
            <v>FUEL AND MATERIAL SURCHARGE</v>
          </cell>
          <cell r="D5236" t="str">
            <v>2178-RESFUEL AND MATERIAL SURCHARGE</v>
          </cell>
          <cell r="E5236">
            <v>133</v>
          </cell>
          <cell r="F5236">
            <v>0</v>
          </cell>
          <cell r="G5236">
            <v>32002</v>
          </cell>
        </row>
        <row r="5237">
          <cell r="B5237" t="str">
            <v>REFUSE</v>
          </cell>
          <cell r="C5237" t="str">
            <v>3.6% WA REFUSE TAX</v>
          </cell>
          <cell r="D5237" t="str">
            <v>REFUSE3.6% WA REFUSE TAX</v>
          </cell>
          <cell r="E5237">
            <v>337</v>
          </cell>
          <cell r="F5237">
            <v>0</v>
          </cell>
          <cell r="G5237">
            <v>20180</v>
          </cell>
        </row>
        <row r="5238">
          <cell r="B5238" t="str">
            <v>WA-STATE</v>
          </cell>
          <cell r="C5238" t="str">
            <v>8.1% WA STATE SALES TAX</v>
          </cell>
          <cell r="D5238" t="str">
            <v>WA-STATE8.1% WA STATE SALES TAX</v>
          </cell>
          <cell r="E5238">
            <v>170</v>
          </cell>
          <cell r="F5238">
            <v>0</v>
          </cell>
          <cell r="G5238">
            <v>20140</v>
          </cell>
        </row>
        <row r="5239">
          <cell r="B5239" t="str">
            <v>60RW1</v>
          </cell>
          <cell r="C5239" t="str">
            <v>1-60 GAL CART WEEKLY SVC</v>
          </cell>
          <cell r="D5239" t="str">
            <v>60RW11-60 GAL CART WEEKLY SVC</v>
          </cell>
          <cell r="E5239">
            <v>144</v>
          </cell>
          <cell r="F5239">
            <v>0</v>
          </cell>
          <cell r="G5239">
            <v>32000</v>
          </cell>
        </row>
        <row r="5240">
          <cell r="B5240" t="str">
            <v>65RBRENT</v>
          </cell>
          <cell r="C5240" t="str">
            <v>65 RESI BEAR RENT</v>
          </cell>
          <cell r="D5240" t="str">
            <v>65RBRENT65 RESI BEAR RENT</v>
          </cell>
          <cell r="E5240">
            <v>80</v>
          </cell>
          <cell r="F5240">
            <v>0</v>
          </cell>
          <cell r="G5240">
            <v>32000</v>
          </cell>
        </row>
        <row r="5241">
          <cell r="B5241" t="str">
            <v>REDELIVER</v>
          </cell>
          <cell r="C5241" t="str">
            <v>DELIVERY CHARGE</v>
          </cell>
          <cell r="D5241" t="str">
            <v>REDELIVERDELIVERY CHARGE</v>
          </cell>
          <cell r="E5241">
            <v>77</v>
          </cell>
          <cell r="F5241">
            <v>0</v>
          </cell>
          <cell r="G5241">
            <v>32001</v>
          </cell>
        </row>
        <row r="5242">
          <cell r="B5242" t="str">
            <v>RESTART</v>
          </cell>
          <cell r="C5242" t="str">
            <v>SERVICE RESTART FEE</v>
          </cell>
          <cell r="D5242" t="str">
            <v>RESTARTSERVICE RESTART FEE</v>
          </cell>
          <cell r="E5242">
            <v>80</v>
          </cell>
          <cell r="F5242">
            <v>0</v>
          </cell>
          <cell r="G5242">
            <v>32000</v>
          </cell>
        </row>
        <row r="5243">
          <cell r="B5243" t="str">
            <v>TIRE-RESI</v>
          </cell>
          <cell r="C5243" t="str">
            <v>TIRE FEE - RESI</v>
          </cell>
          <cell r="D5243" t="str">
            <v>TIRE-RESITIRE FEE - RESI</v>
          </cell>
          <cell r="E5243">
            <v>2</v>
          </cell>
          <cell r="F5243">
            <v>0</v>
          </cell>
          <cell r="G5243">
            <v>32001</v>
          </cell>
        </row>
        <row r="5244">
          <cell r="B5244" t="str">
            <v>RORECYRENT</v>
          </cell>
          <cell r="C5244" t="str">
            <v>ROLL OFF RECYCLE RENT</v>
          </cell>
          <cell r="D5244" t="str">
            <v>RORECYRENTROLL OFF RECYCLE RENT</v>
          </cell>
          <cell r="E5244">
            <v>25</v>
          </cell>
          <cell r="F5244">
            <v>0</v>
          </cell>
          <cell r="G5244">
            <v>31002</v>
          </cell>
        </row>
        <row r="5245">
          <cell r="B5245" t="str">
            <v>RORENT</v>
          </cell>
          <cell r="C5245" t="str">
            <v>ROLL OFF RENT</v>
          </cell>
          <cell r="D5245" t="str">
            <v>RORENTROLL OFF RENT</v>
          </cell>
          <cell r="E5245">
            <v>48</v>
          </cell>
          <cell r="F5245">
            <v>0</v>
          </cell>
          <cell r="G5245">
            <v>31002</v>
          </cell>
        </row>
        <row r="5246">
          <cell r="B5246" t="str">
            <v>RORENTTM</v>
          </cell>
          <cell r="C5246" t="str">
            <v>ROLL OFF RENT TEMP MONTHLY</v>
          </cell>
          <cell r="D5246" t="str">
            <v>RORENTTMROLL OFF RENT TEMP MONTHLY</v>
          </cell>
          <cell r="E5246">
            <v>67</v>
          </cell>
          <cell r="F5246">
            <v>0</v>
          </cell>
          <cell r="G5246">
            <v>31002</v>
          </cell>
        </row>
        <row r="5247">
          <cell r="B5247" t="str">
            <v>SPRECY</v>
          </cell>
          <cell r="C5247" t="str">
            <v>SPECIAL RECY HAUL</v>
          </cell>
          <cell r="D5247" t="str">
            <v>SPRECYSPECIAL RECY HAUL</v>
          </cell>
          <cell r="E5247">
            <v>24</v>
          </cell>
          <cell r="F5247">
            <v>0</v>
          </cell>
          <cell r="G5247">
            <v>31004</v>
          </cell>
        </row>
        <row r="5248">
          <cell r="B5248" t="str">
            <v>CPHAUL20CO</v>
          </cell>
          <cell r="C5248" t="str">
            <v>20YD CUST OWNED COMP-HAUL</v>
          </cell>
          <cell r="D5248" t="str">
            <v>CPHAUL20CO20YD CUST OWNED COMP-HAUL</v>
          </cell>
          <cell r="E5248">
            <v>26</v>
          </cell>
          <cell r="F5248">
            <v>0</v>
          </cell>
          <cell r="G5248">
            <v>31000</v>
          </cell>
        </row>
        <row r="5249">
          <cell r="B5249" t="str">
            <v>DISP</v>
          </cell>
          <cell r="C5249" t="str">
            <v>Disposal Fee Per Ton</v>
          </cell>
          <cell r="D5249" t="str">
            <v>DISPDisposal Fee Per Ton</v>
          </cell>
          <cell r="E5249">
            <v>62</v>
          </cell>
          <cell r="F5249">
            <v>0</v>
          </cell>
          <cell r="G5249">
            <v>31005</v>
          </cell>
        </row>
        <row r="5250">
          <cell r="B5250" t="str">
            <v>DISPAPPL</v>
          </cell>
          <cell r="C5250" t="str">
            <v>DUMP FEE - APPLIANCE</v>
          </cell>
          <cell r="D5250" t="str">
            <v>DISPAPPLDUMP FEE - APPLIANCE</v>
          </cell>
          <cell r="E5250">
            <v>18</v>
          </cell>
          <cell r="F5250">
            <v>0</v>
          </cell>
          <cell r="G5250">
            <v>31005</v>
          </cell>
        </row>
        <row r="5251">
          <cell r="B5251" t="str">
            <v>RECYHAUL</v>
          </cell>
          <cell r="C5251" t="str">
            <v>ROLL OFF RECYCLE HAUL</v>
          </cell>
          <cell r="D5251" t="str">
            <v>RECYHAULROLL OFF RECYCLE HAUL</v>
          </cell>
          <cell r="E5251">
            <v>42</v>
          </cell>
          <cell r="F5251">
            <v>0</v>
          </cell>
          <cell r="G5251">
            <v>31004</v>
          </cell>
        </row>
        <row r="5252">
          <cell r="B5252" t="str">
            <v>ROHAUL20</v>
          </cell>
          <cell r="C5252" t="str">
            <v>20YD ROLL OFF-HAUL</v>
          </cell>
          <cell r="D5252" t="str">
            <v>ROHAUL2020YD ROLL OFF-HAUL</v>
          </cell>
          <cell r="E5252">
            <v>48</v>
          </cell>
          <cell r="F5252">
            <v>0</v>
          </cell>
          <cell r="G5252">
            <v>31000</v>
          </cell>
        </row>
        <row r="5253">
          <cell r="B5253" t="str">
            <v>ROHAUL20T</v>
          </cell>
          <cell r="C5253" t="str">
            <v>20YD ROLL OFF TEMP HAUL</v>
          </cell>
          <cell r="D5253" t="str">
            <v>ROHAUL20T20YD ROLL OFF TEMP HAUL</v>
          </cell>
          <cell r="E5253">
            <v>42</v>
          </cell>
          <cell r="F5253">
            <v>0</v>
          </cell>
          <cell r="G5253">
            <v>31000</v>
          </cell>
        </row>
        <row r="5254">
          <cell r="B5254" t="str">
            <v>ROHAUL30</v>
          </cell>
          <cell r="C5254" t="str">
            <v>30YD ROLL OFF-HAUL</v>
          </cell>
          <cell r="D5254" t="str">
            <v>ROHAUL3030YD ROLL OFF-HAUL</v>
          </cell>
          <cell r="E5254">
            <v>36</v>
          </cell>
          <cell r="F5254">
            <v>0</v>
          </cell>
          <cell r="G5254">
            <v>31000</v>
          </cell>
        </row>
        <row r="5255">
          <cell r="B5255" t="str">
            <v>ROHAUL30T</v>
          </cell>
          <cell r="C5255" t="str">
            <v>30YD ROLL OFF TEMP HAUL</v>
          </cell>
          <cell r="D5255" t="str">
            <v>ROHAUL30T30YD ROLL OFF TEMP HAUL</v>
          </cell>
          <cell r="E5255">
            <v>51</v>
          </cell>
          <cell r="F5255">
            <v>0</v>
          </cell>
          <cell r="G5255">
            <v>31001</v>
          </cell>
        </row>
        <row r="5256">
          <cell r="B5256" t="str">
            <v>ROMILE</v>
          </cell>
          <cell r="C5256" t="str">
            <v>ROLL OFF-MILEAGE</v>
          </cell>
          <cell r="D5256" t="str">
            <v>ROMILEROLL OFF-MILEAGE</v>
          </cell>
          <cell r="E5256">
            <v>33</v>
          </cell>
          <cell r="F5256">
            <v>0</v>
          </cell>
          <cell r="G5256">
            <v>31010</v>
          </cell>
        </row>
        <row r="5257">
          <cell r="B5257" t="str">
            <v>RORENTTD</v>
          </cell>
          <cell r="C5257" t="str">
            <v>ROLL OFF RENT TEMP DAILY</v>
          </cell>
          <cell r="D5257" t="str">
            <v>RORENTTDROLL OFF RENT TEMP DAILY</v>
          </cell>
          <cell r="E5257">
            <v>47</v>
          </cell>
          <cell r="F5257">
            <v>0</v>
          </cell>
          <cell r="G5257">
            <v>31002</v>
          </cell>
        </row>
        <row r="5258">
          <cell r="B5258" t="str">
            <v>SPRECY</v>
          </cell>
          <cell r="C5258" t="str">
            <v>SPECIAL RECY HAUL</v>
          </cell>
          <cell r="D5258" t="str">
            <v>SPRECYSPECIAL RECY HAUL</v>
          </cell>
          <cell r="E5258">
            <v>24</v>
          </cell>
          <cell r="F5258">
            <v>0</v>
          </cell>
          <cell r="G5258">
            <v>31004</v>
          </cell>
        </row>
        <row r="5259">
          <cell r="B5259" t="str">
            <v>TIRE-RO</v>
          </cell>
          <cell r="C5259" t="str">
            <v>TIRE FEE - RO</v>
          </cell>
          <cell r="D5259" t="str">
            <v>TIRE-ROTIRE FEE - RO</v>
          </cell>
          <cell r="E5259">
            <v>22</v>
          </cell>
          <cell r="F5259">
            <v>0</v>
          </cell>
          <cell r="G5259">
            <v>31005</v>
          </cell>
        </row>
        <row r="5260">
          <cell r="B5260" t="str">
            <v>COMMODITY</v>
          </cell>
          <cell r="C5260" t="str">
            <v>COMMODITY</v>
          </cell>
          <cell r="D5260" t="str">
            <v>COMMODITYCOMMODITY</v>
          </cell>
          <cell r="E5260">
            <v>33</v>
          </cell>
          <cell r="F5260">
            <v>0</v>
          </cell>
          <cell r="G5260">
            <v>44161</v>
          </cell>
        </row>
        <row r="5261">
          <cell r="B5261" t="str">
            <v>2178-RO</v>
          </cell>
          <cell r="C5261" t="str">
            <v>FUEL AND MATERIAL SURCHARGE</v>
          </cell>
          <cell r="D5261" t="str">
            <v>2178-ROFUEL AND MATERIAL SURCHARGE</v>
          </cell>
          <cell r="E5261">
            <v>140</v>
          </cell>
          <cell r="F5261">
            <v>0</v>
          </cell>
          <cell r="G5261">
            <v>31008</v>
          </cell>
        </row>
        <row r="5262">
          <cell r="B5262" t="str">
            <v>REFUSE</v>
          </cell>
          <cell r="C5262" t="str">
            <v>3.6% WA REFUSE TAX</v>
          </cell>
          <cell r="D5262" t="str">
            <v>REFUSE3.6% WA REFUSE TAX</v>
          </cell>
          <cell r="E5262">
            <v>337</v>
          </cell>
          <cell r="F5262">
            <v>0</v>
          </cell>
          <cell r="G5262">
            <v>20180</v>
          </cell>
        </row>
        <row r="5263">
          <cell r="B5263" t="str">
            <v>WA-STATE</v>
          </cell>
          <cell r="C5263" t="str">
            <v>8.1% WA STATE SALES TAX</v>
          </cell>
          <cell r="D5263" t="str">
            <v>WA-STATE8.1% WA STATE SALES TAX</v>
          </cell>
          <cell r="E5263">
            <v>170</v>
          </cell>
          <cell r="F5263">
            <v>0</v>
          </cell>
          <cell r="G5263">
            <v>20140</v>
          </cell>
        </row>
        <row r="5264">
          <cell r="B5264" t="str">
            <v>FINCHG</v>
          </cell>
          <cell r="C5264" t="str">
            <v>LATE FEE</v>
          </cell>
          <cell r="D5264" t="str">
            <v>FINCHGLATE FEE</v>
          </cell>
          <cell r="E5264">
            <v>138</v>
          </cell>
          <cell r="F5264">
            <v>0</v>
          </cell>
          <cell r="G5264">
            <v>38000</v>
          </cell>
        </row>
        <row r="5265">
          <cell r="B5265" t="str">
            <v>REFUSE</v>
          </cell>
          <cell r="C5265" t="str">
            <v>3.6% WA REFUSE TAX</v>
          </cell>
          <cell r="D5265" t="str">
            <v>REFUSE3.6% WA REFUSE TAX</v>
          </cell>
          <cell r="E5265">
            <v>337</v>
          </cell>
          <cell r="F5265">
            <v>0</v>
          </cell>
          <cell r="G5265">
            <v>20180</v>
          </cell>
        </row>
        <row r="5266">
          <cell r="B5266" t="str">
            <v>PAYNOW</v>
          </cell>
          <cell r="C5266" t="str">
            <v>ONE-TIME PAYMENT</v>
          </cell>
          <cell r="D5266" t="str">
            <v>PAYNOWONE-TIME PAYMENT</v>
          </cell>
          <cell r="E5266">
            <v>157</v>
          </cell>
          <cell r="F5266">
            <v>0</v>
          </cell>
          <cell r="G5266">
            <v>10098</v>
          </cell>
        </row>
        <row r="5267">
          <cell r="B5267" t="str">
            <v>CC-KOL</v>
          </cell>
          <cell r="C5267" t="str">
            <v>ONLINE PAYMENT-CC</v>
          </cell>
          <cell r="D5267" t="str">
            <v>CC-KOLONLINE PAYMENT-CC</v>
          </cell>
          <cell r="E5267">
            <v>151</v>
          </cell>
          <cell r="F5267">
            <v>0</v>
          </cell>
          <cell r="G5267">
            <v>10098</v>
          </cell>
        </row>
        <row r="5268">
          <cell r="B5268" t="str">
            <v>MAKEPAYMENT</v>
          </cell>
          <cell r="C5268" t="str">
            <v>MAKE A PAYMENT</v>
          </cell>
          <cell r="D5268" t="str">
            <v>MAKEPAYMENTMAKE A PAYMENT</v>
          </cell>
          <cell r="E5268">
            <v>60</v>
          </cell>
          <cell r="F5268">
            <v>0</v>
          </cell>
          <cell r="G5268">
            <v>10098</v>
          </cell>
        </row>
        <row r="5269">
          <cell r="B5269" t="str">
            <v>REF-PAYNOW</v>
          </cell>
          <cell r="C5269" t="str">
            <v>REFUND OF ONE-TIME PAYMENT</v>
          </cell>
          <cell r="D5269" t="str">
            <v>REF-PAYNOWREFUND OF ONE-TIME PAYMENT</v>
          </cell>
          <cell r="E5269">
            <v>51</v>
          </cell>
          <cell r="F5269">
            <v>0</v>
          </cell>
          <cell r="G5269">
            <v>10098</v>
          </cell>
        </row>
        <row r="5270">
          <cell r="B5270" t="str">
            <v>CC-KOL</v>
          </cell>
          <cell r="C5270" t="str">
            <v>ONLINE PAYMENT-CC</v>
          </cell>
          <cell r="D5270" t="str">
            <v>CC-KOLONLINE PAYMENT-CC</v>
          </cell>
          <cell r="E5270">
            <v>151</v>
          </cell>
          <cell r="F5270">
            <v>0</v>
          </cell>
          <cell r="G5270">
            <v>10098</v>
          </cell>
        </row>
        <row r="5271">
          <cell r="B5271" t="str">
            <v>PAY</v>
          </cell>
          <cell r="C5271" t="str">
            <v>PAYMENT-THANK YOU!</v>
          </cell>
          <cell r="D5271" t="str">
            <v>PAYPAYMENT-THANK YOU!</v>
          </cell>
          <cell r="E5271">
            <v>141</v>
          </cell>
          <cell r="F5271">
            <v>0</v>
          </cell>
          <cell r="G5271">
            <v>10060</v>
          </cell>
        </row>
        <row r="5272">
          <cell r="B5272" t="str">
            <v>PAYNOW</v>
          </cell>
          <cell r="C5272" t="str">
            <v>ONE-TIME PAYMENT</v>
          </cell>
          <cell r="D5272" t="str">
            <v>PAYNOWONE-TIME PAYMENT</v>
          </cell>
          <cell r="E5272">
            <v>157</v>
          </cell>
          <cell r="F5272">
            <v>0</v>
          </cell>
          <cell r="G5272">
            <v>10098</v>
          </cell>
        </row>
        <row r="5273">
          <cell r="B5273" t="str">
            <v>PAYPNCL</v>
          </cell>
          <cell r="C5273" t="str">
            <v>PAYMENT THANK YOU!</v>
          </cell>
          <cell r="D5273" t="str">
            <v>PAYPNCLPAYMENT THANK YOU!</v>
          </cell>
          <cell r="E5273">
            <v>151</v>
          </cell>
          <cell r="F5273">
            <v>0</v>
          </cell>
          <cell r="G5273">
            <v>10099</v>
          </cell>
        </row>
        <row r="5274">
          <cell r="B5274" t="str">
            <v>2178-RO</v>
          </cell>
          <cell r="C5274" t="str">
            <v>FUEL AND MATERIAL SURCHARGE</v>
          </cell>
          <cell r="D5274" t="str">
            <v>2178-ROFUEL AND MATERIAL SURCHARGE</v>
          </cell>
          <cell r="E5274">
            <v>140</v>
          </cell>
          <cell r="F5274">
            <v>0</v>
          </cell>
          <cell r="G5274">
            <v>31008</v>
          </cell>
        </row>
        <row r="5275">
          <cell r="B5275" t="str">
            <v>REFUSE</v>
          </cell>
          <cell r="C5275" t="str">
            <v>3.6% WA REFUSE TAX</v>
          </cell>
          <cell r="D5275" t="str">
            <v>REFUSE3.6% WA REFUSE TAX</v>
          </cell>
          <cell r="E5275">
            <v>337</v>
          </cell>
          <cell r="F5275">
            <v>0</v>
          </cell>
          <cell r="G5275">
            <v>20180</v>
          </cell>
        </row>
        <row r="5276">
          <cell r="B5276" t="str">
            <v>WA-STATE</v>
          </cell>
          <cell r="C5276" t="str">
            <v>8.1% WA STATE SALES TAX</v>
          </cell>
          <cell r="D5276" t="str">
            <v>WA-STATE8.1% WA STATE SALES TAX</v>
          </cell>
          <cell r="E5276">
            <v>170</v>
          </cell>
          <cell r="F5276">
            <v>0</v>
          </cell>
          <cell r="G5276">
            <v>20140</v>
          </cell>
        </row>
        <row r="5277">
          <cell r="B5277" t="str">
            <v>90RW1</v>
          </cell>
          <cell r="C5277" t="str">
            <v>1-90 GAL CART RESI WKLY</v>
          </cell>
          <cell r="D5277" t="str">
            <v>90RW11-90 GAL CART RESI WKLY</v>
          </cell>
          <cell r="E5277">
            <v>104</v>
          </cell>
          <cell r="F5277">
            <v>0</v>
          </cell>
          <cell r="G5277">
            <v>32000</v>
          </cell>
        </row>
        <row r="5278">
          <cell r="B5278" t="str">
            <v>2178-RES</v>
          </cell>
          <cell r="C5278" t="str">
            <v>FUEL AND MATERIAL SURCHARGE</v>
          </cell>
          <cell r="D5278" t="str">
            <v>2178-RESFUEL AND MATERIAL SURCHARGE</v>
          </cell>
          <cell r="E5278">
            <v>133</v>
          </cell>
          <cell r="F5278">
            <v>0</v>
          </cell>
          <cell r="G5278">
            <v>32002</v>
          </cell>
        </row>
        <row r="5279">
          <cell r="B5279" t="str">
            <v>REFUSE</v>
          </cell>
          <cell r="C5279" t="str">
            <v>3.6% WA REFUSE TAX</v>
          </cell>
          <cell r="D5279" t="str">
            <v>REFUSE3.6% WA REFUSE TAX</v>
          </cell>
          <cell r="E5279">
            <v>337</v>
          </cell>
          <cell r="F5279">
            <v>0</v>
          </cell>
          <cell r="G5279">
            <v>20180</v>
          </cell>
        </row>
        <row r="5280">
          <cell r="B5280" t="str">
            <v>RORENT</v>
          </cell>
          <cell r="C5280" t="str">
            <v>ROLL OFF RENT</v>
          </cell>
          <cell r="D5280" t="str">
            <v>RORENTROLL OFF RENT</v>
          </cell>
          <cell r="E5280">
            <v>48</v>
          </cell>
          <cell r="F5280">
            <v>0</v>
          </cell>
          <cell r="G5280">
            <v>31002</v>
          </cell>
        </row>
        <row r="5281">
          <cell r="B5281" t="str">
            <v>RORENTTM</v>
          </cell>
          <cell r="C5281" t="str">
            <v>ROLL OFF RENT TEMP MONTHLY</v>
          </cell>
          <cell r="D5281" t="str">
            <v>RORENTTMROLL OFF RENT TEMP MONTHLY</v>
          </cell>
          <cell r="E5281">
            <v>67</v>
          </cell>
          <cell r="F5281">
            <v>0</v>
          </cell>
          <cell r="G5281">
            <v>31002</v>
          </cell>
        </row>
        <row r="5282">
          <cell r="B5282" t="str">
            <v>CPHAUL20CO</v>
          </cell>
          <cell r="C5282" t="str">
            <v>20YD CUST OWNED COMP-HAUL</v>
          </cell>
          <cell r="D5282" t="str">
            <v>CPHAUL20CO20YD CUST OWNED COMP-HAUL</v>
          </cell>
          <cell r="E5282">
            <v>26</v>
          </cell>
          <cell r="F5282">
            <v>0</v>
          </cell>
          <cell r="G5282">
            <v>31000</v>
          </cell>
        </row>
        <row r="5283">
          <cell r="B5283" t="str">
            <v>DISP</v>
          </cell>
          <cell r="C5283" t="str">
            <v>Disposal Fee Per Ton</v>
          </cell>
          <cell r="D5283" t="str">
            <v>DISPDisposal Fee Per Ton</v>
          </cell>
          <cell r="E5283">
            <v>62</v>
          </cell>
          <cell r="F5283">
            <v>0</v>
          </cell>
          <cell r="G5283">
            <v>31005</v>
          </cell>
        </row>
        <row r="5284">
          <cell r="B5284" t="str">
            <v>DISPRH</v>
          </cell>
          <cell r="C5284" t="str">
            <v>DISPOSAL TONNAGE-RH</v>
          </cell>
          <cell r="D5284" t="str">
            <v>DISPRHDISPOSAL TONNAGE-RH</v>
          </cell>
          <cell r="E5284">
            <v>8</v>
          </cell>
          <cell r="F5284">
            <v>0</v>
          </cell>
          <cell r="G5284">
            <v>31005</v>
          </cell>
        </row>
        <row r="5285">
          <cell r="B5285" t="str">
            <v>DISPWD-RO</v>
          </cell>
          <cell r="C5285" t="str">
            <v>DISPOSAL FEE WOOD - RO</v>
          </cell>
          <cell r="D5285" t="str">
            <v>DISPWD-RODISPOSAL FEE WOOD - RO</v>
          </cell>
          <cell r="E5285">
            <v>16</v>
          </cell>
          <cell r="F5285">
            <v>0</v>
          </cell>
          <cell r="G5285">
            <v>31005</v>
          </cell>
        </row>
        <row r="5286">
          <cell r="B5286" t="str">
            <v>RECYHAUL</v>
          </cell>
          <cell r="C5286" t="str">
            <v>ROLL OFF RECYCLE HAUL</v>
          </cell>
          <cell r="D5286" t="str">
            <v>RECYHAULROLL OFF RECYCLE HAUL</v>
          </cell>
          <cell r="E5286">
            <v>42</v>
          </cell>
          <cell r="F5286">
            <v>0</v>
          </cell>
          <cell r="G5286">
            <v>31004</v>
          </cell>
        </row>
        <row r="5287">
          <cell r="B5287" t="str">
            <v>RECYRELOCATE</v>
          </cell>
          <cell r="C5287" t="str">
            <v>RELOCATE RECY BOX</v>
          </cell>
          <cell r="D5287" t="str">
            <v>RECYRELOCATERELOCATE RECY BOX</v>
          </cell>
          <cell r="E5287">
            <v>11</v>
          </cell>
          <cell r="F5287">
            <v>0</v>
          </cell>
          <cell r="G5287">
            <v>31004</v>
          </cell>
        </row>
        <row r="5288">
          <cell r="B5288" t="str">
            <v>ROHAUL20</v>
          </cell>
          <cell r="C5288" t="str">
            <v>20YD ROLL OFF-HAUL</v>
          </cell>
          <cell r="D5288" t="str">
            <v>ROHAUL2020YD ROLL OFF-HAUL</v>
          </cell>
          <cell r="E5288">
            <v>48</v>
          </cell>
          <cell r="F5288">
            <v>0</v>
          </cell>
          <cell r="G5288">
            <v>31000</v>
          </cell>
        </row>
        <row r="5289">
          <cell r="B5289" t="str">
            <v>ROHAUL20T</v>
          </cell>
          <cell r="C5289" t="str">
            <v>20YD ROLL OFF TEMP HAUL</v>
          </cell>
          <cell r="D5289" t="str">
            <v>ROHAUL20T20YD ROLL OFF TEMP HAUL</v>
          </cell>
          <cell r="E5289">
            <v>42</v>
          </cell>
          <cell r="F5289">
            <v>0</v>
          </cell>
          <cell r="G5289">
            <v>31000</v>
          </cell>
        </row>
        <row r="5290">
          <cell r="B5290" t="str">
            <v>ROHAUL30</v>
          </cell>
          <cell r="C5290" t="str">
            <v>30YD ROLL OFF-HAUL</v>
          </cell>
          <cell r="D5290" t="str">
            <v>ROHAUL3030YD ROLL OFF-HAUL</v>
          </cell>
          <cell r="E5290">
            <v>36</v>
          </cell>
          <cell r="F5290">
            <v>0</v>
          </cell>
          <cell r="G5290">
            <v>31000</v>
          </cell>
        </row>
        <row r="5291">
          <cell r="B5291" t="str">
            <v>ROHAUL30T</v>
          </cell>
          <cell r="C5291" t="str">
            <v>30YD ROLL OFF TEMP HAUL</v>
          </cell>
          <cell r="D5291" t="str">
            <v>ROHAUL30T30YD ROLL OFF TEMP HAUL</v>
          </cell>
          <cell r="E5291">
            <v>51</v>
          </cell>
          <cell r="F5291">
            <v>0</v>
          </cell>
          <cell r="G5291">
            <v>31001</v>
          </cell>
        </row>
        <row r="5292">
          <cell r="B5292" t="str">
            <v>ROMILE</v>
          </cell>
          <cell r="C5292" t="str">
            <v>ROLL OFF-MILEAGE</v>
          </cell>
          <cell r="D5292" t="str">
            <v>ROMILEROLL OFF-MILEAGE</v>
          </cell>
          <cell r="E5292">
            <v>33</v>
          </cell>
          <cell r="F5292">
            <v>0</v>
          </cell>
          <cell r="G5292">
            <v>31010</v>
          </cell>
        </row>
        <row r="5293">
          <cell r="B5293" t="str">
            <v>ROTIME-MINIMUM</v>
          </cell>
          <cell r="C5293" t="str">
            <v>RO TIME CHRG - MINIMUM</v>
          </cell>
          <cell r="D5293" t="str">
            <v>ROTIME-MINIMUMRO TIME CHRG - MINIMUM</v>
          </cell>
          <cell r="E5293">
            <v>7</v>
          </cell>
          <cell r="F5293">
            <v>0</v>
          </cell>
          <cell r="G5293">
            <v>31010</v>
          </cell>
        </row>
        <row r="5294">
          <cell r="B5294" t="str">
            <v>TIRE-RO</v>
          </cell>
          <cell r="C5294" t="str">
            <v>TIRE FEE - RO</v>
          </cell>
          <cell r="D5294" t="str">
            <v>TIRE-ROTIRE FEE - RO</v>
          </cell>
          <cell r="E5294">
            <v>22</v>
          </cell>
          <cell r="F5294">
            <v>0</v>
          </cell>
          <cell r="G5294">
            <v>31005</v>
          </cell>
        </row>
        <row r="5295">
          <cell r="B5295" t="str">
            <v>COMMODITY</v>
          </cell>
          <cell r="C5295" t="str">
            <v>COMMODITY</v>
          </cell>
          <cell r="D5295" t="str">
            <v>COMMODITYCOMMODITY</v>
          </cell>
          <cell r="E5295">
            <v>33</v>
          </cell>
          <cell r="F5295">
            <v>0</v>
          </cell>
          <cell r="G5295">
            <v>44161</v>
          </cell>
        </row>
        <row r="5296">
          <cell r="B5296" t="str">
            <v>ROHAUL30WOOD</v>
          </cell>
          <cell r="C5296" t="str">
            <v>30YD WOOD ROLL OFF-HAUL</v>
          </cell>
          <cell r="D5296" t="str">
            <v>ROHAUL30WOOD30YD WOOD ROLL OFF-HAUL</v>
          </cell>
          <cell r="E5296">
            <v>10</v>
          </cell>
          <cell r="F5296">
            <v>0</v>
          </cell>
          <cell r="G5296">
            <v>31004</v>
          </cell>
        </row>
        <row r="5297">
          <cell r="B5297" t="str">
            <v>RORECYMILE</v>
          </cell>
          <cell r="C5297" t="str">
            <v>ROLL OFF RECYCLE-MILEAGE</v>
          </cell>
          <cell r="D5297" t="str">
            <v>RORECYMILEROLL OFF RECYCLE-MILEAGE</v>
          </cell>
          <cell r="E5297">
            <v>9</v>
          </cell>
          <cell r="F5297">
            <v>0</v>
          </cell>
          <cell r="G5297">
            <v>31004</v>
          </cell>
        </row>
        <row r="5298">
          <cell r="B5298" t="str">
            <v>2178-RO</v>
          </cell>
          <cell r="C5298" t="str">
            <v>FUEL AND MATERIAL SURCHARGE</v>
          </cell>
          <cell r="D5298" t="str">
            <v>2178-ROFUEL AND MATERIAL SURCHARGE</v>
          </cell>
          <cell r="E5298">
            <v>140</v>
          </cell>
          <cell r="F5298">
            <v>0</v>
          </cell>
          <cell r="G5298">
            <v>31008</v>
          </cell>
        </row>
        <row r="5299">
          <cell r="B5299" t="str">
            <v>REFUSE</v>
          </cell>
          <cell r="C5299" t="str">
            <v>3.6% WA REFUSE TAX</v>
          </cell>
          <cell r="D5299" t="str">
            <v>REFUSE3.6% WA REFUSE TAX</v>
          </cell>
          <cell r="E5299">
            <v>337</v>
          </cell>
          <cell r="F5299">
            <v>0</v>
          </cell>
          <cell r="G5299">
            <v>20180</v>
          </cell>
        </row>
        <row r="5300">
          <cell r="B5300" t="str">
            <v>REFUSE</v>
          </cell>
          <cell r="C5300" t="str">
            <v>3.6% WA REFUSE TAX</v>
          </cell>
          <cell r="D5300" t="str">
            <v>REFUSE3.6% WA REFUSE TAX</v>
          </cell>
          <cell r="E5300">
            <v>337</v>
          </cell>
          <cell r="F5300">
            <v>0</v>
          </cell>
          <cell r="G5300">
            <v>20180</v>
          </cell>
        </row>
        <row r="5301">
          <cell r="B5301" t="str">
            <v>WA-STATE</v>
          </cell>
          <cell r="C5301" t="str">
            <v>8.1% WA STATE SALES TAX</v>
          </cell>
          <cell r="D5301" t="str">
            <v>WA-STATE8.1% WA STATE SALES TAX</v>
          </cell>
          <cell r="E5301">
            <v>170</v>
          </cell>
          <cell r="F5301">
            <v>0</v>
          </cell>
          <cell r="G5301">
            <v>20140</v>
          </cell>
        </row>
        <row r="5302">
          <cell r="B5302" t="str">
            <v>FINCHG</v>
          </cell>
          <cell r="C5302" t="str">
            <v>LATE FEE</v>
          </cell>
          <cell r="D5302" t="str">
            <v>FINCHGLATE FEE</v>
          </cell>
          <cell r="E5302">
            <v>138</v>
          </cell>
          <cell r="F5302">
            <v>0</v>
          </cell>
          <cell r="G5302">
            <v>38000</v>
          </cell>
        </row>
        <row r="5303">
          <cell r="B5303" t="str">
            <v>FINCHG</v>
          </cell>
          <cell r="C5303" t="str">
            <v>LATE FEE</v>
          </cell>
          <cell r="D5303" t="str">
            <v>FINCHGLATE FEE</v>
          </cell>
          <cell r="E5303">
            <v>138</v>
          </cell>
          <cell r="F5303">
            <v>0</v>
          </cell>
          <cell r="G5303">
            <v>38000</v>
          </cell>
        </row>
        <row r="5304">
          <cell r="B5304" t="str">
            <v>300CW1</v>
          </cell>
          <cell r="C5304" t="str">
            <v>1-300 GL CART WEEKLY SVC</v>
          </cell>
          <cell r="D5304" t="str">
            <v>300CW11-300 GL CART WEEKLY SVC</v>
          </cell>
          <cell r="E5304">
            <v>51</v>
          </cell>
          <cell r="F5304">
            <v>0</v>
          </cell>
          <cell r="G5304">
            <v>33000</v>
          </cell>
        </row>
        <row r="5305">
          <cell r="B5305" t="str">
            <v>60CE1</v>
          </cell>
          <cell r="C5305" t="str">
            <v>1-60 GAL CART CMML EOW</v>
          </cell>
          <cell r="D5305" t="str">
            <v>60CE11-60 GAL CART CMML EOW</v>
          </cell>
          <cell r="E5305">
            <v>52</v>
          </cell>
          <cell r="F5305">
            <v>0</v>
          </cell>
          <cell r="G5305">
            <v>33000</v>
          </cell>
        </row>
        <row r="5306">
          <cell r="B5306" t="str">
            <v>60CW1</v>
          </cell>
          <cell r="C5306" t="str">
            <v>1-60 GAL CART CMML WKLY</v>
          </cell>
          <cell r="D5306" t="str">
            <v>60CW11-60 GAL CART CMML WKLY</v>
          </cell>
          <cell r="E5306">
            <v>54</v>
          </cell>
          <cell r="F5306">
            <v>0</v>
          </cell>
          <cell r="G5306">
            <v>33000</v>
          </cell>
        </row>
        <row r="5307">
          <cell r="B5307" t="str">
            <v>90CE1</v>
          </cell>
          <cell r="C5307" t="str">
            <v>1-90 GAL CART CMML EOW</v>
          </cell>
          <cell r="D5307" t="str">
            <v>90CE11-90 GAL CART CMML EOW</v>
          </cell>
          <cell r="E5307">
            <v>19</v>
          </cell>
          <cell r="F5307">
            <v>0</v>
          </cell>
          <cell r="G5307">
            <v>33000</v>
          </cell>
        </row>
        <row r="5308">
          <cell r="B5308" t="str">
            <v>90CW1</v>
          </cell>
          <cell r="C5308" t="str">
            <v>1-90 GAL CART CMML WKLY</v>
          </cell>
          <cell r="D5308" t="str">
            <v>90CW11-90 GAL CART CMML WKLY</v>
          </cell>
          <cell r="E5308">
            <v>63</v>
          </cell>
          <cell r="F5308">
            <v>0</v>
          </cell>
          <cell r="G5308">
            <v>33000</v>
          </cell>
        </row>
        <row r="5309">
          <cell r="B5309" t="str">
            <v>CRENT60</v>
          </cell>
          <cell r="C5309" t="str">
            <v>CONTAINER RENT 60 GAL</v>
          </cell>
          <cell r="D5309" t="str">
            <v>CRENT60CONTAINER RENT 60 GAL</v>
          </cell>
          <cell r="E5309">
            <v>50</v>
          </cell>
          <cell r="F5309">
            <v>0</v>
          </cell>
          <cell r="G5309">
            <v>33000</v>
          </cell>
        </row>
        <row r="5310">
          <cell r="B5310" t="str">
            <v>2178-COM</v>
          </cell>
          <cell r="C5310" t="str">
            <v>FUEL AND MATERIAL SURCHARGE</v>
          </cell>
          <cell r="D5310" t="str">
            <v>2178-COMFUEL AND MATERIAL SURCHARGE</v>
          </cell>
          <cell r="E5310">
            <v>77</v>
          </cell>
          <cell r="F5310">
            <v>0</v>
          </cell>
          <cell r="G5310">
            <v>33002</v>
          </cell>
        </row>
        <row r="5311">
          <cell r="B5311" t="str">
            <v>REFUSE</v>
          </cell>
          <cell r="C5311" t="str">
            <v>3.6% WA REFUSE TAX</v>
          </cell>
          <cell r="D5311" t="str">
            <v>REFUSE3.6% WA REFUSE TAX</v>
          </cell>
          <cell r="E5311">
            <v>337</v>
          </cell>
          <cell r="F5311">
            <v>0</v>
          </cell>
          <cell r="G5311">
            <v>20180</v>
          </cell>
        </row>
        <row r="5312">
          <cell r="B5312" t="str">
            <v>WA-STATE</v>
          </cell>
          <cell r="C5312" t="str">
            <v>7.6% WA STATE SALES TAX</v>
          </cell>
          <cell r="D5312" t="str">
            <v>WA-STATE7.6% WA STATE SALES TAX</v>
          </cell>
          <cell r="E5312">
            <v>43</v>
          </cell>
          <cell r="F5312">
            <v>0</v>
          </cell>
          <cell r="G5312">
            <v>20140</v>
          </cell>
        </row>
        <row r="5313">
          <cell r="B5313" t="str">
            <v>CC-KOL</v>
          </cell>
          <cell r="C5313" t="str">
            <v>ONLINE PAYMENT-CC</v>
          </cell>
          <cell r="D5313" t="str">
            <v>CC-KOLONLINE PAYMENT-CC</v>
          </cell>
          <cell r="E5313">
            <v>151</v>
          </cell>
          <cell r="F5313">
            <v>0</v>
          </cell>
          <cell r="G5313">
            <v>10098</v>
          </cell>
        </row>
        <row r="5314">
          <cell r="B5314" t="str">
            <v>PAY-KOL</v>
          </cell>
          <cell r="C5314" t="str">
            <v>PAYMENT-THANK YOU - OL</v>
          </cell>
          <cell r="D5314" t="str">
            <v>PAY-KOLPAYMENT-THANK YOU - OL</v>
          </cell>
          <cell r="E5314">
            <v>128</v>
          </cell>
          <cell r="F5314">
            <v>0</v>
          </cell>
          <cell r="G5314">
            <v>10093</v>
          </cell>
        </row>
        <row r="5315">
          <cell r="B5315" t="str">
            <v>PAYNOW</v>
          </cell>
          <cell r="C5315" t="str">
            <v>ONE-TIME PAYMENT</v>
          </cell>
          <cell r="D5315" t="str">
            <v>PAYNOWONE-TIME PAYMENT</v>
          </cell>
          <cell r="E5315">
            <v>157</v>
          </cell>
          <cell r="F5315">
            <v>0</v>
          </cell>
          <cell r="G5315">
            <v>10098</v>
          </cell>
        </row>
        <row r="5316">
          <cell r="B5316" t="str">
            <v>PAYPNCL</v>
          </cell>
          <cell r="C5316" t="str">
            <v>PAYMENT THANK YOU!</v>
          </cell>
          <cell r="D5316" t="str">
            <v>PAYPNCLPAYMENT THANK YOU!</v>
          </cell>
          <cell r="E5316">
            <v>151</v>
          </cell>
          <cell r="F5316">
            <v>0</v>
          </cell>
          <cell r="G5316">
            <v>10099</v>
          </cell>
        </row>
        <row r="5317">
          <cell r="B5317" t="str">
            <v>CC-KOL</v>
          </cell>
          <cell r="C5317" t="str">
            <v>ONLINE PAYMENT-CC</v>
          </cell>
          <cell r="D5317" t="str">
            <v>CC-KOLONLINE PAYMENT-CC</v>
          </cell>
          <cell r="E5317">
            <v>151</v>
          </cell>
          <cell r="F5317">
            <v>0</v>
          </cell>
          <cell r="G5317">
            <v>10098</v>
          </cell>
        </row>
        <row r="5318">
          <cell r="B5318" t="str">
            <v>MAKEPAYMENT</v>
          </cell>
          <cell r="C5318" t="str">
            <v>MAKE A PAYMENT</v>
          </cell>
          <cell r="D5318" t="str">
            <v>MAKEPAYMENTMAKE A PAYMENT</v>
          </cell>
          <cell r="E5318">
            <v>60</v>
          </cell>
          <cell r="F5318">
            <v>0</v>
          </cell>
          <cell r="G5318">
            <v>10098</v>
          </cell>
        </row>
        <row r="5319">
          <cell r="B5319" t="str">
            <v>PAY</v>
          </cell>
          <cell r="C5319" t="str">
            <v>PAYMENT-THANK YOU!</v>
          </cell>
          <cell r="D5319" t="str">
            <v>PAYPAYMENT-THANK YOU!</v>
          </cell>
          <cell r="E5319">
            <v>141</v>
          </cell>
          <cell r="F5319">
            <v>0</v>
          </cell>
          <cell r="G5319">
            <v>10060</v>
          </cell>
        </row>
        <row r="5320">
          <cell r="B5320" t="str">
            <v>PAY-CFREE</v>
          </cell>
          <cell r="C5320" t="str">
            <v>PAYMENT-THANK YOU</v>
          </cell>
          <cell r="D5320" t="str">
            <v>PAY-CFREEPAYMENT-THANK YOU</v>
          </cell>
          <cell r="E5320">
            <v>106</v>
          </cell>
          <cell r="F5320">
            <v>0</v>
          </cell>
          <cell r="G5320">
            <v>10092</v>
          </cell>
        </row>
        <row r="5321">
          <cell r="B5321" t="str">
            <v>PAY-KOL</v>
          </cell>
          <cell r="C5321" t="str">
            <v>PAYMENT-THANK YOU - OL</v>
          </cell>
          <cell r="D5321" t="str">
            <v>PAY-KOLPAYMENT-THANK YOU - OL</v>
          </cell>
          <cell r="E5321">
            <v>128</v>
          </cell>
          <cell r="F5321">
            <v>0</v>
          </cell>
          <cell r="G5321">
            <v>10093</v>
          </cell>
        </row>
        <row r="5322">
          <cell r="B5322" t="str">
            <v>PAYMET</v>
          </cell>
          <cell r="C5322" t="str">
            <v>METAVANTE ONLINE PAYMENT</v>
          </cell>
          <cell r="D5322" t="str">
            <v>PAYMETMETAVANTE ONLINE PAYMENT</v>
          </cell>
          <cell r="E5322">
            <v>77</v>
          </cell>
          <cell r="F5322">
            <v>0</v>
          </cell>
          <cell r="G5322">
            <v>10092</v>
          </cell>
        </row>
        <row r="5323">
          <cell r="B5323" t="str">
            <v>PAYNOW</v>
          </cell>
          <cell r="C5323" t="str">
            <v>ONE-TIME PAYMENT</v>
          </cell>
          <cell r="D5323" t="str">
            <v>PAYNOWONE-TIME PAYMENT</v>
          </cell>
          <cell r="E5323">
            <v>157</v>
          </cell>
          <cell r="F5323">
            <v>0</v>
          </cell>
          <cell r="G5323">
            <v>10098</v>
          </cell>
        </row>
        <row r="5324">
          <cell r="B5324" t="str">
            <v>PAYPNCL</v>
          </cell>
          <cell r="C5324" t="str">
            <v>PAYMENT THANK YOU!</v>
          </cell>
          <cell r="D5324" t="str">
            <v>PAYPNCLPAYMENT THANK YOU!</v>
          </cell>
          <cell r="E5324">
            <v>151</v>
          </cell>
          <cell r="F5324">
            <v>0</v>
          </cell>
          <cell r="G5324">
            <v>10099</v>
          </cell>
        </row>
        <row r="5325">
          <cell r="B5325" t="str">
            <v>RET-KOL</v>
          </cell>
          <cell r="C5325" t="str">
            <v>ONLINE PAYMENT RETURN</v>
          </cell>
          <cell r="D5325" t="str">
            <v>RET-KOLONLINE PAYMENT RETURN</v>
          </cell>
          <cell r="E5325">
            <v>35</v>
          </cell>
          <cell r="F5325">
            <v>0</v>
          </cell>
          <cell r="G5325">
            <v>10093</v>
          </cell>
        </row>
        <row r="5326">
          <cell r="B5326" t="str">
            <v>CC-KOL</v>
          </cell>
          <cell r="C5326" t="str">
            <v>ONLINE PAYMENT-CC</v>
          </cell>
          <cell r="D5326" t="str">
            <v>CC-KOLONLINE PAYMENT-CC</v>
          </cell>
          <cell r="E5326">
            <v>151</v>
          </cell>
          <cell r="F5326">
            <v>0</v>
          </cell>
          <cell r="G5326">
            <v>10098</v>
          </cell>
        </row>
        <row r="5327">
          <cell r="B5327" t="str">
            <v>PAYNOW</v>
          </cell>
          <cell r="C5327" t="str">
            <v>ONE-TIME PAYMENT</v>
          </cell>
          <cell r="D5327" t="str">
            <v>PAYNOWONE-TIME PAYMENT</v>
          </cell>
          <cell r="E5327">
            <v>157</v>
          </cell>
          <cell r="F5327">
            <v>0</v>
          </cell>
          <cell r="G5327">
            <v>10098</v>
          </cell>
        </row>
        <row r="5328">
          <cell r="B5328" t="str">
            <v>PAYPNCL</v>
          </cell>
          <cell r="C5328" t="str">
            <v>PAYMENT THANK YOU!</v>
          </cell>
          <cell r="D5328" t="str">
            <v>PAYPNCLPAYMENT THANK YOU!</v>
          </cell>
          <cell r="E5328">
            <v>151</v>
          </cell>
          <cell r="F5328">
            <v>0</v>
          </cell>
          <cell r="G5328">
            <v>10099</v>
          </cell>
        </row>
        <row r="5329">
          <cell r="B5329" t="str">
            <v>2178-RO</v>
          </cell>
          <cell r="C5329" t="str">
            <v>FUEL AND MATERIAL SURCHARGE</v>
          </cell>
          <cell r="D5329" t="str">
            <v>2178-ROFUEL AND MATERIAL SURCHARGE</v>
          </cell>
          <cell r="E5329">
            <v>140</v>
          </cell>
          <cell r="F5329">
            <v>0</v>
          </cell>
          <cell r="G5329">
            <v>31008</v>
          </cell>
        </row>
        <row r="5330">
          <cell r="B5330" t="str">
            <v>REFUSE</v>
          </cell>
          <cell r="C5330" t="str">
            <v>3.6% WA REFUSE TAX</v>
          </cell>
          <cell r="D5330" t="str">
            <v>REFUSE3.6% WA REFUSE TAX</v>
          </cell>
          <cell r="E5330">
            <v>337</v>
          </cell>
          <cell r="F5330">
            <v>0</v>
          </cell>
          <cell r="G5330">
            <v>20180</v>
          </cell>
        </row>
        <row r="5331">
          <cell r="B5331" t="str">
            <v>WA-STATE</v>
          </cell>
          <cell r="C5331" t="str">
            <v>7.6% WA STATE SALES TAX</v>
          </cell>
          <cell r="D5331" t="str">
            <v>WA-STATE7.6% WA STATE SALES TAX</v>
          </cell>
          <cell r="E5331">
            <v>43</v>
          </cell>
          <cell r="F5331">
            <v>0</v>
          </cell>
          <cell r="G5331">
            <v>20140</v>
          </cell>
        </row>
        <row r="5332">
          <cell r="B5332" t="str">
            <v>60RM1</v>
          </cell>
          <cell r="C5332" t="str">
            <v>1-60 GAL CART MONTHLY SVC</v>
          </cell>
          <cell r="D5332" t="str">
            <v>60RM11-60 GAL CART MONTHLY SVC</v>
          </cell>
          <cell r="E5332">
            <v>88</v>
          </cell>
          <cell r="F5332">
            <v>0</v>
          </cell>
          <cell r="G5332">
            <v>32000</v>
          </cell>
        </row>
        <row r="5333">
          <cell r="B5333" t="str">
            <v>60RW1</v>
          </cell>
          <cell r="C5333" t="str">
            <v>1-60 GAL CART WEEKLY SVC</v>
          </cell>
          <cell r="D5333" t="str">
            <v>60RW11-60 GAL CART WEEKLY SVC</v>
          </cell>
          <cell r="E5333">
            <v>144</v>
          </cell>
          <cell r="F5333">
            <v>0</v>
          </cell>
          <cell r="G5333">
            <v>32000</v>
          </cell>
        </row>
        <row r="5334">
          <cell r="B5334" t="str">
            <v>90RW1</v>
          </cell>
          <cell r="C5334" t="str">
            <v>1-90 GAL CART RESI WKLY</v>
          </cell>
          <cell r="D5334" t="str">
            <v>90RW11-90 GAL CART RESI WKLY</v>
          </cell>
          <cell r="E5334">
            <v>104</v>
          </cell>
          <cell r="F5334">
            <v>0</v>
          </cell>
          <cell r="G5334">
            <v>32000</v>
          </cell>
        </row>
        <row r="5335">
          <cell r="B5335" t="str">
            <v>RDRIVEIN</v>
          </cell>
          <cell r="C5335" t="str">
            <v>DRIVE IN SERVICE</v>
          </cell>
          <cell r="D5335" t="str">
            <v>RDRIVEINDRIVE IN SERVICE</v>
          </cell>
          <cell r="E5335">
            <v>52</v>
          </cell>
          <cell r="F5335">
            <v>0</v>
          </cell>
          <cell r="G5335">
            <v>32001</v>
          </cell>
        </row>
        <row r="5336">
          <cell r="B5336" t="str">
            <v>EXTRAR</v>
          </cell>
          <cell r="C5336" t="str">
            <v>EXTRA CAN/BAGS</v>
          </cell>
          <cell r="D5336" t="str">
            <v>EXTRAREXTRA CAN/BAGS</v>
          </cell>
          <cell r="E5336">
            <v>74</v>
          </cell>
          <cell r="F5336">
            <v>0</v>
          </cell>
          <cell r="G5336">
            <v>32001</v>
          </cell>
        </row>
        <row r="5337">
          <cell r="B5337" t="str">
            <v>RXTRA90</v>
          </cell>
          <cell r="C5337" t="str">
            <v>EXTRA 90GAL RESI</v>
          </cell>
          <cell r="D5337" t="str">
            <v>RXTRA90EXTRA 90GAL RESI</v>
          </cell>
          <cell r="E5337">
            <v>35</v>
          </cell>
          <cell r="F5337">
            <v>0</v>
          </cell>
          <cell r="G5337">
            <v>32001</v>
          </cell>
        </row>
        <row r="5338">
          <cell r="B5338" t="str">
            <v>2178-RES</v>
          </cell>
          <cell r="C5338" t="str">
            <v>FUEL AND MATERIAL SURCHARGE</v>
          </cell>
          <cell r="D5338" t="str">
            <v>2178-RESFUEL AND MATERIAL SURCHARGE</v>
          </cell>
          <cell r="E5338">
            <v>133</v>
          </cell>
          <cell r="F5338">
            <v>0</v>
          </cell>
          <cell r="G5338">
            <v>32002</v>
          </cell>
        </row>
        <row r="5339">
          <cell r="B5339" t="str">
            <v>REFUSE</v>
          </cell>
          <cell r="C5339" t="str">
            <v>3.6% WA REFUSE TAX</v>
          </cell>
          <cell r="D5339" t="str">
            <v>REFUSE3.6% WA REFUSE TAX</v>
          </cell>
          <cell r="E5339">
            <v>337</v>
          </cell>
          <cell r="F5339">
            <v>0</v>
          </cell>
          <cell r="G5339">
            <v>20180</v>
          </cell>
        </row>
        <row r="5340">
          <cell r="B5340" t="str">
            <v>60RW1</v>
          </cell>
          <cell r="C5340" t="str">
            <v>1-60 GAL CART WEEKLY SVC</v>
          </cell>
          <cell r="D5340" t="str">
            <v>60RW11-60 GAL CART WEEKLY SVC</v>
          </cell>
          <cell r="E5340">
            <v>144</v>
          </cell>
          <cell r="F5340">
            <v>0</v>
          </cell>
          <cell r="G5340">
            <v>32000</v>
          </cell>
        </row>
        <row r="5341">
          <cell r="B5341" t="str">
            <v>RESTART</v>
          </cell>
          <cell r="C5341" t="str">
            <v>SERVICE RESTART FEE</v>
          </cell>
          <cell r="D5341" t="str">
            <v>RESTARTSERVICE RESTART FEE</v>
          </cell>
          <cell r="E5341">
            <v>80</v>
          </cell>
          <cell r="F5341">
            <v>0</v>
          </cell>
          <cell r="G5341">
            <v>32000</v>
          </cell>
        </row>
        <row r="5342">
          <cell r="B5342" t="str">
            <v>2178-RES</v>
          </cell>
          <cell r="C5342" t="str">
            <v>FUEL AND MATERIAL SURCHARGE</v>
          </cell>
          <cell r="D5342" t="str">
            <v>2178-RESFUEL AND MATERIAL SURCHARGE</v>
          </cell>
          <cell r="E5342">
            <v>133</v>
          </cell>
          <cell r="F5342">
            <v>0</v>
          </cell>
          <cell r="G5342">
            <v>32002</v>
          </cell>
        </row>
        <row r="5343">
          <cell r="B5343" t="str">
            <v>REFUSE</v>
          </cell>
          <cell r="C5343" t="str">
            <v>3.6% WA REFUSE TAX</v>
          </cell>
          <cell r="D5343" t="str">
            <v>REFUSE3.6% WA REFUSE TAX</v>
          </cell>
          <cell r="E5343">
            <v>337</v>
          </cell>
          <cell r="F5343">
            <v>0</v>
          </cell>
          <cell r="G5343">
            <v>20180</v>
          </cell>
        </row>
        <row r="5344">
          <cell r="B5344" t="str">
            <v>RORECYRENT</v>
          </cell>
          <cell r="C5344" t="str">
            <v>ROLL OFF RECYCLE RENT</v>
          </cell>
          <cell r="D5344" t="str">
            <v>RORECYRENTROLL OFF RECYCLE RENT</v>
          </cell>
          <cell r="E5344">
            <v>25</v>
          </cell>
          <cell r="F5344">
            <v>0</v>
          </cell>
          <cell r="G5344">
            <v>31002</v>
          </cell>
        </row>
        <row r="5345">
          <cell r="B5345" t="str">
            <v>RORENTTM</v>
          </cell>
          <cell r="C5345" t="str">
            <v>ROLL OFF RENT TEMP MONTHLY</v>
          </cell>
          <cell r="D5345" t="str">
            <v>RORENTTMROLL OFF RENT TEMP MONTHLY</v>
          </cell>
          <cell r="E5345">
            <v>67</v>
          </cell>
          <cell r="F5345">
            <v>0</v>
          </cell>
          <cell r="G5345">
            <v>31002</v>
          </cell>
        </row>
        <row r="5346">
          <cell r="B5346" t="str">
            <v>DISP</v>
          </cell>
          <cell r="C5346" t="str">
            <v>Disposal Fee Per Ton</v>
          </cell>
          <cell r="D5346" t="str">
            <v>DISPDisposal Fee Per Ton</v>
          </cell>
          <cell r="E5346">
            <v>62</v>
          </cell>
          <cell r="F5346">
            <v>0</v>
          </cell>
          <cell r="G5346">
            <v>31005</v>
          </cell>
        </row>
        <row r="5347">
          <cell r="B5347" t="str">
            <v>ROHAUL20T</v>
          </cell>
          <cell r="C5347" t="str">
            <v>20YD ROLL OFF TEMP HAUL</v>
          </cell>
          <cell r="D5347" t="str">
            <v>ROHAUL20T20YD ROLL OFF TEMP HAUL</v>
          </cell>
          <cell r="E5347">
            <v>42</v>
          </cell>
          <cell r="F5347">
            <v>0</v>
          </cell>
          <cell r="G5347">
            <v>31000</v>
          </cell>
        </row>
        <row r="5348">
          <cell r="B5348" t="str">
            <v>ROHAUL30</v>
          </cell>
          <cell r="C5348" t="str">
            <v>30YD ROLL OFF-HAUL</v>
          </cell>
          <cell r="D5348" t="str">
            <v>ROHAUL3030YD ROLL OFF-HAUL</v>
          </cell>
          <cell r="E5348">
            <v>36</v>
          </cell>
          <cell r="F5348">
            <v>0</v>
          </cell>
          <cell r="G5348">
            <v>31000</v>
          </cell>
        </row>
        <row r="5349">
          <cell r="B5349" t="str">
            <v>ROMILE</v>
          </cell>
          <cell r="C5349" t="str">
            <v>ROLL OFF-MILEAGE</v>
          </cell>
          <cell r="D5349" t="str">
            <v>ROMILEROLL OFF-MILEAGE</v>
          </cell>
          <cell r="E5349">
            <v>33</v>
          </cell>
          <cell r="F5349">
            <v>0</v>
          </cell>
          <cell r="G5349">
            <v>31010</v>
          </cell>
        </row>
        <row r="5350">
          <cell r="B5350" t="str">
            <v>RORENTTD</v>
          </cell>
          <cell r="C5350" t="str">
            <v>ROLL OFF RENT TEMP DAILY</v>
          </cell>
          <cell r="D5350" t="str">
            <v>RORENTTDROLL OFF RENT TEMP DAILY</v>
          </cell>
          <cell r="E5350">
            <v>47</v>
          </cell>
          <cell r="F5350">
            <v>0</v>
          </cell>
          <cell r="G5350">
            <v>31002</v>
          </cell>
        </row>
        <row r="5351">
          <cell r="B5351" t="str">
            <v>ROTIME15</v>
          </cell>
          <cell r="C5351" t="str">
            <v>RO TIME CHRG - 15MIN</v>
          </cell>
          <cell r="D5351" t="str">
            <v>ROTIME15RO TIME CHRG - 15MIN</v>
          </cell>
          <cell r="E5351">
            <v>2</v>
          </cell>
          <cell r="F5351">
            <v>0</v>
          </cell>
          <cell r="G5351">
            <v>31010</v>
          </cell>
        </row>
        <row r="5352">
          <cell r="B5352" t="str">
            <v>2178-RO</v>
          </cell>
          <cell r="C5352" t="str">
            <v>FUEL AND MATERIAL SURCHARGE</v>
          </cell>
          <cell r="D5352" t="str">
            <v>2178-ROFUEL AND MATERIAL SURCHARGE</v>
          </cell>
          <cell r="E5352">
            <v>140</v>
          </cell>
          <cell r="F5352">
            <v>0</v>
          </cell>
          <cell r="G5352">
            <v>31008</v>
          </cell>
        </row>
        <row r="5353">
          <cell r="B5353" t="str">
            <v>REFUSE</v>
          </cell>
          <cell r="C5353" t="str">
            <v>3.6% WA REFUSE TAX</v>
          </cell>
          <cell r="D5353" t="str">
            <v>REFUSE3.6% WA REFUSE TAX</v>
          </cell>
          <cell r="E5353">
            <v>337</v>
          </cell>
          <cell r="F5353">
            <v>0</v>
          </cell>
          <cell r="G5353">
            <v>20180</v>
          </cell>
        </row>
        <row r="5354">
          <cell r="B5354" t="str">
            <v>WA-STATE</v>
          </cell>
          <cell r="C5354" t="str">
            <v>7.6% WA STATE SALES TAX</v>
          </cell>
          <cell r="D5354" t="str">
            <v>WA-STATE7.6% WA STATE SALES TAX</v>
          </cell>
          <cell r="E5354">
            <v>43</v>
          </cell>
          <cell r="F5354">
            <v>0</v>
          </cell>
          <cell r="G5354">
            <v>20140</v>
          </cell>
        </row>
        <row r="5355">
          <cell r="B5355" t="str">
            <v>MM</v>
          </cell>
          <cell r="C5355" t="str">
            <v>MOVE MONEY</v>
          </cell>
          <cell r="D5355" t="str">
            <v>MMMOVE MONEY</v>
          </cell>
          <cell r="E5355">
            <v>63</v>
          </cell>
          <cell r="F5355">
            <v>0</v>
          </cell>
          <cell r="G5355">
            <v>10095</v>
          </cell>
        </row>
        <row r="5356">
          <cell r="B5356" t="str">
            <v>NSF CC FEE</v>
          </cell>
          <cell r="C5356" t="str">
            <v>RETURNED CREDIT CARD FEE</v>
          </cell>
          <cell r="D5356" t="str">
            <v>NSF CC FEERETURNED CREDIT CARD FEE</v>
          </cell>
          <cell r="E5356">
            <v>16</v>
          </cell>
          <cell r="F5356">
            <v>0</v>
          </cell>
          <cell r="G5356">
            <v>91002</v>
          </cell>
        </row>
        <row r="5357">
          <cell r="B5357" t="str">
            <v>FINCHG</v>
          </cell>
          <cell r="C5357" t="str">
            <v>LATE FEE</v>
          </cell>
          <cell r="D5357" t="str">
            <v>FINCHGLATE FEE</v>
          </cell>
          <cell r="E5357">
            <v>138</v>
          </cell>
          <cell r="F5357">
            <v>0</v>
          </cell>
          <cell r="G5357">
            <v>38000</v>
          </cell>
        </row>
        <row r="5358">
          <cell r="B5358" t="str">
            <v>NSF CC FEE</v>
          </cell>
          <cell r="C5358" t="str">
            <v>RETURNED CREDIT CARD FEE</v>
          </cell>
          <cell r="D5358" t="str">
            <v>NSF CC FEERETURNED CREDIT CARD FEE</v>
          </cell>
          <cell r="E5358">
            <v>16</v>
          </cell>
          <cell r="F5358">
            <v>0</v>
          </cell>
          <cell r="G5358">
            <v>91002</v>
          </cell>
        </row>
        <row r="5359">
          <cell r="B5359" t="str">
            <v>FINCHG</v>
          </cell>
          <cell r="C5359" t="str">
            <v>LATE FEE</v>
          </cell>
          <cell r="D5359" t="str">
            <v>FINCHGLATE FEE</v>
          </cell>
          <cell r="E5359">
            <v>138</v>
          </cell>
          <cell r="F5359">
            <v>0</v>
          </cell>
          <cell r="G5359">
            <v>38000</v>
          </cell>
        </row>
        <row r="5360">
          <cell r="B5360" t="str">
            <v>MM</v>
          </cell>
          <cell r="C5360" t="str">
            <v>MOVE MONEY</v>
          </cell>
          <cell r="D5360" t="str">
            <v>MMMOVE MONEY</v>
          </cell>
          <cell r="E5360">
            <v>63</v>
          </cell>
          <cell r="F5360">
            <v>0</v>
          </cell>
          <cell r="G5360">
            <v>10095</v>
          </cell>
        </row>
        <row r="5361">
          <cell r="B5361" t="str">
            <v>SP65B</v>
          </cell>
          <cell r="C5361" t="str">
            <v>SPECIAL PICKUP 65GL BEAR</v>
          </cell>
          <cell r="D5361" t="str">
            <v>SP65BSPECIAL PICKUP 65GL BEAR</v>
          </cell>
          <cell r="E5361">
            <v>12</v>
          </cell>
          <cell r="F5361">
            <v>0</v>
          </cell>
          <cell r="G5361">
            <v>33001</v>
          </cell>
        </row>
        <row r="5362">
          <cell r="B5362" t="str">
            <v>300C2W1</v>
          </cell>
          <cell r="C5362" t="str">
            <v>1-300 GL CART 2X WK SVC</v>
          </cell>
          <cell r="D5362" t="str">
            <v>300C2W11-300 GL CART 2X WK SVC</v>
          </cell>
          <cell r="E5362">
            <v>41</v>
          </cell>
          <cell r="F5362">
            <v>0</v>
          </cell>
          <cell r="G5362">
            <v>33000</v>
          </cell>
        </row>
        <row r="5363">
          <cell r="B5363" t="str">
            <v>300C3W1</v>
          </cell>
          <cell r="C5363" t="str">
            <v>1-300 GL CART 3X WK SVC</v>
          </cell>
          <cell r="D5363" t="str">
            <v>300C3W11-300 GL CART 3X WK SVC</v>
          </cell>
          <cell r="E5363">
            <v>38</v>
          </cell>
          <cell r="F5363">
            <v>0</v>
          </cell>
          <cell r="G5363">
            <v>33000</v>
          </cell>
        </row>
        <row r="5364">
          <cell r="B5364" t="str">
            <v>300C5W1</v>
          </cell>
          <cell r="C5364" t="str">
            <v>1-300 GL CART 5X WK SVC</v>
          </cell>
          <cell r="D5364" t="str">
            <v>300C5W11-300 GL CART 5X WK SVC</v>
          </cell>
          <cell r="E5364">
            <v>34</v>
          </cell>
          <cell r="F5364">
            <v>0</v>
          </cell>
          <cell r="G5364">
            <v>33000</v>
          </cell>
        </row>
        <row r="5365">
          <cell r="B5365" t="str">
            <v>300CE1</v>
          </cell>
          <cell r="C5365" t="str">
            <v>1-300 GL CART EOW SVC</v>
          </cell>
          <cell r="D5365" t="str">
            <v>300CE11-300 GL CART EOW SVC</v>
          </cell>
          <cell r="E5365">
            <v>46</v>
          </cell>
          <cell r="F5365">
            <v>0</v>
          </cell>
          <cell r="G5365">
            <v>33000</v>
          </cell>
        </row>
        <row r="5366">
          <cell r="B5366" t="str">
            <v>300CW1</v>
          </cell>
          <cell r="C5366" t="str">
            <v>1-300 GL CART WEEKLY SVC</v>
          </cell>
          <cell r="D5366" t="str">
            <v>300CW11-300 GL CART WEEKLY SVC</v>
          </cell>
          <cell r="E5366">
            <v>51</v>
          </cell>
          <cell r="F5366">
            <v>0</v>
          </cell>
          <cell r="G5366">
            <v>33000</v>
          </cell>
        </row>
        <row r="5367">
          <cell r="B5367" t="str">
            <v>60C2W1</v>
          </cell>
          <cell r="C5367" t="str">
            <v>1-60 GAL CART CMML 2X WK</v>
          </cell>
          <cell r="D5367" t="str">
            <v>60C2W11-60 GAL CART CMML 2X WK</v>
          </cell>
          <cell r="E5367">
            <v>25</v>
          </cell>
          <cell r="F5367">
            <v>0</v>
          </cell>
          <cell r="G5367">
            <v>33000</v>
          </cell>
        </row>
        <row r="5368">
          <cell r="B5368" t="str">
            <v>60CE1</v>
          </cell>
          <cell r="C5368" t="str">
            <v>1-60 GAL CART CMML EOW</v>
          </cell>
          <cell r="D5368" t="str">
            <v>60CE11-60 GAL CART CMML EOW</v>
          </cell>
          <cell r="E5368">
            <v>52</v>
          </cell>
          <cell r="F5368">
            <v>0</v>
          </cell>
          <cell r="G5368">
            <v>33000</v>
          </cell>
        </row>
        <row r="5369">
          <cell r="B5369" t="str">
            <v>60CW1</v>
          </cell>
          <cell r="C5369" t="str">
            <v>1-60 GAL CART CMML WKLY</v>
          </cell>
          <cell r="D5369" t="str">
            <v>60CW11-60 GAL CART CMML WKLY</v>
          </cell>
          <cell r="E5369">
            <v>54</v>
          </cell>
          <cell r="F5369">
            <v>0</v>
          </cell>
          <cell r="G5369">
            <v>33000</v>
          </cell>
        </row>
        <row r="5370">
          <cell r="B5370" t="str">
            <v>90C2W1</v>
          </cell>
          <cell r="C5370" t="str">
            <v>1-90 GAL CART CMML 2X WK</v>
          </cell>
          <cell r="D5370" t="str">
            <v>90C2W11-90 GAL CART CMML 2X WK</v>
          </cell>
          <cell r="E5370">
            <v>36</v>
          </cell>
          <cell r="F5370">
            <v>0</v>
          </cell>
          <cell r="G5370">
            <v>33000</v>
          </cell>
        </row>
        <row r="5371">
          <cell r="B5371" t="str">
            <v>90CW1</v>
          </cell>
          <cell r="C5371" t="str">
            <v>1-90 GAL CART CMML WKLY</v>
          </cell>
          <cell r="D5371" t="str">
            <v>90CW11-90 GAL CART CMML WKLY</v>
          </cell>
          <cell r="E5371">
            <v>63</v>
          </cell>
          <cell r="F5371">
            <v>0</v>
          </cell>
          <cell r="G5371">
            <v>33000</v>
          </cell>
        </row>
        <row r="5372">
          <cell r="B5372" t="str">
            <v>95C5WB1</v>
          </cell>
          <cell r="C5372" t="str">
            <v>1-95 GAL BEAR CART CMML 5X WK</v>
          </cell>
          <cell r="D5372" t="str">
            <v>95C5WB11-95 GAL BEAR CART CMML 5X WK</v>
          </cell>
          <cell r="E5372">
            <v>16</v>
          </cell>
          <cell r="F5372">
            <v>0</v>
          </cell>
          <cell r="G5372">
            <v>33000</v>
          </cell>
        </row>
        <row r="5373">
          <cell r="B5373" t="str">
            <v>95CBRENT</v>
          </cell>
          <cell r="C5373" t="str">
            <v>95 CMML BEAR RENT</v>
          </cell>
          <cell r="D5373" t="str">
            <v>95CBRENT95 CMML BEAR RENT</v>
          </cell>
          <cell r="E5373">
            <v>37</v>
          </cell>
          <cell r="F5373">
            <v>0</v>
          </cell>
          <cell r="G5373">
            <v>33000</v>
          </cell>
        </row>
        <row r="5374">
          <cell r="B5374" t="str">
            <v>95CWB1</v>
          </cell>
          <cell r="C5374" t="str">
            <v>1-95 GAL BEAR CART CMML WKLY</v>
          </cell>
          <cell r="D5374" t="str">
            <v>95CWB11-95 GAL BEAR CART CMML WKLY</v>
          </cell>
          <cell r="E5374">
            <v>37</v>
          </cell>
          <cell r="F5374">
            <v>0</v>
          </cell>
          <cell r="G5374">
            <v>33000</v>
          </cell>
        </row>
        <row r="5375">
          <cell r="B5375" t="str">
            <v>CASTERS-COM</v>
          </cell>
          <cell r="C5375" t="str">
            <v>CASTERS - COM</v>
          </cell>
          <cell r="D5375" t="str">
            <v>CASTERS-COMCASTERS - COM</v>
          </cell>
          <cell r="E5375">
            <v>43</v>
          </cell>
          <cell r="F5375">
            <v>0</v>
          </cell>
          <cell r="G5375">
            <v>33000</v>
          </cell>
        </row>
        <row r="5376">
          <cell r="B5376" t="str">
            <v>CRENT300</v>
          </cell>
          <cell r="C5376" t="str">
            <v>CONTAINER RENT 300 GAL</v>
          </cell>
          <cell r="D5376" t="str">
            <v>CRENT300CONTAINER RENT 300 GAL</v>
          </cell>
          <cell r="E5376">
            <v>46</v>
          </cell>
          <cell r="F5376">
            <v>0</v>
          </cell>
          <cell r="G5376">
            <v>33000</v>
          </cell>
        </row>
        <row r="5377">
          <cell r="B5377" t="str">
            <v>CRENT60</v>
          </cell>
          <cell r="C5377" t="str">
            <v>CONTAINER RENT 60 GAL</v>
          </cell>
          <cell r="D5377" t="str">
            <v>CRENT60CONTAINER RENT 60 GAL</v>
          </cell>
          <cell r="E5377">
            <v>50</v>
          </cell>
          <cell r="F5377">
            <v>0</v>
          </cell>
          <cell r="G5377">
            <v>33000</v>
          </cell>
        </row>
        <row r="5378">
          <cell r="B5378" t="str">
            <v>ROLL2W300</v>
          </cell>
          <cell r="C5378" t="str">
            <v>ROLL OUT 300GAL 2X WK</v>
          </cell>
          <cell r="D5378" t="str">
            <v>ROLL2W300ROLL OUT 300GAL 2X WK</v>
          </cell>
          <cell r="E5378">
            <v>12</v>
          </cell>
          <cell r="F5378">
            <v>0</v>
          </cell>
          <cell r="G5378">
            <v>33001</v>
          </cell>
        </row>
        <row r="5379">
          <cell r="B5379" t="str">
            <v>ROLLOUTOC</v>
          </cell>
          <cell r="C5379" t="str">
            <v>ROLL OUT</v>
          </cell>
          <cell r="D5379" t="str">
            <v>ROLLOUTOCROLL OUT</v>
          </cell>
          <cell r="E5379">
            <v>36</v>
          </cell>
          <cell r="F5379">
            <v>0</v>
          </cell>
          <cell r="G5379">
            <v>33001</v>
          </cell>
        </row>
        <row r="5380">
          <cell r="B5380" t="str">
            <v>UNLOCKREF</v>
          </cell>
          <cell r="C5380" t="str">
            <v>UNLOCK / UNLATCH REFUSE</v>
          </cell>
          <cell r="D5380" t="str">
            <v>UNLOCKREFUNLOCK / UNLATCH REFUSE</v>
          </cell>
          <cell r="E5380">
            <v>39</v>
          </cell>
          <cell r="F5380">
            <v>0</v>
          </cell>
          <cell r="G5380">
            <v>33001</v>
          </cell>
        </row>
        <row r="5381">
          <cell r="B5381" t="str">
            <v>300CTPU</v>
          </cell>
          <cell r="C5381" t="str">
            <v>300 GL CART TEMP PICKUP</v>
          </cell>
          <cell r="D5381" t="str">
            <v>300CTPU300 GL CART TEMP PICKUP</v>
          </cell>
          <cell r="E5381">
            <v>30</v>
          </cell>
          <cell r="F5381">
            <v>0</v>
          </cell>
          <cell r="G5381">
            <v>33000</v>
          </cell>
        </row>
        <row r="5382">
          <cell r="B5382" t="str">
            <v>CTDEL</v>
          </cell>
          <cell r="C5382" t="str">
            <v>TEMP CONTAINER DELIV</v>
          </cell>
          <cell r="D5382" t="str">
            <v>CTDELTEMP CONTAINER DELIV</v>
          </cell>
          <cell r="E5382">
            <v>21</v>
          </cell>
          <cell r="F5382">
            <v>0</v>
          </cell>
          <cell r="G5382">
            <v>33000</v>
          </cell>
        </row>
        <row r="5383">
          <cell r="B5383" t="str">
            <v>CXTRA90</v>
          </cell>
          <cell r="C5383" t="str">
            <v>EXTRA 90GAL COMM</v>
          </cell>
          <cell r="D5383" t="str">
            <v>CXTRA90EXTRA 90GAL COMM</v>
          </cell>
          <cell r="E5383">
            <v>15</v>
          </cell>
          <cell r="F5383">
            <v>0</v>
          </cell>
          <cell r="G5383">
            <v>33001</v>
          </cell>
        </row>
        <row r="5384">
          <cell r="B5384" t="str">
            <v>OFOWC</v>
          </cell>
          <cell r="C5384" t="str">
            <v>OVERFILL/OVERWEIGHT COMM</v>
          </cell>
          <cell r="D5384" t="str">
            <v>OFOWCOVERFILL/OVERWEIGHT COMM</v>
          </cell>
          <cell r="E5384">
            <v>40</v>
          </cell>
          <cell r="F5384">
            <v>0</v>
          </cell>
          <cell r="G5384">
            <v>33001</v>
          </cell>
        </row>
        <row r="5385">
          <cell r="B5385" t="str">
            <v>2178-COM</v>
          </cell>
          <cell r="C5385" t="str">
            <v>FUEL AND MATERIAL SURCHARGE</v>
          </cell>
          <cell r="D5385" t="str">
            <v>2178-COMFUEL AND MATERIAL SURCHARGE</v>
          </cell>
          <cell r="E5385">
            <v>77</v>
          </cell>
          <cell r="F5385">
            <v>0</v>
          </cell>
          <cell r="G5385">
            <v>33002</v>
          </cell>
        </row>
        <row r="5386">
          <cell r="B5386" t="str">
            <v>2178-RO</v>
          </cell>
          <cell r="C5386" t="str">
            <v>FUEL AND MATERIAL SURCHARGE</v>
          </cell>
          <cell r="D5386" t="str">
            <v>2178-ROFUEL AND MATERIAL SURCHARGE</v>
          </cell>
          <cell r="E5386">
            <v>140</v>
          </cell>
          <cell r="F5386">
            <v>0</v>
          </cell>
          <cell r="G5386">
            <v>31008</v>
          </cell>
        </row>
        <row r="5387">
          <cell r="B5387" t="str">
            <v>ILWACO-UTILITY</v>
          </cell>
          <cell r="C5387" t="str">
            <v>6.0% CITY UTILITY TAX</v>
          </cell>
          <cell r="D5387" t="str">
            <v>ILWACO-UTILITY6.0% CITY UTILITY TAX</v>
          </cell>
          <cell r="E5387">
            <v>79</v>
          </cell>
          <cell r="F5387">
            <v>0</v>
          </cell>
          <cell r="G5387">
            <v>20175</v>
          </cell>
        </row>
        <row r="5388">
          <cell r="B5388" t="str">
            <v>REFUSE</v>
          </cell>
          <cell r="C5388" t="str">
            <v>3.6% WA REFUSE TAX</v>
          </cell>
          <cell r="D5388" t="str">
            <v>REFUSE3.6% WA REFUSE TAX</v>
          </cell>
          <cell r="E5388">
            <v>337</v>
          </cell>
          <cell r="F5388">
            <v>0</v>
          </cell>
          <cell r="G5388">
            <v>20180</v>
          </cell>
        </row>
        <row r="5389">
          <cell r="B5389" t="str">
            <v>WA-STATE</v>
          </cell>
          <cell r="C5389" t="str">
            <v>8.1% WA STATE SALES TAX</v>
          </cell>
          <cell r="D5389" t="str">
            <v>WA-STATE8.1% WA STATE SALES TAX</v>
          </cell>
          <cell r="E5389">
            <v>170</v>
          </cell>
          <cell r="F5389">
            <v>0</v>
          </cell>
          <cell r="G5389">
            <v>20140</v>
          </cell>
        </row>
        <row r="5390">
          <cell r="B5390" t="str">
            <v>CC-KOL</v>
          </cell>
          <cell r="C5390" t="str">
            <v>ONLINE PAYMENT-CC</v>
          </cell>
          <cell r="D5390" t="str">
            <v>CC-KOLONLINE PAYMENT-CC</v>
          </cell>
          <cell r="E5390">
            <v>151</v>
          </cell>
          <cell r="F5390">
            <v>0</v>
          </cell>
          <cell r="G5390">
            <v>10098</v>
          </cell>
        </row>
        <row r="5391">
          <cell r="B5391" t="str">
            <v>MAKEPAYMENT</v>
          </cell>
          <cell r="C5391" t="str">
            <v>MAKE A PAYMENT</v>
          </cell>
          <cell r="D5391" t="str">
            <v>MAKEPAYMENTMAKE A PAYMENT</v>
          </cell>
          <cell r="E5391">
            <v>60</v>
          </cell>
          <cell r="F5391">
            <v>0</v>
          </cell>
          <cell r="G5391">
            <v>10098</v>
          </cell>
        </row>
        <row r="5392">
          <cell r="B5392" t="str">
            <v>PAY</v>
          </cell>
          <cell r="C5392" t="str">
            <v>PAYMENT-THANK YOU!</v>
          </cell>
          <cell r="D5392" t="str">
            <v>PAYPAYMENT-THANK YOU!</v>
          </cell>
          <cell r="E5392">
            <v>141</v>
          </cell>
          <cell r="F5392">
            <v>0</v>
          </cell>
          <cell r="G5392">
            <v>10060</v>
          </cell>
        </row>
        <row r="5393">
          <cell r="B5393" t="str">
            <v>PAY-CFREE</v>
          </cell>
          <cell r="C5393" t="str">
            <v>PAYMENT-THANK YOU</v>
          </cell>
          <cell r="D5393" t="str">
            <v>PAY-CFREEPAYMENT-THANK YOU</v>
          </cell>
          <cell r="E5393">
            <v>106</v>
          </cell>
          <cell r="F5393">
            <v>0</v>
          </cell>
          <cell r="G5393">
            <v>10092</v>
          </cell>
        </row>
        <row r="5394">
          <cell r="B5394" t="str">
            <v>PAY-KOL</v>
          </cell>
          <cell r="C5394" t="str">
            <v>PAYMENT-THANK YOU - OL</v>
          </cell>
          <cell r="D5394" t="str">
            <v>PAY-KOLPAYMENT-THANK YOU - OL</v>
          </cell>
          <cell r="E5394">
            <v>128</v>
          </cell>
          <cell r="F5394">
            <v>0</v>
          </cell>
          <cell r="G5394">
            <v>10093</v>
          </cell>
        </row>
        <row r="5395">
          <cell r="B5395" t="str">
            <v>PAYMET</v>
          </cell>
          <cell r="C5395" t="str">
            <v>METAVANTE ONLINE PAYMENT</v>
          </cell>
          <cell r="D5395" t="str">
            <v>PAYMETMETAVANTE ONLINE PAYMENT</v>
          </cell>
          <cell r="E5395">
            <v>77</v>
          </cell>
          <cell r="F5395">
            <v>0</v>
          </cell>
          <cell r="G5395">
            <v>10092</v>
          </cell>
        </row>
        <row r="5396">
          <cell r="B5396" t="str">
            <v>PAYNOW</v>
          </cell>
          <cell r="C5396" t="str">
            <v>ONE-TIME PAYMENT</v>
          </cell>
          <cell r="D5396" t="str">
            <v>PAYNOWONE-TIME PAYMENT</v>
          </cell>
          <cell r="E5396">
            <v>157</v>
          </cell>
          <cell r="F5396">
            <v>0</v>
          </cell>
          <cell r="G5396">
            <v>10098</v>
          </cell>
        </row>
        <row r="5397">
          <cell r="B5397" t="str">
            <v>PAYPNCL</v>
          </cell>
          <cell r="C5397" t="str">
            <v>PAYMENT THANK YOU!</v>
          </cell>
          <cell r="D5397" t="str">
            <v>PAYPNCLPAYMENT THANK YOU!</v>
          </cell>
          <cell r="E5397">
            <v>151</v>
          </cell>
          <cell r="F5397">
            <v>0</v>
          </cell>
          <cell r="G5397">
            <v>10099</v>
          </cell>
        </row>
        <row r="5398">
          <cell r="B5398" t="str">
            <v>CC-KOL</v>
          </cell>
          <cell r="C5398" t="str">
            <v>ONLINE PAYMENT-CC</v>
          </cell>
          <cell r="D5398" t="str">
            <v>CC-KOLONLINE PAYMENT-CC</v>
          </cell>
          <cell r="E5398">
            <v>151</v>
          </cell>
          <cell r="F5398">
            <v>0</v>
          </cell>
          <cell r="G5398">
            <v>10098</v>
          </cell>
        </row>
        <row r="5399">
          <cell r="B5399" t="str">
            <v>MAKEPAYMENT</v>
          </cell>
          <cell r="C5399" t="str">
            <v>MAKE A PAYMENT</v>
          </cell>
          <cell r="D5399" t="str">
            <v>MAKEPAYMENTMAKE A PAYMENT</v>
          </cell>
          <cell r="E5399">
            <v>60</v>
          </cell>
          <cell r="F5399">
            <v>0</v>
          </cell>
          <cell r="G5399">
            <v>10098</v>
          </cell>
        </row>
        <row r="5400">
          <cell r="B5400" t="str">
            <v>PAY</v>
          </cell>
          <cell r="C5400" t="str">
            <v>PAYMENT-THANK YOU!</v>
          </cell>
          <cell r="D5400" t="str">
            <v>PAYPAYMENT-THANK YOU!</v>
          </cell>
          <cell r="E5400">
            <v>141</v>
          </cell>
          <cell r="F5400">
            <v>0</v>
          </cell>
          <cell r="G5400">
            <v>10060</v>
          </cell>
        </row>
        <row r="5401">
          <cell r="B5401" t="str">
            <v>PAY-CFREE</v>
          </cell>
          <cell r="C5401" t="str">
            <v>PAYMENT-THANK YOU</v>
          </cell>
          <cell r="D5401" t="str">
            <v>PAY-CFREEPAYMENT-THANK YOU</v>
          </cell>
          <cell r="E5401">
            <v>106</v>
          </cell>
          <cell r="F5401">
            <v>0</v>
          </cell>
          <cell r="G5401">
            <v>10092</v>
          </cell>
        </row>
        <row r="5402">
          <cell r="B5402" t="str">
            <v>PAYNOW</v>
          </cell>
          <cell r="C5402" t="str">
            <v>ONE-TIME PAYMENT</v>
          </cell>
          <cell r="D5402" t="str">
            <v>PAYNOWONE-TIME PAYMENT</v>
          </cell>
          <cell r="E5402">
            <v>157</v>
          </cell>
          <cell r="F5402">
            <v>0</v>
          </cell>
          <cell r="G5402">
            <v>10098</v>
          </cell>
        </row>
        <row r="5403">
          <cell r="B5403" t="str">
            <v>PAYPNCL</v>
          </cell>
          <cell r="C5403" t="str">
            <v>PAYMENT THANK YOU!</v>
          </cell>
          <cell r="D5403" t="str">
            <v>PAYPNCLPAYMENT THANK YOU!</v>
          </cell>
          <cell r="E5403">
            <v>151</v>
          </cell>
          <cell r="F5403">
            <v>0</v>
          </cell>
          <cell r="G5403">
            <v>10099</v>
          </cell>
        </row>
        <row r="5404">
          <cell r="B5404" t="str">
            <v>CC-KOL</v>
          </cell>
          <cell r="C5404" t="str">
            <v>ONLINE PAYMENT-CC</v>
          </cell>
          <cell r="D5404" t="str">
            <v>CC-KOLONLINE PAYMENT-CC</v>
          </cell>
          <cell r="E5404">
            <v>151</v>
          </cell>
          <cell r="F5404">
            <v>0</v>
          </cell>
          <cell r="G5404">
            <v>10098</v>
          </cell>
        </row>
        <row r="5405">
          <cell r="B5405" t="str">
            <v>PAY</v>
          </cell>
          <cell r="C5405" t="str">
            <v>PAYMENT-THANK YOU!</v>
          </cell>
          <cell r="D5405" t="str">
            <v>PAYPAYMENT-THANK YOU!</v>
          </cell>
          <cell r="E5405">
            <v>141</v>
          </cell>
          <cell r="F5405">
            <v>0</v>
          </cell>
          <cell r="G5405">
            <v>10060</v>
          </cell>
        </row>
        <row r="5406">
          <cell r="B5406" t="str">
            <v>PAY-CFREE</v>
          </cell>
          <cell r="C5406" t="str">
            <v>PAYMENT-THANK YOU</v>
          </cell>
          <cell r="D5406" t="str">
            <v>PAY-CFREEPAYMENT-THANK YOU</v>
          </cell>
          <cell r="E5406">
            <v>106</v>
          </cell>
          <cell r="F5406">
            <v>0</v>
          </cell>
          <cell r="G5406">
            <v>10092</v>
          </cell>
        </row>
        <row r="5407">
          <cell r="B5407" t="str">
            <v>PAY-KOL</v>
          </cell>
          <cell r="C5407" t="str">
            <v>PAYMENT-THANK YOU - OL</v>
          </cell>
          <cell r="D5407" t="str">
            <v>PAY-KOLPAYMENT-THANK YOU - OL</v>
          </cell>
          <cell r="E5407">
            <v>128</v>
          </cell>
          <cell r="F5407">
            <v>0</v>
          </cell>
          <cell r="G5407">
            <v>10093</v>
          </cell>
        </row>
        <row r="5408">
          <cell r="B5408" t="str">
            <v>PAYNOW</v>
          </cell>
          <cell r="C5408" t="str">
            <v>ONE-TIME PAYMENT</v>
          </cell>
          <cell r="D5408" t="str">
            <v>PAYNOWONE-TIME PAYMENT</v>
          </cell>
          <cell r="E5408">
            <v>157</v>
          </cell>
          <cell r="F5408">
            <v>0</v>
          </cell>
          <cell r="G5408">
            <v>10098</v>
          </cell>
        </row>
        <row r="5409">
          <cell r="B5409" t="str">
            <v>PAYPNCL</v>
          </cell>
          <cell r="C5409" t="str">
            <v>PAYMENT THANK YOU!</v>
          </cell>
          <cell r="D5409" t="str">
            <v>PAYPNCLPAYMENT THANK YOU!</v>
          </cell>
          <cell r="E5409">
            <v>151</v>
          </cell>
          <cell r="F5409">
            <v>0</v>
          </cell>
          <cell r="G5409">
            <v>10099</v>
          </cell>
        </row>
        <row r="5410">
          <cell r="B5410" t="str">
            <v>2178-RO</v>
          </cell>
          <cell r="C5410" t="str">
            <v>FUEL AND MATERIAL SURCHARGE</v>
          </cell>
          <cell r="D5410" t="str">
            <v>2178-ROFUEL AND MATERIAL SURCHARGE</v>
          </cell>
          <cell r="E5410">
            <v>140</v>
          </cell>
          <cell r="F5410">
            <v>0</v>
          </cell>
          <cell r="G5410">
            <v>31008</v>
          </cell>
        </row>
        <row r="5411">
          <cell r="B5411" t="str">
            <v>ILWACO-UTILITY</v>
          </cell>
          <cell r="C5411" t="str">
            <v>6.0% CITY UTILITY TAX</v>
          </cell>
          <cell r="D5411" t="str">
            <v>ILWACO-UTILITY6.0% CITY UTILITY TAX</v>
          </cell>
          <cell r="E5411">
            <v>79</v>
          </cell>
          <cell r="F5411">
            <v>0</v>
          </cell>
          <cell r="G5411">
            <v>20175</v>
          </cell>
        </row>
        <row r="5412">
          <cell r="B5412" t="str">
            <v>REFUSE</v>
          </cell>
          <cell r="C5412" t="str">
            <v>3.6% WA REFUSE TAX</v>
          </cell>
          <cell r="D5412" t="str">
            <v>REFUSE3.6% WA REFUSE TAX</v>
          </cell>
          <cell r="E5412">
            <v>337</v>
          </cell>
          <cell r="F5412">
            <v>0</v>
          </cell>
          <cell r="G5412">
            <v>20180</v>
          </cell>
        </row>
        <row r="5413">
          <cell r="B5413" t="str">
            <v>WA-STATE</v>
          </cell>
          <cell r="C5413" t="str">
            <v>8.1% WA STATE SALES TAX</v>
          </cell>
          <cell r="D5413" t="str">
            <v>WA-STATE8.1% WA STATE SALES TAX</v>
          </cell>
          <cell r="E5413">
            <v>170</v>
          </cell>
          <cell r="F5413">
            <v>0</v>
          </cell>
          <cell r="G5413">
            <v>20140</v>
          </cell>
        </row>
        <row r="5414">
          <cell r="B5414" t="str">
            <v>EXTRAR</v>
          </cell>
          <cell r="C5414" t="str">
            <v>EXTRA CAN/BAGS</v>
          </cell>
          <cell r="D5414" t="str">
            <v>EXTRAREXTRA CAN/BAGS</v>
          </cell>
          <cell r="E5414">
            <v>74</v>
          </cell>
          <cell r="F5414">
            <v>0</v>
          </cell>
          <cell r="G5414">
            <v>32001</v>
          </cell>
        </row>
        <row r="5415">
          <cell r="B5415" t="str">
            <v>RESTART</v>
          </cell>
          <cell r="C5415" t="str">
            <v>SERVICE RESTART FEE</v>
          </cell>
          <cell r="D5415" t="str">
            <v>RESTARTSERVICE RESTART FEE</v>
          </cell>
          <cell r="E5415">
            <v>80</v>
          </cell>
          <cell r="F5415">
            <v>0</v>
          </cell>
          <cell r="G5415">
            <v>32000</v>
          </cell>
        </row>
        <row r="5416">
          <cell r="B5416" t="str">
            <v>2178-COM</v>
          </cell>
          <cell r="C5416" t="str">
            <v>FUEL AND MATERIAL SURCHARGE</v>
          </cell>
          <cell r="D5416" t="str">
            <v>2178-COMFUEL AND MATERIAL SURCHARGE</v>
          </cell>
          <cell r="E5416">
            <v>77</v>
          </cell>
          <cell r="F5416">
            <v>0</v>
          </cell>
          <cell r="G5416">
            <v>33002</v>
          </cell>
        </row>
        <row r="5417">
          <cell r="B5417" t="str">
            <v>2178-RES</v>
          </cell>
          <cell r="C5417" t="str">
            <v>FUEL AND MATERIAL SURCHARGE</v>
          </cell>
          <cell r="D5417" t="str">
            <v>2178-RESFUEL AND MATERIAL SURCHARGE</v>
          </cell>
          <cell r="E5417">
            <v>133</v>
          </cell>
          <cell r="F5417">
            <v>0</v>
          </cell>
          <cell r="G5417">
            <v>32002</v>
          </cell>
        </row>
        <row r="5418">
          <cell r="B5418" t="str">
            <v>ILWACO-UTILITY</v>
          </cell>
          <cell r="C5418" t="str">
            <v>6.0% CITY UTILITY TAX</v>
          </cell>
          <cell r="D5418" t="str">
            <v>ILWACO-UTILITY6.0% CITY UTILITY TAX</v>
          </cell>
          <cell r="E5418">
            <v>79</v>
          </cell>
          <cell r="F5418">
            <v>0</v>
          </cell>
          <cell r="G5418">
            <v>20175</v>
          </cell>
        </row>
        <row r="5419">
          <cell r="B5419" t="str">
            <v>REFUSE</v>
          </cell>
          <cell r="C5419" t="str">
            <v>3.6% WA REFUSE TAX</v>
          </cell>
          <cell r="D5419" t="str">
            <v>REFUSE3.6% WA REFUSE TAX</v>
          </cell>
          <cell r="E5419">
            <v>337</v>
          </cell>
          <cell r="F5419">
            <v>0</v>
          </cell>
          <cell r="G5419">
            <v>20180</v>
          </cell>
        </row>
        <row r="5420">
          <cell r="B5420" t="str">
            <v>60RM1</v>
          </cell>
          <cell r="C5420" t="str">
            <v>1-60 GAL CART MONTHLY SVC</v>
          </cell>
          <cell r="D5420" t="str">
            <v>60RM11-60 GAL CART MONTHLY SVC</v>
          </cell>
          <cell r="E5420">
            <v>88</v>
          </cell>
          <cell r="F5420">
            <v>0</v>
          </cell>
          <cell r="G5420">
            <v>32000</v>
          </cell>
        </row>
        <row r="5421">
          <cell r="B5421" t="str">
            <v>60RW1</v>
          </cell>
          <cell r="C5421" t="str">
            <v>1-60 GAL CART WEEKLY SVC</v>
          </cell>
          <cell r="D5421" t="str">
            <v>60RW11-60 GAL CART WEEKLY SVC</v>
          </cell>
          <cell r="E5421">
            <v>144</v>
          </cell>
          <cell r="F5421">
            <v>0</v>
          </cell>
          <cell r="G5421">
            <v>32000</v>
          </cell>
        </row>
        <row r="5422">
          <cell r="B5422" t="str">
            <v>65RBRENT</v>
          </cell>
          <cell r="C5422" t="str">
            <v>65 RESI BEAR RENT</v>
          </cell>
          <cell r="D5422" t="str">
            <v>65RBRENT65 RESI BEAR RENT</v>
          </cell>
          <cell r="E5422">
            <v>80</v>
          </cell>
          <cell r="F5422">
            <v>0</v>
          </cell>
          <cell r="G5422">
            <v>32000</v>
          </cell>
        </row>
        <row r="5423">
          <cell r="B5423" t="str">
            <v>90RW1</v>
          </cell>
          <cell r="C5423" t="str">
            <v>1-90 GAL CART RESI WKLY</v>
          </cell>
          <cell r="D5423" t="str">
            <v>90RW11-90 GAL CART RESI WKLY</v>
          </cell>
          <cell r="E5423">
            <v>104</v>
          </cell>
          <cell r="F5423">
            <v>0</v>
          </cell>
          <cell r="G5423">
            <v>32000</v>
          </cell>
        </row>
        <row r="5424">
          <cell r="B5424" t="str">
            <v>95RBRENT</v>
          </cell>
          <cell r="C5424" t="str">
            <v>95 RESI BEAR RENT</v>
          </cell>
          <cell r="D5424" t="str">
            <v>95RBRENT95 RESI BEAR RENT</v>
          </cell>
          <cell r="E5424">
            <v>49</v>
          </cell>
          <cell r="F5424">
            <v>0</v>
          </cell>
          <cell r="G5424">
            <v>32000</v>
          </cell>
        </row>
        <row r="5425">
          <cell r="B5425" t="str">
            <v>RDRIVEIN</v>
          </cell>
          <cell r="C5425" t="str">
            <v>DRIVE IN SERVICE</v>
          </cell>
          <cell r="D5425" t="str">
            <v>RDRIVEINDRIVE IN SERVICE</v>
          </cell>
          <cell r="E5425">
            <v>52</v>
          </cell>
          <cell r="F5425">
            <v>0</v>
          </cell>
          <cell r="G5425">
            <v>32001</v>
          </cell>
        </row>
        <row r="5426">
          <cell r="B5426" t="str">
            <v>ROLLM-RESI</v>
          </cell>
          <cell r="C5426" t="str">
            <v>ROLLOUT RESI MTHLY UP TO</v>
          </cell>
          <cell r="D5426" t="str">
            <v>ROLLM-RESIROLLOUT RESI MTHLY UP TO</v>
          </cell>
          <cell r="E5426">
            <v>26</v>
          </cell>
          <cell r="F5426">
            <v>0</v>
          </cell>
          <cell r="G5426">
            <v>32001</v>
          </cell>
        </row>
        <row r="5427">
          <cell r="B5427" t="str">
            <v>ROLLW-RESI</v>
          </cell>
          <cell r="C5427" t="str">
            <v>Rollout 25ft/can per pick up</v>
          </cell>
          <cell r="D5427" t="str">
            <v>ROLLW-RESIRollout 25ft/can per pick up</v>
          </cell>
          <cell r="E5427">
            <v>32</v>
          </cell>
          <cell r="F5427">
            <v>0</v>
          </cell>
          <cell r="G5427">
            <v>32001</v>
          </cell>
        </row>
        <row r="5428">
          <cell r="B5428" t="str">
            <v>20RW1</v>
          </cell>
          <cell r="C5428" t="str">
            <v>1-20 GAL CART WEEKLY SVC</v>
          </cell>
          <cell r="D5428" t="str">
            <v>20RW11-20 GAL CART WEEKLY SVC</v>
          </cell>
          <cell r="E5428">
            <v>7</v>
          </cell>
          <cell r="F5428">
            <v>0</v>
          </cell>
          <cell r="G5428">
            <v>32000</v>
          </cell>
        </row>
        <row r="5429">
          <cell r="B5429" t="str">
            <v>EXTRAR</v>
          </cell>
          <cell r="C5429" t="str">
            <v>EXTRA CAN/BAGS</v>
          </cell>
          <cell r="D5429" t="str">
            <v>EXTRAREXTRA CAN/BAGS</v>
          </cell>
          <cell r="E5429">
            <v>74</v>
          </cell>
          <cell r="F5429">
            <v>0</v>
          </cell>
          <cell r="G5429">
            <v>32001</v>
          </cell>
        </row>
        <row r="5430">
          <cell r="B5430" t="str">
            <v>PDBAG-RES</v>
          </cell>
          <cell r="C5430" t="str">
            <v>PREPAID BAG - RES</v>
          </cell>
          <cell r="D5430" t="str">
            <v>PDBAG-RESPREPAID BAG - RES</v>
          </cell>
          <cell r="E5430">
            <v>5</v>
          </cell>
          <cell r="F5430">
            <v>0</v>
          </cell>
          <cell r="G5430">
            <v>32001</v>
          </cell>
        </row>
        <row r="5431">
          <cell r="B5431" t="str">
            <v>2178-RES</v>
          </cell>
          <cell r="C5431" t="str">
            <v>FUEL AND MATERIAL SURCHARGE</v>
          </cell>
          <cell r="D5431" t="str">
            <v>2178-RESFUEL AND MATERIAL SURCHARGE</v>
          </cell>
          <cell r="E5431">
            <v>133</v>
          </cell>
          <cell r="F5431">
            <v>0</v>
          </cell>
          <cell r="G5431">
            <v>32002</v>
          </cell>
        </row>
        <row r="5432">
          <cell r="B5432" t="str">
            <v>ILWACO-UTILITY</v>
          </cell>
          <cell r="C5432" t="str">
            <v>6.0% CITY UTILITY TAX</v>
          </cell>
          <cell r="D5432" t="str">
            <v>ILWACO-UTILITY6.0% CITY UTILITY TAX</v>
          </cell>
          <cell r="E5432">
            <v>79</v>
          </cell>
          <cell r="F5432">
            <v>0</v>
          </cell>
          <cell r="G5432">
            <v>20175</v>
          </cell>
        </row>
        <row r="5433">
          <cell r="B5433" t="str">
            <v>REFUSE</v>
          </cell>
          <cell r="C5433" t="str">
            <v>3.6% WA REFUSE TAX</v>
          </cell>
          <cell r="D5433" t="str">
            <v>REFUSE3.6% WA REFUSE TAX</v>
          </cell>
          <cell r="E5433">
            <v>337</v>
          </cell>
          <cell r="F5433">
            <v>0</v>
          </cell>
          <cell r="G5433">
            <v>20180</v>
          </cell>
        </row>
        <row r="5434">
          <cell r="B5434" t="str">
            <v>WA-STATE</v>
          </cell>
          <cell r="C5434" t="str">
            <v>8.1% WA STATE SALES TAX</v>
          </cell>
          <cell r="D5434" t="str">
            <v>WA-STATE8.1% WA STATE SALES TAX</v>
          </cell>
          <cell r="E5434">
            <v>170</v>
          </cell>
          <cell r="F5434">
            <v>0</v>
          </cell>
          <cell r="G5434">
            <v>20140</v>
          </cell>
        </row>
        <row r="5435">
          <cell r="B5435" t="str">
            <v>RORENT</v>
          </cell>
          <cell r="C5435" t="str">
            <v>ROLL OFF RENT</v>
          </cell>
          <cell r="D5435" t="str">
            <v>RORENTROLL OFF RENT</v>
          </cell>
          <cell r="E5435">
            <v>48</v>
          </cell>
          <cell r="F5435">
            <v>0</v>
          </cell>
          <cell r="G5435">
            <v>31002</v>
          </cell>
        </row>
        <row r="5436">
          <cell r="B5436" t="str">
            <v>RORENTTM</v>
          </cell>
          <cell r="C5436" t="str">
            <v>ROLL OFF RENT TEMP MONTHLY</v>
          </cell>
          <cell r="D5436" t="str">
            <v>RORENTTMROLL OFF RENT TEMP MONTHLY</v>
          </cell>
          <cell r="E5436">
            <v>67</v>
          </cell>
          <cell r="F5436">
            <v>0</v>
          </cell>
          <cell r="G5436">
            <v>31002</v>
          </cell>
        </row>
        <row r="5437">
          <cell r="B5437" t="str">
            <v>CPHAUL20CO</v>
          </cell>
          <cell r="C5437" t="str">
            <v>20YD CUST OWNED COMP-HAUL</v>
          </cell>
          <cell r="D5437" t="str">
            <v>CPHAUL20CO20YD CUST OWNED COMP-HAUL</v>
          </cell>
          <cell r="E5437">
            <v>26</v>
          </cell>
          <cell r="F5437">
            <v>0</v>
          </cell>
          <cell r="G5437">
            <v>31000</v>
          </cell>
        </row>
        <row r="5438">
          <cell r="B5438" t="str">
            <v>DISP</v>
          </cell>
          <cell r="C5438" t="str">
            <v>Disposal Fee Per Ton</v>
          </cell>
          <cell r="D5438" t="str">
            <v>DISPDisposal Fee Per Ton</v>
          </cell>
          <cell r="E5438">
            <v>62</v>
          </cell>
          <cell r="F5438">
            <v>0</v>
          </cell>
          <cell r="G5438">
            <v>31005</v>
          </cell>
        </row>
        <row r="5439">
          <cell r="B5439" t="str">
            <v>DISPAPPL</v>
          </cell>
          <cell r="C5439" t="str">
            <v>DUMP FEE - APPLIANCE</v>
          </cell>
          <cell r="D5439" t="str">
            <v>DISPAPPLDUMP FEE - APPLIANCE</v>
          </cell>
          <cell r="E5439">
            <v>18</v>
          </cell>
          <cell r="F5439">
            <v>0</v>
          </cell>
          <cell r="G5439">
            <v>31005</v>
          </cell>
        </row>
        <row r="5440">
          <cell r="B5440" t="str">
            <v>ROHAUL20</v>
          </cell>
          <cell r="C5440" t="str">
            <v>20YD ROLL OFF-HAUL</v>
          </cell>
          <cell r="D5440" t="str">
            <v>ROHAUL2020YD ROLL OFF-HAUL</v>
          </cell>
          <cell r="E5440">
            <v>48</v>
          </cell>
          <cell r="F5440">
            <v>0</v>
          </cell>
          <cell r="G5440">
            <v>31000</v>
          </cell>
        </row>
        <row r="5441">
          <cell r="B5441" t="str">
            <v>ROHAUL20T</v>
          </cell>
          <cell r="C5441" t="str">
            <v>20YD ROLL OFF TEMP HAUL</v>
          </cell>
          <cell r="D5441" t="str">
            <v>ROHAUL20T20YD ROLL OFF TEMP HAUL</v>
          </cell>
          <cell r="E5441">
            <v>42</v>
          </cell>
          <cell r="F5441">
            <v>0</v>
          </cell>
          <cell r="G5441">
            <v>31000</v>
          </cell>
        </row>
        <row r="5442">
          <cell r="B5442" t="str">
            <v>ROHAUL30</v>
          </cell>
          <cell r="C5442" t="str">
            <v>30YD ROLL OFF-HAUL</v>
          </cell>
          <cell r="D5442" t="str">
            <v>ROHAUL3030YD ROLL OFF-HAUL</v>
          </cell>
          <cell r="E5442">
            <v>36</v>
          </cell>
          <cell r="F5442">
            <v>0</v>
          </cell>
          <cell r="G5442">
            <v>31000</v>
          </cell>
        </row>
        <row r="5443">
          <cell r="B5443" t="str">
            <v>ROHAUL30T</v>
          </cell>
          <cell r="C5443" t="str">
            <v>30YD ROLL OFF TEMP HAUL</v>
          </cell>
          <cell r="D5443" t="str">
            <v>ROHAUL30T30YD ROLL OFF TEMP HAUL</v>
          </cell>
          <cell r="E5443">
            <v>51</v>
          </cell>
          <cell r="F5443">
            <v>0</v>
          </cell>
          <cell r="G5443">
            <v>31001</v>
          </cell>
        </row>
        <row r="5444">
          <cell r="B5444" t="str">
            <v>RORENTTD</v>
          </cell>
          <cell r="C5444" t="str">
            <v>ROLL OFF RENT TEMP DAILY</v>
          </cell>
          <cell r="D5444" t="str">
            <v>RORENTTDROLL OFF RENT TEMP DAILY</v>
          </cell>
          <cell r="E5444">
            <v>47</v>
          </cell>
          <cell r="F5444">
            <v>0</v>
          </cell>
          <cell r="G5444">
            <v>31002</v>
          </cell>
        </row>
        <row r="5445">
          <cell r="B5445" t="str">
            <v>TIRE-RO</v>
          </cell>
          <cell r="C5445" t="str">
            <v>TIRE FEE - RO</v>
          </cell>
          <cell r="D5445" t="str">
            <v>TIRE-ROTIRE FEE - RO</v>
          </cell>
          <cell r="E5445">
            <v>22</v>
          </cell>
          <cell r="F5445">
            <v>0</v>
          </cell>
          <cell r="G5445">
            <v>31005</v>
          </cell>
        </row>
        <row r="5446">
          <cell r="B5446" t="str">
            <v>2178-RO</v>
          </cell>
          <cell r="C5446" t="str">
            <v>FUEL AND MATERIAL SURCHARGE</v>
          </cell>
          <cell r="D5446" t="str">
            <v>2178-ROFUEL AND MATERIAL SURCHARGE</v>
          </cell>
          <cell r="E5446">
            <v>140</v>
          </cell>
          <cell r="F5446">
            <v>0</v>
          </cell>
          <cell r="G5446">
            <v>31008</v>
          </cell>
        </row>
        <row r="5447">
          <cell r="B5447" t="str">
            <v>ILWACO-UTILITY</v>
          </cell>
          <cell r="C5447" t="str">
            <v>6.0% CITY UTILITY TAX</v>
          </cell>
          <cell r="D5447" t="str">
            <v>ILWACO-UTILITY6.0% CITY UTILITY TAX</v>
          </cell>
          <cell r="E5447">
            <v>79</v>
          </cell>
          <cell r="F5447">
            <v>0</v>
          </cell>
          <cell r="G5447">
            <v>20175</v>
          </cell>
        </row>
        <row r="5448">
          <cell r="B5448" t="str">
            <v>REFUSE</v>
          </cell>
          <cell r="C5448" t="str">
            <v>3.6% WA REFUSE TAX</v>
          </cell>
          <cell r="D5448" t="str">
            <v>REFUSE3.6% WA REFUSE TAX</v>
          </cell>
          <cell r="E5448">
            <v>337</v>
          </cell>
          <cell r="F5448">
            <v>0</v>
          </cell>
          <cell r="G5448">
            <v>20180</v>
          </cell>
        </row>
        <row r="5449">
          <cell r="B5449" t="str">
            <v>WA-STATE</v>
          </cell>
          <cell r="C5449" t="str">
            <v>8.1% WA STATE SALES TAX</v>
          </cell>
          <cell r="D5449" t="str">
            <v>WA-STATE8.1% WA STATE SALES TAX</v>
          </cell>
          <cell r="E5449">
            <v>170</v>
          </cell>
          <cell r="F5449">
            <v>0</v>
          </cell>
          <cell r="G5449">
            <v>20140</v>
          </cell>
        </row>
        <row r="5450">
          <cell r="B5450" t="str">
            <v>NSF CC FEE</v>
          </cell>
          <cell r="C5450" t="str">
            <v>RETURNED CREDIT CARD FEE</v>
          </cell>
          <cell r="D5450" t="str">
            <v>NSF CC FEERETURNED CREDIT CARD FEE</v>
          </cell>
          <cell r="E5450">
            <v>16</v>
          </cell>
          <cell r="F5450">
            <v>0</v>
          </cell>
          <cell r="G5450">
            <v>91002</v>
          </cell>
        </row>
        <row r="5451">
          <cell r="B5451" t="str">
            <v>NSF FEES</v>
          </cell>
          <cell r="C5451" t="str">
            <v>RETURNED CHECK FEE</v>
          </cell>
          <cell r="D5451" t="str">
            <v>NSF FEESRETURNED CHECK FEE</v>
          </cell>
          <cell r="E5451">
            <v>25</v>
          </cell>
          <cell r="F5451">
            <v>0</v>
          </cell>
          <cell r="G5451">
            <v>91002</v>
          </cell>
        </row>
        <row r="5452">
          <cell r="B5452" t="str">
            <v>FINCHG</v>
          </cell>
          <cell r="C5452" t="str">
            <v>LATE FEE</v>
          </cell>
          <cell r="D5452" t="str">
            <v>FINCHGLATE FEE</v>
          </cell>
          <cell r="E5452">
            <v>138</v>
          </cell>
          <cell r="F5452">
            <v>0</v>
          </cell>
          <cell r="G5452">
            <v>38000</v>
          </cell>
        </row>
        <row r="5453">
          <cell r="B5453" t="str">
            <v>BD</v>
          </cell>
          <cell r="C5453" t="str">
            <v>W\O BAD DEBT</v>
          </cell>
          <cell r="D5453" t="str">
            <v>BDW\O BAD DEBT</v>
          </cell>
          <cell r="E5453">
            <v>46</v>
          </cell>
          <cell r="F5453">
            <v>0</v>
          </cell>
          <cell r="G5453">
            <v>11902</v>
          </cell>
        </row>
        <row r="5454">
          <cell r="B5454" t="str">
            <v>MM</v>
          </cell>
          <cell r="C5454" t="str">
            <v>MOVE MONEY</v>
          </cell>
          <cell r="D5454" t="str">
            <v>MMMOVE MONEY</v>
          </cell>
          <cell r="E5454">
            <v>63</v>
          </cell>
          <cell r="F5454">
            <v>0</v>
          </cell>
          <cell r="G5454">
            <v>10095</v>
          </cell>
        </row>
        <row r="5455">
          <cell r="B5455" t="str">
            <v>NSF CC FEE</v>
          </cell>
          <cell r="C5455" t="str">
            <v>RETURNED CREDIT CARD FEE</v>
          </cell>
          <cell r="D5455" t="str">
            <v>NSF CC FEERETURNED CREDIT CARD FEE</v>
          </cell>
          <cell r="E5455">
            <v>16</v>
          </cell>
          <cell r="F5455">
            <v>0</v>
          </cell>
          <cell r="G5455">
            <v>91002</v>
          </cell>
        </row>
        <row r="5456">
          <cell r="B5456" t="str">
            <v>NSF FEES</v>
          </cell>
          <cell r="C5456" t="str">
            <v>RETURNED CHECK FEE</v>
          </cell>
          <cell r="D5456" t="str">
            <v>NSF FEESRETURNED CHECK FEE</v>
          </cell>
          <cell r="E5456">
            <v>25</v>
          </cell>
          <cell r="F5456">
            <v>0</v>
          </cell>
          <cell r="G5456">
            <v>91002</v>
          </cell>
        </row>
        <row r="5457">
          <cell r="B5457" t="str">
            <v>FINCHG</v>
          </cell>
          <cell r="C5457" t="str">
            <v>LATE FEE</v>
          </cell>
          <cell r="D5457" t="str">
            <v>FINCHGLATE FEE</v>
          </cell>
          <cell r="E5457">
            <v>138</v>
          </cell>
          <cell r="F5457">
            <v>0</v>
          </cell>
          <cell r="G5457">
            <v>38000</v>
          </cell>
        </row>
        <row r="5458">
          <cell r="B5458" t="str">
            <v>MM</v>
          </cell>
          <cell r="C5458" t="str">
            <v>MOVE MONEY</v>
          </cell>
          <cell r="D5458" t="str">
            <v>MMMOVE MONEY</v>
          </cell>
          <cell r="E5458">
            <v>63</v>
          </cell>
          <cell r="F5458">
            <v>0</v>
          </cell>
          <cell r="G5458">
            <v>10095</v>
          </cell>
        </row>
        <row r="5459">
          <cell r="B5459" t="str">
            <v>NSF CC FEE</v>
          </cell>
          <cell r="C5459" t="str">
            <v>RETURNED CREDIT CARD FEE</v>
          </cell>
          <cell r="D5459" t="str">
            <v>NSF CC FEERETURNED CREDIT CARD FEE</v>
          </cell>
          <cell r="E5459">
            <v>16</v>
          </cell>
          <cell r="F5459">
            <v>0</v>
          </cell>
          <cell r="G5459">
            <v>91002</v>
          </cell>
        </row>
        <row r="5460">
          <cell r="B5460" t="str">
            <v>300C2W1</v>
          </cell>
          <cell r="C5460" t="str">
            <v>1-300 GL CART 2X WK SVC</v>
          </cell>
          <cell r="D5460" t="str">
            <v>300C2W11-300 GL CART 2X WK SVC</v>
          </cell>
          <cell r="E5460">
            <v>41</v>
          </cell>
          <cell r="F5460">
            <v>0</v>
          </cell>
          <cell r="G5460">
            <v>33000</v>
          </cell>
        </row>
        <row r="5461">
          <cell r="B5461" t="str">
            <v>300C3W1</v>
          </cell>
          <cell r="C5461" t="str">
            <v>1-300 GL CART 3X WK SVC</v>
          </cell>
          <cell r="D5461" t="str">
            <v>300C3W11-300 GL CART 3X WK SVC</v>
          </cell>
          <cell r="E5461">
            <v>38</v>
          </cell>
          <cell r="F5461">
            <v>0</v>
          </cell>
          <cell r="G5461">
            <v>33000</v>
          </cell>
        </row>
        <row r="5462">
          <cell r="B5462" t="str">
            <v>300C5W1</v>
          </cell>
          <cell r="C5462" t="str">
            <v>1-300 GL CART 5X WK SVC</v>
          </cell>
          <cell r="D5462" t="str">
            <v>300C5W11-300 GL CART 5X WK SVC</v>
          </cell>
          <cell r="E5462">
            <v>34</v>
          </cell>
          <cell r="F5462">
            <v>0</v>
          </cell>
          <cell r="G5462">
            <v>33000</v>
          </cell>
        </row>
        <row r="5463">
          <cell r="B5463" t="str">
            <v>300CE1</v>
          </cell>
          <cell r="C5463" t="str">
            <v>1-300 GL CART EOW SVC</v>
          </cell>
          <cell r="D5463" t="str">
            <v>300CE11-300 GL CART EOW SVC</v>
          </cell>
          <cell r="E5463">
            <v>46</v>
          </cell>
          <cell r="F5463">
            <v>0</v>
          </cell>
          <cell r="G5463">
            <v>33000</v>
          </cell>
        </row>
        <row r="5464">
          <cell r="B5464" t="str">
            <v>300CW1</v>
          </cell>
          <cell r="C5464" t="str">
            <v>1-300 GL CART WEEKLY SVC</v>
          </cell>
          <cell r="D5464" t="str">
            <v>300CW11-300 GL CART WEEKLY SVC</v>
          </cell>
          <cell r="E5464">
            <v>51</v>
          </cell>
          <cell r="F5464">
            <v>0</v>
          </cell>
          <cell r="G5464">
            <v>33000</v>
          </cell>
        </row>
        <row r="5465">
          <cell r="B5465" t="str">
            <v>300RENTTM</v>
          </cell>
          <cell r="C5465" t="str">
            <v>300 GL CART TEMP RENT MONTHLY</v>
          </cell>
          <cell r="D5465" t="str">
            <v>300RENTTM300 GL CART TEMP RENT MONTHLY</v>
          </cell>
          <cell r="E5465">
            <v>28</v>
          </cell>
          <cell r="F5465">
            <v>0</v>
          </cell>
          <cell r="G5465">
            <v>33000</v>
          </cell>
        </row>
        <row r="5466">
          <cell r="B5466" t="str">
            <v>60CE1</v>
          </cell>
          <cell r="C5466" t="str">
            <v>1-60 GAL CART CMML EOW</v>
          </cell>
          <cell r="D5466" t="str">
            <v>60CE11-60 GAL CART CMML EOW</v>
          </cell>
          <cell r="E5466">
            <v>52</v>
          </cell>
          <cell r="F5466">
            <v>0</v>
          </cell>
          <cell r="G5466">
            <v>33000</v>
          </cell>
        </row>
        <row r="5467">
          <cell r="B5467" t="str">
            <v>60CM1</v>
          </cell>
          <cell r="C5467" t="str">
            <v>1-60 GAL CART CMML MNTHLY</v>
          </cell>
          <cell r="D5467" t="str">
            <v>60CM11-60 GAL CART CMML MNTHLY</v>
          </cell>
          <cell r="E5467">
            <v>12</v>
          </cell>
          <cell r="F5467">
            <v>0</v>
          </cell>
          <cell r="G5467">
            <v>33000</v>
          </cell>
        </row>
        <row r="5468">
          <cell r="B5468" t="str">
            <v>60CW1</v>
          </cell>
          <cell r="C5468" t="str">
            <v>1-60 GAL CART CMML WKLY</v>
          </cell>
          <cell r="D5468" t="str">
            <v>60CW11-60 GAL CART CMML WKLY</v>
          </cell>
          <cell r="E5468">
            <v>54</v>
          </cell>
          <cell r="F5468">
            <v>0</v>
          </cell>
          <cell r="G5468">
            <v>33000</v>
          </cell>
        </row>
        <row r="5469">
          <cell r="B5469" t="str">
            <v>65C2WB1</v>
          </cell>
          <cell r="C5469" t="str">
            <v>1-65 GAL BEAR CART CMML 2X WK</v>
          </cell>
          <cell r="D5469" t="str">
            <v>65C2WB11-65 GAL BEAR CART CMML 2X WK</v>
          </cell>
          <cell r="E5469">
            <v>27</v>
          </cell>
          <cell r="F5469">
            <v>0</v>
          </cell>
          <cell r="G5469">
            <v>33000</v>
          </cell>
        </row>
        <row r="5470">
          <cell r="B5470" t="str">
            <v>65CBRENT</v>
          </cell>
          <cell r="C5470" t="str">
            <v>65 CMML BEAR RENT</v>
          </cell>
          <cell r="D5470" t="str">
            <v>65CBRENT65 CMML BEAR RENT</v>
          </cell>
          <cell r="E5470">
            <v>31</v>
          </cell>
          <cell r="F5470">
            <v>0</v>
          </cell>
          <cell r="G5470">
            <v>33000</v>
          </cell>
        </row>
        <row r="5471">
          <cell r="B5471" t="str">
            <v>65CWB1</v>
          </cell>
          <cell r="C5471" t="str">
            <v>1-65 GAL BEAR CART CMML WKLY</v>
          </cell>
          <cell r="D5471" t="str">
            <v>65CWB11-65 GAL BEAR CART CMML WKLY</v>
          </cell>
          <cell r="E5471">
            <v>34</v>
          </cell>
          <cell r="F5471">
            <v>0</v>
          </cell>
          <cell r="G5471">
            <v>33000</v>
          </cell>
        </row>
        <row r="5472">
          <cell r="B5472" t="str">
            <v>90C2W1</v>
          </cell>
          <cell r="C5472" t="str">
            <v>1-90 GAL CART CMML 2X WK</v>
          </cell>
          <cell r="D5472" t="str">
            <v>90C2W11-90 GAL CART CMML 2X WK</v>
          </cell>
          <cell r="E5472">
            <v>36</v>
          </cell>
          <cell r="F5472">
            <v>0</v>
          </cell>
          <cell r="G5472">
            <v>33000</v>
          </cell>
        </row>
        <row r="5473">
          <cell r="B5473" t="str">
            <v>90C5W1</v>
          </cell>
          <cell r="C5473" t="str">
            <v>1-90 GAL CART CMML 5X WK</v>
          </cell>
          <cell r="D5473" t="str">
            <v>90C5W11-90 GAL CART CMML 5X WK</v>
          </cell>
          <cell r="E5473">
            <v>9</v>
          </cell>
          <cell r="F5473">
            <v>0</v>
          </cell>
          <cell r="G5473">
            <v>33000</v>
          </cell>
        </row>
        <row r="5474">
          <cell r="B5474" t="str">
            <v>90CW1</v>
          </cell>
          <cell r="C5474" t="str">
            <v>1-90 GAL CART CMML WKLY</v>
          </cell>
          <cell r="D5474" t="str">
            <v>90CW11-90 GAL CART CMML WKLY</v>
          </cell>
          <cell r="E5474">
            <v>63</v>
          </cell>
          <cell r="F5474">
            <v>0</v>
          </cell>
          <cell r="G5474">
            <v>33000</v>
          </cell>
        </row>
        <row r="5475">
          <cell r="B5475" t="str">
            <v>95CBRENT</v>
          </cell>
          <cell r="C5475" t="str">
            <v>95 CMML BEAR RENT</v>
          </cell>
          <cell r="D5475" t="str">
            <v>95CBRENT95 CMML BEAR RENT</v>
          </cell>
          <cell r="E5475">
            <v>37</v>
          </cell>
          <cell r="F5475">
            <v>0</v>
          </cell>
          <cell r="G5475">
            <v>33000</v>
          </cell>
        </row>
        <row r="5476">
          <cell r="B5476" t="str">
            <v>95CWB1</v>
          </cell>
          <cell r="C5476" t="str">
            <v>1-95 GAL BEAR CART CMML WKLY</v>
          </cell>
          <cell r="D5476" t="str">
            <v>95CWB11-95 GAL BEAR CART CMML WKLY</v>
          </cell>
          <cell r="E5476">
            <v>37</v>
          </cell>
          <cell r="F5476">
            <v>0</v>
          </cell>
          <cell r="G5476">
            <v>33000</v>
          </cell>
        </row>
        <row r="5477">
          <cell r="B5477" t="str">
            <v>CASTERS-COM</v>
          </cell>
          <cell r="C5477" t="str">
            <v>CASTERS - COM</v>
          </cell>
          <cell r="D5477" t="str">
            <v>CASTERS-COMCASTERS - COM</v>
          </cell>
          <cell r="E5477">
            <v>43</v>
          </cell>
          <cell r="F5477">
            <v>0</v>
          </cell>
          <cell r="G5477">
            <v>33000</v>
          </cell>
        </row>
        <row r="5478">
          <cell r="B5478" t="str">
            <v>CRENT300</v>
          </cell>
          <cell r="C5478" t="str">
            <v>CONTAINER RENT 300 GAL</v>
          </cell>
          <cell r="D5478" t="str">
            <v>CRENT300CONTAINER RENT 300 GAL</v>
          </cell>
          <cell r="E5478">
            <v>46</v>
          </cell>
          <cell r="F5478">
            <v>0</v>
          </cell>
          <cell r="G5478">
            <v>33000</v>
          </cell>
        </row>
        <row r="5479">
          <cell r="B5479" t="str">
            <v>CRENT60</v>
          </cell>
          <cell r="C5479" t="str">
            <v>CONTAINER RENT 60 GAL</v>
          </cell>
          <cell r="D5479" t="str">
            <v>CRENT60CONTAINER RENT 60 GAL</v>
          </cell>
          <cell r="E5479">
            <v>50</v>
          </cell>
          <cell r="F5479">
            <v>0</v>
          </cell>
          <cell r="G5479">
            <v>33000</v>
          </cell>
        </row>
        <row r="5480">
          <cell r="B5480" t="str">
            <v>ROLLOUT OVER 25</v>
          </cell>
          <cell r="C5480" t="str">
            <v>ROLLOUT OVER 25 FT</v>
          </cell>
          <cell r="D5480" t="str">
            <v>ROLLOUT OVER 25ROLLOUT OVER 25 FT</v>
          </cell>
          <cell r="E5480">
            <v>7</v>
          </cell>
          <cell r="F5480">
            <v>0</v>
          </cell>
          <cell r="G5480">
            <v>33002</v>
          </cell>
        </row>
        <row r="5481">
          <cell r="B5481" t="str">
            <v>ROLLOUTOC</v>
          </cell>
          <cell r="C5481" t="str">
            <v>ROLL OUT</v>
          </cell>
          <cell r="D5481" t="str">
            <v>ROLLOUTOCROLL OUT</v>
          </cell>
          <cell r="E5481">
            <v>36</v>
          </cell>
          <cell r="F5481">
            <v>0</v>
          </cell>
          <cell r="G5481">
            <v>33001</v>
          </cell>
        </row>
        <row r="5482">
          <cell r="B5482" t="str">
            <v>ROLLW300</v>
          </cell>
          <cell r="C5482" t="str">
            <v>ROLL OUT 300GAL WKLY</v>
          </cell>
          <cell r="D5482" t="str">
            <v>ROLLW300ROLL OUT 300GAL WKLY</v>
          </cell>
          <cell r="E5482">
            <v>13</v>
          </cell>
          <cell r="F5482">
            <v>0</v>
          </cell>
          <cell r="G5482">
            <v>33001</v>
          </cell>
        </row>
        <row r="5483">
          <cell r="B5483" t="str">
            <v>ROLLW-COM</v>
          </cell>
          <cell r="C5483" t="str">
            <v>ROLLOUT CMML WEEKLY UP TO 25FT</v>
          </cell>
          <cell r="D5483" t="str">
            <v>ROLLW-COMROLLOUT CMML WEEKLY UP TO 25FT</v>
          </cell>
          <cell r="E5483">
            <v>24</v>
          </cell>
          <cell r="F5483">
            <v>0</v>
          </cell>
          <cell r="G5483">
            <v>33001</v>
          </cell>
        </row>
        <row r="5484">
          <cell r="B5484" t="str">
            <v>UNLOCKREF</v>
          </cell>
          <cell r="C5484" t="str">
            <v>UNLOCK / UNLATCH REFUSE</v>
          </cell>
          <cell r="D5484" t="str">
            <v>UNLOCKREFUNLOCK / UNLATCH REFUSE</v>
          </cell>
          <cell r="E5484">
            <v>39</v>
          </cell>
          <cell r="F5484">
            <v>0</v>
          </cell>
          <cell r="G5484">
            <v>33001</v>
          </cell>
        </row>
        <row r="5485">
          <cell r="B5485" t="str">
            <v>300CTPU</v>
          </cell>
          <cell r="C5485" t="str">
            <v>300 GL CART TEMP PICKUP</v>
          </cell>
          <cell r="D5485" t="str">
            <v>300CTPU300 GL CART TEMP PICKUP</v>
          </cell>
          <cell r="E5485">
            <v>30</v>
          </cell>
          <cell r="F5485">
            <v>0</v>
          </cell>
          <cell r="G5485">
            <v>33000</v>
          </cell>
        </row>
        <row r="5486">
          <cell r="B5486" t="str">
            <v>CTDEL</v>
          </cell>
          <cell r="C5486" t="str">
            <v>TEMP CONTAINER DELIV</v>
          </cell>
          <cell r="D5486" t="str">
            <v>CTDELTEMP CONTAINER DELIV</v>
          </cell>
          <cell r="E5486">
            <v>21</v>
          </cell>
          <cell r="F5486">
            <v>0</v>
          </cell>
          <cell r="G5486">
            <v>33000</v>
          </cell>
        </row>
        <row r="5487">
          <cell r="B5487" t="str">
            <v>CTIME15</v>
          </cell>
          <cell r="C5487" t="str">
            <v>COMM TIME CHRG -  15MIN</v>
          </cell>
          <cell r="D5487" t="str">
            <v>CTIME15COMM TIME CHRG -  15MIN</v>
          </cell>
          <cell r="E5487">
            <v>2</v>
          </cell>
          <cell r="F5487">
            <v>0</v>
          </cell>
          <cell r="G5487">
            <v>33000</v>
          </cell>
        </row>
        <row r="5488">
          <cell r="B5488" t="str">
            <v>CXTRA60</v>
          </cell>
          <cell r="C5488" t="str">
            <v>EXTRA 60GAL COMM</v>
          </cell>
          <cell r="D5488" t="str">
            <v>CXTRA60EXTRA 60GAL COMM</v>
          </cell>
          <cell r="E5488">
            <v>6</v>
          </cell>
          <cell r="F5488">
            <v>0</v>
          </cell>
          <cell r="G5488">
            <v>33001</v>
          </cell>
        </row>
        <row r="5489">
          <cell r="B5489" t="str">
            <v>LOOSE-COMM</v>
          </cell>
          <cell r="C5489" t="str">
            <v>LOOSE MATERIAL - COMM</v>
          </cell>
          <cell r="D5489" t="str">
            <v>LOOSE-COMMLOOSE MATERIAL - COMM</v>
          </cell>
          <cell r="E5489">
            <v>3</v>
          </cell>
          <cell r="F5489">
            <v>0</v>
          </cell>
          <cell r="G5489">
            <v>33001</v>
          </cell>
        </row>
        <row r="5490">
          <cell r="B5490" t="str">
            <v>OFOWC</v>
          </cell>
          <cell r="C5490" t="str">
            <v>OVERFILL/OVERWEIGHT COMM</v>
          </cell>
          <cell r="D5490" t="str">
            <v>OFOWCOVERFILL/OVERWEIGHT COMM</v>
          </cell>
          <cell r="E5490">
            <v>40</v>
          </cell>
          <cell r="F5490">
            <v>0</v>
          </cell>
          <cell r="G5490">
            <v>33001</v>
          </cell>
        </row>
        <row r="5491">
          <cell r="B5491" t="str">
            <v>SP95B</v>
          </cell>
          <cell r="C5491" t="str">
            <v>SPECIAL PICKUP 95GL BEAR</v>
          </cell>
          <cell r="D5491" t="str">
            <v>SP95BSPECIAL PICKUP 95GL BEAR</v>
          </cell>
          <cell r="E5491">
            <v>4</v>
          </cell>
          <cell r="F5491">
            <v>0</v>
          </cell>
          <cell r="G5491">
            <v>33001</v>
          </cell>
        </row>
        <row r="5492">
          <cell r="B5492" t="str">
            <v>2178-COM</v>
          </cell>
          <cell r="C5492" t="str">
            <v>FUEL AND MATERIAL SURCHARGE</v>
          </cell>
          <cell r="D5492" t="str">
            <v>2178-COMFUEL AND MATERIAL SURCHARGE</v>
          </cell>
          <cell r="E5492">
            <v>77</v>
          </cell>
          <cell r="F5492">
            <v>0</v>
          </cell>
          <cell r="G5492">
            <v>33002</v>
          </cell>
        </row>
        <row r="5493">
          <cell r="B5493" t="str">
            <v>2178-RES</v>
          </cell>
          <cell r="C5493" t="str">
            <v>FUEL AND MATERIAL SURCHARGE</v>
          </cell>
          <cell r="D5493" t="str">
            <v>2178-RESFUEL AND MATERIAL SURCHARGE</v>
          </cell>
          <cell r="E5493">
            <v>133</v>
          </cell>
          <cell r="F5493">
            <v>0</v>
          </cell>
          <cell r="G5493">
            <v>33002</v>
          </cell>
        </row>
        <row r="5494">
          <cell r="B5494" t="str">
            <v>2178-RO</v>
          </cell>
          <cell r="C5494" t="str">
            <v>FUEL AND MATERIAL SURCHARGE</v>
          </cell>
          <cell r="D5494" t="str">
            <v>2178-ROFUEL AND MATERIAL SURCHARGE</v>
          </cell>
          <cell r="E5494">
            <v>140</v>
          </cell>
          <cell r="F5494">
            <v>0</v>
          </cell>
          <cell r="G5494">
            <v>33002</v>
          </cell>
        </row>
        <row r="5495">
          <cell r="B5495" t="str">
            <v>ILWACO-UTILITY</v>
          </cell>
          <cell r="C5495" t="str">
            <v>6.0% CITY UTILITY TAX</v>
          </cell>
          <cell r="D5495" t="str">
            <v>ILWACO-UTILITY6.0% CITY UTILITY TAX</v>
          </cell>
          <cell r="E5495">
            <v>79</v>
          </cell>
          <cell r="F5495">
            <v>0</v>
          </cell>
          <cell r="G5495">
            <v>20175</v>
          </cell>
        </row>
        <row r="5496">
          <cell r="B5496" t="str">
            <v>LONGB-UTILITY</v>
          </cell>
          <cell r="C5496" t="str">
            <v>9.0% CITY UTILITY TAX</v>
          </cell>
          <cell r="D5496" t="str">
            <v>LONGB-UTILITY9.0% CITY UTILITY TAX</v>
          </cell>
          <cell r="E5496">
            <v>73</v>
          </cell>
          <cell r="F5496">
            <v>0</v>
          </cell>
          <cell r="G5496">
            <v>20175</v>
          </cell>
        </row>
        <row r="5497">
          <cell r="B5497" t="str">
            <v>LONGB-UTILITY ONLY</v>
          </cell>
          <cell r="C5497" t="str">
            <v>9.0% CITY UTILITY TAX</v>
          </cell>
          <cell r="D5497" t="str">
            <v>LONGB-UTILITY ONLY9.0% CITY UTILITY TAX</v>
          </cell>
          <cell r="E5497">
            <v>13</v>
          </cell>
          <cell r="F5497">
            <v>0</v>
          </cell>
          <cell r="G5497">
            <v>20175</v>
          </cell>
        </row>
        <row r="5498">
          <cell r="B5498" t="str">
            <v>REFUSE</v>
          </cell>
          <cell r="C5498" t="str">
            <v>3.6% WA REFUSE TAX</v>
          </cell>
          <cell r="D5498" t="str">
            <v>REFUSE3.6% WA REFUSE TAX</v>
          </cell>
          <cell r="E5498">
            <v>337</v>
          </cell>
          <cell r="F5498">
            <v>0</v>
          </cell>
          <cell r="G5498">
            <v>20180</v>
          </cell>
        </row>
        <row r="5499">
          <cell r="B5499" t="str">
            <v>REFUSE</v>
          </cell>
          <cell r="C5499" t="str">
            <v>3.6% WA REFUSE TAX</v>
          </cell>
          <cell r="D5499" t="str">
            <v>REFUSE3.6% WA REFUSE TAX</v>
          </cell>
          <cell r="E5499">
            <v>337</v>
          </cell>
          <cell r="F5499">
            <v>0</v>
          </cell>
          <cell r="G5499">
            <v>20180</v>
          </cell>
        </row>
        <row r="5500">
          <cell r="B5500" t="str">
            <v>REFUSE</v>
          </cell>
          <cell r="C5500" t="str">
            <v>3.6% WA REFUSE TAX</v>
          </cell>
          <cell r="D5500" t="str">
            <v>REFUSE3.6% WA REFUSE TAX</v>
          </cell>
          <cell r="E5500">
            <v>337</v>
          </cell>
          <cell r="F5500">
            <v>0</v>
          </cell>
          <cell r="G5500">
            <v>20180</v>
          </cell>
        </row>
        <row r="5501">
          <cell r="B5501" t="str">
            <v>WA-STATE</v>
          </cell>
          <cell r="C5501" t="str">
            <v>8.1% WA STATE SALES TAX</v>
          </cell>
          <cell r="D5501" t="str">
            <v>WA-STATE8.1% WA STATE SALES TAX</v>
          </cell>
          <cell r="E5501">
            <v>170</v>
          </cell>
          <cell r="F5501">
            <v>0</v>
          </cell>
          <cell r="G5501">
            <v>20140</v>
          </cell>
        </row>
        <row r="5502">
          <cell r="B5502" t="str">
            <v>WA-STATE</v>
          </cell>
          <cell r="C5502" t="str">
            <v>8.3% WA STATE SALES TAX</v>
          </cell>
          <cell r="D5502" t="str">
            <v>WA-STATE8.3% WA STATE SALES TAX</v>
          </cell>
          <cell r="E5502">
            <v>59</v>
          </cell>
          <cell r="F5502">
            <v>0</v>
          </cell>
          <cell r="G5502">
            <v>20140</v>
          </cell>
        </row>
        <row r="5503">
          <cell r="B5503" t="str">
            <v>SPRECY</v>
          </cell>
          <cell r="C5503" t="str">
            <v>SPECIAL RECY HAUL</v>
          </cell>
          <cell r="D5503" t="str">
            <v>SPRECYSPECIAL RECY HAUL</v>
          </cell>
          <cell r="E5503">
            <v>24</v>
          </cell>
          <cell r="F5503">
            <v>0</v>
          </cell>
          <cell r="G5503">
            <v>31004</v>
          </cell>
        </row>
        <row r="5504">
          <cell r="B5504" t="str">
            <v>2178-RO</v>
          </cell>
          <cell r="C5504" t="str">
            <v>FUEL AND MATERIAL SURCHARGE</v>
          </cell>
          <cell r="D5504" t="str">
            <v>2178-ROFUEL AND MATERIAL SURCHARGE</v>
          </cell>
          <cell r="E5504">
            <v>140</v>
          </cell>
          <cell r="F5504">
            <v>0</v>
          </cell>
          <cell r="G5504">
            <v>31008</v>
          </cell>
        </row>
        <row r="5505">
          <cell r="B5505" t="str">
            <v>CC-KOL</v>
          </cell>
          <cell r="C5505" t="str">
            <v>ONLINE PAYMENT-CC</v>
          </cell>
          <cell r="D5505" t="str">
            <v>CC-KOLONLINE PAYMENT-CC</v>
          </cell>
          <cell r="E5505">
            <v>151</v>
          </cell>
          <cell r="F5505">
            <v>0</v>
          </cell>
          <cell r="G5505">
            <v>10098</v>
          </cell>
        </row>
        <row r="5506">
          <cell r="B5506" t="str">
            <v>MAKEPAYMENT</v>
          </cell>
          <cell r="C5506" t="str">
            <v>MAKE A PAYMENT</v>
          </cell>
          <cell r="D5506" t="str">
            <v>MAKEPAYMENTMAKE A PAYMENT</v>
          </cell>
          <cell r="E5506">
            <v>60</v>
          </cell>
          <cell r="F5506">
            <v>0</v>
          </cell>
          <cell r="G5506">
            <v>10098</v>
          </cell>
        </row>
        <row r="5507">
          <cell r="B5507" t="str">
            <v>PAY</v>
          </cell>
          <cell r="C5507" t="str">
            <v>PAYMENT-THANK YOU!</v>
          </cell>
          <cell r="D5507" t="str">
            <v>PAYPAYMENT-THANK YOU!</v>
          </cell>
          <cell r="E5507">
            <v>141</v>
          </cell>
          <cell r="F5507">
            <v>0</v>
          </cell>
          <cell r="G5507">
            <v>10060</v>
          </cell>
        </row>
        <row r="5508">
          <cell r="B5508" t="str">
            <v>PAY-CFREE</v>
          </cell>
          <cell r="C5508" t="str">
            <v>PAYMENT-THANK YOU</v>
          </cell>
          <cell r="D5508" t="str">
            <v>PAY-CFREEPAYMENT-THANK YOU</v>
          </cell>
          <cell r="E5508">
            <v>106</v>
          </cell>
          <cell r="F5508">
            <v>0</v>
          </cell>
          <cell r="G5508">
            <v>10092</v>
          </cell>
        </row>
        <row r="5509">
          <cell r="B5509" t="str">
            <v>PAY-KOL</v>
          </cell>
          <cell r="C5509" t="str">
            <v>PAYMENT-THANK YOU - OL</v>
          </cell>
          <cell r="D5509" t="str">
            <v>PAY-KOLPAYMENT-THANK YOU - OL</v>
          </cell>
          <cell r="E5509">
            <v>128</v>
          </cell>
          <cell r="F5509">
            <v>0</v>
          </cell>
          <cell r="G5509">
            <v>10093</v>
          </cell>
        </row>
        <row r="5510">
          <cell r="B5510" t="str">
            <v>PAYMET</v>
          </cell>
          <cell r="C5510" t="str">
            <v>METAVANTE ONLINE PAYMENT</v>
          </cell>
          <cell r="D5510" t="str">
            <v>PAYMETMETAVANTE ONLINE PAYMENT</v>
          </cell>
          <cell r="E5510">
            <v>77</v>
          </cell>
          <cell r="F5510">
            <v>0</v>
          </cell>
          <cell r="G5510">
            <v>10092</v>
          </cell>
        </row>
        <row r="5511">
          <cell r="B5511" t="str">
            <v>PAYNOW</v>
          </cell>
          <cell r="C5511" t="str">
            <v>ONE-TIME PAYMENT</v>
          </cell>
          <cell r="D5511" t="str">
            <v>PAYNOWONE-TIME PAYMENT</v>
          </cell>
          <cell r="E5511">
            <v>157</v>
          </cell>
          <cell r="F5511">
            <v>0</v>
          </cell>
          <cell r="G5511">
            <v>10098</v>
          </cell>
        </row>
        <row r="5512">
          <cell r="B5512" t="str">
            <v>PAYPNCL</v>
          </cell>
          <cell r="C5512" t="str">
            <v>PAYMENT THANK YOU!</v>
          </cell>
          <cell r="D5512" t="str">
            <v>PAYPNCLPAYMENT THANK YOU!</v>
          </cell>
          <cell r="E5512">
            <v>151</v>
          </cell>
          <cell r="F5512">
            <v>0</v>
          </cell>
          <cell r="G5512">
            <v>10099</v>
          </cell>
        </row>
        <row r="5513">
          <cell r="B5513" t="str">
            <v>RET-KOL</v>
          </cell>
          <cell r="C5513" t="str">
            <v>ONLINE PAYMENT RETURN</v>
          </cell>
          <cell r="D5513" t="str">
            <v>RET-KOLONLINE PAYMENT RETURN</v>
          </cell>
          <cell r="E5513">
            <v>35</v>
          </cell>
          <cell r="F5513">
            <v>0</v>
          </cell>
          <cell r="G5513">
            <v>10093</v>
          </cell>
        </row>
        <row r="5514">
          <cell r="B5514" t="str">
            <v>CC-KOL</v>
          </cell>
          <cell r="C5514" t="str">
            <v>ONLINE PAYMENT-CC</v>
          </cell>
          <cell r="D5514" t="str">
            <v>CC-KOLONLINE PAYMENT-CC</v>
          </cell>
          <cell r="E5514">
            <v>151</v>
          </cell>
          <cell r="F5514">
            <v>0</v>
          </cell>
          <cell r="G5514">
            <v>10098</v>
          </cell>
        </row>
        <row r="5515">
          <cell r="B5515" t="str">
            <v>MAKEPAYMENT</v>
          </cell>
          <cell r="C5515" t="str">
            <v>MAKE A PAYMENT</v>
          </cell>
          <cell r="D5515" t="str">
            <v>MAKEPAYMENTMAKE A PAYMENT</v>
          </cell>
          <cell r="E5515">
            <v>60</v>
          </cell>
          <cell r="F5515">
            <v>0</v>
          </cell>
          <cell r="G5515">
            <v>10098</v>
          </cell>
        </row>
        <row r="5516">
          <cell r="B5516" t="str">
            <v>PAY</v>
          </cell>
          <cell r="C5516" t="str">
            <v>PAYMENT-THANK YOU!</v>
          </cell>
          <cell r="D5516" t="str">
            <v>PAYPAYMENT-THANK YOU!</v>
          </cell>
          <cell r="E5516">
            <v>141</v>
          </cell>
          <cell r="F5516">
            <v>0</v>
          </cell>
          <cell r="G5516">
            <v>10060</v>
          </cell>
        </row>
        <row r="5517">
          <cell r="B5517" t="str">
            <v>PAY-CFREE</v>
          </cell>
          <cell r="C5517" t="str">
            <v>PAYMENT-THANK YOU</v>
          </cell>
          <cell r="D5517" t="str">
            <v>PAY-CFREEPAYMENT-THANK YOU</v>
          </cell>
          <cell r="E5517">
            <v>106</v>
          </cell>
          <cell r="F5517">
            <v>0</v>
          </cell>
          <cell r="G5517">
            <v>10092</v>
          </cell>
        </row>
        <row r="5518">
          <cell r="B5518" t="str">
            <v>PAY-KOL</v>
          </cell>
          <cell r="C5518" t="str">
            <v>PAYMENT-THANK YOU - OL</v>
          </cell>
          <cell r="D5518" t="str">
            <v>PAY-KOLPAYMENT-THANK YOU - OL</v>
          </cell>
          <cell r="E5518">
            <v>128</v>
          </cell>
          <cell r="F5518">
            <v>0</v>
          </cell>
          <cell r="G5518">
            <v>10093</v>
          </cell>
        </row>
        <row r="5519">
          <cell r="B5519" t="str">
            <v>PAYMET</v>
          </cell>
          <cell r="C5519" t="str">
            <v>METAVANTE ONLINE PAYMENT</v>
          </cell>
          <cell r="D5519" t="str">
            <v>PAYMETMETAVANTE ONLINE PAYMENT</v>
          </cell>
          <cell r="E5519">
            <v>77</v>
          </cell>
          <cell r="F5519">
            <v>0</v>
          </cell>
          <cell r="G5519">
            <v>10092</v>
          </cell>
        </row>
        <row r="5520">
          <cell r="B5520" t="str">
            <v>PAYNOW</v>
          </cell>
          <cell r="C5520" t="str">
            <v>ONE-TIME PAYMENT</v>
          </cell>
          <cell r="D5520" t="str">
            <v>PAYNOWONE-TIME PAYMENT</v>
          </cell>
          <cell r="E5520">
            <v>157</v>
          </cell>
          <cell r="F5520">
            <v>0</v>
          </cell>
          <cell r="G5520">
            <v>10098</v>
          </cell>
        </row>
        <row r="5521">
          <cell r="B5521" t="str">
            <v>PAYPNCL</v>
          </cell>
          <cell r="C5521" t="str">
            <v>PAYMENT THANK YOU!</v>
          </cell>
          <cell r="D5521" t="str">
            <v>PAYPNCLPAYMENT THANK YOU!</v>
          </cell>
          <cell r="E5521">
            <v>151</v>
          </cell>
          <cell r="F5521">
            <v>0</v>
          </cell>
          <cell r="G5521">
            <v>10099</v>
          </cell>
        </row>
        <row r="5522">
          <cell r="B5522" t="str">
            <v>CC-KOL</v>
          </cell>
          <cell r="C5522" t="str">
            <v>ONLINE PAYMENT-CC</v>
          </cell>
          <cell r="D5522" t="str">
            <v>CC-KOLONLINE PAYMENT-CC</v>
          </cell>
          <cell r="E5522">
            <v>151</v>
          </cell>
          <cell r="F5522">
            <v>0</v>
          </cell>
          <cell r="G5522">
            <v>10098</v>
          </cell>
        </row>
        <row r="5523">
          <cell r="B5523" t="str">
            <v>MAKEPAYMENT</v>
          </cell>
          <cell r="C5523" t="str">
            <v>MAKE A PAYMENT</v>
          </cell>
          <cell r="D5523" t="str">
            <v>MAKEPAYMENTMAKE A PAYMENT</v>
          </cell>
          <cell r="E5523">
            <v>60</v>
          </cell>
          <cell r="F5523">
            <v>0</v>
          </cell>
          <cell r="G5523">
            <v>10098</v>
          </cell>
        </row>
        <row r="5524">
          <cell r="B5524" t="str">
            <v>PAY</v>
          </cell>
          <cell r="C5524" t="str">
            <v>PAYMENT-THANK YOU!</v>
          </cell>
          <cell r="D5524" t="str">
            <v>PAYPAYMENT-THANK YOU!</v>
          </cell>
          <cell r="E5524">
            <v>141</v>
          </cell>
          <cell r="F5524">
            <v>0</v>
          </cell>
          <cell r="G5524">
            <v>10060</v>
          </cell>
        </row>
        <row r="5525">
          <cell r="B5525" t="str">
            <v>PAY-CFREE</v>
          </cell>
          <cell r="C5525" t="str">
            <v>PAYMENT-THANK YOU</v>
          </cell>
          <cell r="D5525" t="str">
            <v>PAY-CFREEPAYMENT-THANK YOU</v>
          </cell>
          <cell r="E5525">
            <v>106</v>
          </cell>
          <cell r="F5525">
            <v>0</v>
          </cell>
          <cell r="G5525">
            <v>10092</v>
          </cell>
        </row>
        <row r="5526">
          <cell r="B5526" t="str">
            <v>PAY-KOL</v>
          </cell>
          <cell r="C5526" t="str">
            <v>PAYMENT-THANK YOU - OL</v>
          </cell>
          <cell r="D5526" t="str">
            <v>PAY-KOLPAYMENT-THANK YOU - OL</v>
          </cell>
          <cell r="E5526">
            <v>128</v>
          </cell>
          <cell r="F5526">
            <v>0</v>
          </cell>
          <cell r="G5526">
            <v>10093</v>
          </cell>
        </row>
        <row r="5527">
          <cell r="B5527" t="str">
            <v>PAYMET</v>
          </cell>
          <cell r="C5527" t="str">
            <v>METAVANTE ONLINE PAYMENT</v>
          </cell>
          <cell r="D5527" t="str">
            <v>PAYMETMETAVANTE ONLINE PAYMENT</v>
          </cell>
          <cell r="E5527">
            <v>77</v>
          </cell>
          <cell r="F5527">
            <v>0</v>
          </cell>
          <cell r="G5527">
            <v>10092</v>
          </cell>
        </row>
        <row r="5528">
          <cell r="B5528" t="str">
            <v>PAY-NATL</v>
          </cell>
          <cell r="C5528" t="str">
            <v>PAYMENT THANK YOU</v>
          </cell>
          <cell r="D5528" t="str">
            <v>PAY-NATLPAYMENT THANK YOU</v>
          </cell>
          <cell r="E5528">
            <v>18</v>
          </cell>
          <cell r="F5528">
            <v>0</v>
          </cell>
          <cell r="G5528">
            <v>10092</v>
          </cell>
        </row>
        <row r="5529">
          <cell r="B5529" t="str">
            <v>PAYNOW</v>
          </cell>
          <cell r="C5529" t="str">
            <v>ONE-TIME PAYMENT</v>
          </cell>
          <cell r="D5529" t="str">
            <v>PAYNOWONE-TIME PAYMENT</v>
          </cell>
          <cell r="E5529">
            <v>157</v>
          </cell>
          <cell r="F5529">
            <v>0</v>
          </cell>
          <cell r="G5529">
            <v>10098</v>
          </cell>
        </row>
        <row r="5530">
          <cell r="B5530" t="str">
            <v>PAYPNCL</v>
          </cell>
          <cell r="C5530" t="str">
            <v>PAYMENT THANK YOU!</v>
          </cell>
          <cell r="D5530" t="str">
            <v>PAYPNCLPAYMENT THANK YOU!</v>
          </cell>
          <cell r="E5530">
            <v>151</v>
          </cell>
          <cell r="F5530">
            <v>0</v>
          </cell>
          <cell r="G5530">
            <v>10099</v>
          </cell>
        </row>
        <row r="5531">
          <cell r="B5531" t="str">
            <v>2178-RO</v>
          </cell>
          <cell r="C5531" t="str">
            <v>FUEL AND MATERIAL SURCHARGE</v>
          </cell>
          <cell r="D5531" t="str">
            <v>2178-ROFUEL AND MATERIAL SURCHARGE</v>
          </cell>
          <cell r="E5531">
            <v>140</v>
          </cell>
          <cell r="F5531">
            <v>0</v>
          </cell>
          <cell r="G5531">
            <v>31008</v>
          </cell>
        </row>
        <row r="5532">
          <cell r="B5532" t="str">
            <v>LONGB-UTILITY</v>
          </cell>
          <cell r="C5532" t="str">
            <v>9.0% CITY UTILITY TAX</v>
          </cell>
          <cell r="D5532" t="str">
            <v>LONGB-UTILITY9.0% CITY UTILITY TAX</v>
          </cell>
          <cell r="E5532">
            <v>73</v>
          </cell>
          <cell r="F5532">
            <v>0</v>
          </cell>
          <cell r="G5532">
            <v>20175</v>
          </cell>
        </row>
        <row r="5533">
          <cell r="B5533" t="str">
            <v>REFUSE</v>
          </cell>
          <cell r="C5533" t="str">
            <v>3.6% WA REFUSE TAX</v>
          </cell>
          <cell r="D5533" t="str">
            <v>REFUSE3.6% WA REFUSE TAX</v>
          </cell>
          <cell r="E5533">
            <v>337</v>
          </cell>
          <cell r="F5533">
            <v>0</v>
          </cell>
          <cell r="G5533">
            <v>20180</v>
          </cell>
        </row>
        <row r="5534">
          <cell r="B5534" t="str">
            <v>WA-STATE</v>
          </cell>
          <cell r="C5534" t="str">
            <v>8.3% WA STATE SALES TAX</v>
          </cell>
          <cell r="D5534" t="str">
            <v>WA-STATE8.3% WA STATE SALES TAX</v>
          </cell>
          <cell r="E5534">
            <v>59</v>
          </cell>
          <cell r="F5534">
            <v>0</v>
          </cell>
          <cell r="G5534">
            <v>20140</v>
          </cell>
        </row>
        <row r="5535">
          <cell r="B5535" t="str">
            <v>60RW1</v>
          </cell>
          <cell r="C5535" t="str">
            <v>1-60 GAL CART WEEKLY SVC</v>
          </cell>
          <cell r="D5535" t="str">
            <v>60RW11-60 GAL CART WEEKLY SVC</v>
          </cell>
          <cell r="E5535">
            <v>144</v>
          </cell>
          <cell r="F5535">
            <v>0</v>
          </cell>
          <cell r="G5535">
            <v>32000</v>
          </cell>
        </row>
        <row r="5536">
          <cell r="B5536" t="str">
            <v>65RBRENT</v>
          </cell>
          <cell r="C5536" t="str">
            <v>65 RESI BEAR RENT</v>
          </cell>
          <cell r="D5536" t="str">
            <v>65RBRENT65 RESI BEAR RENT</v>
          </cell>
          <cell r="E5536">
            <v>80</v>
          </cell>
          <cell r="F5536">
            <v>0</v>
          </cell>
          <cell r="G5536">
            <v>32000</v>
          </cell>
        </row>
        <row r="5537">
          <cell r="B5537" t="str">
            <v>90RW1</v>
          </cell>
          <cell r="C5537" t="str">
            <v>1-90 GAL CART RESI WKLY</v>
          </cell>
          <cell r="D5537" t="str">
            <v>90RW11-90 GAL CART RESI WKLY</v>
          </cell>
          <cell r="E5537">
            <v>104</v>
          </cell>
          <cell r="F5537">
            <v>0</v>
          </cell>
          <cell r="G5537">
            <v>32000</v>
          </cell>
        </row>
        <row r="5538">
          <cell r="B5538" t="str">
            <v>95RBRENT</v>
          </cell>
          <cell r="C5538" t="str">
            <v>95 RESI BEAR RENT</v>
          </cell>
          <cell r="D5538" t="str">
            <v>95RBRENT95 RESI BEAR RENT</v>
          </cell>
          <cell r="E5538">
            <v>49</v>
          </cell>
          <cell r="F5538">
            <v>0</v>
          </cell>
          <cell r="G5538">
            <v>32000</v>
          </cell>
        </row>
        <row r="5539">
          <cell r="B5539" t="str">
            <v>90RW1</v>
          </cell>
          <cell r="C5539" t="str">
            <v>1-90 GAL CART RESI WKLY</v>
          </cell>
          <cell r="D5539" t="str">
            <v>90RW11-90 GAL CART RESI WKLY</v>
          </cell>
          <cell r="E5539">
            <v>104</v>
          </cell>
          <cell r="F5539">
            <v>0</v>
          </cell>
          <cell r="G5539">
            <v>32000</v>
          </cell>
        </row>
        <row r="5540">
          <cell r="B5540" t="str">
            <v>EXTRAR</v>
          </cell>
          <cell r="C5540" t="str">
            <v>EXTRA CAN/BAGS</v>
          </cell>
          <cell r="D5540" t="str">
            <v>EXTRAREXTRA CAN/BAGS</v>
          </cell>
          <cell r="E5540">
            <v>74</v>
          </cell>
          <cell r="F5540">
            <v>0</v>
          </cell>
          <cell r="G5540">
            <v>32001</v>
          </cell>
        </row>
        <row r="5541">
          <cell r="B5541" t="str">
            <v>REDELIVER</v>
          </cell>
          <cell r="C5541" t="str">
            <v>DELIVERY CHARGE</v>
          </cell>
          <cell r="D5541" t="str">
            <v>REDELIVERDELIVERY CHARGE</v>
          </cell>
          <cell r="E5541">
            <v>77</v>
          </cell>
          <cell r="F5541">
            <v>0</v>
          </cell>
          <cell r="G5541">
            <v>32001</v>
          </cell>
        </row>
        <row r="5542">
          <cell r="B5542" t="str">
            <v>2178-RES</v>
          </cell>
          <cell r="C5542" t="str">
            <v>FUEL AND MATERIAL SURCHARGE</v>
          </cell>
          <cell r="D5542" t="str">
            <v>2178-RESFUEL AND MATERIAL SURCHARGE</v>
          </cell>
          <cell r="E5542">
            <v>133</v>
          </cell>
          <cell r="F5542">
            <v>0</v>
          </cell>
          <cell r="G5542">
            <v>32002</v>
          </cell>
        </row>
        <row r="5543">
          <cell r="B5543" t="str">
            <v>LONGB-UTILITY</v>
          </cell>
          <cell r="C5543" t="str">
            <v>9.0% CITY UTILITY TAX</v>
          </cell>
          <cell r="D5543" t="str">
            <v>LONGB-UTILITY9.0% CITY UTILITY TAX</v>
          </cell>
          <cell r="E5543">
            <v>73</v>
          </cell>
          <cell r="F5543">
            <v>0</v>
          </cell>
          <cell r="G5543">
            <v>20175</v>
          </cell>
        </row>
        <row r="5544">
          <cell r="B5544" t="str">
            <v>REFUSE</v>
          </cell>
          <cell r="C5544" t="str">
            <v>3.6% WA REFUSE TAX</v>
          </cell>
          <cell r="D5544" t="str">
            <v>REFUSE3.6% WA REFUSE TAX</v>
          </cell>
          <cell r="E5544">
            <v>337</v>
          </cell>
          <cell r="F5544">
            <v>0</v>
          </cell>
          <cell r="G5544">
            <v>20180</v>
          </cell>
        </row>
        <row r="5545">
          <cell r="B5545" t="str">
            <v>WA-STATE</v>
          </cell>
          <cell r="C5545" t="str">
            <v>8.3% WA STATE SALES TAX</v>
          </cell>
          <cell r="D5545" t="str">
            <v>WA-STATE8.3% WA STATE SALES TAX</v>
          </cell>
          <cell r="E5545">
            <v>59</v>
          </cell>
          <cell r="F5545">
            <v>0</v>
          </cell>
          <cell r="G5545">
            <v>20140</v>
          </cell>
        </row>
        <row r="5546">
          <cell r="B5546" t="str">
            <v>60RM1</v>
          </cell>
          <cell r="C5546" t="str">
            <v>1-60 GAL CART MONTHLY SVC</v>
          </cell>
          <cell r="D5546" t="str">
            <v>60RM11-60 GAL CART MONTHLY SVC</v>
          </cell>
          <cell r="E5546">
            <v>88</v>
          </cell>
          <cell r="F5546">
            <v>0</v>
          </cell>
          <cell r="G5546">
            <v>32000</v>
          </cell>
        </row>
        <row r="5547">
          <cell r="B5547" t="str">
            <v>60RW1</v>
          </cell>
          <cell r="C5547" t="str">
            <v>1-60 GAL CART WEEKLY SVC</v>
          </cell>
          <cell r="D5547" t="str">
            <v>60RW11-60 GAL CART WEEKLY SVC</v>
          </cell>
          <cell r="E5547">
            <v>144</v>
          </cell>
          <cell r="F5547">
            <v>0</v>
          </cell>
          <cell r="G5547">
            <v>32000</v>
          </cell>
        </row>
        <row r="5548">
          <cell r="B5548" t="str">
            <v>65RBRENT</v>
          </cell>
          <cell r="C5548" t="str">
            <v>65 RESI BEAR RENT</v>
          </cell>
          <cell r="D5548" t="str">
            <v>65RBRENT65 RESI BEAR RENT</v>
          </cell>
          <cell r="E5548">
            <v>80</v>
          </cell>
          <cell r="F5548">
            <v>0</v>
          </cell>
          <cell r="G5548">
            <v>32000</v>
          </cell>
        </row>
        <row r="5549">
          <cell r="B5549" t="str">
            <v>90RW1</v>
          </cell>
          <cell r="C5549" t="str">
            <v>1-90 GAL CART RESI WKLY</v>
          </cell>
          <cell r="D5549" t="str">
            <v>90RW11-90 GAL CART RESI WKLY</v>
          </cell>
          <cell r="E5549">
            <v>104</v>
          </cell>
          <cell r="F5549">
            <v>0</v>
          </cell>
          <cell r="G5549">
            <v>32000</v>
          </cell>
        </row>
        <row r="5550">
          <cell r="B5550" t="str">
            <v>95RBRENT</v>
          </cell>
          <cell r="C5550" t="str">
            <v>95 RESI BEAR RENT</v>
          </cell>
          <cell r="D5550" t="str">
            <v>95RBRENT95 RESI BEAR RENT</v>
          </cell>
          <cell r="E5550">
            <v>49</v>
          </cell>
          <cell r="F5550">
            <v>0</v>
          </cell>
          <cell r="G5550">
            <v>32000</v>
          </cell>
        </row>
        <row r="5551">
          <cell r="B5551" t="str">
            <v>EMPLOYEER</v>
          </cell>
          <cell r="C5551" t="str">
            <v>EMPLOYEE SERVICE</v>
          </cell>
          <cell r="D5551" t="str">
            <v>EMPLOYEEREMPLOYEE SERVICE</v>
          </cell>
          <cell r="E5551">
            <v>29</v>
          </cell>
          <cell r="F5551">
            <v>0</v>
          </cell>
          <cell r="G5551">
            <v>32000</v>
          </cell>
        </row>
        <row r="5552">
          <cell r="B5552" t="str">
            <v>RDRIVEIN</v>
          </cell>
          <cell r="C5552" t="str">
            <v>DRIVE IN SERVICE</v>
          </cell>
          <cell r="D5552" t="str">
            <v>RDRIVEINDRIVE IN SERVICE</v>
          </cell>
          <cell r="E5552">
            <v>52</v>
          </cell>
          <cell r="F5552">
            <v>0</v>
          </cell>
          <cell r="G5552">
            <v>32001</v>
          </cell>
        </row>
        <row r="5553">
          <cell r="B5553" t="str">
            <v>ROLLM-RESI</v>
          </cell>
          <cell r="C5553" t="str">
            <v>ROLLOUT RESI MTHLY UP TO</v>
          </cell>
          <cell r="D5553" t="str">
            <v>ROLLM-RESIROLLOUT RESI MTHLY UP TO</v>
          </cell>
          <cell r="E5553">
            <v>26</v>
          </cell>
          <cell r="F5553">
            <v>0</v>
          </cell>
          <cell r="G5553">
            <v>32001</v>
          </cell>
        </row>
        <row r="5554">
          <cell r="B5554" t="str">
            <v>ROLLW-RESI</v>
          </cell>
          <cell r="C5554" t="str">
            <v>Rollout 25ft/can per pick up</v>
          </cell>
          <cell r="D5554" t="str">
            <v>ROLLW-RESIRollout 25ft/can per pick up</v>
          </cell>
          <cell r="E5554">
            <v>32</v>
          </cell>
          <cell r="F5554">
            <v>0</v>
          </cell>
          <cell r="G5554">
            <v>32001</v>
          </cell>
        </row>
        <row r="5555">
          <cell r="B5555" t="str">
            <v>UNLOCKRESW1</v>
          </cell>
          <cell r="C5555" t="str">
            <v>UNLOCK/UNLATCH WEEKLY</v>
          </cell>
          <cell r="D5555" t="str">
            <v>UNLOCKRESW1UNLOCK/UNLATCH WEEKLY</v>
          </cell>
          <cell r="E5555">
            <v>20</v>
          </cell>
          <cell r="F5555">
            <v>0</v>
          </cell>
          <cell r="G5555">
            <v>32001</v>
          </cell>
        </row>
        <row r="5556">
          <cell r="B5556" t="str">
            <v>EXTRAR</v>
          </cell>
          <cell r="C5556" t="str">
            <v>EXTRA CAN/BAGS</v>
          </cell>
          <cell r="D5556" t="str">
            <v>EXTRAREXTRA CAN/BAGS</v>
          </cell>
          <cell r="E5556">
            <v>74</v>
          </cell>
          <cell r="F5556">
            <v>0</v>
          </cell>
          <cell r="G5556">
            <v>32001</v>
          </cell>
        </row>
        <row r="5557">
          <cell r="B5557" t="str">
            <v>REDELIVER</v>
          </cell>
          <cell r="C5557" t="str">
            <v>DELIVERY CHARGE</v>
          </cell>
          <cell r="D5557" t="str">
            <v>REDELIVERDELIVERY CHARGE</v>
          </cell>
          <cell r="E5557">
            <v>77</v>
          </cell>
          <cell r="F5557">
            <v>0</v>
          </cell>
          <cell r="G5557">
            <v>32001</v>
          </cell>
        </row>
        <row r="5558">
          <cell r="B5558" t="str">
            <v>2178-RES</v>
          </cell>
          <cell r="C5558" t="str">
            <v>FUEL AND MATERIAL SURCHARGE</v>
          </cell>
          <cell r="D5558" t="str">
            <v>2178-RESFUEL AND MATERIAL SURCHARGE</v>
          </cell>
          <cell r="E5558">
            <v>133</v>
          </cell>
          <cell r="F5558">
            <v>0</v>
          </cell>
          <cell r="G5558">
            <v>32002</v>
          </cell>
        </row>
        <row r="5559">
          <cell r="B5559" t="str">
            <v>LONGB-UTILITY</v>
          </cell>
          <cell r="C5559" t="str">
            <v>9.0% CITY UTILITY TAX</v>
          </cell>
          <cell r="D5559" t="str">
            <v>LONGB-UTILITY9.0% CITY UTILITY TAX</v>
          </cell>
          <cell r="E5559">
            <v>73</v>
          </cell>
          <cell r="F5559">
            <v>0</v>
          </cell>
          <cell r="G5559">
            <v>20175</v>
          </cell>
        </row>
        <row r="5560">
          <cell r="B5560" t="str">
            <v>REFUSE</v>
          </cell>
          <cell r="C5560" t="str">
            <v>3.6% WA REFUSE TAX</v>
          </cell>
          <cell r="D5560" t="str">
            <v>REFUSE3.6% WA REFUSE TAX</v>
          </cell>
          <cell r="E5560">
            <v>337</v>
          </cell>
          <cell r="F5560">
            <v>0</v>
          </cell>
          <cell r="G5560">
            <v>20180</v>
          </cell>
        </row>
        <row r="5561">
          <cell r="B5561" t="str">
            <v>WA-STATE</v>
          </cell>
          <cell r="C5561" t="str">
            <v>8.3% WA STATE SALES TAX</v>
          </cell>
          <cell r="D5561" t="str">
            <v>WA-STATE8.3% WA STATE SALES TAX</v>
          </cell>
          <cell r="E5561">
            <v>59</v>
          </cell>
          <cell r="F5561">
            <v>0</v>
          </cell>
          <cell r="G5561">
            <v>20140</v>
          </cell>
        </row>
        <row r="5562">
          <cell r="B5562" t="str">
            <v>UNLOCKRESW1</v>
          </cell>
          <cell r="C5562" t="str">
            <v>UNLOCK/UNLATCH WEEKLY</v>
          </cell>
          <cell r="D5562" t="str">
            <v>UNLOCKRESW1UNLOCK/UNLATCH WEEKLY</v>
          </cell>
          <cell r="E5562">
            <v>20</v>
          </cell>
          <cell r="F5562">
            <v>0</v>
          </cell>
          <cell r="G5562">
            <v>32001</v>
          </cell>
        </row>
        <row r="5563">
          <cell r="B5563" t="str">
            <v>EXTRAR</v>
          </cell>
          <cell r="C5563" t="str">
            <v>EXTRA CAN/BAGS</v>
          </cell>
          <cell r="D5563" t="str">
            <v>EXTRAREXTRA CAN/BAGS</v>
          </cell>
          <cell r="E5563">
            <v>74</v>
          </cell>
          <cell r="F5563">
            <v>0</v>
          </cell>
          <cell r="G5563">
            <v>32001</v>
          </cell>
        </row>
        <row r="5564">
          <cell r="B5564" t="str">
            <v>REDELIVER</v>
          </cell>
          <cell r="C5564" t="str">
            <v>DELIVERY CHARGE</v>
          </cell>
          <cell r="D5564" t="str">
            <v>REDELIVERDELIVERY CHARGE</v>
          </cell>
          <cell r="E5564">
            <v>77</v>
          </cell>
          <cell r="F5564">
            <v>0</v>
          </cell>
          <cell r="G5564">
            <v>32001</v>
          </cell>
        </row>
        <row r="5565">
          <cell r="B5565" t="str">
            <v>RESTART</v>
          </cell>
          <cell r="C5565" t="str">
            <v>SERVICE RESTART FEE</v>
          </cell>
          <cell r="D5565" t="str">
            <v>RESTARTSERVICE RESTART FEE</v>
          </cell>
          <cell r="E5565">
            <v>80</v>
          </cell>
          <cell r="F5565">
            <v>0</v>
          </cell>
          <cell r="G5565">
            <v>32000</v>
          </cell>
        </row>
        <row r="5566">
          <cell r="B5566" t="str">
            <v>CPRENT20M</v>
          </cell>
          <cell r="C5566" t="str">
            <v>20YD COMP MONTHLY RENT</v>
          </cell>
          <cell r="D5566" t="str">
            <v>CPRENT20M20YD COMP MONTHLY RENT</v>
          </cell>
          <cell r="E5566">
            <v>12</v>
          </cell>
          <cell r="F5566">
            <v>0</v>
          </cell>
          <cell r="G5566">
            <v>31002</v>
          </cell>
        </row>
        <row r="5567">
          <cell r="B5567" t="str">
            <v>RORENT</v>
          </cell>
          <cell r="C5567" t="str">
            <v>ROLL OFF RENT</v>
          </cell>
          <cell r="D5567" t="str">
            <v>RORENTROLL OFF RENT</v>
          </cell>
          <cell r="E5567">
            <v>48</v>
          </cell>
          <cell r="F5567">
            <v>0</v>
          </cell>
          <cell r="G5567">
            <v>31002</v>
          </cell>
        </row>
        <row r="5568">
          <cell r="B5568" t="str">
            <v>RORENTTM</v>
          </cell>
          <cell r="C5568" t="str">
            <v>ROLL OFF RENT TEMP MONTHLY</v>
          </cell>
          <cell r="D5568" t="str">
            <v>RORENTTMROLL OFF RENT TEMP MONTHLY</v>
          </cell>
          <cell r="E5568">
            <v>67</v>
          </cell>
          <cell r="F5568">
            <v>0</v>
          </cell>
          <cell r="G5568">
            <v>31002</v>
          </cell>
        </row>
        <row r="5569">
          <cell r="B5569" t="str">
            <v>CPHAUL20</v>
          </cell>
          <cell r="C5569" t="str">
            <v>20YD COMPACTOR-HAUL</v>
          </cell>
          <cell r="D5569" t="str">
            <v>CPHAUL2020YD COMPACTOR-HAUL</v>
          </cell>
          <cell r="E5569">
            <v>9</v>
          </cell>
          <cell r="F5569">
            <v>0</v>
          </cell>
          <cell r="G5569">
            <v>31000</v>
          </cell>
        </row>
        <row r="5570">
          <cell r="B5570" t="str">
            <v>DISP</v>
          </cell>
          <cell r="C5570" t="str">
            <v>Disposal Fee Per Ton</v>
          </cell>
          <cell r="D5570" t="str">
            <v>DISPDisposal Fee Per Ton</v>
          </cell>
          <cell r="E5570">
            <v>62</v>
          </cell>
          <cell r="F5570">
            <v>0</v>
          </cell>
          <cell r="G5570">
            <v>31005</v>
          </cell>
        </row>
        <row r="5571">
          <cell r="B5571" t="str">
            <v>RECYHAUL</v>
          </cell>
          <cell r="C5571" t="str">
            <v>ROLL OFF RECYCLE HAUL</v>
          </cell>
          <cell r="D5571" t="str">
            <v>RECYHAULROLL OFF RECYCLE HAUL</v>
          </cell>
          <cell r="E5571">
            <v>42</v>
          </cell>
          <cell r="F5571">
            <v>0</v>
          </cell>
          <cell r="G5571">
            <v>31004</v>
          </cell>
        </row>
        <row r="5572">
          <cell r="B5572" t="str">
            <v>ROHAUL20</v>
          </cell>
          <cell r="C5572" t="str">
            <v>20YD ROLL OFF-HAUL</v>
          </cell>
          <cell r="D5572" t="str">
            <v>ROHAUL2020YD ROLL OFF-HAUL</v>
          </cell>
          <cell r="E5572">
            <v>48</v>
          </cell>
          <cell r="F5572">
            <v>0</v>
          </cell>
          <cell r="G5572">
            <v>31000</v>
          </cell>
        </row>
        <row r="5573">
          <cell r="B5573" t="str">
            <v>ROHAUL20T</v>
          </cell>
          <cell r="C5573" t="str">
            <v>20YD ROLL OFF TEMP HAUL</v>
          </cell>
          <cell r="D5573" t="str">
            <v>ROHAUL20T20YD ROLL OFF TEMP HAUL</v>
          </cell>
          <cell r="E5573">
            <v>42</v>
          </cell>
          <cell r="F5573">
            <v>0</v>
          </cell>
          <cell r="G5573">
            <v>31000</v>
          </cell>
        </row>
        <row r="5574">
          <cell r="B5574" t="str">
            <v>ROHAUL30T</v>
          </cell>
          <cell r="C5574" t="str">
            <v>30YD ROLL OFF TEMP HAUL</v>
          </cell>
          <cell r="D5574" t="str">
            <v>ROHAUL30T30YD ROLL OFF TEMP HAUL</v>
          </cell>
          <cell r="E5574">
            <v>51</v>
          </cell>
          <cell r="F5574">
            <v>0</v>
          </cell>
          <cell r="G5574">
            <v>31001</v>
          </cell>
        </row>
        <row r="5575">
          <cell r="B5575" t="str">
            <v>RORENTTD</v>
          </cell>
          <cell r="C5575" t="str">
            <v>ROLL OFF RENT TEMP DAILY</v>
          </cell>
          <cell r="D5575" t="str">
            <v>RORENTTDROLL OFF RENT TEMP DAILY</v>
          </cell>
          <cell r="E5575">
            <v>47</v>
          </cell>
          <cell r="F5575">
            <v>0</v>
          </cell>
          <cell r="G5575">
            <v>31002</v>
          </cell>
        </row>
        <row r="5576">
          <cell r="B5576" t="str">
            <v>TIRE-RO</v>
          </cell>
          <cell r="C5576" t="str">
            <v>TIRE FEE - RO</v>
          </cell>
          <cell r="D5576" t="str">
            <v>TIRE-ROTIRE FEE - RO</v>
          </cell>
          <cell r="E5576">
            <v>22</v>
          </cell>
          <cell r="F5576">
            <v>0</v>
          </cell>
          <cell r="G5576">
            <v>31005</v>
          </cell>
        </row>
        <row r="5577">
          <cell r="B5577" t="str">
            <v>COMMODITY</v>
          </cell>
          <cell r="C5577" t="str">
            <v>COMMODITY</v>
          </cell>
          <cell r="D5577" t="str">
            <v>COMMODITYCOMMODITY</v>
          </cell>
          <cell r="E5577">
            <v>33</v>
          </cell>
          <cell r="F5577">
            <v>0</v>
          </cell>
          <cell r="G5577">
            <v>44161</v>
          </cell>
        </row>
        <row r="5578">
          <cell r="B5578" t="str">
            <v>2178-RO</v>
          </cell>
          <cell r="C5578" t="str">
            <v>FUEL AND MATERIAL SURCHARGE</v>
          </cell>
          <cell r="D5578" t="str">
            <v>2178-ROFUEL AND MATERIAL SURCHARGE</v>
          </cell>
          <cell r="E5578">
            <v>140</v>
          </cell>
          <cell r="F5578">
            <v>0</v>
          </cell>
          <cell r="G5578">
            <v>31008</v>
          </cell>
        </row>
        <row r="5579">
          <cell r="B5579" t="str">
            <v>LONGB-UTILITY</v>
          </cell>
          <cell r="C5579" t="str">
            <v>9.0% CITY UTILITY TAX</v>
          </cell>
          <cell r="D5579" t="str">
            <v>LONGB-UTILITY9.0% CITY UTILITY TAX</v>
          </cell>
          <cell r="E5579">
            <v>73</v>
          </cell>
          <cell r="F5579">
            <v>0</v>
          </cell>
          <cell r="G5579">
            <v>20175</v>
          </cell>
        </row>
        <row r="5580">
          <cell r="B5580" t="str">
            <v>REFUSE</v>
          </cell>
          <cell r="C5580" t="str">
            <v>3.6% WA REFUSE TAX</v>
          </cell>
          <cell r="D5580" t="str">
            <v>REFUSE3.6% WA REFUSE TAX</v>
          </cell>
          <cell r="E5580">
            <v>337</v>
          </cell>
          <cell r="F5580">
            <v>0</v>
          </cell>
          <cell r="G5580">
            <v>20180</v>
          </cell>
        </row>
        <row r="5581">
          <cell r="B5581" t="str">
            <v>WA-STATE</v>
          </cell>
          <cell r="C5581" t="str">
            <v>8.3% WA STATE SALES TAX</v>
          </cell>
          <cell r="D5581" t="str">
            <v>WA-STATE8.3% WA STATE SALES TAX</v>
          </cell>
          <cell r="E5581">
            <v>59</v>
          </cell>
          <cell r="F5581">
            <v>0</v>
          </cell>
          <cell r="G5581">
            <v>20140</v>
          </cell>
        </row>
        <row r="5582">
          <cell r="B5582" t="str">
            <v>BDR</v>
          </cell>
          <cell r="C5582" t="str">
            <v>BAD DEBT RECOVERY</v>
          </cell>
          <cell r="D5582" t="str">
            <v>BDRBAD DEBT RECOVERY</v>
          </cell>
          <cell r="E5582">
            <v>30</v>
          </cell>
          <cell r="F5582">
            <v>0</v>
          </cell>
          <cell r="G5582">
            <v>11903</v>
          </cell>
        </row>
        <row r="5583">
          <cell r="B5583" t="str">
            <v>MM</v>
          </cell>
          <cell r="C5583" t="str">
            <v>MOVE MONEY</v>
          </cell>
          <cell r="D5583" t="str">
            <v>MMMOVE MONEY</v>
          </cell>
          <cell r="E5583">
            <v>63</v>
          </cell>
          <cell r="F5583">
            <v>0</v>
          </cell>
          <cell r="G5583">
            <v>10095</v>
          </cell>
        </row>
        <row r="5584">
          <cell r="B5584" t="str">
            <v>NSF CC FEE</v>
          </cell>
          <cell r="C5584" t="str">
            <v>RETURNED CREDIT CARD FEE</v>
          </cell>
          <cell r="D5584" t="str">
            <v>NSF CC FEERETURNED CREDIT CARD FEE</v>
          </cell>
          <cell r="E5584">
            <v>16</v>
          </cell>
          <cell r="F5584">
            <v>0</v>
          </cell>
          <cell r="G5584">
            <v>91002</v>
          </cell>
        </row>
        <row r="5585">
          <cell r="B5585" t="str">
            <v>NSF FEES</v>
          </cell>
          <cell r="C5585" t="str">
            <v>RETURNED CHECK FEE</v>
          </cell>
          <cell r="D5585" t="str">
            <v>NSF FEESRETURNED CHECK FEE</v>
          </cell>
          <cell r="E5585">
            <v>25</v>
          </cell>
          <cell r="F5585">
            <v>0</v>
          </cell>
          <cell r="G5585">
            <v>91002</v>
          </cell>
        </row>
        <row r="5586">
          <cell r="B5586" t="str">
            <v>REFUND</v>
          </cell>
          <cell r="C5586" t="str">
            <v>REFUND</v>
          </cell>
          <cell r="D5586" t="str">
            <v>REFUNDREFUND</v>
          </cell>
          <cell r="E5586">
            <v>42</v>
          </cell>
          <cell r="F5586">
            <v>0</v>
          </cell>
          <cell r="G5586">
            <v>11599</v>
          </cell>
        </row>
        <row r="5587">
          <cell r="B5587" t="str">
            <v>FINCHG</v>
          </cell>
          <cell r="C5587" t="str">
            <v>LATE FEE</v>
          </cell>
          <cell r="D5587" t="str">
            <v>FINCHGLATE FEE</v>
          </cell>
          <cell r="E5587">
            <v>138</v>
          </cell>
          <cell r="F5587">
            <v>0</v>
          </cell>
          <cell r="G5587">
            <v>38000</v>
          </cell>
        </row>
        <row r="5588">
          <cell r="B5588" t="str">
            <v>BD</v>
          </cell>
          <cell r="C5588" t="str">
            <v>W\O BAD DEBT</v>
          </cell>
          <cell r="D5588" t="str">
            <v>BDW\O BAD DEBT</v>
          </cell>
          <cell r="E5588">
            <v>46</v>
          </cell>
          <cell r="F5588">
            <v>0</v>
          </cell>
          <cell r="G5588">
            <v>11902</v>
          </cell>
        </row>
        <row r="5589">
          <cell r="B5589" t="str">
            <v>BDR</v>
          </cell>
          <cell r="C5589" t="str">
            <v>BAD DEBT RECOVERY</v>
          </cell>
          <cell r="D5589" t="str">
            <v>BDRBAD DEBT RECOVERY</v>
          </cell>
          <cell r="E5589">
            <v>30</v>
          </cell>
          <cell r="F5589">
            <v>0</v>
          </cell>
          <cell r="G5589">
            <v>11903</v>
          </cell>
        </row>
        <row r="5590">
          <cell r="B5590" t="str">
            <v>MM</v>
          </cell>
          <cell r="C5590" t="str">
            <v>MOVE MONEY</v>
          </cell>
          <cell r="D5590" t="str">
            <v>MMMOVE MONEY</v>
          </cell>
          <cell r="E5590">
            <v>63</v>
          </cell>
          <cell r="F5590">
            <v>0</v>
          </cell>
          <cell r="G5590">
            <v>10095</v>
          </cell>
        </row>
        <row r="5591">
          <cell r="B5591" t="str">
            <v>NSF CC FEE</v>
          </cell>
          <cell r="C5591" t="str">
            <v>RETURNED CREDIT CARD FEE</v>
          </cell>
          <cell r="D5591" t="str">
            <v>NSF CC FEERETURNED CREDIT CARD FEE</v>
          </cell>
          <cell r="E5591">
            <v>16</v>
          </cell>
          <cell r="F5591">
            <v>0</v>
          </cell>
          <cell r="G5591">
            <v>91002</v>
          </cell>
        </row>
        <row r="5592">
          <cell r="B5592" t="str">
            <v>NSF FEES</v>
          </cell>
          <cell r="C5592" t="str">
            <v>RETURNED CHECK FEE</v>
          </cell>
          <cell r="D5592" t="str">
            <v>NSF FEESRETURNED CHECK FEE</v>
          </cell>
          <cell r="E5592">
            <v>25</v>
          </cell>
          <cell r="F5592">
            <v>0</v>
          </cell>
          <cell r="G5592">
            <v>91002</v>
          </cell>
        </row>
        <row r="5593">
          <cell r="B5593" t="str">
            <v>FINCHG</v>
          </cell>
          <cell r="C5593" t="str">
            <v>LATE FEE</v>
          </cell>
          <cell r="D5593" t="str">
            <v>FINCHGLATE FEE</v>
          </cell>
          <cell r="E5593">
            <v>138</v>
          </cell>
          <cell r="F5593">
            <v>0</v>
          </cell>
          <cell r="G5593">
            <v>38000</v>
          </cell>
        </row>
        <row r="5594">
          <cell r="B5594" t="str">
            <v>BDR</v>
          </cell>
          <cell r="C5594" t="str">
            <v>BAD DEBT RECOVERY</v>
          </cell>
          <cell r="D5594" t="str">
            <v>BDRBAD DEBT RECOVERY</v>
          </cell>
          <cell r="E5594">
            <v>30</v>
          </cell>
          <cell r="F5594">
            <v>0</v>
          </cell>
          <cell r="G5594">
            <v>11903</v>
          </cell>
        </row>
        <row r="5595">
          <cell r="B5595" t="str">
            <v>MM</v>
          </cell>
          <cell r="C5595" t="str">
            <v>MOVE MONEY</v>
          </cell>
          <cell r="D5595" t="str">
            <v>MMMOVE MONEY</v>
          </cell>
          <cell r="E5595">
            <v>63</v>
          </cell>
          <cell r="F5595">
            <v>0</v>
          </cell>
          <cell r="G5595">
            <v>10095</v>
          </cell>
        </row>
        <row r="5596">
          <cell r="B5596" t="str">
            <v>NSF CC FEE</v>
          </cell>
          <cell r="C5596" t="str">
            <v>RETURNED CREDIT CARD FEE</v>
          </cell>
          <cell r="D5596" t="str">
            <v>NSF CC FEERETURNED CREDIT CARD FEE</v>
          </cell>
          <cell r="E5596">
            <v>16</v>
          </cell>
          <cell r="F5596">
            <v>0</v>
          </cell>
          <cell r="G5596">
            <v>91002</v>
          </cell>
        </row>
        <row r="5597">
          <cell r="B5597" t="str">
            <v>NSF FEES</v>
          </cell>
          <cell r="C5597" t="str">
            <v>RETURNED CHECK FEE</v>
          </cell>
          <cell r="D5597" t="str">
            <v>NSF FEESRETURNED CHECK FEE</v>
          </cell>
          <cell r="E5597">
            <v>25</v>
          </cell>
          <cell r="F5597">
            <v>0</v>
          </cell>
          <cell r="G5597">
            <v>91002</v>
          </cell>
        </row>
        <row r="5598">
          <cell r="B5598" t="str">
            <v>CTRIP-COMM</v>
          </cell>
          <cell r="C5598" t="str">
            <v>RETURN TRIP CHARGE - COMM</v>
          </cell>
          <cell r="D5598" t="str">
            <v>CTRIP-COMMRETURN TRIP CHARGE - COMM</v>
          </cell>
          <cell r="E5598">
            <v>12</v>
          </cell>
          <cell r="F5598">
            <v>0</v>
          </cell>
          <cell r="G5598">
            <v>33001</v>
          </cell>
        </row>
        <row r="5599">
          <cell r="B5599" t="str">
            <v>300C2W1</v>
          </cell>
          <cell r="C5599" t="str">
            <v>1-300 GL CART 2X WK SVC</v>
          </cell>
          <cell r="D5599" t="str">
            <v>300C2W11-300 GL CART 2X WK SVC</v>
          </cell>
          <cell r="E5599">
            <v>41</v>
          </cell>
          <cell r="F5599">
            <v>0</v>
          </cell>
          <cell r="G5599">
            <v>33000</v>
          </cell>
        </row>
        <row r="5600">
          <cell r="B5600" t="str">
            <v>300C3W1</v>
          </cell>
          <cell r="C5600" t="str">
            <v>1-300 GL CART 3X WK SVC</v>
          </cell>
          <cell r="D5600" t="str">
            <v>300C3W11-300 GL CART 3X WK SVC</v>
          </cell>
          <cell r="E5600">
            <v>38</v>
          </cell>
          <cell r="F5600">
            <v>0</v>
          </cell>
          <cell r="G5600">
            <v>33000</v>
          </cell>
        </row>
        <row r="5601">
          <cell r="B5601" t="str">
            <v>300C4W1</v>
          </cell>
          <cell r="C5601" t="str">
            <v>1-300 GL CART 4X WK SVC</v>
          </cell>
          <cell r="D5601" t="str">
            <v>300C4W11-300 GL CART 4X WK SVC</v>
          </cell>
          <cell r="E5601">
            <v>11</v>
          </cell>
          <cell r="F5601">
            <v>0</v>
          </cell>
          <cell r="G5601">
            <v>33000</v>
          </cell>
        </row>
        <row r="5602">
          <cell r="B5602" t="str">
            <v>300CE1</v>
          </cell>
          <cell r="C5602" t="str">
            <v>1-300 GL CART EOW SVC</v>
          </cell>
          <cell r="D5602" t="str">
            <v>300CE11-300 GL CART EOW SVC</v>
          </cell>
          <cell r="E5602">
            <v>46</v>
          </cell>
          <cell r="F5602">
            <v>0</v>
          </cell>
          <cell r="G5602">
            <v>33000</v>
          </cell>
        </row>
        <row r="5603">
          <cell r="B5603" t="str">
            <v>300CW1</v>
          </cell>
          <cell r="C5603" t="str">
            <v>1-300 GL CART WEEKLY SVC</v>
          </cell>
          <cell r="D5603" t="str">
            <v>300CW11-300 GL CART WEEKLY SVC</v>
          </cell>
          <cell r="E5603">
            <v>51</v>
          </cell>
          <cell r="F5603">
            <v>0</v>
          </cell>
          <cell r="G5603">
            <v>33000</v>
          </cell>
        </row>
        <row r="5604">
          <cell r="B5604" t="str">
            <v>300RENTTM</v>
          </cell>
          <cell r="C5604" t="str">
            <v>300 GL CART TEMP RENT MONTHLY</v>
          </cell>
          <cell r="D5604" t="str">
            <v>300RENTTM300 GL CART TEMP RENT MONTHLY</v>
          </cell>
          <cell r="E5604">
            <v>28</v>
          </cell>
          <cell r="F5604">
            <v>0</v>
          </cell>
          <cell r="G5604">
            <v>33000</v>
          </cell>
        </row>
        <row r="5605">
          <cell r="B5605" t="str">
            <v>60C2W1</v>
          </cell>
          <cell r="C5605" t="str">
            <v>1-60 GAL CART CMML 2X WK</v>
          </cell>
          <cell r="D5605" t="str">
            <v>60C2W11-60 GAL CART CMML 2X WK</v>
          </cell>
          <cell r="E5605">
            <v>25</v>
          </cell>
          <cell r="F5605">
            <v>0</v>
          </cell>
          <cell r="G5605">
            <v>33000</v>
          </cell>
        </row>
        <row r="5606">
          <cell r="B5606" t="str">
            <v>60CE1</v>
          </cell>
          <cell r="C5606" t="str">
            <v>1-60 GAL CART CMML EOW</v>
          </cell>
          <cell r="D5606" t="str">
            <v>60CE11-60 GAL CART CMML EOW</v>
          </cell>
          <cell r="E5606">
            <v>52</v>
          </cell>
          <cell r="F5606">
            <v>0</v>
          </cell>
          <cell r="G5606">
            <v>33000</v>
          </cell>
        </row>
        <row r="5607">
          <cell r="B5607" t="str">
            <v>60CW1</v>
          </cell>
          <cell r="C5607" t="str">
            <v>1-60 GAL CART CMML WKLY</v>
          </cell>
          <cell r="D5607" t="str">
            <v>60CW11-60 GAL CART CMML WKLY</v>
          </cell>
          <cell r="E5607">
            <v>54</v>
          </cell>
          <cell r="F5607">
            <v>0</v>
          </cell>
          <cell r="G5607">
            <v>33000</v>
          </cell>
        </row>
        <row r="5608">
          <cell r="B5608" t="str">
            <v>65C2WB1</v>
          </cell>
          <cell r="C5608" t="str">
            <v>1-65 GAL BEAR CART CMML 2X WK</v>
          </cell>
          <cell r="D5608" t="str">
            <v>65C2WB11-65 GAL BEAR CART CMML 2X WK</v>
          </cell>
          <cell r="E5608">
            <v>27</v>
          </cell>
          <cell r="F5608">
            <v>0</v>
          </cell>
          <cell r="G5608">
            <v>33000</v>
          </cell>
        </row>
        <row r="5609">
          <cell r="B5609" t="str">
            <v>65CBRENT</v>
          </cell>
          <cell r="C5609" t="str">
            <v>65 CMML BEAR RENT</v>
          </cell>
          <cell r="D5609" t="str">
            <v>65CBRENT65 CMML BEAR RENT</v>
          </cell>
          <cell r="E5609">
            <v>31</v>
          </cell>
          <cell r="F5609">
            <v>0</v>
          </cell>
          <cell r="G5609">
            <v>33000</v>
          </cell>
        </row>
        <row r="5610">
          <cell r="B5610" t="str">
            <v>65CWB1</v>
          </cell>
          <cell r="C5610" t="str">
            <v>1-65 GAL BEAR CART CMML WKLY</v>
          </cell>
          <cell r="D5610" t="str">
            <v>65CWB11-65 GAL BEAR CART CMML WKLY</v>
          </cell>
          <cell r="E5610">
            <v>34</v>
          </cell>
          <cell r="F5610">
            <v>0</v>
          </cell>
          <cell r="G5610">
            <v>33000</v>
          </cell>
        </row>
        <row r="5611">
          <cell r="B5611" t="str">
            <v>90C2W1</v>
          </cell>
          <cell r="C5611" t="str">
            <v>1-90 GAL CART CMML 2X WK</v>
          </cell>
          <cell r="D5611" t="str">
            <v>90C2W11-90 GAL CART CMML 2X WK</v>
          </cell>
          <cell r="E5611">
            <v>36</v>
          </cell>
          <cell r="F5611">
            <v>0</v>
          </cell>
          <cell r="G5611">
            <v>33000</v>
          </cell>
        </row>
        <row r="5612">
          <cell r="B5612" t="str">
            <v>90C3W1</v>
          </cell>
          <cell r="C5612" t="str">
            <v>1-90 GAL CART CMML 3X WK</v>
          </cell>
          <cell r="D5612" t="str">
            <v>90C3W11-90 GAL CART CMML 3X WK</v>
          </cell>
          <cell r="E5612">
            <v>5</v>
          </cell>
          <cell r="F5612">
            <v>0</v>
          </cell>
          <cell r="G5612">
            <v>33000</v>
          </cell>
        </row>
        <row r="5613">
          <cell r="B5613" t="str">
            <v>90CE1</v>
          </cell>
          <cell r="C5613" t="str">
            <v>1-90 GAL CART CMML EOW</v>
          </cell>
          <cell r="D5613" t="str">
            <v>90CE11-90 GAL CART CMML EOW</v>
          </cell>
          <cell r="E5613">
            <v>19</v>
          </cell>
          <cell r="F5613">
            <v>0</v>
          </cell>
          <cell r="G5613">
            <v>33000</v>
          </cell>
        </row>
        <row r="5614">
          <cell r="B5614" t="str">
            <v>90CW1</v>
          </cell>
          <cell r="C5614" t="str">
            <v>1-90 GAL CART CMML WKLY</v>
          </cell>
          <cell r="D5614" t="str">
            <v>90CW11-90 GAL CART CMML WKLY</v>
          </cell>
          <cell r="E5614">
            <v>63</v>
          </cell>
          <cell r="F5614">
            <v>0</v>
          </cell>
          <cell r="G5614">
            <v>33000</v>
          </cell>
        </row>
        <row r="5615">
          <cell r="B5615" t="str">
            <v>95C2WB1</v>
          </cell>
          <cell r="C5615" t="str">
            <v>1-95 GAL BEAR CART CMML 2X WK</v>
          </cell>
          <cell r="D5615" t="str">
            <v>95C2WB11-95 GAL BEAR CART CMML 2X WK</v>
          </cell>
          <cell r="E5615">
            <v>15</v>
          </cell>
          <cell r="F5615">
            <v>0</v>
          </cell>
          <cell r="G5615">
            <v>33000</v>
          </cell>
        </row>
        <row r="5616">
          <cell r="B5616" t="str">
            <v>95C3WB1</v>
          </cell>
          <cell r="C5616" t="str">
            <v>1-95 GAL BEAR CART CMML 3X WK</v>
          </cell>
          <cell r="D5616" t="str">
            <v>95C3WB11-95 GAL BEAR CART CMML 3X WK</v>
          </cell>
          <cell r="E5616">
            <v>17</v>
          </cell>
          <cell r="F5616">
            <v>0</v>
          </cell>
          <cell r="G5616">
            <v>33000</v>
          </cell>
        </row>
        <row r="5617">
          <cell r="B5617" t="str">
            <v>95CBRENT</v>
          </cell>
          <cell r="C5617" t="str">
            <v>95 CMML BEAR RENT</v>
          </cell>
          <cell r="D5617" t="str">
            <v>95CBRENT95 CMML BEAR RENT</v>
          </cell>
          <cell r="E5617">
            <v>37</v>
          </cell>
          <cell r="F5617">
            <v>0</v>
          </cell>
          <cell r="G5617">
            <v>33000</v>
          </cell>
        </row>
        <row r="5618">
          <cell r="B5618" t="str">
            <v>95CWB1</v>
          </cell>
          <cell r="C5618" t="str">
            <v>1-95 GAL BEAR CART CMML WKLY</v>
          </cell>
          <cell r="D5618" t="str">
            <v>95CWB11-95 GAL BEAR CART CMML WKLY</v>
          </cell>
          <cell r="E5618">
            <v>37</v>
          </cell>
          <cell r="F5618">
            <v>0</v>
          </cell>
          <cell r="G5618">
            <v>33000</v>
          </cell>
        </row>
        <row r="5619">
          <cell r="B5619" t="str">
            <v>CASTERS-COM</v>
          </cell>
          <cell r="C5619" t="str">
            <v>CASTERS - COM</v>
          </cell>
          <cell r="D5619" t="str">
            <v>CASTERS-COMCASTERS - COM</v>
          </cell>
          <cell r="E5619">
            <v>43</v>
          </cell>
          <cell r="F5619">
            <v>0</v>
          </cell>
          <cell r="G5619">
            <v>33000</v>
          </cell>
        </row>
        <row r="5620">
          <cell r="B5620" t="str">
            <v>CDRIVEIN</v>
          </cell>
          <cell r="C5620" t="str">
            <v>DRIVE IN SERVICE</v>
          </cell>
          <cell r="D5620" t="str">
            <v>CDRIVEINDRIVE IN SERVICE</v>
          </cell>
          <cell r="E5620">
            <v>5</v>
          </cell>
          <cell r="F5620">
            <v>0</v>
          </cell>
          <cell r="G5620">
            <v>33001</v>
          </cell>
        </row>
        <row r="5621">
          <cell r="B5621" t="str">
            <v>CDRIVEINEOW</v>
          </cell>
          <cell r="C5621" t="str">
            <v>DRIVE IN SVC COMM EOW</v>
          </cell>
          <cell r="D5621" t="str">
            <v>CDRIVEINEOWDRIVE IN SVC COMM EOW</v>
          </cell>
          <cell r="E5621">
            <v>5</v>
          </cell>
          <cell r="F5621">
            <v>0</v>
          </cell>
          <cell r="G5621">
            <v>33001</v>
          </cell>
        </row>
        <row r="5622">
          <cell r="B5622" t="str">
            <v>CRENT</v>
          </cell>
          <cell r="C5622" t="str">
            <v>CONTAINER RENT</v>
          </cell>
          <cell r="D5622" t="str">
            <v>CRENTCONTAINER RENT</v>
          </cell>
          <cell r="E5622">
            <v>5</v>
          </cell>
          <cell r="F5622">
            <v>0</v>
          </cell>
          <cell r="G5622">
            <v>33000</v>
          </cell>
        </row>
        <row r="5623">
          <cell r="B5623" t="str">
            <v>CRENT300</v>
          </cell>
          <cell r="C5623" t="str">
            <v>CONTAINER RENT 300 GAL</v>
          </cell>
          <cell r="D5623" t="str">
            <v>CRENT300CONTAINER RENT 300 GAL</v>
          </cell>
          <cell r="E5623">
            <v>46</v>
          </cell>
          <cell r="F5623">
            <v>0</v>
          </cell>
          <cell r="G5623">
            <v>33000</v>
          </cell>
        </row>
        <row r="5624">
          <cell r="B5624" t="str">
            <v>CRENT60</v>
          </cell>
          <cell r="C5624" t="str">
            <v>CONTAINER RENT 60 GAL</v>
          </cell>
          <cell r="D5624" t="str">
            <v>CRENT60CONTAINER RENT 60 GAL</v>
          </cell>
          <cell r="E5624">
            <v>50</v>
          </cell>
          <cell r="F5624">
            <v>0</v>
          </cell>
          <cell r="G5624">
            <v>33000</v>
          </cell>
        </row>
        <row r="5625">
          <cell r="B5625" t="str">
            <v>CRENT90</v>
          </cell>
          <cell r="C5625" t="str">
            <v>CONTAINER RENT 90 GAL</v>
          </cell>
          <cell r="D5625" t="str">
            <v>CRENT90CONTAINER RENT 90 GAL</v>
          </cell>
          <cell r="E5625">
            <v>12</v>
          </cell>
          <cell r="F5625">
            <v>0</v>
          </cell>
          <cell r="G5625">
            <v>33000</v>
          </cell>
        </row>
        <row r="5626">
          <cell r="B5626" t="str">
            <v>ROLLE-COM</v>
          </cell>
          <cell r="C5626" t="str">
            <v>ROLLOUT CMML EOW UP TO 25FT</v>
          </cell>
          <cell r="D5626" t="str">
            <v>ROLLE-COMROLLOUT CMML EOW UP TO 25FT</v>
          </cell>
          <cell r="E5626">
            <v>9</v>
          </cell>
          <cell r="F5626">
            <v>0</v>
          </cell>
          <cell r="G5626">
            <v>33001</v>
          </cell>
        </row>
        <row r="5627">
          <cell r="B5627" t="str">
            <v>ROLLOUTOC</v>
          </cell>
          <cell r="C5627" t="str">
            <v>ROLL OUT</v>
          </cell>
          <cell r="D5627" t="str">
            <v>ROLLOUTOCROLL OUT</v>
          </cell>
          <cell r="E5627">
            <v>36</v>
          </cell>
          <cell r="F5627">
            <v>0</v>
          </cell>
          <cell r="G5627">
            <v>33001</v>
          </cell>
        </row>
        <row r="5628">
          <cell r="B5628" t="str">
            <v>ROLLW-COM</v>
          </cell>
          <cell r="C5628" t="str">
            <v>ROLLOUT CMML WEEKLY UP TO 25FT</v>
          </cell>
          <cell r="D5628" t="str">
            <v>ROLLW-COMROLLOUT CMML WEEKLY UP TO 25FT</v>
          </cell>
          <cell r="E5628">
            <v>24</v>
          </cell>
          <cell r="F5628">
            <v>0</v>
          </cell>
          <cell r="G5628">
            <v>33001</v>
          </cell>
        </row>
        <row r="5629">
          <cell r="B5629" t="str">
            <v>UNLOCKREF</v>
          </cell>
          <cell r="C5629" t="str">
            <v>UNLOCK / UNLATCH REFUSE</v>
          </cell>
          <cell r="D5629" t="str">
            <v>UNLOCKREFUNLOCK / UNLATCH REFUSE</v>
          </cell>
          <cell r="E5629">
            <v>39</v>
          </cell>
          <cell r="F5629">
            <v>0</v>
          </cell>
          <cell r="G5629">
            <v>33001</v>
          </cell>
        </row>
        <row r="5630">
          <cell r="B5630" t="str">
            <v>300CTPU</v>
          </cell>
          <cell r="C5630" t="str">
            <v>300 GL CART TEMP PICKUP</v>
          </cell>
          <cell r="D5630" t="str">
            <v>300CTPU300 GL CART TEMP PICKUP</v>
          </cell>
          <cell r="E5630">
            <v>30</v>
          </cell>
          <cell r="F5630">
            <v>0</v>
          </cell>
          <cell r="G5630">
            <v>33000</v>
          </cell>
        </row>
        <row r="5631">
          <cell r="B5631" t="str">
            <v>CTDEL</v>
          </cell>
          <cell r="C5631" t="str">
            <v>TEMP CONTAINER DELIV</v>
          </cell>
          <cell r="D5631" t="str">
            <v>CTDELTEMP CONTAINER DELIV</v>
          </cell>
          <cell r="E5631">
            <v>21</v>
          </cell>
          <cell r="F5631">
            <v>0</v>
          </cell>
          <cell r="G5631">
            <v>33000</v>
          </cell>
        </row>
        <row r="5632">
          <cell r="B5632" t="str">
            <v>CTRIP</v>
          </cell>
          <cell r="C5632" t="str">
            <v>RETURN TRIP CHARGE - CONT</v>
          </cell>
          <cell r="D5632" t="str">
            <v>CTRIPRETURN TRIP CHARGE - CONT</v>
          </cell>
          <cell r="E5632">
            <v>8</v>
          </cell>
          <cell r="F5632">
            <v>0</v>
          </cell>
          <cell r="G5632">
            <v>33001</v>
          </cell>
        </row>
        <row r="5633">
          <cell r="B5633" t="str">
            <v>OFOWC</v>
          </cell>
          <cell r="C5633" t="str">
            <v>OVERFILL/OVERWEIGHT COMM</v>
          </cell>
          <cell r="D5633" t="str">
            <v>OFOWCOVERFILL/OVERWEIGHT COMM</v>
          </cell>
          <cell r="E5633">
            <v>40</v>
          </cell>
          <cell r="F5633">
            <v>0</v>
          </cell>
          <cell r="G5633">
            <v>33001</v>
          </cell>
        </row>
        <row r="5634">
          <cell r="B5634" t="str">
            <v>SP300</v>
          </cell>
          <cell r="C5634" t="str">
            <v>SPECIAL PICKUP 300GL</v>
          </cell>
          <cell r="D5634" t="str">
            <v>SP300SPECIAL PICKUP 300GL</v>
          </cell>
          <cell r="E5634">
            <v>30</v>
          </cell>
          <cell r="F5634">
            <v>0</v>
          </cell>
          <cell r="G5634">
            <v>33001</v>
          </cell>
        </row>
        <row r="5635">
          <cell r="B5635" t="str">
            <v>SP65B</v>
          </cell>
          <cell r="C5635" t="str">
            <v>SPECIAL PICKUP 65GL BEAR</v>
          </cell>
          <cell r="D5635" t="str">
            <v>SP65BSPECIAL PICKUP 65GL BEAR</v>
          </cell>
          <cell r="E5635">
            <v>12</v>
          </cell>
          <cell r="F5635">
            <v>0</v>
          </cell>
          <cell r="G5635">
            <v>33001</v>
          </cell>
        </row>
        <row r="5636">
          <cell r="B5636" t="str">
            <v>SP90-COMM</v>
          </cell>
          <cell r="C5636" t="str">
            <v>SPECIAL PICKUP 90GL COMM</v>
          </cell>
          <cell r="D5636" t="str">
            <v>SP90-COMMSPECIAL PICKUP 90GL COMM</v>
          </cell>
          <cell r="E5636">
            <v>14</v>
          </cell>
          <cell r="F5636">
            <v>0</v>
          </cell>
          <cell r="G5636">
            <v>33001</v>
          </cell>
        </row>
        <row r="5637">
          <cell r="B5637" t="str">
            <v>2178-COM</v>
          </cell>
          <cell r="C5637" t="str">
            <v>FUEL AND MATERIAL SURCHARGE</v>
          </cell>
          <cell r="D5637" t="str">
            <v>2178-COMFUEL AND MATERIAL SURCHARGE</v>
          </cell>
          <cell r="E5637">
            <v>77</v>
          </cell>
          <cell r="F5637">
            <v>0</v>
          </cell>
          <cell r="G5637">
            <v>33002</v>
          </cell>
        </row>
        <row r="5638">
          <cell r="B5638" t="str">
            <v>2178-RES</v>
          </cell>
          <cell r="C5638" t="str">
            <v>FUEL AND MATERIAL SURCHARGE</v>
          </cell>
          <cell r="D5638" t="str">
            <v>2178-RESFUEL AND MATERIAL SURCHARGE</v>
          </cell>
          <cell r="E5638">
            <v>133</v>
          </cell>
          <cell r="F5638">
            <v>0</v>
          </cell>
          <cell r="G5638">
            <v>33002</v>
          </cell>
        </row>
        <row r="5639">
          <cell r="B5639" t="str">
            <v>2178-RO</v>
          </cell>
          <cell r="C5639" t="str">
            <v>FUEL AND MATERIAL SURCHARGE</v>
          </cell>
          <cell r="D5639" t="str">
            <v>2178-ROFUEL AND MATERIAL SURCHARGE</v>
          </cell>
          <cell r="E5639">
            <v>140</v>
          </cell>
          <cell r="F5639">
            <v>0</v>
          </cell>
          <cell r="G5639">
            <v>33002</v>
          </cell>
        </row>
        <row r="5640">
          <cell r="B5640" t="str">
            <v>REFUSE</v>
          </cell>
          <cell r="C5640" t="str">
            <v>3.6% WA REFUSE TAX</v>
          </cell>
          <cell r="D5640" t="str">
            <v>REFUSE3.6% WA REFUSE TAX</v>
          </cell>
          <cell r="E5640">
            <v>337</v>
          </cell>
          <cell r="F5640">
            <v>0</v>
          </cell>
          <cell r="G5640">
            <v>20180</v>
          </cell>
        </row>
        <row r="5641">
          <cell r="B5641" t="str">
            <v>WA-STATE</v>
          </cell>
          <cell r="C5641" t="str">
            <v>8.1% WA STATE SALES TAX</v>
          </cell>
          <cell r="D5641" t="str">
            <v>WA-STATE8.1% WA STATE SALES TAX</v>
          </cell>
          <cell r="E5641">
            <v>170</v>
          </cell>
          <cell r="F5641">
            <v>0</v>
          </cell>
          <cell r="G5641">
            <v>20140</v>
          </cell>
        </row>
        <row r="5642">
          <cell r="B5642" t="str">
            <v>SPRECY</v>
          </cell>
          <cell r="C5642" t="str">
            <v>SPECIAL RECY HAUL</v>
          </cell>
          <cell r="D5642" t="str">
            <v>SPRECYSPECIAL RECY HAUL</v>
          </cell>
          <cell r="E5642">
            <v>24</v>
          </cell>
          <cell r="F5642">
            <v>0</v>
          </cell>
          <cell r="G5642">
            <v>31004</v>
          </cell>
        </row>
        <row r="5643">
          <cell r="B5643" t="str">
            <v>2178-RO</v>
          </cell>
          <cell r="C5643" t="str">
            <v>FUEL AND MATERIAL SURCHARGE</v>
          </cell>
          <cell r="D5643" t="str">
            <v>2178-ROFUEL AND MATERIAL SURCHARGE</v>
          </cell>
          <cell r="E5643">
            <v>140</v>
          </cell>
          <cell r="F5643">
            <v>0</v>
          </cell>
          <cell r="G5643">
            <v>31008</v>
          </cell>
        </row>
        <row r="5644">
          <cell r="B5644" t="str">
            <v>WA-STATE</v>
          </cell>
          <cell r="C5644" t="str">
            <v>8.1% WA STATE SALES TAX</v>
          </cell>
          <cell r="D5644" t="str">
            <v>WA-STATE8.1% WA STATE SALES TAX</v>
          </cell>
          <cell r="E5644">
            <v>170</v>
          </cell>
          <cell r="F5644">
            <v>0</v>
          </cell>
          <cell r="G5644">
            <v>20140</v>
          </cell>
        </row>
        <row r="5645">
          <cell r="B5645" t="str">
            <v>CC-KOL</v>
          </cell>
          <cell r="C5645" t="str">
            <v>ONLINE PAYMENT-CC</v>
          </cell>
          <cell r="D5645" t="str">
            <v>CC-KOLONLINE PAYMENT-CC</v>
          </cell>
          <cell r="E5645">
            <v>151</v>
          </cell>
          <cell r="F5645">
            <v>0</v>
          </cell>
          <cell r="G5645">
            <v>10098</v>
          </cell>
        </row>
        <row r="5646">
          <cell r="B5646" t="str">
            <v>MAKEPAYMENT</v>
          </cell>
          <cell r="C5646" t="str">
            <v>MAKE A PAYMENT</v>
          </cell>
          <cell r="D5646" t="str">
            <v>MAKEPAYMENTMAKE A PAYMENT</v>
          </cell>
          <cell r="E5646">
            <v>60</v>
          </cell>
          <cell r="F5646">
            <v>0</v>
          </cell>
          <cell r="G5646">
            <v>10098</v>
          </cell>
        </row>
        <row r="5647">
          <cell r="B5647" t="str">
            <v>PAY</v>
          </cell>
          <cell r="C5647" t="str">
            <v>PAYMENT-THANK YOU!</v>
          </cell>
          <cell r="D5647" t="str">
            <v>PAYPAYMENT-THANK YOU!</v>
          </cell>
          <cell r="E5647">
            <v>141</v>
          </cell>
          <cell r="F5647">
            <v>0</v>
          </cell>
          <cell r="G5647">
            <v>10060</v>
          </cell>
        </row>
        <row r="5648">
          <cell r="B5648" t="str">
            <v>PAY-CFREE</v>
          </cell>
          <cell r="C5648" t="str">
            <v>PAYMENT-THANK YOU</v>
          </cell>
          <cell r="D5648" t="str">
            <v>PAY-CFREEPAYMENT-THANK YOU</v>
          </cell>
          <cell r="E5648">
            <v>106</v>
          </cell>
          <cell r="F5648">
            <v>0</v>
          </cell>
          <cell r="G5648">
            <v>10092</v>
          </cell>
        </row>
        <row r="5649">
          <cell r="B5649" t="str">
            <v>PAY-KOL</v>
          </cell>
          <cell r="C5649" t="str">
            <v>PAYMENT-THANK YOU - OL</v>
          </cell>
          <cell r="D5649" t="str">
            <v>PAY-KOLPAYMENT-THANK YOU - OL</v>
          </cell>
          <cell r="E5649">
            <v>128</v>
          </cell>
          <cell r="F5649">
            <v>0</v>
          </cell>
          <cell r="G5649">
            <v>10093</v>
          </cell>
        </row>
        <row r="5650">
          <cell r="B5650" t="str">
            <v>PAYMET</v>
          </cell>
          <cell r="C5650" t="str">
            <v>METAVANTE ONLINE PAYMENT</v>
          </cell>
          <cell r="D5650" t="str">
            <v>PAYMETMETAVANTE ONLINE PAYMENT</v>
          </cell>
          <cell r="E5650">
            <v>77</v>
          </cell>
          <cell r="F5650">
            <v>0</v>
          </cell>
          <cell r="G5650">
            <v>10092</v>
          </cell>
        </row>
        <row r="5651">
          <cell r="B5651" t="str">
            <v>PAYNOW</v>
          </cell>
          <cell r="C5651" t="str">
            <v>ONE-TIME PAYMENT</v>
          </cell>
          <cell r="D5651" t="str">
            <v>PAYNOWONE-TIME PAYMENT</v>
          </cell>
          <cell r="E5651">
            <v>157</v>
          </cell>
          <cell r="F5651">
            <v>0</v>
          </cell>
          <cell r="G5651">
            <v>10098</v>
          </cell>
        </row>
        <row r="5652">
          <cell r="B5652" t="str">
            <v>PAYPNCL</v>
          </cell>
          <cell r="C5652" t="str">
            <v>PAYMENT THANK YOU!</v>
          </cell>
          <cell r="D5652" t="str">
            <v>PAYPNCLPAYMENT THANK YOU!</v>
          </cell>
          <cell r="E5652">
            <v>151</v>
          </cell>
          <cell r="F5652">
            <v>0</v>
          </cell>
          <cell r="G5652">
            <v>10099</v>
          </cell>
        </row>
        <row r="5653">
          <cell r="B5653" t="str">
            <v>PAY-RPPS</v>
          </cell>
          <cell r="C5653" t="str">
            <v>RPSS PAYMENT</v>
          </cell>
          <cell r="D5653" t="str">
            <v>PAY-RPPSRPSS PAYMENT</v>
          </cell>
          <cell r="E5653">
            <v>16</v>
          </cell>
          <cell r="F5653">
            <v>0</v>
          </cell>
          <cell r="G5653">
            <v>10092</v>
          </cell>
        </row>
        <row r="5654">
          <cell r="B5654" t="str">
            <v>RET-KOL</v>
          </cell>
          <cell r="C5654" t="str">
            <v>ONLINE PAYMENT RETURN</v>
          </cell>
          <cell r="D5654" t="str">
            <v>RET-KOLONLINE PAYMENT RETURN</v>
          </cell>
          <cell r="E5654">
            <v>35</v>
          </cell>
          <cell r="F5654">
            <v>0</v>
          </cell>
          <cell r="G5654">
            <v>10093</v>
          </cell>
        </row>
        <row r="5655">
          <cell r="B5655" t="str">
            <v>CC-KOL</v>
          </cell>
          <cell r="C5655" t="str">
            <v>ONLINE PAYMENT-CC</v>
          </cell>
          <cell r="D5655" t="str">
            <v>CC-KOLONLINE PAYMENT-CC</v>
          </cell>
          <cell r="E5655">
            <v>151</v>
          </cell>
          <cell r="F5655">
            <v>0</v>
          </cell>
          <cell r="G5655">
            <v>10098</v>
          </cell>
        </row>
        <row r="5656">
          <cell r="B5656" t="str">
            <v>MAKEPAYMENT</v>
          </cell>
          <cell r="C5656" t="str">
            <v>MAKE A PAYMENT</v>
          </cell>
          <cell r="D5656" t="str">
            <v>MAKEPAYMENTMAKE A PAYMENT</v>
          </cell>
          <cell r="E5656">
            <v>60</v>
          </cell>
          <cell r="F5656">
            <v>0</v>
          </cell>
          <cell r="G5656">
            <v>10098</v>
          </cell>
        </row>
        <row r="5657">
          <cell r="B5657" t="str">
            <v>PAY</v>
          </cell>
          <cell r="C5657" t="str">
            <v>PAYMENT-THANK YOU!</v>
          </cell>
          <cell r="D5657" t="str">
            <v>PAYPAYMENT-THANK YOU!</v>
          </cell>
          <cell r="E5657">
            <v>141</v>
          </cell>
          <cell r="F5657">
            <v>0</v>
          </cell>
          <cell r="G5657">
            <v>10060</v>
          </cell>
        </row>
        <row r="5658">
          <cell r="B5658" t="str">
            <v>PAY-CFREE</v>
          </cell>
          <cell r="C5658" t="str">
            <v>PAYMENT-THANK YOU</v>
          </cell>
          <cell r="D5658" t="str">
            <v>PAY-CFREEPAYMENT-THANK YOU</v>
          </cell>
          <cell r="E5658">
            <v>106</v>
          </cell>
          <cell r="F5658">
            <v>0</v>
          </cell>
          <cell r="G5658">
            <v>10092</v>
          </cell>
        </row>
        <row r="5659">
          <cell r="B5659" t="str">
            <v>PAY-KOL</v>
          </cell>
          <cell r="C5659" t="str">
            <v>PAYMENT-THANK YOU - OL</v>
          </cell>
          <cell r="D5659" t="str">
            <v>PAY-KOLPAYMENT-THANK YOU - OL</v>
          </cell>
          <cell r="E5659">
            <v>128</v>
          </cell>
          <cell r="F5659">
            <v>0</v>
          </cell>
          <cell r="G5659">
            <v>10093</v>
          </cell>
        </row>
        <row r="5660">
          <cell r="B5660" t="str">
            <v>PAYMET</v>
          </cell>
          <cell r="C5660" t="str">
            <v>METAVANTE ONLINE PAYMENT</v>
          </cell>
          <cell r="D5660" t="str">
            <v>PAYMETMETAVANTE ONLINE PAYMENT</v>
          </cell>
          <cell r="E5660">
            <v>77</v>
          </cell>
          <cell r="F5660">
            <v>0</v>
          </cell>
          <cell r="G5660">
            <v>10092</v>
          </cell>
        </row>
        <row r="5661">
          <cell r="B5661" t="str">
            <v>PAYNOW</v>
          </cell>
          <cell r="C5661" t="str">
            <v>ONE-TIME PAYMENT</v>
          </cell>
          <cell r="D5661" t="str">
            <v>PAYNOWONE-TIME PAYMENT</v>
          </cell>
          <cell r="E5661">
            <v>157</v>
          </cell>
          <cell r="F5661">
            <v>0</v>
          </cell>
          <cell r="G5661">
            <v>10098</v>
          </cell>
        </row>
        <row r="5662">
          <cell r="B5662" t="str">
            <v>PAYPNCL</v>
          </cell>
          <cell r="C5662" t="str">
            <v>PAYMENT THANK YOU!</v>
          </cell>
          <cell r="D5662" t="str">
            <v>PAYPNCLPAYMENT THANK YOU!</v>
          </cell>
          <cell r="E5662">
            <v>151</v>
          </cell>
          <cell r="F5662">
            <v>0</v>
          </cell>
          <cell r="G5662">
            <v>10099</v>
          </cell>
        </row>
        <row r="5663">
          <cell r="B5663" t="str">
            <v>PAY-RPPS</v>
          </cell>
          <cell r="C5663" t="str">
            <v>RPSS PAYMENT</v>
          </cell>
          <cell r="D5663" t="str">
            <v>PAY-RPPSRPSS PAYMENT</v>
          </cell>
          <cell r="E5663">
            <v>16</v>
          </cell>
          <cell r="F5663">
            <v>0</v>
          </cell>
          <cell r="G5663">
            <v>10092</v>
          </cell>
        </row>
        <row r="5664">
          <cell r="B5664" t="str">
            <v>REF-PAYNOW</v>
          </cell>
          <cell r="C5664" t="str">
            <v>REFUND OF ONE-TIME PAYMENT</v>
          </cell>
          <cell r="D5664" t="str">
            <v>REF-PAYNOWREFUND OF ONE-TIME PAYMENT</v>
          </cell>
          <cell r="E5664">
            <v>51</v>
          </cell>
          <cell r="F5664">
            <v>0</v>
          </cell>
          <cell r="G5664">
            <v>10098</v>
          </cell>
        </row>
        <row r="5665">
          <cell r="B5665" t="str">
            <v>REF-PAYNOW</v>
          </cell>
          <cell r="C5665" t="str">
            <v>REFUND OF ONE-TIME PAYMENT</v>
          </cell>
          <cell r="D5665" t="str">
            <v>REF-PAYNOWREFUND OF ONE-TIME PAYMENT</v>
          </cell>
          <cell r="E5665">
            <v>51</v>
          </cell>
          <cell r="F5665">
            <v>0</v>
          </cell>
          <cell r="G5665">
            <v>10098</v>
          </cell>
        </row>
        <row r="5666">
          <cell r="B5666" t="str">
            <v>CC-KOL</v>
          </cell>
          <cell r="C5666" t="str">
            <v>ONLINE PAYMENT-CC</v>
          </cell>
          <cell r="D5666" t="str">
            <v>CC-KOLONLINE PAYMENT-CC</v>
          </cell>
          <cell r="E5666">
            <v>151</v>
          </cell>
          <cell r="F5666">
            <v>0</v>
          </cell>
          <cell r="G5666">
            <v>10098</v>
          </cell>
        </row>
        <row r="5667">
          <cell r="B5667" t="str">
            <v>PAY</v>
          </cell>
          <cell r="C5667" t="str">
            <v>PAYMENT-THANK YOU!</v>
          </cell>
          <cell r="D5667" t="str">
            <v>PAYPAYMENT-THANK YOU!</v>
          </cell>
          <cell r="E5667">
            <v>141</v>
          </cell>
          <cell r="F5667">
            <v>0</v>
          </cell>
          <cell r="G5667">
            <v>10060</v>
          </cell>
        </row>
        <row r="5668">
          <cell r="B5668" t="str">
            <v>PAY-CFREE</v>
          </cell>
          <cell r="C5668" t="str">
            <v>PAYMENT-THANK YOU</v>
          </cell>
          <cell r="D5668" t="str">
            <v>PAY-CFREEPAYMENT-THANK YOU</v>
          </cell>
          <cell r="E5668">
            <v>106</v>
          </cell>
          <cell r="F5668">
            <v>0</v>
          </cell>
          <cell r="G5668">
            <v>10092</v>
          </cell>
        </row>
        <row r="5669">
          <cell r="B5669" t="str">
            <v>PAY-KOL</v>
          </cell>
          <cell r="C5669" t="str">
            <v>PAYMENT-THANK YOU - OL</v>
          </cell>
          <cell r="D5669" t="str">
            <v>PAY-KOLPAYMENT-THANK YOU - OL</v>
          </cell>
          <cell r="E5669">
            <v>128</v>
          </cell>
          <cell r="F5669">
            <v>0</v>
          </cell>
          <cell r="G5669">
            <v>10093</v>
          </cell>
        </row>
        <row r="5670">
          <cell r="B5670" t="str">
            <v>PAYMET</v>
          </cell>
          <cell r="C5670" t="str">
            <v>METAVANTE ONLINE PAYMENT</v>
          </cell>
          <cell r="D5670" t="str">
            <v>PAYMETMETAVANTE ONLINE PAYMENT</v>
          </cell>
          <cell r="E5670">
            <v>77</v>
          </cell>
          <cell r="F5670">
            <v>0</v>
          </cell>
          <cell r="G5670">
            <v>10092</v>
          </cell>
        </row>
        <row r="5671">
          <cell r="B5671" t="str">
            <v>PAY-NATL</v>
          </cell>
          <cell r="C5671" t="str">
            <v>PAYMENT THANK YOU</v>
          </cell>
          <cell r="D5671" t="str">
            <v>PAY-NATLPAYMENT THANK YOU</v>
          </cell>
          <cell r="E5671">
            <v>18</v>
          </cell>
          <cell r="F5671">
            <v>0</v>
          </cell>
          <cell r="G5671">
            <v>10092</v>
          </cell>
        </row>
        <row r="5672">
          <cell r="B5672" t="str">
            <v>PAYNOW</v>
          </cell>
          <cell r="C5672" t="str">
            <v>ONE-TIME PAYMENT</v>
          </cell>
          <cell r="D5672" t="str">
            <v>PAYNOWONE-TIME PAYMENT</v>
          </cell>
          <cell r="E5672">
            <v>157</v>
          </cell>
          <cell r="F5672">
            <v>0</v>
          </cell>
          <cell r="G5672">
            <v>10098</v>
          </cell>
        </row>
        <row r="5673">
          <cell r="B5673" t="str">
            <v>PAYPNCL</v>
          </cell>
          <cell r="C5673" t="str">
            <v>PAYMENT THANK YOU!</v>
          </cell>
          <cell r="D5673" t="str">
            <v>PAYPNCLPAYMENT THANK YOU!</v>
          </cell>
          <cell r="E5673">
            <v>151</v>
          </cell>
          <cell r="F5673">
            <v>0</v>
          </cell>
          <cell r="G5673">
            <v>10099</v>
          </cell>
        </row>
        <row r="5674">
          <cell r="B5674" t="str">
            <v>RET-KOL</v>
          </cell>
          <cell r="C5674" t="str">
            <v>ONLINE PAYMENT RETURN</v>
          </cell>
          <cell r="D5674" t="str">
            <v>RET-KOLONLINE PAYMENT RETURN</v>
          </cell>
          <cell r="E5674">
            <v>35</v>
          </cell>
          <cell r="F5674">
            <v>0</v>
          </cell>
          <cell r="G5674">
            <v>10093</v>
          </cell>
        </row>
        <row r="5675">
          <cell r="B5675" t="str">
            <v>2178-RO</v>
          </cell>
          <cell r="C5675" t="str">
            <v>FUEL AND MATERIAL SURCHARGE</v>
          </cell>
          <cell r="D5675" t="str">
            <v>2178-ROFUEL AND MATERIAL SURCHARGE</v>
          </cell>
          <cell r="E5675">
            <v>140</v>
          </cell>
          <cell r="F5675">
            <v>0</v>
          </cell>
          <cell r="G5675">
            <v>31008</v>
          </cell>
        </row>
        <row r="5676">
          <cell r="B5676" t="str">
            <v>REFUSE</v>
          </cell>
          <cell r="C5676" t="str">
            <v>3.6% WA REFUSE TAX</v>
          </cell>
          <cell r="D5676" t="str">
            <v>REFUSE3.6% WA REFUSE TAX</v>
          </cell>
          <cell r="E5676">
            <v>337</v>
          </cell>
          <cell r="F5676">
            <v>0</v>
          </cell>
          <cell r="G5676">
            <v>20180</v>
          </cell>
        </row>
        <row r="5677">
          <cell r="B5677" t="str">
            <v>WA-STATE</v>
          </cell>
          <cell r="C5677" t="str">
            <v>8.1% WA STATE SALES TAX</v>
          </cell>
          <cell r="D5677" t="str">
            <v>WA-STATE8.1% WA STATE SALES TAX</v>
          </cell>
          <cell r="E5677">
            <v>170</v>
          </cell>
          <cell r="F5677">
            <v>0</v>
          </cell>
          <cell r="G5677">
            <v>20140</v>
          </cell>
        </row>
        <row r="5678">
          <cell r="B5678" t="str">
            <v>60RM1</v>
          </cell>
          <cell r="C5678" t="str">
            <v>1-60 GAL CART MONTHLY SVC</v>
          </cell>
          <cell r="D5678" t="str">
            <v>60RM11-60 GAL CART MONTHLY SVC</v>
          </cell>
          <cell r="E5678">
            <v>88</v>
          </cell>
          <cell r="F5678">
            <v>0</v>
          </cell>
          <cell r="G5678">
            <v>32000</v>
          </cell>
        </row>
        <row r="5679">
          <cell r="B5679" t="str">
            <v>60RW1</v>
          </cell>
          <cell r="C5679" t="str">
            <v>1-60 GAL CART WEEKLY SVC</v>
          </cell>
          <cell r="D5679" t="str">
            <v>60RW11-60 GAL CART WEEKLY SVC</v>
          </cell>
          <cell r="E5679">
            <v>144</v>
          </cell>
          <cell r="F5679">
            <v>0</v>
          </cell>
          <cell r="G5679">
            <v>32000</v>
          </cell>
        </row>
        <row r="5680">
          <cell r="B5680" t="str">
            <v>65RBRENT</v>
          </cell>
          <cell r="C5680" t="str">
            <v>65 RESI BEAR RENT</v>
          </cell>
          <cell r="D5680" t="str">
            <v>65RBRENT65 RESI BEAR RENT</v>
          </cell>
          <cell r="E5680">
            <v>80</v>
          </cell>
          <cell r="F5680">
            <v>0</v>
          </cell>
          <cell r="G5680">
            <v>32000</v>
          </cell>
        </row>
        <row r="5681">
          <cell r="B5681" t="str">
            <v>90RW1</v>
          </cell>
          <cell r="C5681" t="str">
            <v>1-90 GAL CART RESI WKLY</v>
          </cell>
          <cell r="D5681" t="str">
            <v>90RW11-90 GAL CART RESI WKLY</v>
          </cell>
          <cell r="E5681">
            <v>104</v>
          </cell>
          <cell r="F5681">
            <v>0</v>
          </cell>
          <cell r="G5681">
            <v>32000</v>
          </cell>
        </row>
        <row r="5682">
          <cell r="B5682" t="str">
            <v>95RBRENT</v>
          </cell>
          <cell r="C5682" t="str">
            <v>95 RESI BEAR RENT</v>
          </cell>
          <cell r="D5682" t="str">
            <v>95RBRENT95 RESI BEAR RENT</v>
          </cell>
          <cell r="E5682">
            <v>49</v>
          </cell>
          <cell r="F5682">
            <v>0</v>
          </cell>
          <cell r="G5682">
            <v>32000</v>
          </cell>
        </row>
        <row r="5683">
          <cell r="B5683" t="str">
            <v>60RW1</v>
          </cell>
          <cell r="C5683" t="str">
            <v>1-60 GAL CART WEEKLY SVC</v>
          </cell>
          <cell r="D5683" t="str">
            <v>60RW11-60 GAL CART WEEKLY SVC</v>
          </cell>
          <cell r="E5683">
            <v>144</v>
          </cell>
          <cell r="F5683">
            <v>0</v>
          </cell>
          <cell r="G5683">
            <v>32000</v>
          </cell>
        </row>
        <row r="5684">
          <cell r="B5684" t="str">
            <v>90RW1</v>
          </cell>
          <cell r="C5684" t="str">
            <v>1-90 GAL CART RESI WKLY</v>
          </cell>
          <cell r="D5684" t="str">
            <v>90RW11-90 GAL CART RESI WKLY</v>
          </cell>
          <cell r="E5684">
            <v>104</v>
          </cell>
          <cell r="F5684">
            <v>0</v>
          </cell>
          <cell r="G5684">
            <v>32000</v>
          </cell>
        </row>
        <row r="5685">
          <cell r="B5685" t="str">
            <v>EXTRAR</v>
          </cell>
          <cell r="C5685" t="str">
            <v>EXTRA CAN/BAGS</v>
          </cell>
          <cell r="D5685" t="str">
            <v>EXTRAREXTRA CAN/BAGS</v>
          </cell>
          <cell r="E5685">
            <v>74</v>
          </cell>
          <cell r="F5685">
            <v>0</v>
          </cell>
          <cell r="G5685">
            <v>32001</v>
          </cell>
        </row>
        <row r="5686">
          <cell r="B5686" t="str">
            <v>OFOWR</v>
          </cell>
          <cell r="C5686" t="str">
            <v>OVERFILL/OVERWEIGHT CHG</v>
          </cell>
          <cell r="D5686" t="str">
            <v>OFOWROVERFILL/OVERWEIGHT CHG</v>
          </cell>
          <cell r="E5686">
            <v>70</v>
          </cell>
          <cell r="F5686">
            <v>0</v>
          </cell>
          <cell r="G5686">
            <v>32001</v>
          </cell>
        </row>
        <row r="5687">
          <cell r="B5687" t="str">
            <v>REDELIVER</v>
          </cell>
          <cell r="C5687" t="str">
            <v>DELIVERY CHARGE</v>
          </cell>
          <cell r="D5687" t="str">
            <v>REDELIVERDELIVERY CHARGE</v>
          </cell>
          <cell r="E5687">
            <v>77</v>
          </cell>
          <cell r="F5687">
            <v>0</v>
          </cell>
          <cell r="G5687">
            <v>32001</v>
          </cell>
        </row>
        <row r="5688">
          <cell r="B5688" t="str">
            <v>RESTART</v>
          </cell>
          <cell r="C5688" t="str">
            <v>SERVICE RESTART FEE</v>
          </cell>
          <cell r="D5688" t="str">
            <v>RESTARTSERVICE RESTART FEE</v>
          </cell>
          <cell r="E5688">
            <v>80</v>
          </cell>
          <cell r="F5688">
            <v>0</v>
          </cell>
          <cell r="G5688">
            <v>32000</v>
          </cell>
        </row>
        <row r="5689">
          <cell r="B5689" t="str">
            <v>RXTRA60</v>
          </cell>
          <cell r="C5689" t="str">
            <v>EXTRA 60GAL RESI</v>
          </cell>
          <cell r="D5689" t="str">
            <v>RXTRA60EXTRA 60GAL RESI</v>
          </cell>
          <cell r="E5689">
            <v>49</v>
          </cell>
          <cell r="F5689">
            <v>0</v>
          </cell>
          <cell r="G5689">
            <v>32001</v>
          </cell>
        </row>
        <row r="5690">
          <cell r="B5690" t="str">
            <v>RXTRA90</v>
          </cell>
          <cell r="C5690" t="str">
            <v>EXTRA 90GAL RESI</v>
          </cell>
          <cell r="D5690" t="str">
            <v>RXTRA90EXTRA 90GAL RESI</v>
          </cell>
          <cell r="E5690">
            <v>35</v>
          </cell>
          <cell r="F5690">
            <v>0</v>
          </cell>
          <cell r="G5690">
            <v>32001</v>
          </cell>
        </row>
        <row r="5691">
          <cell r="B5691" t="str">
            <v>SP60-RES</v>
          </cell>
          <cell r="C5691" t="str">
            <v>SPECIAL PICKUP 60GL RES</v>
          </cell>
          <cell r="D5691" t="str">
            <v>SP60-RESSPECIAL PICKUP 60GL RES</v>
          </cell>
          <cell r="E5691">
            <v>49</v>
          </cell>
          <cell r="F5691">
            <v>0</v>
          </cell>
          <cell r="G5691">
            <v>32001</v>
          </cell>
        </row>
        <row r="5692">
          <cell r="B5692" t="str">
            <v>2178-RES</v>
          </cell>
          <cell r="C5692" t="str">
            <v>FUEL AND MATERIAL SURCHARGE</v>
          </cell>
          <cell r="D5692" t="str">
            <v>2178-RESFUEL AND MATERIAL SURCHARGE</v>
          </cell>
          <cell r="E5692">
            <v>133</v>
          </cell>
          <cell r="F5692">
            <v>0</v>
          </cell>
          <cell r="G5692">
            <v>32002</v>
          </cell>
        </row>
        <row r="5693">
          <cell r="B5693" t="str">
            <v>REFUSE</v>
          </cell>
          <cell r="C5693" t="str">
            <v>3.6% WA REFUSE TAX</v>
          </cell>
          <cell r="D5693" t="str">
            <v>REFUSE3.6% WA REFUSE TAX</v>
          </cell>
          <cell r="E5693">
            <v>337</v>
          </cell>
          <cell r="F5693">
            <v>0</v>
          </cell>
          <cell r="G5693">
            <v>20180</v>
          </cell>
        </row>
        <row r="5694">
          <cell r="B5694" t="str">
            <v>WA-STATE</v>
          </cell>
          <cell r="C5694" t="str">
            <v>8.1% WA STATE SALES TAX</v>
          </cell>
          <cell r="D5694" t="str">
            <v>WA-STATE8.1% WA STATE SALES TAX</v>
          </cell>
          <cell r="E5694">
            <v>170</v>
          </cell>
          <cell r="F5694">
            <v>0</v>
          </cell>
          <cell r="G5694">
            <v>20140</v>
          </cell>
        </row>
        <row r="5695">
          <cell r="B5695" t="str">
            <v>60RM1</v>
          </cell>
          <cell r="C5695" t="str">
            <v>1-60 GAL CART MONTHLY SVC</v>
          </cell>
          <cell r="D5695" t="str">
            <v>60RM11-60 GAL CART MONTHLY SVC</v>
          </cell>
          <cell r="E5695">
            <v>88</v>
          </cell>
          <cell r="F5695">
            <v>0</v>
          </cell>
          <cell r="G5695">
            <v>32000</v>
          </cell>
        </row>
        <row r="5696">
          <cell r="B5696" t="str">
            <v>60RW1</v>
          </cell>
          <cell r="C5696" t="str">
            <v>1-60 GAL CART WEEKLY SVC</v>
          </cell>
          <cell r="D5696" t="str">
            <v>60RW11-60 GAL CART WEEKLY SVC</v>
          </cell>
          <cell r="E5696">
            <v>144</v>
          </cell>
          <cell r="F5696">
            <v>0</v>
          </cell>
          <cell r="G5696">
            <v>32000</v>
          </cell>
        </row>
        <row r="5697">
          <cell r="B5697" t="str">
            <v>65RBRENT</v>
          </cell>
          <cell r="C5697" t="str">
            <v>65 RESI BEAR RENT</v>
          </cell>
          <cell r="D5697" t="str">
            <v>65RBRENT65 RESI BEAR RENT</v>
          </cell>
          <cell r="E5697">
            <v>80</v>
          </cell>
          <cell r="F5697">
            <v>0</v>
          </cell>
          <cell r="G5697">
            <v>32000</v>
          </cell>
        </row>
        <row r="5698">
          <cell r="B5698" t="str">
            <v>90RW1</v>
          </cell>
          <cell r="C5698" t="str">
            <v>1-90 GAL CART RESI WKLY</v>
          </cell>
          <cell r="D5698" t="str">
            <v>90RW11-90 GAL CART RESI WKLY</v>
          </cell>
          <cell r="E5698">
            <v>104</v>
          </cell>
          <cell r="F5698">
            <v>0</v>
          </cell>
          <cell r="G5698">
            <v>32000</v>
          </cell>
        </row>
        <row r="5699">
          <cell r="B5699" t="str">
            <v>95RBRENT</v>
          </cell>
          <cell r="C5699" t="str">
            <v>95 RESI BEAR RENT</v>
          </cell>
          <cell r="D5699" t="str">
            <v>95RBRENT95 RESI BEAR RENT</v>
          </cell>
          <cell r="E5699">
            <v>49</v>
          </cell>
          <cell r="F5699">
            <v>0</v>
          </cell>
          <cell r="G5699">
            <v>32000</v>
          </cell>
        </row>
        <row r="5700">
          <cell r="B5700" t="str">
            <v>EMPLOYEER</v>
          </cell>
          <cell r="C5700" t="str">
            <v>EMPLOYEE SERVICE</v>
          </cell>
          <cell r="D5700" t="str">
            <v>EMPLOYEEREMPLOYEE SERVICE</v>
          </cell>
          <cell r="E5700">
            <v>29</v>
          </cell>
          <cell r="F5700">
            <v>0</v>
          </cell>
          <cell r="G5700">
            <v>32000</v>
          </cell>
        </row>
        <row r="5701">
          <cell r="B5701" t="str">
            <v>RDRIVEIN</v>
          </cell>
          <cell r="C5701" t="str">
            <v>DRIVE IN SERVICE</v>
          </cell>
          <cell r="D5701" t="str">
            <v>RDRIVEINDRIVE IN SERVICE</v>
          </cell>
          <cell r="E5701">
            <v>52</v>
          </cell>
          <cell r="F5701">
            <v>0</v>
          </cell>
          <cell r="G5701">
            <v>32001</v>
          </cell>
        </row>
        <row r="5702">
          <cell r="B5702" t="str">
            <v>RDRIVEINM</v>
          </cell>
          <cell r="C5702" t="str">
            <v>DRIVE IN SVC RESI MNTHLY</v>
          </cell>
          <cell r="D5702" t="str">
            <v>RDRIVEINMDRIVE IN SVC RESI MNTHLY</v>
          </cell>
          <cell r="E5702">
            <v>12</v>
          </cell>
          <cell r="F5702">
            <v>0</v>
          </cell>
          <cell r="G5702">
            <v>32001</v>
          </cell>
        </row>
        <row r="5703">
          <cell r="B5703" t="str">
            <v>ROLLM-RESI</v>
          </cell>
          <cell r="C5703" t="str">
            <v>ROLLOUT RESI MTHLY UP TO</v>
          </cell>
          <cell r="D5703" t="str">
            <v>ROLLM-RESIROLLOUT RESI MTHLY UP TO</v>
          </cell>
          <cell r="E5703">
            <v>26</v>
          </cell>
          <cell r="F5703">
            <v>0</v>
          </cell>
          <cell r="G5703">
            <v>32001</v>
          </cell>
        </row>
        <row r="5704">
          <cell r="B5704" t="str">
            <v>ROLLW-RESI</v>
          </cell>
          <cell r="C5704" t="str">
            <v>Rollout 25ft/can per pick up</v>
          </cell>
          <cell r="D5704" t="str">
            <v>ROLLW-RESIRollout 25ft/can per pick up</v>
          </cell>
          <cell r="E5704">
            <v>32</v>
          </cell>
          <cell r="F5704">
            <v>0</v>
          </cell>
          <cell r="G5704">
            <v>32001</v>
          </cell>
        </row>
        <row r="5705">
          <cell r="B5705" t="str">
            <v>RWALKIN</v>
          </cell>
          <cell r="C5705" t="str">
            <v>WALK IN SERVICE</v>
          </cell>
          <cell r="D5705" t="str">
            <v>RWALKINWALK IN SERVICE</v>
          </cell>
          <cell r="E5705">
            <v>26</v>
          </cell>
          <cell r="F5705">
            <v>0</v>
          </cell>
          <cell r="G5705">
            <v>32001</v>
          </cell>
        </row>
        <row r="5706">
          <cell r="B5706" t="str">
            <v>UNLOCKRESW1</v>
          </cell>
          <cell r="C5706" t="str">
            <v>UNLOCK/UNLATCH WEEKLY</v>
          </cell>
          <cell r="D5706" t="str">
            <v>UNLOCKRESW1UNLOCK/UNLATCH WEEKLY</v>
          </cell>
          <cell r="E5706">
            <v>20</v>
          </cell>
          <cell r="F5706">
            <v>0</v>
          </cell>
          <cell r="G5706">
            <v>32001</v>
          </cell>
        </row>
        <row r="5707">
          <cell r="B5707" t="str">
            <v>60RM1</v>
          </cell>
          <cell r="C5707" t="str">
            <v>1-60 GAL CART MONTHLY SVC</v>
          </cell>
          <cell r="D5707" t="str">
            <v>60RM11-60 GAL CART MONTHLY SVC</v>
          </cell>
          <cell r="E5707">
            <v>88</v>
          </cell>
          <cell r="F5707">
            <v>0</v>
          </cell>
          <cell r="G5707">
            <v>32000</v>
          </cell>
        </row>
        <row r="5708">
          <cell r="B5708" t="str">
            <v>60RW1</v>
          </cell>
          <cell r="C5708" t="str">
            <v>1-60 GAL CART WEEKLY SVC</v>
          </cell>
          <cell r="D5708" t="str">
            <v>60RW11-60 GAL CART WEEKLY SVC</v>
          </cell>
          <cell r="E5708">
            <v>144</v>
          </cell>
          <cell r="F5708">
            <v>0</v>
          </cell>
          <cell r="G5708">
            <v>32000</v>
          </cell>
        </row>
        <row r="5709">
          <cell r="B5709" t="str">
            <v>EXTRAR</v>
          </cell>
          <cell r="C5709" t="str">
            <v>EXTRA CAN/BAGS</v>
          </cell>
          <cell r="D5709" t="str">
            <v>EXTRAREXTRA CAN/BAGS</v>
          </cell>
          <cell r="E5709">
            <v>74</v>
          </cell>
          <cell r="F5709">
            <v>0</v>
          </cell>
          <cell r="G5709">
            <v>32001</v>
          </cell>
        </row>
        <row r="5710">
          <cell r="B5710" t="str">
            <v>LOOSE-RES</v>
          </cell>
          <cell r="C5710" t="str">
            <v>LOOSE MATERIAL -RES</v>
          </cell>
          <cell r="D5710" t="str">
            <v>LOOSE-RESLOOSE MATERIAL -RES</v>
          </cell>
          <cell r="E5710">
            <v>14</v>
          </cell>
          <cell r="F5710">
            <v>0</v>
          </cell>
          <cell r="G5710">
            <v>32001</v>
          </cell>
        </row>
        <row r="5711">
          <cell r="B5711" t="str">
            <v>OFOWR</v>
          </cell>
          <cell r="C5711" t="str">
            <v>OVERFILL/OVERWEIGHT CHG</v>
          </cell>
          <cell r="D5711" t="str">
            <v>OFOWROVERFILL/OVERWEIGHT CHG</v>
          </cell>
          <cell r="E5711">
            <v>70</v>
          </cell>
          <cell r="F5711">
            <v>0</v>
          </cell>
          <cell r="G5711">
            <v>32001</v>
          </cell>
        </row>
        <row r="5712">
          <cell r="B5712" t="str">
            <v>REDELIVER</v>
          </cell>
          <cell r="C5712" t="str">
            <v>DELIVERY CHARGE</v>
          </cell>
          <cell r="D5712" t="str">
            <v>REDELIVERDELIVERY CHARGE</v>
          </cell>
          <cell r="E5712">
            <v>77</v>
          </cell>
          <cell r="F5712">
            <v>0</v>
          </cell>
          <cell r="G5712">
            <v>32001</v>
          </cell>
        </row>
        <row r="5713">
          <cell r="B5713" t="str">
            <v>RESTART</v>
          </cell>
          <cell r="C5713" t="str">
            <v>SERVICE RESTART FEE</v>
          </cell>
          <cell r="D5713" t="str">
            <v>RESTARTSERVICE RESTART FEE</v>
          </cell>
          <cell r="E5713">
            <v>80</v>
          </cell>
          <cell r="F5713">
            <v>0</v>
          </cell>
          <cell r="G5713">
            <v>32000</v>
          </cell>
        </row>
        <row r="5714">
          <cell r="B5714" t="str">
            <v>ROLLW-RESI</v>
          </cell>
          <cell r="C5714" t="str">
            <v>Rollout 25ft/can per pick up</v>
          </cell>
          <cell r="D5714" t="str">
            <v>ROLLW-RESIRollout 25ft/can per pick up</v>
          </cell>
          <cell r="E5714">
            <v>32</v>
          </cell>
          <cell r="F5714">
            <v>0</v>
          </cell>
          <cell r="G5714">
            <v>32001</v>
          </cell>
        </row>
        <row r="5715">
          <cell r="B5715" t="str">
            <v>RXTRA60</v>
          </cell>
          <cell r="C5715" t="str">
            <v>EXTRA 60GAL RESI</v>
          </cell>
          <cell r="D5715" t="str">
            <v>RXTRA60EXTRA 60GAL RESI</v>
          </cell>
          <cell r="E5715">
            <v>49</v>
          </cell>
          <cell r="F5715">
            <v>0</v>
          </cell>
          <cell r="G5715">
            <v>32001</v>
          </cell>
        </row>
        <row r="5716">
          <cell r="B5716" t="str">
            <v>SP60-RES</v>
          </cell>
          <cell r="C5716" t="str">
            <v>SPECIAL PICKUP 60GL RES</v>
          </cell>
          <cell r="D5716" t="str">
            <v>SP60-RESSPECIAL PICKUP 60GL RES</v>
          </cell>
          <cell r="E5716">
            <v>49</v>
          </cell>
          <cell r="F5716">
            <v>0</v>
          </cell>
          <cell r="G5716">
            <v>32001</v>
          </cell>
        </row>
        <row r="5717">
          <cell r="B5717" t="str">
            <v>TIME15</v>
          </cell>
          <cell r="C5717" t="str">
            <v>TIME CHRG - 15MIN</v>
          </cell>
          <cell r="D5717" t="str">
            <v>TIME15TIME CHRG - 15MIN</v>
          </cell>
          <cell r="E5717">
            <v>13</v>
          </cell>
          <cell r="F5717">
            <v>0</v>
          </cell>
          <cell r="G5717">
            <v>31010</v>
          </cell>
        </row>
        <row r="5718">
          <cell r="B5718" t="str">
            <v>TRIPRCANS</v>
          </cell>
          <cell r="C5718" t="str">
            <v>RETURN TRIP CHARGE - CANS</v>
          </cell>
          <cell r="D5718" t="str">
            <v>TRIPRCANSRETURN TRIP CHARGE - CANS</v>
          </cell>
          <cell r="E5718">
            <v>8</v>
          </cell>
          <cell r="F5718">
            <v>0</v>
          </cell>
          <cell r="G5718">
            <v>32001</v>
          </cell>
        </row>
        <row r="5719">
          <cell r="B5719" t="str">
            <v>2178-COM</v>
          </cell>
          <cell r="C5719" t="str">
            <v>FUEL AND MATERIAL SURCHARGE</v>
          </cell>
          <cell r="D5719" t="str">
            <v>2178-COMFUEL AND MATERIAL SURCHARGE</v>
          </cell>
          <cell r="E5719">
            <v>77</v>
          </cell>
          <cell r="F5719">
            <v>0</v>
          </cell>
          <cell r="G5719">
            <v>32002</v>
          </cell>
        </row>
        <row r="5720">
          <cell r="B5720" t="str">
            <v>2178-RES</v>
          </cell>
          <cell r="C5720" t="str">
            <v>FUEL AND MATERIAL SURCHARGE</v>
          </cell>
          <cell r="D5720" t="str">
            <v>2178-RESFUEL AND MATERIAL SURCHARGE</v>
          </cell>
          <cell r="E5720">
            <v>133</v>
          </cell>
          <cell r="F5720">
            <v>0</v>
          </cell>
          <cell r="G5720">
            <v>32002</v>
          </cell>
        </row>
        <row r="5721">
          <cell r="B5721" t="str">
            <v>LONGB-UTILITY</v>
          </cell>
          <cell r="C5721" t="str">
            <v>9.0% CITY UTILITY TAX</v>
          </cell>
          <cell r="D5721" t="str">
            <v>LONGB-UTILITY9.0% CITY UTILITY TAX</v>
          </cell>
          <cell r="E5721">
            <v>73</v>
          </cell>
          <cell r="F5721">
            <v>0</v>
          </cell>
          <cell r="G5721">
            <v>20175</v>
          </cell>
        </row>
        <row r="5722">
          <cell r="B5722" t="str">
            <v>REFUSE</v>
          </cell>
          <cell r="C5722" t="str">
            <v>3.6% WA REFUSE TAX</v>
          </cell>
          <cell r="D5722" t="str">
            <v>REFUSE3.6% WA REFUSE TAX</v>
          </cell>
          <cell r="E5722">
            <v>337</v>
          </cell>
          <cell r="F5722">
            <v>0</v>
          </cell>
          <cell r="G5722">
            <v>20180</v>
          </cell>
        </row>
        <row r="5723">
          <cell r="B5723" t="str">
            <v>REFUSE</v>
          </cell>
          <cell r="C5723" t="str">
            <v>3.6% WA REFUSE TAX</v>
          </cell>
          <cell r="D5723" t="str">
            <v>REFUSE3.6% WA REFUSE TAX</v>
          </cell>
          <cell r="E5723">
            <v>337</v>
          </cell>
          <cell r="F5723">
            <v>0</v>
          </cell>
          <cell r="G5723">
            <v>20180</v>
          </cell>
        </row>
        <row r="5724">
          <cell r="B5724" t="str">
            <v>WA-STATE</v>
          </cell>
          <cell r="C5724" t="str">
            <v>8.1% WA STATE SALES TAX</v>
          </cell>
          <cell r="D5724" t="str">
            <v>WA-STATE8.1% WA STATE SALES TAX</v>
          </cell>
          <cell r="E5724">
            <v>170</v>
          </cell>
          <cell r="F5724">
            <v>0</v>
          </cell>
          <cell r="G5724">
            <v>20140</v>
          </cell>
        </row>
        <row r="5725">
          <cell r="B5725" t="str">
            <v>60RW1</v>
          </cell>
          <cell r="C5725" t="str">
            <v>1-60 GAL CART WEEKLY SVC</v>
          </cell>
          <cell r="D5725" t="str">
            <v>60RW11-60 GAL CART WEEKLY SVC</v>
          </cell>
          <cell r="E5725">
            <v>144</v>
          </cell>
          <cell r="F5725">
            <v>0</v>
          </cell>
          <cell r="G5725">
            <v>32000</v>
          </cell>
        </row>
        <row r="5726">
          <cell r="B5726" t="str">
            <v>65RBRENT</v>
          </cell>
          <cell r="C5726" t="str">
            <v>65 RESI BEAR RENT</v>
          </cell>
          <cell r="D5726" t="str">
            <v>65RBRENT65 RESI BEAR RENT</v>
          </cell>
          <cell r="E5726">
            <v>80</v>
          </cell>
          <cell r="F5726">
            <v>0</v>
          </cell>
          <cell r="G5726">
            <v>32000</v>
          </cell>
        </row>
        <row r="5727">
          <cell r="B5727" t="str">
            <v>REDELIVER</v>
          </cell>
          <cell r="C5727" t="str">
            <v>DELIVERY CHARGE</v>
          </cell>
          <cell r="D5727" t="str">
            <v>REDELIVERDELIVERY CHARGE</v>
          </cell>
          <cell r="E5727">
            <v>77</v>
          </cell>
          <cell r="F5727">
            <v>0</v>
          </cell>
          <cell r="G5727">
            <v>32001</v>
          </cell>
        </row>
        <row r="5728">
          <cell r="B5728" t="str">
            <v>RORECYRENT</v>
          </cell>
          <cell r="C5728" t="str">
            <v>ROLL OFF RECYCLE RENT</v>
          </cell>
          <cell r="D5728" t="str">
            <v>RORECYRENTROLL OFF RECYCLE RENT</v>
          </cell>
          <cell r="E5728">
            <v>25</v>
          </cell>
          <cell r="F5728">
            <v>0</v>
          </cell>
          <cell r="G5728">
            <v>31002</v>
          </cell>
        </row>
        <row r="5729">
          <cell r="B5729" t="str">
            <v>RORENT</v>
          </cell>
          <cell r="C5729" t="str">
            <v>ROLL OFF RENT</v>
          </cell>
          <cell r="D5729" t="str">
            <v>RORENTROLL OFF RENT</v>
          </cell>
          <cell r="E5729">
            <v>48</v>
          </cell>
          <cell r="F5729">
            <v>0</v>
          </cell>
          <cell r="G5729">
            <v>31002</v>
          </cell>
        </row>
        <row r="5730">
          <cell r="B5730" t="str">
            <v>RORENTTM</v>
          </cell>
          <cell r="C5730" t="str">
            <v>ROLL OFF RENT TEMP MONTHLY</v>
          </cell>
          <cell r="D5730" t="str">
            <v>RORENTTMROLL OFF RENT TEMP MONTHLY</v>
          </cell>
          <cell r="E5730">
            <v>67</v>
          </cell>
          <cell r="F5730">
            <v>0</v>
          </cell>
          <cell r="G5730">
            <v>31002</v>
          </cell>
        </row>
        <row r="5731">
          <cell r="B5731" t="str">
            <v>CPHAUL20CO</v>
          </cell>
          <cell r="C5731" t="str">
            <v>20YD CUST OWNED COMP-HAUL</v>
          </cell>
          <cell r="D5731" t="str">
            <v>CPHAUL20CO20YD CUST OWNED COMP-HAUL</v>
          </cell>
          <cell r="E5731">
            <v>26</v>
          </cell>
          <cell r="F5731">
            <v>0</v>
          </cell>
          <cell r="G5731">
            <v>31000</v>
          </cell>
        </row>
        <row r="5732">
          <cell r="B5732" t="str">
            <v>DISP</v>
          </cell>
          <cell r="C5732" t="str">
            <v>Disposal Fee Per Ton</v>
          </cell>
          <cell r="D5732" t="str">
            <v>DISPDisposal Fee Per Ton</v>
          </cell>
          <cell r="E5732">
            <v>62</v>
          </cell>
          <cell r="F5732">
            <v>0</v>
          </cell>
          <cell r="G5732">
            <v>31005</v>
          </cell>
        </row>
        <row r="5733">
          <cell r="B5733" t="str">
            <v>DISPAPPL</v>
          </cell>
          <cell r="C5733" t="str">
            <v>DUMP FEE - APPLIANCE</v>
          </cell>
          <cell r="D5733" t="str">
            <v>DISPAPPLDUMP FEE - APPLIANCE</v>
          </cell>
          <cell r="E5733">
            <v>18</v>
          </cell>
          <cell r="F5733">
            <v>0</v>
          </cell>
          <cell r="G5733">
            <v>31005</v>
          </cell>
        </row>
        <row r="5734">
          <cell r="B5734" t="str">
            <v>RECYHAUL</v>
          </cell>
          <cell r="C5734" t="str">
            <v>ROLL OFF RECYCLE HAUL</v>
          </cell>
          <cell r="D5734" t="str">
            <v>RECYHAULROLL OFF RECYCLE HAUL</v>
          </cell>
          <cell r="E5734">
            <v>42</v>
          </cell>
          <cell r="F5734">
            <v>0</v>
          </cell>
          <cell r="G5734">
            <v>31004</v>
          </cell>
        </row>
        <row r="5735">
          <cell r="B5735" t="str">
            <v>ROHAUL20</v>
          </cell>
          <cell r="C5735" t="str">
            <v>20YD ROLL OFF-HAUL</v>
          </cell>
          <cell r="D5735" t="str">
            <v>ROHAUL2020YD ROLL OFF-HAUL</v>
          </cell>
          <cell r="E5735">
            <v>48</v>
          </cell>
          <cell r="F5735">
            <v>0</v>
          </cell>
          <cell r="G5735">
            <v>31000</v>
          </cell>
        </row>
        <row r="5736">
          <cell r="B5736" t="str">
            <v>ROHAUL20T</v>
          </cell>
          <cell r="C5736" t="str">
            <v>20YD ROLL OFF TEMP HAUL</v>
          </cell>
          <cell r="D5736" t="str">
            <v>ROHAUL20T20YD ROLL OFF TEMP HAUL</v>
          </cell>
          <cell r="E5736">
            <v>42</v>
          </cell>
          <cell r="F5736">
            <v>0</v>
          </cell>
          <cell r="G5736">
            <v>31000</v>
          </cell>
        </row>
        <row r="5737">
          <cell r="B5737" t="str">
            <v>ROHAUL30</v>
          </cell>
          <cell r="C5737" t="str">
            <v>30YD ROLL OFF-HAUL</v>
          </cell>
          <cell r="D5737" t="str">
            <v>ROHAUL3030YD ROLL OFF-HAUL</v>
          </cell>
          <cell r="E5737">
            <v>36</v>
          </cell>
          <cell r="F5737">
            <v>0</v>
          </cell>
          <cell r="G5737">
            <v>31000</v>
          </cell>
        </row>
        <row r="5738">
          <cell r="B5738" t="str">
            <v>ROHAUL30T</v>
          </cell>
          <cell r="C5738" t="str">
            <v>30YD ROLL OFF TEMP HAUL</v>
          </cell>
          <cell r="D5738" t="str">
            <v>ROHAUL30T30YD ROLL OFF TEMP HAUL</v>
          </cell>
          <cell r="E5738">
            <v>51</v>
          </cell>
          <cell r="F5738">
            <v>0</v>
          </cell>
          <cell r="G5738">
            <v>31001</v>
          </cell>
        </row>
        <row r="5739">
          <cell r="B5739" t="str">
            <v>ROMILE</v>
          </cell>
          <cell r="C5739" t="str">
            <v>ROLL OFF-MILEAGE</v>
          </cell>
          <cell r="D5739" t="str">
            <v>ROMILEROLL OFF-MILEAGE</v>
          </cell>
          <cell r="E5739">
            <v>33</v>
          </cell>
          <cell r="F5739">
            <v>0</v>
          </cell>
          <cell r="G5739">
            <v>31010</v>
          </cell>
        </row>
        <row r="5740">
          <cell r="B5740" t="str">
            <v>RORENTTD</v>
          </cell>
          <cell r="C5740" t="str">
            <v>ROLL OFF RENT TEMP DAILY</v>
          </cell>
          <cell r="D5740" t="str">
            <v>RORENTTDROLL OFF RENT TEMP DAILY</v>
          </cell>
          <cell r="E5740">
            <v>47</v>
          </cell>
          <cell r="F5740">
            <v>0</v>
          </cell>
          <cell r="G5740">
            <v>31002</v>
          </cell>
        </row>
        <row r="5741">
          <cell r="B5741" t="str">
            <v>TIRE-RO</v>
          </cell>
          <cell r="C5741" t="str">
            <v>TIRE FEE - RO</v>
          </cell>
          <cell r="D5741" t="str">
            <v>TIRE-ROTIRE FEE - RO</v>
          </cell>
          <cell r="E5741">
            <v>22</v>
          </cell>
          <cell r="F5741">
            <v>0</v>
          </cell>
          <cell r="G5741">
            <v>31005</v>
          </cell>
        </row>
        <row r="5742">
          <cell r="B5742" t="str">
            <v>COMMODITY</v>
          </cell>
          <cell r="C5742" t="str">
            <v>COMMODITY</v>
          </cell>
          <cell r="D5742" t="str">
            <v>COMMODITYCOMMODITY</v>
          </cell>
          <cell r="E5742">
            <v>33</v>
          </cell>
          <cell r="F5742">
            <v>0</v>
          </cell>
          <cell r="G5742">
            <v>44161</v>
          </cell>
        </row>
        <row r="5743">
          <cell r="B5743" t="str">
            <v>2178-RO</v>
          </cell>
          <cell r="C5743" t="str">
            <v>FUEL AND MATERIAL SURCHARGE</v>
          </cell>
          <cell r="D5743" t="str">
            <v>2178-ROFUEL AND MATERIAL SURCHARGE</v>
          </cell>
          <cell r="E5743">
            <v>140</v>
          </cell>
          <cell r="F5743">
            <v>0</v>
          </cell>
          <cell r="G5743">
            <v>31008</v>
          </cell>
        </row>
        <row r="5744">
          <cell r="B5744" t="str">
            <v>REFUSE</v>
          </cell>
          <cell r="C5744" t="str">
            <v>3.6% WA REFUSE TAX</v>
          </cell>
          <cell r="D5744" t="str">
            <v>REFUSE3.6% WA REFUSE TAX</v>
          </cell>
          <cell r="E5744">
            <v>337</v>
          </cell>
          <cell r="F5744">
            <v>0</v>
          </cell>
          <cell r="G5744">
            <v>20180</v>
          </cell>
        </row>
        <row r="5745">
          <cell r="B5745" t="str">
            <v>WA-STATE</v>
          </cell>
          <cell r="C5745" t="str">
            <v>8.1% WA STATE SALES TAX</v>
          </cell>
          <cell r="D5745" t="str">
            <v>WA-STATE8.1% WA STATE SALES TAX</v>
          </cell>
          <cell r="E5745">
            <v>170</v>
          </cell>
          <cell r="F5745">
            <v>0</v>
          </cell>
          <cell r="G5745">
            <v>20140</v>
          </cell>
        </row>
        <row r="5746">
          <cell r="B5746" t="str">
            <v>FINCHG</v>
          </cell>
          <cell r="C5746" t="str">
            <v>LATE FEE</v>
          </cell>
          <cell r="D5746" t="str">
            <v>FINCHGLATE FEE</v>
          </cell>
          <cell r="E5746">
            <v>138</v>
          </cell>
          <cell r="F5746">
            <v>0</v>
          </cell>
          <cell r="G5746">
            <v>38000</v>
          </cell>
        </row>
        <row r="5747">
          <cell r="B5747" t="str">
            <v>PAYNOW</v>
          </cell>
          <cell r="C5747" t="str">
            <v>ONE-TIME PAYMENT</v>
          </cell>
          <cell r="D5747" t="str">
            <v>PAYNOWONE-TIME PAYMENT</v>
          </cell>
          <cell r="E5747">
            <v>157</v>
          </cell>
          <cell r="F5747">
            <v>0</v>
          </cell>
          <cell r="G5747">
            <v>10098</v>
          </cell>
        </row>
        <row r="5748">
          <cell r="B5748" t="str">
            <v>PAYNOW</v>
          </cell>
          <cell r="C5748" t="str">
            <v>ONE-TIME PAYMENT</v>
          </cell>
          <cell r="D5748" t="str">
            <v>PAYNOWONE-TIME PAYMENT</v>
          </cell>
          <cell r="E5748">
            <v>157</v>
          </cell>
          <cell r="F5748">
            <v>0</v>
          </cell>
          <cell r="G5748">
            <v>10098</v>
          </cell>
        </row>
        <row r="5749">
          <cell r="B5749" t="str">
            <v>PAY</v>
          </cell>
          <cell r="C5749" t="str">
            <v>PAYMENT-THANK YOU!</v>
          </cell>
          <cell r="D5749" t="str">
            <v>PAYPAYMENT-THANK YOU!</v>
          </cell>
          <cell r="E5749">
            <v>141</v>
          </cell>
          <cell r="F5749">
            <v>0</v>
          </cell>
          <cell r="G5749">
            <v>10060</v>
          </cell>
        </row>
        <row r="5750">
          <cell r="B5750" t="str">
            <v>PAYNOW</v>
          </cell>
          <cell r="C5750" t="str">
            <v>ONE-TIME PAYMENT</v>
          </cell>
          <cell r="D5750" t="str">
            <v>PAYNOWONE-TIME PAYMENT</v>
          </cell>
          <cell r="E5750">
            <v>157</v>
          </cell>
          <cell r="F5750">
            <v>0</v>
          </cell>
          <cell r="G5750">
            <v>10098</v>
          </cell>
        </row>
        <row r="5751">
          <cell r="B5751" t="str">
            <v>2178-RO</v>
          </cell>
          <cell r="C5751" t="str">
            <v>FUEL AND MATERIAL SURCHARGE</v>
          </cell>
          <cell r="D5751" t="str">
            <v>2178-ROFUEL AND MATERIAL SURCHARGE</v>
          </cell>
          <cell r="E5751">
            <v>140</v>
          </cell>
          <cell r="F5751">
            <v>0</v>
          </cell>
          <cell r="G5751">
            <v>31008</v>
          </cell>
        </row>
        <row r="5752">
          <cell r="B5752" t="str">
            <v>REFUSE</v>
          </cell>
          <cell r="C5752" t="str">
            <v>3.6% WA REFUSE TAX</v>
          </cell>
          <cell r="D5752" t="str">
            <v>REFUSE3.6% WA REFUSE TAX</v>
          </cell>
          <cell r="E5752">
            <v>337</v>
          </cell>
          <cell r="F5752">
            <v>0</v>
          </cell>
          <cell r="G5752">
            <v>20180</v>
          </cell>
        </row>
        <row r="5753">
          <cell r="B5753" t="str">
            <v>60RW1</v>
          </cell>
          <cell r="C5753" t="str">
            <v>1-60 GAL CART WEEKLY SVC</v>
          </cell>
          <cell r="D5753" t="str">
            <v>60RW11-60 GAL CART WEEKLY SVC</v>
          </cell>
          <cell r="E5753">
            <v>144</v>
          </cell>
          <cell r="F5753">
            <v>0</v>
          </cell>
          <cell r="G5753">
            <v>32000</v>
          </cell>
        </row>
        <row r="5754">
          <cell r="B5754" t="str">
            <v>90RW1</v>
          </cell>
          <cell r="C5754" t="str">
            <v>1-90 GAL CART RESI WKLY</v>
          </cell>
          <cell r="D5754" t="str">
            <v>90RW11-90 GAL CART RESI WKLY</v>
          </cell>
          <cell r="E5754">
            <v>104</v>
          </cell>
          <cell r="F5754">
            <v>0</v>
          </cell>
          <cell r="G5754">
            <v>32000</v>
          </cell>
        </row>
        <row r="5755">
          <cell r="B5755" t="str">
            <v>2178-RES</v>
          </cell>
          <cell r="C5755" t="str">
            <v>FUEL AND MATERIAL SURCHARGE</v>
          </cell>
          <cell r="D5755" t="str">
            <v>2178-RESFUEL AND MATERIAL SURCHARGE</v>
          </cell>
          <cell r="E5755">
            <v>133</v>
          </cell>
          <cell r="F5755">
            <v>0</v>
          </cell>
          <cell r="G5755">
            <v>32002</v>
          </cell>
        </row>
        <row r="5756">
          <cell r="B5756" t="str">
            <v>REFUSE</v>
          </cell>
          <cell r="C5756" t="str">
            <v>3.6% WA REFUSE TAX</v>
          </cell>
          <cell r="D5756" t="str">
            <v>REFUSE3.6% WA REFUSE TAX</v>
          </cell>
          <cell r="E5756">
            <v>337</v>
          </cell>
          <cell r="F5756">
            <v>0</v>
          </cell>
          <cell r="G5756">
            <v>20180</v>
          </cell>
        </row>
        <row r="5757">
          <cell r="B5757" t="str">
            <v>REFUSE</v>
          </cell>
          <cell r="C5757" t="str">
            <v>3.6% WA REFUSE TAX</v>
          </cell>
          <cell r="D5757" t="str">
            <v>REFUSE3.6% WA REFUSE TAX</v>
          </cell>
          <cell r="E5757">
            <v>337</v>
          </cell>
          <cell r="F5757">
            <v>0</v>
          </cell>
          <cell r="G5757">
            <v>20180</v>
          </cell>
        </row>
        <row r="5758">
          <cell r="B5758" t="str">
            <v>RORENTTM</v>
          </cell>
          <cell r="C5758" t="str">
            <v>ROLL OFF RENT TEMP MONTHLY</v>
          </cell>
          <cell r="D5758" t="str">
            <v>RORENTTMROLL OFF RENT TEMP MONTHLY</v>
          </cell>
          <cell r="E5758">
            <v>67</v>
          </cell>
          <cell r="F5758">
            <v>0</v>
          </cell>
          <cell r="G5758">
            <v>31002</v>
          </cell>
        </row>
        <row r="5759">
          <cell r="B5759" t="str">
            <v>DISP</v>
          </cell>
          <cell r="C5759" t="str">
            <v>Disposal Fee Per Ton</v>
          </cell>
          <cell r="D5759" t="str">
            <v>DISPDisposal Fee Per Ton</v>
          </cell>
          <cell r="E5759">
            <v>62</v>
          </cell>
          <cell r="F5759">
            <v>0</v>
          </cell>
          <cell r="G5759">
            <v>31005</v>
          </cell>
        </row>
        <row r="5760">
          <cell r="B5760" t="str">
            <v>DISPWD-RO</v>
          </cell>
          <cell r="C5760" t="str">
            <v>DISPOSAL FEE WOOD - RO</v>
          </cell>
          <cell r="D5760" t="str">
            <v>DISPWD-RODISPOSAL FEE WOOD - RO</v>
          </cell>
          <cell r="E5760">
            <v>16</v>
          </cell>
          <cell r="F5760">
            <v>0</v>
          </cell>
          <cell r="G5760">
            <v>31005</v>
          </cell>
        </row>
        <row r="5761">
          <cell r="B5761" t="str">
            <v>RECYHAUL</v>
          </cell>
          <cell r="C5761" t="str">
            <v>ROLL OFF RECYCLE HAUL</v>
          </cell>
          <cell r="D5761" t="str">
            <v>RECYHAULROLL OFF RECYCLE HAUL</v>
          </cell>
          <cell r="E5761">
            <v>42</v>
          </cell>
          <cell r="F5761">
            <v>0</v>
          </cell>
          <cell r="G5761">
            <v>31004</v>
          </cell>
        </row>
        <row r="5762">
          <cell r="B5762" t="str">
            <v>RECYRELOCATE</v>
          </cell>
          <cell r="C5762" t="str">
            <v>RELOCATE RECY BOX</v>
          </cell>
          <cell r="D5762" t="str">
            <v>RECYRELOCATERELOCATE RECY BOX</v>
          </cell>
          <cell r="E5762">
            <v>11</v>
          </cell>
          <cell r="F5762">
            <v>0</v>
          </cell>
          <cell r="G5762">
            <v>31004</v>
          </cell>
        </row>
        <row r="5763">
          <cell r="B5763" t="str">
            <v>ROHAUL20</v>
          </cell>
          <cell r="C5763" t="str">
            <v>20YD ROLL OFF-HAUL</v>
          </cell>
          <cell r="D5763" t="str">
            <v>ROHAUL2020YD ROLL OFF-HAUL</v>
          </cell>
          <cell r="E5763">
            <v>48</v>
          </cell>
          <cell r="F5763">
            <v>0</v>
          </cell>
          <cell r="G5763">
            <v>31000</v>
          </cell>
        </row>
        <row r="5764">
          <cell r="B5764" t="str">
            <v>ROHAUL20T</v>
          </cell>
          <cell r="C5764" t="str">
            <v>20YD ROLL OFF TEMP HAUL</v>
          </cell>
          <cell r="D5764" t="str">
            <v>ROHAUL20T20YD ROLL OFF TEMP HAUL</v>
          </cell>
          <cell r="E5764">
            <v>42</v>
          </cell>
          <cell r="F5764">
            <v>0</v>
          </cell>
          <cell r="G5764">
            <v>31000</v>
          </cell>
        </row>
        <row r="5765">
          <cell r="B5765" t="str">
            <v>ROHAUL30</v>
          </cell>
          <cell r="C5765" t="str">
            <v>30YD ROLL OFF-HAUL</v>
          </cell>
          <cell r="D5765" t="str">
            <v>ROHAUL3030YD ROLL OFF-HAUL</v>
          </cell>
          <cell r="E5765">
            <v>36</v>
          </cell>
          <cell r="F5765">
            <v>0</v>
          </cell>
          <cell r="G5765">
            <v>31000</v>
          </cell>
        </row>
        <row r="5766">
          <cell r="B5766" t="str">
            <v>ROHAUL30T</v>
          </cell>
          <cell r="C5766" t="str">
            <v>30YD ROLL OFF TEMP HAUL</v>
          </cell>
          <cell r="D5766" t="str">
            <v>ROHAUL30T30YD ROLL OFF TEMP HAUL</v>
          </cell>
          <cell r="E5766">
            <v>51</v>
          </cell>
          <cell r="F5766">
            <v>0</v>
          </cell>
          <cell r="G5766">
            <v>31001</v>
          </cell>
        </row>
        <row r="5767">
          <cell r="B5767" t="str">
            <v>ROMILE</v>
          </cell>
          <cell r="C5767" t="str">
            <v>ROLL OFF-MILEAGE</v>
          </cell>
          <cell r="D5767" t="str">
            <v>ROMILEROLL OFF-MILEAGE</v>
          </cell>
          <cell r="E5767">
            <v>33</v>
          </cell>
          <cell r="F5767">
            <v>0</v>
          </cell>
          <cell r="G5767">
            <v>31010</v>
          </cell>
        </row>
        <row r="5768">
          <cell r="B5768" t="str">
            <v>ROHAUL30WOOD</v>
          </cell>
          <cell r="C5768" t="str">
            <v>30YD WOOD ROLL OFF-HAUL</v>
          </cell>
          <cell r="D5768" t="str">
            <v>ROHAUL30WOOD30YD WOOD ROLL OFF-HAUL</v>
          </cell>
          <cell r="E5768">
            <v>10</v>
          </cell>
          <cell r="F5768">
            <v>0</v>
          </cell>
          <cell r="G5768">
            <v>31004</v>
          </cell>
        </row>
        <row r="5769">
          <cell r="B5769" t="str">
            <v>2178-RO</v>
          </cell>
          <cell r="C5769" t="str">
            <v>FUEL AND MATERIAL SURCHARGE</v>
          </cell>
          <cell r="D5769" t="str">
            <v>2178-ROFUEL AND MATERIAL SURCHARGE</v>
          </cell>
          <cell r="E5769">
            <v>140</v>
          </cell>
          <cell r="F5769">
            <v>0</v>
          </cell>
          <cell r="G5769">
            <v>31008</v>
          </cell>
        </row>
        <row r="5770">
          <cell r="B5770" t="str">
            <v>REFUSE</v>
          </cell>
          <cell r="C5770" t="str">
            <v>3.6% WA REFUSE TAX</v>
          </cell>
          <cell r="D5770" t="str">
            <v>REFUSE3.6% WA REFUSE TAX</v>
          </cell>
          <cell r="E5770">
            <v>337</v>
          </cell>
          <cell r="F5770">
            <v>0</v>
          </cell>
          <cell r="G5770">
            <v>20180</v>
          </cell>
        </row>
        <row r="5771">
          <cell r="B5771" t="str">
            <v>WA-STATE</v>
          </cell>
          <cell r="C5771" t="str">
            <v>8.1% WA STATE SALES TAX</v>
          </cell>
          <cell r="D5771" t="str">
            <v>WA-STATE8.1% WA STATE SALES TAX</v>
          </cell>
          <cell r="E5771">
            <v>170</v>
          </cell>
          <cell r="F5771">
            <v>0</v>
          </cell>
          <cell r="G5771">
            <v>20140</v>
          </cell>
        </row>
        <row r="5772">
          <cell r="B5772" t="str">
            <v>NSF CC FEE</v>
          </cell>
          <cell r="C5772" t="str">
            <v>RETURNED CREDIT CARD FEE</v>
          </cell>
          <cell r="D5772" t="str">
            <v>NSF CC FEERETURNED CREDIT CARD FEE</v>
          </cell>
          <cell r="E5772">
            <v>16</v>
          </cell>
          <cell r="F5772">
            <v>0</v>
          </cell>
          <cell r="G5772">
            <v>91002</v>
          </cell>
        </row>
        <row r="5773">
          <cell r="B5773" t="str">
            <v>FINCHG</v>
          </cell>
          <cell r="C5773" t="str">
            <v>LATE FEE</v>
          </cell>
          <cell r="D5773" t="str">
            <v>FINCHGLATE FEE</v>
          </cell>
          <cell r="E5773">
            <v>138</v>
          </cell>
          <cell r="F5773">
            <v>0</v>
          </cell>
          <cell r="G5773">
            <v>38000</v>
          </cell>
        </row>
        <row r="5774">
          <cell r="B5774" t="str">
            <v>BD</v>
          </cell>
          <cell r="C5774" t="str">
            <v>W\O BAD DEBT</v>
          </cell>
          <cell r="D5774" t="str">
            <v>BDW\O BAD DEBT</v>
          </cell>
          <cell r="E5774">
            <v>46</v>
          </cell>
          <cell r="F5774">
            <v>0</v>
          </cell>
          <cell r="G5774">
            <v>11902</v>
          </cell>
        </row>
        <row r="5775">
          <cell r="B5775" t="str">
            <v>NSF CC FEE</v>
          </cell>
          <cell r="C5775" t="str">
            <v>RETURNED CREDIT CARD FEE</v>
          </cell>
          <cell r="D5775" t="str">
            <v>NSF CC FEERETURNED CREDIT CARD FEE</v>
          </cell>
          <cell r="E5775">
            <v>16</v>
          </cell>
          <cell r="F5775">
            <v>0</v>
          </cell>
          <cell r="G5775">
            <v>91002</v>
          </cell>
        </row>
        <row r="5776">
          <cell r="B5776" t="str">
            <v>NSF FEES</v>
          </cell>
          <cell r="C5776" t="str">
            <v>RETURNED CHECK FEE</v>
          </cell>
          <cell r="D5776" t="str">
            <v>NSF FEESRETURNED CHECK FEE</v>
          </cell>
          <cell r="E5776">
            <v>25</v>
          </cell>
          <cell r="F5776">
            <v>0</v>
          </cell>
          <cell r="G5776">
            <v>91002</v>
          </cell>
        </row>
        <row r="5777">
          <cell r="B5777" t="str">
            <v>FINCHG</v>
          </cell>
          <cell r="C5777" t="str">
            <v>LATE FEE</v>
          </cell>
          <cell r="D5777" t="str">
            <v>FINCHGLATE FEE</v>
          </cell>
          <cell r="E5777">
            <v>138</v>
          </cell>
          <cell r="F5777">
            <v>0</v>
          </cell>
          <cell r="G5777">
            <v>38000</v>
          </cell>
        </row>
        <row r="5778">
          <cell r="B5778" t="str">
            <v>300CW1</v>
          </cell>
          <cell r="C5778" t="str">
            <v>1-300 GL CART WEEKLY SVC</v>
          </cell>
          <cell r="D5778" t="str">
            <v>300CW11-300 GL CART WEEKLY SVC</v>
          </cell>
          <cell r="E5778">
            <v>51</v>
          </cell>
          <cell r="F5778">
            <v>0</v>
          </cell>
          <cell r="G5778">
            <v>33000</v>
          </cell>
        </row>
        <row r="5779">
          <cell r="B5779" t="str">
            <v>60CE1</v>
          </cell>
          <cell r="C5779" t="str">
            <v>1-60 GAL CART CMML EOW</v>
          </cell>
          <cell r="D5779" t="str">
            <v>60CE11-60 GAL CART CMML EOW</v>
          </cell>
          <cell r="E5779">
            <v>52</v>
          </cell>
          <cell r="F5779">
            <v>0</v>
          </cell>
          <cell r="G5779">
            <v>33000</v>
          </cell>
        </row>
        <row r="5780">
          <cell r="B5780" t="str">
            <v>60CW1</v>
          </cell>
          <cell r="C5780" t="str">
            <v>1-60 GAL CART CMML WKLY</v>
          </cell>
          <cell r="D5780" t="str">
            <v>60CW11-60 GAL CART CMML WKLY</v>
          </cell>
          <cell r="E5780">
            <v>54</v>
          </cell>
          <cell r="F5780">
            <v>0</v>
          </cell>
          <cell r="G5780">
            <v>33000</v>
          </cell>
        </row>
        <row r="5781">
          <cell r="B5781" t="str">
            <v>90CW1</v>
          </cell>
          <cell r="C5781" t="str">
            <v>1-90 GAL CART CMML WKLY</v>
          </cell>
          <cell r="D5781" t="str">
            <v>90CW11-90 GAL CART CMML WKLY</v>
          </cell>
          <cell r="E5781">
            <v>63</v>
          </cell>
          <cell r="F5781">
            <v>0</v>
          </cell>
          <cell r="G5781">
            <v>33000</v>
          </cell>
        </row>
        <row r="5782">
          <cell r="B5782" t="str">
            <v>CRENT60</v>
          </cell>
          <cell r="C5782" t="str">
            <v>CONTAINER RENT 60 GAL</v>
          </cell>
          <cell r="D5782" t="str">
            <v>CRENT60CONTAINER RENT 60 GAL</v>
          </cell>
          <cell r="E5782">
            <v>50</v>
          </cell>
          <cell r="F5782">
            <v>0</v>
          </cell>
          <cell r="G5782">
            <v>33000</v>
          </cell>
        </row>
        <row r="5783">
          <cell r="B5783" t="str">
            <v>2178-COM</v>
          </cell>
          <cell r="C5783" t="str">
            <v>FUEL AND MATERIAL SURCHARGE</v>
          </cell>
          <cell r="D5783" t="str">
            <v>2178-COMFUEL AND MATERIAL SURCHARGE</v>
          </cell>
          <cell r="E5783">
            <v>77</v>
          </cell>
          <cell r="F5783">
            <v>0</v>
          </cell>
          <cell r="G5783">
            <v>33002</v>
          </cell>
        </row>
        <row r="5784">
          <cell r="B5784" t="str">
            <v>REFUSE</v>
          </cell>
          <cell r="C5784" t="str">
            <v>3.6% WA REFUSE TAX</v>
          </cell>
          <cell r="D5784" t="str">
            <v>REFUSE3.6% WA REFUSE TAX</v>
          </cell>
          <cell r="E5784">
            <v>337</v>
          </cell>
          <cell r="F5784">
            <v>0</v>
          </cell>
          <cell r="G5784">
            <v>20180</v>
          </cell>
        </row>
        <row r="5785">
          <cell r="B5785" t="str">
            <v>WA-STATE</v>
          </cell>
          <cell r="C5785" t="str">
            <v>7.6% WA STATE SALES TAX</v>
          </cell>
          <cell r="D5785" t="str">
            <v>WA-STATE7.6% WA STATE SALES TAX</v>
          </cell>
          <cell r="E5785">
            <v>43</v>
          </cell>
          <cell r="F5785">
            <v>0</v>
          </cell>
          <cell r="G5785">
            <v>20140</v>
          </cell>
        </row>
        <row r="5786">
          <cell r="B5786" t="str">
            <v>CC-KOL</v>
          </cell>
          <cell r="C5786" t="str">
            <v>ONLINE PAYMENT-CC</v>
          </cell>
          <cell r="D5786" t="str">
            <v>CC-KOLONLINE PAYMENT-CC</v>
          </cell>
          <cell r="E5786">
            <v>151</v>
          </cell>
          <cell r="F5786">
            <v>0</v>
          </cell>
          <cell r="G5786">
            <v>10098</v>
          </cell>
        </row>
        <row r="5787">
          <cell r="B5787" t="str">
            <v>MAKEPAYMENT</v>
          </cell>
          <cell r="C5787" t="str">
            <v>MAKE A PAYMENT</v>
          </cell>
          <cell r="D5787" t="str">
            <v>MAKEPAYMENTMAKE A PAYMENT</v>
          </cell>
          <cell r="E5787">
            <v>60</v>
          </cell>
          <cell r="F5787">
            <v>0</v>
          </cell>
          <cell r="G5787">
            <v>10098</v>
          </cell>
        </row>
        <row r="5788">
          <cell r="B5788" t="str">
            <v>PAY</v>
          </cell>
          <cell r="C5788" t="str">
            <v>PAYMENT-THANK YOU!</v>
          </cell>
          <cell r="D5788" t="str">
            <v>PAYPAYMENT-THANK YOU!</v>
          </cell>
          <cell r="G5788">
            <v>10060</v>
          </cell>
        </row>
        <row r="5789">
          <cell r="B5789" t="str">
            <v>PAY-CFREE</v>
          </cell>
          <cell r="C5789" t="str">
            <v>PAYMENT-THANK YOU</v>
          </cell>
          <cell r="D5789" t="str">
            <v>PAY-CFREEPAYMENT-THANK YOU</v>
          </cell>
          <cell r="G5789">
            <v>10092</v>
          </cell>
        </row>
        <row r="5790">
          <cell r="B5790" t="str">
            <v>PAY-KOL</v>
          </cell>
          <cell r="C5790" t="str">
            <v>PAYMENT-THANK YOU - OL</v>
          </cell>
          <cell r="D5790" t="str">
            <v>PAY-KOLPAYMENT-THANK YOU - OL</v>
          </cell>
          <cell r="G5790">
            <v>10093</v>
          </cell>
        </row>
        <row r="5791">
          <cell r="B5791" t="str">
            <v>PAYNOW</v>
          </cell>
          <cell r="C5791" t="str">
            <v>ONE-TIME PAYMENT</v>
          </cell>
          <cell r="D5791" t="str">
            <v>PAYNOWONE-TIME PAYMENT</v>
          </cell>
          <cell r="G5791">
            <v>10098</v>
          </cell>
        </row>
        <row r="5792">
          <cell r="B5792" t="str">
            <v>PAYPNCL</v>
          </cell>
          <cell r="C5792" t="str">
            <v>PAYMENT THANK YOU!</v>
          </cell>
          <cell r="D5792" t="str">
            <v>PAYPNCLPAYMENT THANK YOU!</v>
          </cell>
          <cell r="G5792">
            <v>10099</v>
          </cell>
        </row>
        <row r="5793">
          <cell r="B5793" t="str">
            <v>CC-KOL</v>
          </cell>
          <cell r="C5793" t="str">
            <v>ONLINE PAYMENT-CC</v>
          </cell>
          <cell r="D5793" t="str">
            <v>CC-KOLONLINE PAYMENT-CC</v>
          </cell>
          <cell r="G5793">
            <v>10098</v>
          </cell>
        </row>
        <row r="5794">
          <cell r="B5794" t="str">
            <v>PAY-CFREE</v>
          </cell>
          <cell r="C5794" t="str">
            <v>PAYMENT-THANK YOU</v>
          </cell>
          <cell r="D5794" t="str">
            <v>PAY-CFREEPAYMENT-THANK YOU</v>
          </cell>
          <cell r="G5794">
            <v>10092</v>
          </cell>
        </row>
        <row r="5795">
          <cell r="B5795" t="str">
            <v>PAYNOW</v>
          </cell>
          <cell r="C5795" t="str">
            <v>ONE-TIME PAYMENT</v>
          </cell>
          <cell r="D5795" t="str">
            <v>PAYNOWONE-TIME PAYMENT</v>
          </cell>
          <cell r="G5795">
            <v>10098</v>
          </cell>
        </row>
        <row r="5796">
          <cell r="B5796" t="str">
            <v>PAYPNCL</v>
          </cell>
          <cell r="C5796" t="str">
            <v>PAYMENT THANK YOU!</v>
          </cell>
          <cell r="D5796" t="str">
            <v>PAYPNCLPAYMENT THANK YOU!</v>
          </cell>
          <cell r="G5796">
            <v>10099</v>
          </cell>
        </row>
        <row r="5797">
          <cell r="B5797" t="str">
            <v>CC-KOL</v>
          </cell>
          <cell r="C5797" t="str">
            <v>ONLINE PAYMENT-CC</v>
          </cell>
          <cell r="D5797" t="str">
            <v>CC-KOLONLINE PAYMENT-CC</v>
          </cell>
          <cell r="G5797">
            <v>10098</v>
          </cell>
        </row>
        <row r="5798">
          <cell r="B5798" t="str">
            <v>PAYNOW</v>
          </cell>
          <cell r="C5798" t="str">
            <v>ONE-TIME PAYMENT</v>
          </cell>
          <cell r="D5798" t="str">
            <v>PAYNOWONE-TIME PAYMENT</v>
          </cell>
          <cell r="G5798">
            <v>10098</v>
          </cell>
        </row>
        <row r="5799">
          <cell r="B5799" t="str">
            <v>PAYPNCL</v>
          </cell>
          <cell r="C5799" t="str">
            <v>PAYMENT THANK YOU!</v>
          </cell>
          <cell r="D5799" t="str">
            <v>PAYPNCLPAYMENT THANK YOU!</v>
          </cell>
          <cell r="G5799">
            <v>10099</v>
          </cell>
        </row>
        <row r="5800">
          <cell r="B5800" t="str">
            <v>2178-RO</v>
          </cell>
          <cell r="C5800" t="str">
            <v>FUEL AND MATERIAL SURCHARGE</v>
          </cell>
          <cell r="D5800" t="str">
            <v>2178-ROFUEL AND MATERIAL SURCHARGE</v>
          </cell>
          <cell r="G5800">
            <v>31008</v>
          </cell>
        </row>
        <row r="5801">
          <cell r="B5801" t="str">
            <v>REFUSE</v>
          </cell>
          <cell r="C5801" t="str">
            <v>3.6% WA REFUSE TAX</v>
          </cell>
          <cell r="D5801" t="str">
            <v>REFUSE3.6% WA REFUSE TAX</v>
          </cell>
          <cell r="G5801">
            <v>20180</v>
          </cell>
        </row>
        <row r="5802">
          <cell r="B5802" t="str">
            <v>WA-STATE</v>
          </cell>
          <cell r="C5802" t="str">
            <v>7.6% WA STATE SALES TAX</v>
          </cell>
          <cell r="D5802" t="str">
            <v>WA-STATE7.6% WA STATE SALES TAX</v>
          </cell>
          <cell r="G5802">
            <v>20140</v>
          </cell>
        </row>
        <row r="5803">
          <cell r="B5803" t="str">
            <v>60RW1</v>
          </cell>
          <cell r="C5803" t="str">
            <v>1-60 GAL CART WEEKLY SVC</v>
          </cell>
          <cell r="D5803" t="str">
            <v>60RW11-60 GAL CART WEEKLY SVC</v>
          </cell>
          <cell r="G5803">
            <v>32000</v>
          </cell>
        </row>
        <row r="5804">
          <cell r="B5804" t="str">
            <v>EXTRAR</v>
          </cell>
          <cell r="C5804" t="str">
            <v>EXTRA CAN/BAGS</v>
          </cell>
          <cell r="D5804" t="str">
            <v>EXTRAREXTRA CAN/BAGS</v>
          </cell>
          <cell r="G5804">
            <v>32001</v>
          </cell>
        </row>
        <row r="5805">
          <cell r="B5805" t="str">
            <v>RESTART</v>
          </cell>
          <cell r="C5805" t="str">
            <v>SERVICE RESTART FEE</v>
          </cell>
          <cell r="D5805" t="str">
            <v>RESTARTSERVICE RESTART FEE</v>
          </cell>
          <cell r="G5805">
            <v>32000</v>
          </cell>
        </row>
        <row r="5806">
          <cell r="B5806" t="str">
            <v>2178-RES</v>
          </cell>
          <cell r="C5806" t="str">
            <v>FUEL AND MATERIAL SURCHARGE</v>
          </cell>
          <cell r="D5806" t="str">
            <v>2178-RESFUEL AND MATERIAL SURCHARGE</v>
          </cell>
          <cell r="G5806">
            <v>32002</v>
          </cell>
        </row>
        <row r="5807">
          <cell r="B5807" t="str">
            <v>REFUSE</v>
          </cell>
          <cell r="C5807" t="str">
            <v>3.6% WA REFUSE TAX</v>
          </cell>
          <cell r="D5807" t="str">
            <v>REFUSE3.6% WA REFUSE TAX</v>
          </cell>
          <cell r="G5807">
            <v>20180</v>
          </cell>
        </row>
        <row r="5808">
          <cell r="B5808" t="str">
            <v>60RM1</v>
          </cell>
          <cell r="C5808" t="str">
            <v>1-60 GAL CART MONTHLY SVC</v>
          </cell>
          <cell r="D5808" t="str">
            <v>60RM11-60 GAL CART MONTHLY SVC</v>
          </cell>
          <cell r="G5808">
            <v>32000</v>
          </cell>
        </row>
        <row r="5809">
          <cell r="B5809" t="str">
            <v>60RW1</v>
          </cell>
          <cell r="C5809" t="str">
            <v>1-60 GAL CART WEEKLY SVC</v>
          </cell>
          <cell r="D5809" t="str">
            <v>60RW11-60 GAL CART WEEKLY SVC</v>
          </cell>
          <cell r="G5809">
            <v>32000</v>
          </cell>
        </row>
        <row r="5810">
          <cell r="B5810" t="str">
            <v>65RBRENT</v>
          </cell>
          <cell r="C5810" t="str">
            <v>65 RESI BEAR RENT</v>
          </cell>
          <cell r="D5810" t="str">
            <v>65RBRENT65 RESI BEAR RENT</v>
          </cell>
          <cell r="G5810">
            <v>32000</v>
          </cell>
        </row>
        <row r="5811">
          <cell r="B5811" t="str">
            <v>90RW1</v>
          </cell>
          <cell r="C5811" t="str">
            <v>1-90 GAL CART RESI WKLY</v>
          </cell>
          <cell r="D5811" t="str">
            <v>90RW11-90 GAL CART RESI WKLY</v>
          </cell>
          <cell r="G5811">
            <v>32000</v>
          </cell>
        </row>
        <row r="5812">
          <cell r="B5812" t="str">
            <v>EMPLOYEER</v>
          </cell>
          <cell r="C5812" t="str">
            <v>EMPLOYEE SERVICE</v>
          </cell>
          <cell r="D5812" t="str">
            <v>EMPLOYEEREMPLOYEE SERVICE</v>
          </cell>
          <cell r="G5812">
            <v>32000</v>
          </cell>
        </row>
        <row r="5813">
          <cell r="B5813" t="str">
            <v>RDRIVEIN</v>
          </cell>
          <cell r="C5813" t="str">
            <v>DRIVE IN SERVICE</v>
          </cell>
          <cell r="D5813" t="str">
            <v>RDRIVEINDRIVE IN SERVICE</v>
          </cell>
          <cell r="G5813">
            <v>32001</v>
          </cell>
        </row>
        <row r="5814">
          <cell r="B5814" t="str">
            <v>EXTRAR</v>
          </cell>
          <cell r="C5814" t="str">
            <v>EXTRA CAN/BAGS</v>
          </cell>
          <cell r="D5814" t="str">
            <v>EXTRAREXTRA CAN/BAGS</v>
          </cell>
          <cell r="G5814">
            <v>32001</v>
          </cell>
        </row>
        <row r="5815">
          <cell r="B5815" t="str">
            <v>RXTRA90</v>
          </cell>
          <cell r="C5815" t="str">
            <v>EXTRA 90GAL RESI</v>
          </cell>
          <cell r="D5815" t="str">
            <v>RXTRA90EXTRA 90GAL RESI</v>
          </cell>
          <cell r="G5815">
            <v>32001</v>
          </cell>
        </row>
        <row r="5816">
          <cell r="B5816" t="str">
            <v>2178-RES</v>
          </cell>
          <cell r="C5816" t="str">
            <v>FUEL AND MATERIAL SURCHARGE</v>
          </cell>
          <cell r="D5816" t="str">
            <v>2178-RESFUEL AND MATERIAL SURCHARGE</v>
          </cell>
          <cell r="G5816">
            <v>32002</v>
          </cell>
        </row>
        <row r="5817">
          <cell r="B5817" t="str">
            <v>REFUSE</v>
          </cell>
          <cell r="C5817" t="str">
            <v>3.6% WA REFUSE TAX</v>
          </cell>
          <cell r="D5817" t="str">
            <v>REFUSE3.6% WA REFUSE TAX</v>
          </cell>
          <cell r="G5817">
            <v>20180</v>
          </cell>
        </row>
        <row r="5818">
          <cell r="B5818" t="str">
            <v>WA-STATE</v>
          </cell>
          <cell r="C5818" t="str">
            <v>7.6% WA STATE SALES TAX</v>
          </cell>
          <cell r="D5818" t="str">
            <v>WA-STATE7.6% WA STATE SALES TAX</v>
          </cell>
          <cell r="G5818">
            <v>20140</v>
          </cell>
        </row>
        <row r="5819">
          <cell r="B5819" t="str">
            <v>RORECYRENT</v>
          </cell>
          <cell r="C5819" t="str">
            <v>ROLL OFF RECYCLE RENT</v>
          </cell>
          <cell r="D5819" t="str">
            <v>RORECYRENTROLL OFF RECYCLE RENT</v>
          </cell>
          <cell r="G5819">
            <v>31002</v>
          </cell>
        </row>
        <row r="5820">
          <cell r="B5820" t="str">
            <v>RORENTTM</v>
          </cell>
          <cell r="C5820" t="str">
            <v>ROLL OFF RENT TEMP MONTHLY</v>
          </cell>
          <cell r="D5820" t="str">
            <v>RORENTTMROLL OFF RENT TEMP MONTHLY</v>
          </cell>
          <cell r="G5820">
            <v>31002</v>
          </cell>
        </row>
        <row r="5821">
          <cell r="B5821" t="str">
            <v>DISP</v>
          </cell>
          <cell r="C5821" t="str">
            <v>Disposal Fee Per Ton</v>
          </cell>
          <cell r="D5821" t="str">
            <v>DISPDisposal Fee Per Ton</v>
          </cell>
          <cell r="G5821">
            <v>31005</v>
          </cell>
        </row>
        <row r="5822">
          <cell r="B5822" t="str">
            <v>ROHAUL30</v>
          </cell>
          <cell r="C5822" t="str">
            <v>30YD ROLL OFF-HAUL</v>
          </cell>
          <cell r="D5822" t="str">
            <v>ROHAUL3030YD ROLL OFF-HAUL</v>
          </cell>
          <cell r="G5822">
            <v>31000</v>
          </cell>
        </row>
        <row r="5823">
          <cell r="B5823" t="str">
            <v>ROHAUL30T</v>
          </cell>
          <cell r="C5823" t="str">
            <v>30YD ROLL OFF TEMP HAUL</v>
          </cell>
          <cell r="D5823" t="str">
            <v>ROHAUL30T30YD ROLL OFF TEMP HAUL</v>
          </cell>
          <cell r="G5823">
            <v>31001</v>
          </cell>
        </row>
        <row r="5824">
          <cell r="B5824" t="str">
            <v>ROMILE</v>
          </cell>
          <cell r="C5824" t="str">
            <v>ROLL OFF-MILEAGE</v>
          </cell>
          <cell r="D5824" t="str">
            <v>ROMILEROLL OFF-MILEAGE</v>
          </cell>
          <cell r="G5824">
            <v>31010</v>
          </cell>
        </row>
        <row r="5825">
          <cell r="B5825" t="str">
            <v>RORELOCATE</v>
          </cell>
          <cell r="C5825" t="str">
            <v>ROLL OFF RELOCATE</v>
          </cell>
          <cell r="D5825" t="str">
            <v>RORELOCATEROLL OFF RELOCATE</v>
          </cell>
          <cell r="G5825">
            <v>31000</v>
          </cell>
        </row>
        <row r="5826">
          <cell r="B5826" t="str">
            <v>RORENTTD</v>
          </cell>
          <cell r="C5826" t="str">
            <v>ROLL OFF RENT TEMP DAILY</v>
          </cell>
          <cell r="D5826" t="str">
            <v>RORENTTDROLL OFF RENT TEMP DAILY</v>
          </cell>
          <cell r="G5826">
            <v>31002</v>
          </cell>
        </row>
        <row r="5827">
          <cell r="B5827" t="str">
            <v>COMMODITY</v>
          </cell>
          <cell r="C5827" t="str">
            <v>COMMODITY</v>
          </cell>
          <cell r="D5827" t="str">
            <v>COMMODITYCOMMODITY</v>
          </cell>
          <cell r="G5827">
            <v>44161</v>
          </cell>
        </row>
        <row r="5828">
          <cell r="B5828" t="str">
            <v>2178-RO</v>
          </cell>
          <cell r="C5828" t="str">
            <v>FUEL AND MATERIAL SURCHARGE</v>
          </cell>
          <cell r="D5828" t="str">
            <v>2178-ROFUEL AND MATERIAL SURCHARGE</v>
          </cell>
          <cell r="G5828">
            <v>31008</v>
          </cell>
        </row>
        <row r="5829">
          <cell r="B5829" t="str">
            <v>REFUSE</v>
          </cell>
          <cell r="C5829" t="str">
            <v>3.6% WA REFUSE TAX</v>
          </cell>
          <cell r="D5829" t="str">
            <v>REFUSE3.6% WA REFUSE TAX</v>
          </cell>
          <cell r="G5829">
            <v>20180</v>
          </cell>
        </row>
        <row r="5830">
          <cell r="B5830" t="str">
            <v>WA-STATE</v>
          </cell>
          <cell r="C5830" t="str">
            <v>7.6% WA STATE SALES TAX</v>
          </cell>
          <cell r="D5830" t="str">
            <v>WA-STATE7.6% WA STATE SALES TAX</v>
          </cell>
          <cell r="G5830">
            <v>20140</v>
          </cell>
        </row>
      </sheetData>
      <sheetData sheetId="16"/>
      <sheetData sheetId="17">
        <row r="1">
          <cell r="G1" t="str">
            <v>svc_code_alpha</v>
          </cell>
          <cell r="H1" t="str">
            <v>descript</v>
          </cell>
          <cell r="I1" t="str">
            <v>AreaDefault</v>
          </cell>
          <cell r="J1" t="str">
            <v>NewRate</v>
          </cell>
          <cell r="K1" t="str">
            <v>CodeDefault</v>
          </cell>
          <cell r="L1" t="str">
            <v>Taxable</v>
          </cell>
          <cell r="M1" t="str">
            <v>FMSC</v>
          </cell>
          <cell r="N1" t="str">
            <v>Bill Cycle</v>
          </cell>
          <cell r="O1" t="str">
            <v>Monthly rate</v>
          </cell>
        </row>
        <row r="2">
          <cell r="G2" t="str">
            <v>300C2W1</v>
          </cell>
          <cell r="H2" t="str">
            <v>1-300 GL CART 2X WK SVC</v>
          </cell>
          <cell r="I2">
            <v>273.92</v>
          </cell>
          <cell r="J2" t="str">
            <v/>
          </cell>
          <cell r="L2" t="str">
            <v>Taxable</v>
          </cell>
          <cell r="M2" t="str">
            <v>Yes</v>
          </cell>
          <cell r="N2" t="str">
            <v/>
          </cell>
          <cell r="O2">
            <v>273.92</v>
          </cell>
        </row>
        <row r="3">
          <cell r="G3" t="str">
            <v>300C2W1</v>
          </cell>
          <cell r="H3" t="str">
            <v>1-300 GL CART 2X WK SVC</v>
          </cell>
          <cell r="I3">
            <v>273.92</v>
          </cell>
          <cell r="J3" t="str">
            <v/>
          </cell>
          <cell r="L3" t="str">
            <v>Taxable</v>
          </cell>
          <cell r="M3" t="str">
            <v>Yes</v>
          </cell>
          <cell r="N3" t="str">
            <v/>
          </cell>
          <cell r="O3">
            <v>273.92</v>
          </cell>
        </row>
        <row r="4">
          <cell r="G4" t="str">
            <v>300C2W1</v>
          </cell>
          <cell r="H4" t="str">
            <v>1-300 GL CART 2X WK SVC</v>
          </cell>
          <cell r="I4">
            <v>273.92</v>
          </cell>
          <cell r="J4" t="str">
            <v/>
          </cell>
          <cell r="L4" t="str">
            <v>Taxable</v>
          </cell>
          <cell r="M4" t="str">
            <v>Yes</v>
          </cell>
          <cell r="N4" t="str">
            <v/>
          </cell>
          <cell r="O4">
            <v>273.92</v>
          </cell>
        </row>
        <row r="5">
          <cell r="G5" t="str">
            <v>300C2W1</v>
          </cell>
          <cell r="H5" t="str">
            <v>1-300 GL CART 2X WK SVC</v>
          </cell>
          <cell r="I5">
            <v>273.92</v>
          </cell>
          <cell r="J5" t="str">
            <v/>
          </cell>
          <cell r="L5" t="str">
            <v>Taxable</v>
          </cell>
          <cell r="M5" t="str">
            <v>Yes</v>
          </cell>
          <cell r="N5" t="str">
            <v/>
          </cell>
          <cell r="O5">
            <v>273.92</v>
          </cell>
        </row>
        <row r="6">
          <cell r="G6" t="str">
            <v>300C2W1</v>
          </cell>
          <cell r="H6" t="str">
            <v>1-300 GL CART 2X WK SVC</v>
          </cell>
          <cell r="I6">
            <v>273.92</v>
          </cell>
          <cell r="J6" t="str">
            <v/>
          </cell>
          <cell r="L6" t="str">
            <v>Taxable</v>
          </cell>
          <cell r="M6" t="str">
            <v>Yes</v>
          </cell>
          <cell r="N6" t="str">
            <v/>
          </cell>
          <cell r="O6">
            <v>273.92</v>
          </cell>
        </row>
        <row r="7">
          <cell r="G7" t="str">
            <v>300C3W1</v>
          </cell>
          <cell r="H7" t="str">
            <v>1-300 GL CART 3X WK SVC</v>
          </cell>
          <cell r="I7">
            <v>410.88</v>
          </cell>
          <cell r="J7" t="str">
            <v/>
          </cell>
          <cell r="L7" t="str">
            <v>Taxable</v>
          </cell>
          <cell r="M7" t="str">
            <v>Yes</v>
          </cell>
          <cell r="N7" t="str">
            <v/>
          </cell>
          <cell r="O7">
            <v>410.88</v>
          </cell>
        </row>
        <row r="8">
          <cell r="G8" t="str">
            <v>300C3W1</v>
          </cell>
          <cell r="H8" t="str">
            <v>1-300 GL CART 3X WK SVC</v>
          </cell>
          <cell r="I8">
            <v>410.88</v>
          </cell>
          <cell r="J8" t="str">
            <v/>
          </cell>
          <cell r="L8" t="str">
            <v>Taxable</v>
          </cell>
          <cell r="M8" t="str">
            <v>Yes</v>
          </cell>
          <cell r="N8" t="str">
            <v/>
          </cell>
          <cell r="O8">
            <v>410.88</v>
          </cell>
        </row>
        <row r="9">
          <cell r="G9" t="str">
            <v>300C3W1</v>
          </cell>
          <cell r="H9" t="str">
            <v>1-300 GL CART 3X WK SVC</v>
          </cell>
          <cell r="I9">
            <v>410.88</v>
          </cell>
          <cell r="J9" t="str">
            <v/>
          </cell>
          <cell r="L9" t="str">
            <v>Taxable</v>
          </cell>
          <cell r="M9" t="str">
            <v>Yes</v>
          </cell>
          <cell r="N9" t="str">
            <v/>
          </cell>
          <cell r="O9">
            <v>410.88</v>
          </cell>
        </row>
        <row r="10">
          <cell r="G10" t="str">
            <v>300C3W1</v>
          </cell>
          <cell r="H10" t="str">
            <v>1-300 GL CART 3X WK SVC</v>
          </cell>
          <cell r="I10">
            <v>410.88</v>
          </cell>
          <cell r="J10" t="str">
            <v/>
          </cell>
          <cell r="L10" t="str">
            <v>Taxable</v>
          </cell>
          <cell r="M10" t="str">
            <v>Yes</v>
          </cell>
          <cell r="N10" t="str">
            <v/>
          </cell>
          <cell r="O10">
            <v>410.88</v>
          </cell>
        </row>
        <row r="11">
          <cell r="G11" t="str">
            <v>300C3W1</v>
          </cell>
          <cell r="H11" t="str">
            <v>1-300 GL CART 3X WK SVC</v>
          </cell>
          <cell r="I11">
            <v>410.88</v>
          </cell>
          <cell r="J11" t="str">
            <v/>
          </cell>
          <cell r="L11" t="str">
            <v>Taxable</v>
          </cell>
          <cell r="M11" t="str">
            <v>Yes</v>
          </cell>
          <cell r="N11" t="str">
            <v/>
          </cell>
          <cell r="O11">
            <v>410.88</v>
          </cell>
        </row>
        <row r="12">
          <cell r="G12" t="str">
            <v>300C4W1</v>
          </cell>
          <cell r="H12" t="str">
            <v>1-300 GL CART 4X WK SVC</v>
          </cell>
          <cell r="I12">
            <v>547.84</v>
          </cell>
          <cell r="J12" t="str">
            <v/>
          </cell>
          <cell r="L12" t="str">
            <v>Taxable</v>
          </cell>
          <cell r="M12" t="str">
            <v>Yes</v>
          </cell>
          <cell r="N12" t="str">
            <v/>
          </cell>
          <cell r="O12">
            <v>547.84</v>
          </cell>
        </row>
        <row r="13">
          <cell r="G13" t="str">
            <v>300C4W1</v>
          </cell>
          <cell r="H13" t="str">
            <v>1-300 GL CART 4X WK SVC</v>
          </cell>
          <cell r="I13">
            <v>547.84</v>
          </cell>
          <cell r="J13" t="str">
            <v/>
          </cell>
          <cell r="L13" t="str">
            <v>Taxable</v>
          </cell>
          <cell r="M13" t="str">
            <v>Yes</v>
          </cell>
          <cell r="N13" t="str">
            <v/>
          </cell>
          <cell r="O13">
            <v>547.84</v>
          </cell>
        </row>
        <row r="14">
          <cell r="G14" t="str">
            <v>300C4W1</v>
          </cell>
          <cell r="H14" t="str">
            <v>1-300 GL CART 4X WK SVC</v>
          </cell>
          <cell r="I14">
            <v>547.84</v>
          </cell>
          <cell r="J14" t="str">
            <v/>
          </cell>
          <cell r="L14" t="str">
            <v>Taxable</v>
          </cell>
          <cell r="M14" t="str">
            <v>Yes</v>
          </cell>
          <cell r="N14" t="str">
            <v/>
          </cell>
          <cell r="O14">
            <v>547.84</v>
          </cell>
        </row>
        <row r="15">
          <cell r="G15" t="str">
            <v>300C4W1</v>
          </cell>
          <cell r="H15" t="str">
            <v>1-300 GL CART 4X WK SVC</v>
          </cell>
          <cell r="I15">
            <v>547.84</v>
          </cell>
          <cell r="J15" t="str">
            <v/>
          </cell>
          <cell r="L15" t="str">
            <v>Taxable</v>
          </cell>
          <cell r="M15" t="str">
            <v>Yes</v>
          </cell>
          <cell r="N15" t="str">
            <v/>
          </cell>
          <cell r="O15">
            <v>547.84</v>
          </cell>
        </row>
        <row r="16">
          <cell r="G16" t="str">
            <v>300C4W1</v>
          </cell>
          <cell r="H16" t="str">
            <v>1-300 GL CART 4X WK SVC</v>
          </cell>
          <cell r="I16">
            <v>547.84</v>
          </cell>
          <cell r="J16" t="str">
            <v/>
          </cell>
          <cell r="L16" t="str">
            <v>Taxable</v>
          </cell>
          <cell r="M16" t="str">
            <v>Yes</v>
          </cell>
          <cell r="N16" t="str">
            <v/>
          </cell>
          <cell r="O16">
            <v>547.84</v>
          </cell>
        </row>
        <row r="17">
          <cell r="G17" t="str">
            <v>300C5W1</v>
          </cell>
          <cell r="H17" t="str">
            <v>1-300 GL CART 5X WK SVC</v>
          </cell>
          <cell r="I17">
            <v>684.8</v>
          </cell>
          <cell r="J17" t="str">
            <v/>
          </cell>
          <cell r="L17" t="str">
            <v>Taxable</v>
          </cell>
          <cell r="M17" t="str">
            <v>Yes</v>
          </cell>
          <cell r="N17" t="str">
            <v/>
          </cell>
          <cell r="O17">
            <v>684.8</v>
          </cell>
        </row>
        <row r="18">
          <cell r="G18" t="str">
            <v>300C5W1</v>
          </cell>
          <cell r="H18" t="str">
            <v>1-300 GL CART 5X WK SVC</v>
          </cell>
          <cell r="I18">
            <v>684.8</v>
          </cell>
          <cell r="J18" t="str">
            <v/>
          </cell>
          <cell r="L18" t="str">
            <v>Taxable</v>
          </cell>
          <cell r="M18" t="str">
            <v>Yes</v>
          </cell>
          <cell r="N18" t="str">
            <v/>
          </cell>
          <cell r="O18">
            <v>684.8</v>
          </cell>
        </row>
        <row r="19">
          <cell r="G19" t="str">
            <v>300C5W1</v>
          </cell>
          <cell r="H19" t="str">
            <v>1-300 GL CART 5X WK SVC</v>
          </cell>
          <cell r="I19">
            <v>684.8</v>
          </cell>
          <cell r="J19" t="str">
            <v/>
          </cell>
          <cell r="L19" t="str">
            <v>Taxable</v>
          </cell>
          <cell r="M19" t="str">
            <v>Yes</v>
          </cell>
          <cell r="N19" t="str">
            <v/>
          </cell>
          <cell r="O19">
            <v>684.8</v>
          </cell>
        </row>
        <row r="20">
          <cell r="G20" t="str">
            <v>300C5W1</v>
          </cell>
          <cell r="H20" t="str">
            <v>1-300 GL CART 5X WK SVC</v>
          </cell>
          <cell r="I20">
            <v>684.8</v>
          </cell>
          <cell r="J20" t="str">
            <v/>
          </cell>
          <cell r="L20" t="str">
            <v>Taxable</v>
          </cell>
          <cell r="M20" t="str">
            <v>Yes</v>
          </cell>
          <cell r="N20" t="str">
            <v/>
          </cell>
          <cell r="O20">
            <v>684.8</v>
          </cell>
        </row>
        <row r="21">
          <cell r="G21" t="str">
            <v>300C5W1</v>
          </cell>
          <cell r="H21" t="str">
            <v>1-300 GL CART 5X WK SVC</v>
          </cell>
          <cell r="I21">
            <v>684.8</v>
          </cell>
          <cell r="J21" t="str">
            <v/>
          </cell>
          <cell r="L21" t="str">
            <v>Taxable</v>
          </cell>
          <cell r="M21" t="str">
            <v>Yes</v>
          </cell>
          <cell r="N21" t="str">
            <v/>
          </cell>
          <cell r="O21">
            <v>684.8</v>
          </cell>
        </row>
        <row r="22">
          <cell r="G22" t="str">
            <v>300CE1</v>
          </cell>
          <cell r="H22" t="str">
            <v>1-300 GL CART EOW SVC</v>
          </cell>
          <cell r="I22">
            <v>68.64</v>
          </cell>
          <cell r="J22" t="str">
            <v/>
          </cell>
          <cell r="L22" t="str">
            <v>Taxable</v>
          </cell>
          <cell r="M22" t="str">
            <v>No</v>
          </cell>
          <cell r="N22" t="str">
            <v/>
          </cell>
          <cell r="O22">
            <v>68.64</v>
          </cell>
        </row>
        <row r="23">
          <cell r="G23" t="str">
            <v>300CE1</v>
          </cell>
          <cell r="H23" t="str">
            <v>1-300 GL CART EOW SVC</v>
          </cell>
          <cell r="I23">
            <v>68.64</v>
          </cell>
          <cell r="J23" t="str">
            <v/>
          </cell>
          <cell r="L23" t="str">
            <v>Taxable</v>
          </cell>
          <cell r="M23" t="str">
            <v>No</v>
          </cell>
          <cell r="N23" t="str">
            <v/>
          </cell>
          <cell r="O23">
            <v>68.64</v>
          </cell>
        </row>
        <row r="24">
          <cell r="G24" t="str">
            <v>300CE1</v>
          </cell>
          <cell r="H24" t="str">
            <v>1-300 GL CART EOW SVC</v>
          </cell>
          <cell r="I24">
            <v>68.64</v>
          </cell>
          <cell r="J24" t="str">
            <v/>
          </cell>
          <cell r="L24" t="str">
            <v>Taxable</v>
          </cell>
          <cell r="M24" t="str">
            <v>No</v>
          </cell>
          <cell r="N24" t="str">
            <v/>
          </cell>
          <cell r="O24">
            <v>68.64</v>
          </cell>
        </row>
        <row r="25">
          <cell r="G25" t="str">
            <v>300CE1</v>
          </cell>
          <cell r="H25" t="str">
            <v>1-300 GL CART EOW SVC</v>
          </cell>
          <cell r="I25">
            <v>68.64</v>
          </cell>
          <cell r="J25" t="str">
            <v/>
          </cell>
          <cell r="L25" t="str">
            <v>Taxable</v>
          </cell>
          <cell r="M25" t="str">
            <v>No</v>
          </cell>
          <cell r="N25" t="str">
            <v/>
          </cell>
          <cell r="O25">
            <v>68.64</v>
          </cell>
        </row>
        <row r="26">
          <cell r="G26" t="str">
            <v>300CE1</v>
          </cell>
          <cell r="H26" t="str">
            <v>1-300 GL CART EOW SVC</v>
          </cell>
          <cell r="I26">
            <v>68.64</v>
          </cell>
          <cell r="J26" t="str">
            <v/>
          </cell>
          <cell r="L26" t="str">
            <v>Taxable</v>
          </cell>
          <cell r="M26" t="str">
            <v>No</v>
          </cell>
          <cell r="N26" t="str">
            <v/>
          </cell>
          <cell r="O26">
            <v>68.64</v>
          </cell>
        </row>
        <row r="27">
          <cell r="G27" t="str">
            <v>300CTPU</v>
          </cell>
          <cell r="H27" t="str">
            <v>300 GL CART TEMP PICKUP</v>
          </cell>
          <cell r="I27">
            <v>31.63</v>
          </cell>
          <cell r="J27" t="str">
            <v/>
          </cell>
          <cell r="L27" t="str">
            <v>Taxable</v>
          </cell>
          <cell r="M27" t="str">
            <v>Yes</v>
          </cell>
          <cell r="N27" t="str">
            <v/>
          </cell>
          <cell r="O27">
            <v>31.63</v>
          </cell>
        </row>
        <row r="28">
          <cell r="G28" t="str">
            <v>300CTPU</v>
          </cell>
          <cell r="H28" t="str">
            <v>300 GL CART TEMP PICKUP</v>
          </cell>
          <cell r="I28">
            <v>31.63</v>
          </cell>
          <cell r="J28" t="str">
            <v/>
          </cell>
          <cell r="L28" t="str">
            <v>Taxable</v>
          </cell>
          <cell r="M28" t="str">
            <v>Yes</v>
          </cell>
          <cell r="N28" t="str">
            <v/>
          </cell>
          <cell r="O28">
            <v>31.63</v>
          </cell>
        </row>
        <row r="29">
          <cell r="G29" t="str">
            <v>300CTPU</v>
          </cell>
          <cell r="H29" t="str">
            <v>300 GL CART TEMP PICKUP</v>
          </cell>
          <cell r="I29">
            <v>31.63</v>
          </cell>
          <cell r="J29" t="str">
            <v/>
          </cell>
          <cell r="L29" t="str">
            <v>Taxable</v>
          </cell>
          <cell r="M29" t="str">
            <v>Yes</v>
          </cell>
          <cell r="N29" t="str">
            <v/>
          </cell>
          <cell r="O29">
            <v>31.63</v>
          </cell>
        </row>
        <row r="30">
          <cell r="G30" t="str">
            <v>300CTPU</v>
          </cell>
          <cell r="H30" t="str">
            <v>300 GL CART TEMP PICKUP</v>
          </cell>
          <cell r="I30">
            <v>31.63</v>
          </cell>
          <cell r="J30" t="str">
            <v/>
          </cell>
          <cell r="L30" t="str">
            <v>Taxable</v>
          </cell>
          <cell r="M30" t="str">
            <v>Yes</v>
          </cell>
          <cell r="N30" t="str">
            <v/>
          </cell>
          <cell r="O30">
            <v>31.63</v>
          </cell>
        </row>
        <row r="31">
          <cell r="G31" t="str">
            <v>300CTPU</v>
          </cell>
          <cell r="H31" t="str">
            <v>300 GL CART TEMP PICKUP</v>
          </cell>
          <cell r="I31">
            <v>31.63</v>
          </cell>
          <cell r="J31" t="str">
            <v/>
          </cell>
          <cell r="L31" t="str">
            <v>Taxable</v>
          </cell>
          <cell r="M31" t="str">
            <v>Yes</v>
          </cell>
          <cell r="N31" t="str">
            <v/>
          </cell>
          <cell r="O31">
            <v>31.63</v>
          </cell>
        </row>
        <row r="32">
          <cell r="G32" t="str">
            <v>300CW1</v>
          </cell>
          <cell r="H32" t="str">
            <v>1-300 GL CART WEEKLY SVC</v>
          </cell>
          <cell r="I32">
            <v>136.96</v>
          </cell>
          <cell r="J32" t="str">
            <v/>
          </cell>
          <cell r="K32">
            <v>0</v>
          </cell>
          <cell r="L32" t="str">
            <v>Taxable</v>
          </cell>
          <cell r="M32" t="str">
            <v>Yes</v>
          </cell>
          <cell r="N32" t="str">
            <v/>
          </cell>
          <cell r="O32">
            <v>136.96</v>
          </cell>
        </row>
        <row r="33">
          <cell r="G33" t="str">
            <v>300CW1</v>
          </cell>
          <cell r="H33" t="str">
            <v>1-300 GL CART WEEKLY SVC</v>
          </cell>
          <cell r="I33">
            <v>136.96</v>
          </cell>
          <cell r="J33" t="str">
            <v/>
          </cell>
          <cell r="K33">
            <v>0</v>
          </cell>
          <cell r="L33" t="str">
            <v>Taxable</v>
          </cell>
          <cell r="M33" t="str">
            <v>Yes</v>
          </cell>
          <cell r="N33" t="str">
            <v/>
          </cell>
          <cell r="O33">
            <v>136.96</v>
          </cell>
        </row>
        <row r="34">
          <cell r="G34" t="str">
            <v>300CW1</v>
          </cell>
          <cell r="H34" t="str">
            <v>1-300 GL CART WEEKLY SVC</v>
          </cell>
          <cell r="I34">
            <v>136.96</v>
          </cell>
          <cell r="J34" t="str">
            <v/>
          </cell>
          <cell r="K34">
            <v>0</v>
          </cell>
          <cell r="L34" t="str">
            <v>Taxable</v>
          </cell>
          <cell r="M34" t="str">
            <v>Yes</v>
          </cell>
          <cell r="N34" t="str">
            <v/>
          </cell>
          <cell r="O34">
            <v>136.96</v>
          </cell>
        </row>
        <row r="35">
          <cell r="G35" t="str">
            <v>300CW1</v>
          </cell>
          <cell r="H35" t="str">
            <v>1-300 GL CART WEEKLY SVC</v>
          </cell>
          <cell r="I35">
            <v>136.96</v>
          </cell>
          <cell r="J35" t="str">
            <v/>
          </cell>
          <cell r="K35">
            <v>0</v>
          </cell>
          <cell r="L35" t="str">
            <v>Taxable</v>
          </cell>
          <cell r="M35" t="str">
            <v>Yes</v>
          </cell>
          <cell r="N35" t="str">
            <v/>
          </cell>
          <cell r="O35">
            <v>136.96</v>
          </cell>
        </row>
        <row r="36">
          <cell r="G36" t="str">
            <v>300CW1</v>
          </cell>
          <cell r="H36" t="str">
            <v>1-300 GL CART WEEKLY SVC</v>
          </cell>
          <cell r="I36">
            <v>136.96</v>
          </cell>
          <cell r="J36" t="str">
            <v/>
          </cell>
          <cell r="K36">
            <v>0</v>
          </cell>
          <cell r="L36" t="str">
            <v>Taxable</v>
          </cell>
          <cell r="M36" t="str">
            <v>Yes</v>
          </cell>
          <cell r="N36" t="str">
            <v/>
          </cell>
          <cell r="O36">
            <v>136.96</v>
          </cell>
        </row>
        <row r="37">
          <cell r="G37" t="str">
            <v>300RENTTD</v>
          </cell>
          <cell r="H37" t="str">
            <v>300 GL CART TEMP RENT DAILY</v>
          </cell>
          <cell r="I37">
            <v>1.32</v>
          </cell>
          <cell r="J37" t="str">
            <v/>
          </cell>
          <cell r="L37" t="str">
            <v>Taxable</v>
          </cell>
          <cell r="M37" t="str">
            <v>Yes</v>
          </cell>
          <cell r="N37" t="str">
            <v/>
          </cell>
          <cell r="O37">
            <v>1.32</v>
          </cell>
        </row>
        <row r="38">
          <cell r="G38" t="str">
            <v>300RENTTD</v>
          </cell>
          <cell r="H38" t="str">
            <v>300 GL CART TEMP RENT DAILY</v>
          </cell>
          <cell r="I38">
            <v>1.32</v>
          </cell>
          <cell r="J38" t="str">
            <v/>
          </cell>
          <cell r="L38" t="str">
            <v>Taxable</v>
          </cell>
          <cell r="M38" t="str">
            <v>Yes</v>
          </cell>
          <cell r="N38" t="str">
            <v/>
          </cell>
          <cell r="O38">
            <v>1.32</v>
          </cell>
        </row>
        <row r="39">
          <cell r="G39" t="str">
            <v>300RENTTD</v>
          </cell>
          <cell r="H39" t="str">
            <v>300 GL CART TEMP RENT DAILY</v>
          </cell>
          <cell r="I39">
            <v>1.32</v>
          </cell>
          <cell r="J39" t="str">
            <v/>
          </cell>
          <cell r="L39" t="str">
            <v>Taxable</v>
          </cell>
          <cell r="M39" t="str">
            <v>Yes</v>
          </cell>
          <cell r="N39" t="str">
            <v/>
          </cell>
          <cell r="O39">
            <v>1.32</v>
          </cell>
        </row>
        <row r="40">
          <cell r="G40" t="str">
            <v>300RENTTD</v>
          </cell>
          <cell r="H40" t="str">
            <v>300 GL CART TEMP RENT DAILY</v>
          </cell>
          <cell r="I40">
            <v>1.32</v>
          </cell>
          <cell r="J40" t="str">
            <v/>
          </cell>
          <cell r="L40" t="str">
            <v>Taxable</v>
          </cell>
          <cell r="M40" t="str">
            <v>Yes</v>
          </cell>
          <cell r="N40" t="str">
            <v/>
          </cell>
          <cell r="O40">
            <v>1.32</v>
          </cell>
        </row>
        <row r="41">
          <cell r="G41" t="str">
            <v>300RENTTD</v>
          </cell>
          <cell r="H41" t="str">
            <v>300 GL CART TEMP RENT DAILY</v>
          </cell>
          <cell r="I41">
            <v>1.32</v>
          </cell>
          <cell r="J41" t="str">
            <v/>
          </cell>
          <cell r="L41" t="str">
            <v>Taxable</v>
          </cell>
          <cell r="M41" t="str">
            <v>Yes</v>
          </cell>
          <cell r="N41" t="str">
            <v/>
          </cell>
          <cell r="O41">
            <v>1.32</v>
          </cell>
        </row>
        <row r="42">
          <cell r="G42" t="str">
            <v>300RENTTM</v>
          </cell>
          <cell r="H42" t="str">
            <v>300 GL CART TEMP RENT MONTHLY</v>
          </cell>
          <cell r="I42">
            <v>39.68</v>
          </cell>
          <cell r="J42" t="str">
            <v/>
          </cell>
          <cell r="L42" t="str">
            <v>Taxable</v>
          </cell>
          <cell r="M42" t="str">
            <v>Yes</v>
          </cell>
          <cell r="N42" t="str">
            <v/>
          </cell>
          <cell r="O42">
            <v>39.68</v>
          </cell>
        </row>
        <row r="43">
          <cell r="G43" t="str">
            <v>300RENTTM</v>
          </cell>
          <cell r="H43" t="str">
            <v>300 GL CART TEMP RENT MONTHLY</v>
          </cell>
          <cell r="I43">
            <v>39.68</v>
          </cell>
          <cell r="J43" t="str">
            <v/>
          </cell>
          <cell r="L43" t="str">
            <v>Taxable</v>
          </cell>
          <cell r="M43" t="str">
            <v>Yes</v>
          </cell>
          <cell r="N43" t="str">
            <v/>
          </cell>
          <cell r="O43">
            <v>39.68</v>
          </cell>
        </row>
        <row r="44">
          <cell r="G44" t="str">
            <v>300RENTTM</v>
          </cell>
          <cell r="H44" t="str">
            <v>300 GL CART TEMP RENT MONTHLY</v>
          </cell>
          <cell r="I44">
            <v>39.68</v>
          </cell>
          <cell r="J44" t="str">
            <v/>
          </cell>
          <cell r="L44" t="str">
            <v>Taxable</v>
          </cell>
          <cell r="M44" t="str">
            <v>Yes</v>
          </cell>
          <cell r="N44" t="str">
            <v/>
          </cell>
          <cell r="O44">
            <v>39.68</v>
          </cell>
        </row>
        <row r="45">
          <cell r="G45" t="str">
            <v>300RENTTM</v>
          </cell>
          <cell r="H45" t="str">
            <v>300 GL CART TEMP RENT MONTHLY</v>
          </cell>
          <cell r="I45">
            <v>39.68</v>
          </cell>
          <cell r="J45" t="str">
            <v/>
          </cell>
          <cell r="L45" t="str">
            <v>Taxable</v>
          </cell>
          <cell r="M45" t="str">
            <v>Yes</v>
          </cell>
          <cell r="N45" t="str">
            <v/>
          </cell>
          <cell r="O45">
            <v>39.68</v>
          </cell>
        </row>
        <row r="46">
          <cell r="G46" t="str">
            <v>300RENTTM</v>
          </cell>
          <cell r="H46" t="str">
            <v>300 GL CART TEMP RENT MONTHLY</v>
          </cell>
          <cell r="I46">
            <v>39.68</v>
          </cell>
          <cell r="J46" t="str">
            <v/>
          </cell>
          <cell r="L46" t="str">
            <v>Taxable</v>
          </cell>
          <cell r="M46" t="str">
            <v>Yes</v>
          </cell>
          <cell r="N46" t="str">
            <v/>
          </cell>
          <cell r="O46">
            <v>39.68</v>
          </cell>
        </row>
        <row r="47">
          <cell r="G47" t="str">
            <v>60C2W1</v>
          </cell>
          <cell r="H47" t="str">
            <v>1-60 GAL CART CMML 2X WK</v>
          </cell>
          <cell r="I47">
            <v>77.510000000000005</v>
          </cell>
          <cell r="J47" t="str">
            <v/>
          </cell>
          <cell r="L47" t="str">
            <v>Taxable</v>
          </cell>
          <cell r="M47" t="str">
            <v>Yes</v>
          </cell>
          <cell r="N47" t="str">
            <v/>
          </cell>
          <cell r="O47">
            <v>77.510000000000005</v>
          </cell>
        </row>
        <row r="48">
          <cell r="G48" t="str">
            <v>60C2W1</v>
          </cell>
          <cell r="H48" t="str">
            <v>1-60 GAL CART CMML 2X WK</v>
          </cell>
          <cell r="I48">
            <v>77.510000000000005</v>
          </cell>
          <cell r="J48" t="str">
            <v/>
          </cell>
          <cell r="L48" t="str">
            <v>Taxable</v>
          </cell>
          <cell r="M48" t="str">
            <v>Yes</v>
          </cell>
          <cell r="N48" t="str">
            <v/>
          </cell>
          <cell r="O48">
            <v>77.510000000000005</v>
          </cell>
        </row>
        <row r="49">
          <cell r="G49" t="str">
            <v>60C2W1</v>
          </cell>
          <cell r="H49" t="str">
            <v>1-60 GAL CART CMML 2X WK</v>
          </cell>
          <cell r="I49">
            <v>77.510000000000005</v>
          </cell>
          <cell r="J49" t="str">
            <v/>
          </cell>
          <cell r="L49" t="str">
            <v>Taxable</v>
          </cell>
          <cell r="M49" t="str">
            <v>Yes</v>
          </cell>
          <cell r="N49" t="str">
            <v/>
          </cell>
          <cell r="O49">
            <v>77.510000000000005</v>
          </cell>
        </row>
        <row r="50">
          <cell r="G50" t="str">
            <v>60C2W1</v>
          </cell>
          <cell r="H50" t="str">
            <v>1-60 GAL CART CMML 2X WK</v>
          </cell>
          <cell r="I50">
            <v>77.510000000000005</v>
          </cell>
          <cell r="J50" t="str">
            <v/>
          </cell>
          <cell r="L50" t="str">
            <v>Taxable</v>
          </cell>
          <cell r="M50" t="str">
            <v>Yes</v>
          </cell>
          <cell r="N50" t="str">
            <v/>
          </cell>
          <cell r="O50">
            <v>77.510000000000005</v>
          </cell>
        </row>
        <row r="51">
          <cell r="G51" t="str">
            <v>60C2W1</v>
          </cell>
          <cell r="H51" t="str">
            <v>1-60 GAL CART CMML 2X WK</v>
          </cell>
          <cell r="I51">
            <v>77.510000000000005</v>
          </cell>
          <cell r="J51" t="str">
            <v/>
          </cell>
          <cell r="L51" t="str">
            <v>Taxable</v>
          </cell>
          <cell r="M51" t="str">
            <v>Yes</v>
          </cell>
          <cell r="N51" t="str">
            <v/>
          </cell>
          <cell r="O51">
            <v>77.510000000000005</v>
          </cell>
        </row>
        <row r="52">
          <cell r="G52" t="str">
            <v>60C3W1</v>
          </cell>
          <cell r="H52" t="str">
            <v>1-60 GAL CART CMML 3X WK</v>
          </cell>
          <cell r="I52">
            <v>116.26</v>
          </cell>
          <cell r="J52" t="str">
            <v/>
          </cell>
          <cell r="L52" t="str">
            <v>Taxable</v>
          </cell>
          <cell r="M52" t="str">
            <v>Yes</v>
          </cell>
          <cell r="N52" t="str">
            <v/>
          </cell>
          <cell r="O52">
            <v>116.26</v>
          </cell>
        </row>
        <row r="53">
          <cell r="G53" t="str">
            <v>60C3W1</v>
          </cell>
          <cell r="H53" t="str">
            <v>1-60 GAL CART CMML 3X WK</v>
          </cell>
          <cell r="I53">
            <v>116.26</v>
          </cell>
          <cell r="J53" t="str">
            <v/>
          </cell>
          <cell r="L53" t="str">
            <v>Taxable</v>
          </cell>
          <cell r="M53" t="str">
            <v>Yes</v>
          </cell>
          <cell r="N53" t="str">
            <v/>
          </cell>
          <cell r="O53">
            <v>116.26</v>
          </cell>
        </row>
        <row r="54">
          <cell r="G54" t="str">
            <v>60C3W1</v>
          </cell>
          <cell r="H54" t="str">
            <v>1-60 GAL CART CMML 3X WK</v>
          </cell>
          <cell r="I54">
            <v>116.26</v>
          </cell>
          <cell r="J54" t="str">
            <v/>
          </cell>
          <cell r="L54" t="str">
            <v>Taxable</v>
          </cell>
          <cell r="M54" t="str">
            <v>Yes</v>
          </cell>
          <cell r="N54" t="str">
            <v/>
          </cell>
          <cell r="O54">
            <v>116.26</v>
          </cell>
        </row>
        <row r="55">
          <cell r="G55" t="str">
            <v>60C3W1</v>
          </cell>
          <cell r="H55" t="str">
            <v>1-60 GAL CART CMML 3X WK</v>
          </cell>
          <cell r="I55">
            <v>116.26</v>
          </cell>
          <cell r="J55" t="str">
            <v/>
          </cell>
          <cell r="L55" t="str">
            <v>Taxable</v>
          </cell>
          <cell r="M55" t="str">
            <v>Yes</v>
          </cell>
          <cell r="N55" t="str">
            <v/>
          </cell>
          <cell r="O55">
            <v>116.26</v>
          </cell>
        </row>
        <row r="56">
          <cell r="G56" t="str">
            <v>60C3W1</v>
          </cell>
          <cell r="H56" t="str">
            <v>1-60 GAL CART CMML 3X WK</v>
          </cell>
          <cell r="I56">
            <v>116.26</v>
          </cell>
          <cell r="J56" t="str">
            <v/>
          </cell>
          <cell r="L56" t="str">
            <v>Taxable</v>
          </cell>
          <cell r="M56" t="str">
            <v>Yes</v>
          </cell>
          <cell r="N56" t="str">
            <v/>
          </cell>
          <cell r="O56">
            <v>116.26</v>
          </cell>
        </row>
        <row r="57">
          <cell r="G57" t="str">
            <v>60C4W1</v>
          </cell>
          <cell r="H57" t="str">
            <v>1-60 GAL CART CMML 4X WK</v>
          </cell>
          <cell r="I57">
            <v>155.01</v>
          </cell>
          <cell r="J57" t="str">
            <v/>
          </cell>
          <cell r="L57" t="str">
            <v>Taxable</v>
          </cell>
          <cell r="M57" t="str">
            <v>Yes</v>
          </cell>
          <cell r="N57" t="str">
            <v/>
          </cell>
          <cell r="O57">
            <v>155.01</v>
          </cell>
        </row>
        <row r="58">
          <cell r="G58" t="str">
            <v>60C4W1</v>
          </cell>
          <cell r="H58" t="str">
            <v>1-60 GAL CART CMML 4X WK</v>
          </cell>
          <cell r="I58">
            <v>155.01</v>
          </cell>
          <cell r="J58" t="str">
            <v/>
          </cell>
          <cell r="L58" t="str">
            <v>Taxable</v>
          </cell>
          <cell r="M58" t="str">
            <v>Yes</v>
          </cell>
          <cell r="N58" t="str">
            <v/>
          </cell>
          <cell r="O58">
            <v>155.01</v>
          </cell>
        </row>
        <row r="59">
          <cell r="G59" t="str">
            <v>60C4W1</v>
          </cell>
          <cell r="H59" t="str">
            <v>1-60 GAL CART CMML 4X WK</v>
          </cell>
          <cell r="I59">
            <v>155.01</v>
          </cell>
          <cell r="J59" t="str">
            <v/>
          </cell>
          <cell r="L59" t="str">
            <v>Taxable</v>
          </cell>
          <cell r="M59" t="str">
            <v>Yes</v>
          </cell>
          <cell r="N59" t="str">
            <v/>
          </cell>
          <cell r="O59">
            <v>155.01</v>
          </cell>
        </row>
        <row r="60">
          <cell r="G60" t="str">
            <v>60C4W1</v>
          </cell>
          <cell r="H60" t="str">
            <v>1-60 GAL CART CMML 4X WK</v>
          </cell>
          <cell r="I60">
            <v>155.01</v>
          </cell>
          <cell r="J60" t="str">
            <v/>
          </cell>
          <cell r="L60" t="str">
            <v>Taxable</v>
          </cell>
          <cell r="M60" t="str">
            <v>Yes</v>
          </cell>
          <cell r="N60" t="str">
            <v/>
          </cell>
          <cell r="O60">
            <v>155.01</v>
          </cell>
        </row>
        <row r="61">
          <cell r="G61" t="str">
            <v>60C4W1</v>
          </cell>
          <cell r="H61" t="str">
            <v>1-60 GAL CART CMML 4X WK</v>
          </cell>
          <cell r="I61">
            <v>155.01</v>
          </cell>
          <cell r="J61" t="str">
            <v/>
          </cell>
          <cell r="L61" t="str">
            <v>Taxable</v>
          </cell>
          <cell r="M61" t="str">
            <v>Yes</v>
          </cell>
          <cell r="N61" t="str">
            <v/>
          </cell>
          <cell r="O61">
            <v>155.01</v>
          </cell>
        </row>
        <row r="62">
          <cell r="G62" t="str">
            <v>60C5W1</v>
          </cell>
          <cell r="H62" t="str">
            <v>1-60 GAL CART CMML 5X WK</v>
          </cell>
          <cell r="I62">
            <v>193.77</v>
          </cell>
          <cell r="J62" t="str">
            <v/>
          </cell>
          <cell r="L62" t="str">
            <v>Taxable</v>
          </cell>
          <cell r="M62" t="str">
            <v>Yes</v>
          </cell>
          <cell r="N62" t="str">
            <v/>
          </cell>
          <cell r="O62">
            <v>193.77</v>
          </cell>
        </row>
        <row r="63">
          <cell r="G63" t="str">
            <v>60C5W1</v>
          </cell>
          <cell r="H63" t="str">
            <v>1-60 GAL CART CMML 5X WK</v>
          </cell>
          <cell r="I63">
            <v>193.77</v>
          </cell>
          <cell r="J63" t="str">
            <v/>
          </cell>
          <cell r="L63" t="str">
            <v>Taxable</v>
          </cell>
          <cell r="M63" t="str">
            <v>Yes</v>
          </cell>
          <cell r="N63" t="str">
            <v/>
          </cell>
          <cell r="O63">
            <v>193.77</v>
          </cell>
        </row>
        <row r="64">
          <cell r="G64" t="str">
            <v>60C5W1</v>
          </cell>
          <cell r="H64" t="str">
            <v>1-60 GAL CART CMML 5X WK</v>
          </cell>
          <cell r="I64">
            <v>193.77</v>
          </cell>
          <cell r="J64" t="str">
            <v/>
          </cell>
          <cell r="L64" t="str">
            <v>Taxable</v>
          </cell>
          <cell r="M64" t="str">
            <v>Yes</v>
          </cell>
          <cell r="N64" t="str">
            <v/>
          </cell>
          <cell r="O64">
            <v>193.77</v>
          </cell>
        </row>
        <row r="65">
          <cell r="G65" t="str">
            <v>60C5W1</v>
          </cell>
          <cell r="H65" t="str">
            <v>1-60 GAL CART CMML 5X WK</v>
          </cell>
          <cell r="I65">
            <v>193.77</v>
          </cell>
          <cell r="J65" t="str">
            <v/>
          </cell>
          <cell r="L65" t="str">
            <v>Taxable</v>
          </cell>
          <cell r="M65" t="str">
            <v>Yes</v>
          </cell>
          <cell r="N65" t="str">
            <v/>
          </cell>
          <cell r="O65">
            <v>193.77</v>
          </cell>
        </row>
        <row r="66">
          <cell r="G66" t="str">
            <v>60C5W1</v>
          </cell>
          <cell r="H66" t="str">
            <v>1-60 GAL CART CMML 5X WK</v>
          </cell>
          <cell r="I66">
            <v>193.77</v>
          </cell>
          <cell r="J66" t="str">
            <v/>
          </cell>
          <cell r="L66" t="str">
            <v>Taxable</v>
          </cell>
          <cell r="M66" t="str">
            <v>Yes</v>
          </cell>
          <cell r="N66" t="str">
            <v/>
          </cell>
          <cell r="O66">
            <v>193.77</v>
          </cell>
        </row>
        <row r="67">
          <cell r="G67" t="str">
            <v>60CE1</v>
          </cell>
          <cell r="H67" t="str">
            <v>1-60 GAL CART CMML EOW</v>
          </cell>
          <cell r="I67">
            <v>19.420000000000002</v>
          </cell>
          <cell r="J67" t="str">
            <v/>
          </cell>
          <cell r="L67" t="str">
            <v>Taxable</v>
          </cell>
          <cell r="M67" t="str">
            <v>Yes</v>
          </cell>
          <cell r="N67" t="str">
            <v/>
          </cell>
          <cell r="O67">
            <v>19.420000000000002</v>
          </cell>
        </row>
        <row r="68">
          <cell r="G68" t="str">
            <v>60CE1</v>
          </cell>
          <cell r="H68" t="str">
            <v>1-60 GAL CART CMML EOW</v>
          </cell>
          <cell r="I68">
            <v>19.420000000000002</v>
          </cell>
          <cell r="J68" t="str">
            <v/>
          </cell>
          <cell r="L68" t="str">
            <v>Taxable</v>
          </cell>
          <cell r="M68" t="str">
            <v>Yes</v>
          </cell>
          <cell r="N68" t="str">
            <v/>
          </cell>
          <cell r="O68">
            <v>19.420000000000002</v>
          </cell>
        </row>
        <row r="69">
          <cell r="G69" t="str">
            <v>60CE1</v>
          </cell>
          <cell r="H69" t="str">
            <v>1-60 GAL CART CMML EOW</v>
          </cell>
          <cell r="I69">
            <v>19.420000000000002</v>
          </cell>
          <cell r="J69" t="str">
            <v/>
          </cell>
          <cell r="L69" t="str">
            <v>Taxable</v>
          </cell>
          <cell r="M69" t="str">
            <v>Yes</v>
          </cell>
          <cell r="N69" t="str">
            <v/>
          </cell>
          <cell r="O69">
            <v>19.420000000000002</v>
          </cell>
        </row>
        <row r="70">
          <cell r="G70" t="str">
            <v>60CE1</v>
          </cell>
          <cell r="H70" t="str">
            <v>1-60 GAL CART CMML EOW</v>
          </cell>
          <cell r="I70">
            <v>19.420000000000002</v>
          </cell>
          <cell r="J70" t="str">
            <v/>
          </cell>
          <cell r="L70" t="str">
            <v>Taxable</v>
          </cell>
          <cell r="M70" t="str">
            <v>Yes</v>
          </cell>
          <cell r="N70" t="str">
            <v/>
          </cell>
          <cell r="O70">
            <v>19.420000000000002</v>
          </cell>
        </row>
        <row r="71">
          <cell r="G71" t="str">
            <v>60CE1</v>
          </cell>
          <cell r="H71" t="str">
            <v>1-60 GAL CART CMML EOW</v>
          </cell>
          <cell r="I71">
            <v>19.420000000000002</v>
          </cell>
          <cell r="J71" t="str">
            <v/>
          </cell>
          <cell r="L71" t="str">
            <v>Taxable</v>
          </cell>
          <cell r="M71" t="str">
            <v>Yes</v>
          </cell>
          <cell r="N71" t="str">
            <v/>
          </cell>
          <cell r="O71">
            <v>19.420000000000002</v>
          </cell>
        </row>
        <row r="72">
          <cell r="G72" t="str">
            <v>60CM1</v>
          </cell>
          <cell r="H72" t="str">
            <v>1-60 GAL CART CMML MNTHLY</v>
          </cell>
          <cell r="I72">
            <v>8.9499999999999993</v>
          </cell>
          <cell r="J72" t="str">
            <v/>
          </cell>
          <cell r="L72" t="str">
            <v>Taxable</v>
          </cell>
          <cell r="M72" t="str">
            <v>Yes</v>
          </cell>
          <cell r="N72" t="str">
            <v/>
          </cell>
          <cell r="O72">
            <v>8.9499999999999993</v>
          </cell>
        </row>
        <row r="73">
          <cell r="G73" t="str">
            <v>60CM1</v>
          </cell>
          <cell r="H73" t="str">
            <v>1-60 GAL CART CMML MNTHLY</v>
          </cell>
          <cell r="I73">
            <v>8.9499999999999993</v>
          </cell>
          <cell r="J73" t="str">
            <v/>
          </cell>
          <cell r="L73" t="str">
            <v>Taxable</v>
          </cell>
          <cell r="M73" t="str">
            <v>Yes</v>
          </cell>
          <cell r="N73" t="str">
            <v/>
          </cell>
          <cell r="O73">
            <v>8.9499999999999993</v>
          </cell>
        </row>
        <row r="74">
          <cell r="G74" t="str">
            <v>60CM1</v>
          </cell>
          <cell r="H74" t="str">
            <v>1-60 GAL CART CMML MNTHLY</v>
          </cell>
          <cell r="I74">
            <v>8.9499999999999993</v>
          </cell>
          <cell r="J74" t="str">
            <v/>
          </cell>
          <cell r="L74" t="str">
            <v>Taxable</v>
          </cell>
          <cell r="M74" t="str">
            <v>Yes</v>
          </cell>
          <cell r="N74" t="str">
            <v/>
          </cell>
          <cell r="O74">
            <v>8.9499999999999993</v>
          </cell>
        </row>
        <row r="75">
          <cell r="G75" t="str">
            <v>60CM1</v>
          </cell>
          <cell r="H75" t="str">
            <v>1-60 GAL CART CMML MNTHLY</v>
          </cell>
          <cell r="I75">
            <v>8.9499999999999993</v>
          </cell>
          <cell r="J75" t="str">
            <v/>
          </cell>
          <cell r="L75" t="str">
            <v>Taxable</v>
          </cell>
          <cell r="M75" t="str">
            <v>Yes</v>
          </cell>
          <cell r="N75" t="str">
            <v/>
          </cell>
          <cell r="O75">
            <v>8.9499999999999993</v>
          </cell>
        </row>
        <row r="76">
          <cell r="G76" t="str">
            <v>60CM1</v>
          </cell>
          <cell r="H76" t="str">
            <v>1-60 GAL CART CMML MNTHLY</v>
          </cell>
          <cell r="I76">
            <v>8.9499999999999993</v>
          </cell>
          <cell r="J76" t="str">
            <v/>
          </cell>
          <cell r="L76" t="str">
            <v>Taxable</v>
          </cell>
          <cell r="M76" t="str">
            <v>Yes</v>
          </cell>
          <cell r="N76" t="str">
            <v/>
          </cell>
          <cell r="O76">
            <v>8.9499999999999993</v>
          </cell>
        </row>
        <row r="77">
          <cell r="G77" t="str">
            <v>60CW1</v>
          </cell>
          <cell r="H77" t="str">
            <v>1-60 GAL CART CMML WKLY</v>
          </cell>
          <cell r="I77">
            <v>38.75</v>
          </cell>
          <cell r="J77" t="str">
            <v/>
          </cell>
          <cell r="K77">
            <v>0</v>
          </cell>
          <cell r="L77" t="str">
            <v>Taxable</v>
          </cell>
          <cell r="M77" t="str">
            <v>Yes</v>
          </cell>
          <cell r="N77" t="str">
            <v/>
          </cell>
          <cell r="O77">
            <v>38.75</v>
          </cell>
        </row>
        <row r="78">
          <cell r="G78" t="str">
            <v>60CW1</v>
          </cell>
          <cell r="H78" t="str">
            <v>1-60 GAL CART CMML WKLY</v>
          </cell>
          <cell r="I78">
            <v>38.75</v>
          </cell>
          <cell r="J78" t="str">
            <v/>
          </cell>
          <cell r="K78">
            <v>0</v>
          </cell>
          <cell r="L78" t="str">
            <v>Taxable</v>
          </cell>
          <cell r="M78" t="str">
            <v>Yes</v>
          </cell>
          <cell r="N78" t="str">
            <v/>
          </cell>
          <cell r="O78">
            <v>38.75</v>
          </cell>
        </row>
        <row r="79">
          <cell r="G79" t="str">
            <v>60CW1</v>
          </cell>
          <cell r="H79" t="str">
            <v>1-60 GAL CART CMML WKLY</v>
          </cell>
          <cell r="I79">
            <v>38.75</v>
          </cell>
          <cell r="J79" t="str">
            <v/>
          </cell>
          <cell r="K79">
            <v>0</v>
          </cell>
          <cell r="L79" t="str">
            <v>Taxable</v>
          </cell>
          <cell r="M79" t="str">
            <v>Yes</v>
          </cell>
          <cell r="N79" t="str">
            <v/>
          </cell>
          <cell r="O79">
            <v>38.75</v>
          </cell>
        </row>
        <row r="80">
          <cell r="G80" t="str">
            <v>60CW1</v>
          </cell>
          <cell r="H80" t="str">
            <v>1-60 GAL CART CMML WKLY</v>
          </cell>
          <cell r="I80">
            <v>38.75</v>
          </cell>
          <cell r="J80" t="str">
            <v/>
          </cell>
          <cell r="K80">
            <v>0</v>
          </cell>
          <cell r="L80" t="str">
            <v>Taxable</v>
          </cell>
          <cell r="M80" t="str">
            <v>Yes</v>
          </cell>
          <cell r="N80" t="str">
            <v/>
          </cell>
          <cell r="O80">
            <v>38.75</v>
          </cell>
        </row>
        <row r="81">
          <cell r="G81" t="str">
            <v>60CW1</v>
          </cell>
          <cell r="H81" t="str">
            <v>1-60 GAL CART CMML WKLY</v>
          </cell>
          <cell r="I81">
            <v>38.75</v>
          </cell>
          <cell r="J81" t="str">
            <v/>
          </cell>
          <cell r="K81">
            <v>0</v>
          </cell>
          <cell r="L81" t="str">
            <v>Taxable</v>
          </cell>
          <cell r="M81" t="str">
            <v>Yes</v>
          </cell>
          <cell r="N81" t="str">
            <v/>
          </cell>
          <cell r="O81">
            <v>38.75</v>
          </cell>
        </row>
        <row r="82">
          <cell r="G82" t="str">
            <v>60RM1</v>
          </cell>
          <cell r="H82" t="str">
            <v>1-60 GAL CART MONTHLY SVC</v>
          </cell>
          <cell r="I82">
            <v>30.32</v>
          </cell>
          <cell r="J82" t="str">
            <v/>
          </cell>
          <cell r="K82">
            <v>0</v>
          </cell>
          <cell r="L82" t="str">
            <v>Taxable</v>
          </cell>
          <cell r="M82" t="str">
            <v>Yes</v>
          </cell>
          <cell r="N82" t="str">
            <v>bi</v>
          </cell>
          <cell r="O82">
            <v>15.16</v>
          </cell>
        </row>
        <row r="83">
          <cell r="G83" t="str">
            <v>60RM1</v>
          </cell>
          <cell r="H83" t="str">
            <v>1-60 GAL CART MONTHLY SVC</v>
          </cell>
          <cell r="I83">
            <v>30.32</v>
          </cell>
          <cell r="J83" t="str">
            <v/>
          </cell>
          <cell r="K83">
            <v>0</v>
          </cell>
          <cell r="L83" t="str">
            <v>Taxable</v>
          </cell>
          <cell r="M83" t="str">
            <v>Yes</v>
          </cell>
          <cell r="N83" t="str">
            <v>bi</v>
          </cell>
          <cell r="O83">
            <v>15.16</v>
          </cell>
        </row>
        <row r="84">
          <cell r="G84" t="str">
            <v>60RM1</v>
          </cell>
          <cell r="H84" t="str">
            <v>1-60 GAL CART MONTHLY SVC</v>
          </cell>
          <cell r="I84">
            <v>30.32</v>
          </cell>
          <cell r="J84" t="str">
            <v/>
          </cell>
          <cell r="K84">
            <v>0</v>
          </cell>
          <cell r="L84" t="str">
            <v>Taxable</v>
          </cell>
          <cell r="M84" t="str">
            <v>Yes</v>
          </cell>
          <cell r="N84" t="str">
            <v>bi</v>
          </cell>
          <cell r="O84">
            <v>15.16</v>
          </cell>
        </row>
        <row r="85">
          <cell r="G85" t="str">
            <v>60RM1</v>
          </cell>
          <cell r="H85" t="str">
            <v>1-60 GAL CART MONTHLY SVC</v>
          </cell>
          <cell r="I85">
            <v>30.32</v>
          </cell>
          <cell r="J85" t="str">
            <v/>
          </cell>
          <cell r="K85">
            <v>0</v>
          </cell>
          <cell r="L85" t="str">
            <v>Taxable</v>
          </cell>
          <cell r="M85" t="str">
            <v>Yes</v>
          </cell>
          <cell r="N85" t="str">
            <v>bi</v>
          </cell>
          <cell r="O85">
            <v>15.16</v>
          </cell>
        </row>
        <row r="86">
          <cell r="G86" t="str">
            <v>60RM1</v>
          </cell>
          <cell r="H86" t="str">
            <v>1-60 GAL CART MONTHLY SVC</v>
          </cell>
          <cell r="I86">
            <v>30.32</v>
          </cell>
          <cell r="J86" t="str">
            <v/>
          </cell>
          <cell r="K86">
            <v>0</v>
          </cell>
          <cell r="L86" t="str">
            <v>Taxable</v>
          </cell>
          <cell r="M86" t="str">
            <v>Yes</v>
          </cell>
          <cell r="N86" t="str">
            <v>bi</v>
          </cell>
          <cell r="O86">
            <v>15.16</v>
          </cell>
        </row>
        <row r="87">
          <cell r="G87" t="str">
            <v>60RW1</v>
          </cell>
          <cell r="H87" t="str">
            <v>1-60 GAL CART WEEKLY SVC</v>
          </cell>
          <cell r="I87">
            <v>52.38</v>
          </cell>
          <cell r="J87" t="str">
            <v/>
          </cell>
          <cell r="K87">
            <v>0</v>
          </cell>
          <cell r="L87" t="str">
            <v>Taxable</v>
          </cell>
          <cell r="M87" t="str">
            <v>Yes</v>
          </cell>
          <cell r="N87" t="str">
            <v>bi</v>
          </cell>
          <cell r="O87">
            <v>26.19</v>
          </cell>
        </row>
        <row r="88">
          <cell r="G88" t="str">
            <v>60RW1</v>
          </cell>
          <cell r="H88" t="str">
            <v>1-60 GAL CART WEEKLY SVC</v>
          </cell>
          <cell r="I88">
            <v>52.38</v>
          </cell>
          <cell r="J88" t="str">
            <v/>
          </cell>
          <cell r="K88">
            <v>0</v>
          </cell>
          <cell r="L88" t="str">
            <v>Taxable</v>
          </cell>
          <cell r="M88" t="str">
            <v>Yes</v>
          </cell>
          <cell r="N88" t="str">
            <v>bi</v>
          </cell>
          <cell r="O88">
            <v>26.19</v>
          </cell>
        </row>
        <row r="89">
          <cell r="G89" t="str">
            <v>60RW1</v>
          </cell>
          <cell r="H89" t="str">
            <v>1-60 GAL CART WEEKLY SVC</v>
          </cell>
          <cell r="I89">
            <v>52.38</v>
          </cell>
          <cell r="J89" t="str">
            <v/>
          </cell>
          <cell r="K89">
            <v>0</v>
          </cell>
          <cell r="L89" t="str">
            <v>Taxable</v>
          </cell>
          <cell r="M89" t="str">
            <v>Yes</v>
          </cell>
          <cell r="N89" t="str">
            <v>bi</v>
          </cell>
          <cell r="O89">
            <v>26.19</v>
          </cell>
        </row>
        <row r="90">
          <cell r="G90" t="str">
            <v>60RW1</v>
          </cell>
          <cell r="H90" t="str">
            <v>1-60 GAL CART WEEKLY SVC</v>
          </cell>
          <cell r="I90">
            <v>52.38</v>
          </cell>
          <cell r="J90" t="str">
            <v/>
          </cell>
          <cell r="K90">
            <v>0</v>
          </cell>
          <cell r="L90" t="str">
            <v>Taxable</v>
          </cell>
          <cell r="M90" t="str">
            <v>Yes</v>
          </cell>
          <cell r="N90" t="str">
            <v>bi</v>
          </cell>
          <cell r="O90">
            <v>26.19</v>
          </cell>
        </row>
        <row r="91">
          <cell r="G91" t="str">
            <v>60RW1</v>
          </cell>
          <cell r="H91" t="str">
            <v>1-60 GAL CART WEEKLY SVC</v>
          </cell>
          <cell r="I91">
            <v>52.38</v>
          </cell>
          <cell r="J91" t="str">
            <v/>
          </cell>
          <cell r="K91">
            <v>0</v>
          </cell>
          <cell r="L91" t="str">
            <v>Taxable</v>
          </cell>
          <cell r="M91" t="str">
            <v>Yes</v>
          </cell>
          <cell r="N91" t="str">
            <v>bi</v>
          </cell>
          <cell r="O91">
            <v>26.19</v>
          </cell>
        </row>
        <row r="92">
          <cell r="G92" t="str">
            <v>65C2WB1</v>
          </cell>
          <cell r="H92" t="str">
            <v>1-65 GAL BEAR CART CMML 2X WK</v>
          </cell>
          <cell r="I92">
            <v>83.14</v>
          </cell>
          <cell r="J92" t="str">
            <v/>
          </cell>
          <cell r="L92" t="str">
            <v>Taxable</v>
          </cell>
          <cell r="M92" t="str">
            <v>Yes</v>
          </cell>
          <cell r="N92" t="str">
            <v/>
          </cell>
          <cell r="O92">
            <v>83.14</v>
          </cell>
        </row>
        <row r="93">
          <cell r="G93" t="str">
            <v>65C2WB1</v>
          </cell>
          <cell r="H93" t="str">
            <v>1-65 GAL BEAR CART CMML 2X WK</v>
          </cell>
          <cell r="I93">
            <v>83.14</v>
          </cell>
          <cell r="J93" t="str">
            <v/>
          </cell>
          <cell r="L93" t="str">
            <v>Taxable</v>
          </cell>
          <cell r="M93" t="str">
            <v>Yes</v>
          </cell>
          <cell r="N93" t="str">
            <v/>
          </cell>
          <cell r="O93">
            <v>83.14</v>
          </cell>
        </row>
        <row r="94">
          <cell r="G94" t="str">
            <v>65C2WB1</v>
          </cell>
          <cell r="H94" t="str">
            <v>1-65 GAL BEAR CART CMML 2X WK</v>
          </cell>
          <cell r="I94">
            <v>83.14</v>
          </cell>
          <cell r="J94" t="str">
            <v/>
          </cell>
          <cell r="L94" t="str">
            <v>Taxable</v>
          </cell>
          <cell r="M94" t="str">
            <v>Yes</v>
          </cell>
          <cell r="N94" t="str">
            <v/>
          </cell>
          <cell r="O94">
            <v>83.14</v>
          </cell>
        </row>
        <row r="95">
          <cell r="G95" t="str">
            <v>65C2WB1</v>
          </cell>
          <cell r="H95" t="str">
            <v>1-65 GAL BEAR CART CMML 2X WK</v>
          </cell>
          <cell r="I95">
            <v>83.14</v>
          </cell>
          <cell r="J95" t="str">
            <v/>
          </cell>
          <cell r="L95" t="str">
            <v>Taxable</v>
          </cell>
          <cell r="M95" t="str">
            <v>Yes</v>
          </cell>
          <cell r="N95" t="str">
            <v/>
          </cell>
          <cell r="O95">
            <v>83.14</v>
          </cell>
        </row>
        <row r="96">
          <cell r="G96" t="str">
            <v>65C2WB1</v>
          </cell>
          <cell r="H96" t="str">
            <v>1-65 GAL BEAR CART CMML 2X WK</v>
          </cell>
          <cell r="I96">
            <v>83.14</v>
          </cell>
          <cell r="J96" t="str">
            <v/>
          </cell>
          <cell r="L96" t="str">
            <v>Taxable</v>
          </cell>
          <cell r="M96" t="str">
            <v>Yes</v>
          </cell>
          <cell r="N96" t="str">
            <v/>
          </cell>
          <cell r="O96">
            <v>83.14</v>
          </cell>
        </row>
        <row r="97">
          <cell r="G97" t="str">
            <v>65C3WB1</v>
          </cell>
          <cell r="H97" t="str">
            <v>1-65 GAL BEAR CART CMML 3X WK</v>
          </cell>
          <cell r="I97">
            <v>124.7</v>
          </cell>
          <cell r="J97" t="str">
            <v/>
          </cell>
          <cell r="L97" t="str">
            <v>Taxable</v>
          </cell>
          <cell r="M97" t="str">
            <v>Yes</v>
          </cell>
          <cell r="N97" t="str">
            <v/>
          </cell>
          <cell r="O97">
            <v>124.7</v>
          </cell>
        </row>
        <row r="98">
          <cell r="G98" t="str">
            <v>65C3WB1</v>
          </cell>
          <cell r="H98" t="str">
            <v>1-65 GAL BEAR CART CMML 3X WK</v>
          </cell>
          <cell r="I98">
            <v>124.7</v>
          </cell>
          <cell r="J98" t="str">
            <v/>
          </cell>
          <cell r="L98" t="str">
            <v>Taxable</v>
          </cell>
          <cell r="M98" t="str">
            <v>Yes</v>
          </cell>
          <cell r="N98" t="str">
            <v/>
          </cell>
          <cell r="O98">
            <v>124.7</v>
          </cell>
        </row>
        <row r="99">
          <cell r="G99" t="str">
            <v>65C3WB1</v>
          </cell>
          <cell r="H99" t="str">
            <v>1-65 GAL BEAR CART CMML 3X WK</v>
          </cell>
          <cell r="I99">
            <v>124.7</v>
          </cell>
          <cell r="J99" t="str">
            <v/>
          </cell>
          <cell r="L99" t="str">
            <v>Taxable</v>
          </cell>
          <cell r="M99" t="str">
            <v>Yes</v>
          </cell>
          <cell r="N99" t="str">
            <v/>
          </cell>
          <cell r="O99">
            <v>124.7</v>
          </cell>
        </row>
        <row r="100">
          <cell r="G100" t="str">
            <v>65C3WB1</v>
          </cell>
          <cell r="H100" t="str">
            <v>1-65 GAL BEAR CART CMML 3X WK</v>
          </cell>
          <cell r="I100">
            <v>124.7</v>
          </cell>
          <cell r="J100" t="str">
            <v/>
          </cell>
          <cell r="L100" t="str">
            <v>Taxable</v>
          </cell>
          <cell r="M100" t="str">
            <v>Yes</v>
          </cell>
          <cell r="N100" t="str">
            <v/>
          </cell>
          <cell r="O100">
            <v>124.7</v>
          </cell>
        </row>
        <row r="101">
          <cell r="G101" t="str">
            <v>65C3WB1</v>
          </cell>
          <cell r="H101" t="str">
            <v>1-65 GAL BEAR CART CMML 3X WK</v>
          </cell>
          <cell r="I101">
            <v>124.7</v>
          </cell>
          <cell r="J101" t="str">
            <v/>
          </cell>
          <cell r="L101" t="str">
            <v>Taxable</v>
          </cell>
          <cell r="M101" t="str">
            <v>Yes</v>
          </cell>
          <cell r="N101" t="str">
            <v/>
          </cell>
          <cell r="O101">
            <v>124.7</v>
          </cell>
        </row>
        <row r="102">
          <cell r="G102" t="str">
            <v>65C4WB1</v>
          </cell>
          <cell r="H102" t="str">
            <v>1-65 GAL BEAR CART CMML 4X WK</v>
          </cell>
          <cell r="I102">
            <v>166.27</v>
          </cell>
          <cell r="J102" t="str">
            <v/>
          </cell>
          <cell r="L102" t="str">
            <v>Taxable</v>
          </cell>
          <cell r="M102" t="str">
            <v>Yes</v>
          </cell>
          <cell r="N102" t="str">
            <v/>
          </cell>
          <cell r="O102">
            <v>166.27</v>
          </cell>
        </row>
        <row r="103">
          <cell r="G103" t="str">
            <v>65C4WB1</v>
          </cell>
          <cell r="H103" t="str">
            <v>1-65 GAL BEAR CART CMML 4X WK</v>
          </cell>
          <cell r="I103">
            <v>166.27</v>
          </cell>
          <cell r="J103" t="str">
            <v/>
          </cell>
          <cell r="L103" t="str">
            <v>Taxable</v>
          </cell>
          <cell r="M103" t="str">
            <v>Yes</v>
          </cell>
          <cell r="N103" t="str">
            <v/>
          </cell>
          <cell r="O103">
            <v>166.27</v>
          </cell>
        </row>
        <row r="104">
          <cell r="G104" t="str">
            <v>65C4WB1</v>
          </cell>
          <cell r="H104" t="str">
            <v>1-65 GAL BEAR CART CMML 4X WK</v>
          </cell>
          <cell r="I104">
            <v>166.27</v>
          </cell>
          <cell r="J104" t="str">
            <v/>
          </cell>
          <cell r="L104" t="str">
            <v>Taxable</v>
          </cell>
          <cell r="M104" t="str">
            <v>Yes</v>
          </cell>
          <cell r="N104" t="str">
            <v/>
          </cell>
          <cell r="O104">
            <v>166.27</v>
          </cell>
        </row>
        <row r="105">
          <cell r="G105" t="str">
            <v>65C4WB1</v>
          </cell>
          <cell r="H105" t="str">
            <v>1-65 GAL BEAR CART CMML 4X WK</v>
          </cell>
          <cell r="I105">
            <v>166.27</v>
          </cell>
          <cell r="J105" t="str">
            <v/>
          </cell>
          <cell r="L105" t="str">
            <v>Taxable</v>
          </cell>
          <cell r="M105" t="str">
            <v>Yes</v>
          </cell>
          <cell r="N105" t="str">
            <v/>
          </cell>
          <cell r="O105">
            <v>166.27</v>
          </cell>
        </row>
        <row r="106">
          <cell r="G106" t="str">
            <v>65C4WB1</v>
          </cell>
          <cell r="H106" t="str">
            <v>1-65 GAL BEAR CART CMML 4X WK</v>
          </cell>
          <cell r="I106">
            <v>166.27</v>
          </cell>
          <cell r="J106" t="str">
            <v/>
          </cell>
          <cell r="L106" t="str">
            <v>Taxable</v>
          </cell>
          <cell r="M106" t="str">
            <v>Yes</v>
          </cell>
          <cell r="N106" t="str">
            <v/>
          </cell>
          <cell r="O106">
            <v>166.27</v>
          </cell>
        </row>
        <row r="107">
          <cell r="G107" t="str">
            <v>65C5WB1</v>
          </cell>
          <cell r="H107" t="str">
            <v>1-65 GAL BEAR CART CMML 5X WK</v>
          </cell>
          <cell r="I107">
            <v>207.84</v>
          </cell>
          <cell r="J107" t="str">
            <v/>
          </cell>
          <cell r="L107" t="str">
            <v>Taxable</v>
          </cell>
          <cell r="M107" t="str">
            <v>Yes</v>
          </cell>
          <cell r="N107" t="str">
            <v/>
          </cell>
          <cell r="O107">
            <v>207.84</v>
          </cell>
        </row>
        <row r="108">
          <cell r="G108" t="str">
            <v>65C5WB1</v>
          </cell>
          <cell r="H108" t="str">
            <v>1-65 GAL BEAR CART CMML 5X WK</v>
          </cell>
          <cell r="I108">
            <v>207.84</v>
          </cell>
          <cell r="J108" t="str">
            <v/>
          </cell>
          <cell r="L108" t="str">
            <v>Taxable</v>
          </cell>
          <cell r="M108" t="str">
            <v>Yes</v>
          </cell>
          <cell r="N108" t="str">
            <v/>
          </cell>
          <cell r="O108">
            <v>207.84</v>
          </cell>
        </row>
        <row r="109">
          <cell r="G109" t="str">
            <v>65C5WB1</v>
          </cell>
          <cell r="H109" t="str">
            <v>1-65 GAL BEAR CART CMML 5X WK</v>
          </cell>
          <cell r="I109">
            <v>207.84</v>
          </cell>
          <cell r="J109" t="str">
            <v/>
          </cell>
          <cell r="L109" t="str">
            <v>Taxable</v>
          </cell>
          <cell r="M109" t="str">
            <v>Yes</v>
          </cell>
          <cell r="N109" t="str">
            <v/>
          </cell>
          <cell r="O109">
            <v>207.84</v>
          </cell>
        </row>
        <row r="110">
          <cell r="G110" t="str">
            <v>65C5WB1</v>
          </cell>
          <cell r="H110" t="str">
            <v>1-65 GAL BEAR CART CMML 5X WK</v>
          </cell>
          <cell r="I110">
            <v>207.84</v>
          </cell>
          <cell r="J110" t="str">
            <v/>
          </cell>
          <cell r="L110" t="str">
            <v>Taxable</v>
          </cell>
          <cell r="M110" t="str">
            <v>Yes</v>
          </cell>
          <cell r="N110" t="str">
            <v/>
          </cell>
          <cell r="O110">
            <v>207.84</v>
          </cell>
        </row>
        <row r="111">
          <cell r="G111" t="str">
            <v>65C5WB1</v>
          </cell>
          <cell r="H111" t="str">
            <v>1-65 GAL BEAR CART CMML 5X WK</v>
          </cell>
          <cell r="I111">
            <v>207.84</v>
          </cell>
          <cell r="J111" t="str">
            <v/>
          </cell>
          <cell r="L111" t="str">
            <v>Taxable</v>
          </cell>
          <cell r="M111" t="str">
            <v>Yes</v>
          </cell>
          <cell r="N111" t="str">
            <v/>
          </cell>
          <cell r="O111">
            <v>207.84</v>
          </cell>
        </row>
        <row r="112">
          <cell r="G112" t="str">
            <v>65CBRENT</v>
          </cell>
          <cell r="H112" t="str">
            <v>65 CMML BEAR RENT</v>
          </cell>
          <cell r="I112">
            <v>6.84</v>
          </cell>
          <cell r="J112" t="str">
            <v/>
          </cell>
          <cell r="L112" t="str">
            <v>Taxable</v>
          </cell>
          <cell r="M112" t="str">
            <v>Yes</v>
          </cell>
          <cell r="N112" t="str">
            <v/>
          </cell>
          <cell r="O112">
            <v>6.84</v>
          </cell>
        </row>
        <row r="113">
          <cell r="G113" t="str">
            <v>65CBRENT</v>
          </cell>
          <cell r="H113" t="str">
            <v>65 CMML BEAR RENT</v>
          </cell>
          <cell r="I113">
            <v>6.84</v>
          </cell>
          <cell r="J113" t="str">
            <v/>
          </cell>
          <cell r="L113" t="str">
            <v>Taxable</v>
          </cell>
          <cell r="M113" t="str">
            <v>Yes</v>
          </cell>
          <cell r="N113" t="str">
            <v/>
          </cell>
          <cell r="O113">
            <v>6.84</v>
          </cell>
        </row>
        <row r="114">
          <cell r="G114" t="str">
            <v>65CBRENT</v>
          </cell>
          <cell r="H114" t="str">
            <v>65 CMML BEAR RENT</v>
          </cell>
          <cell r="I114">
            <v>6.84</v>
          </cell>
          <cell r="J114" t="str">
            <v/>
          </cell>
          <cell r="L114" t="str">
            <v>Taxable</v>
          </cell>
          <cell r="M114" t="str">
            <v>Yes</v>
          </cell>
          <cell r="N114" t="str">
            <v/>
          </cell>
          <cell r="O114">
            <v>6.84</v>
          </cell>
        </row>
        <row r="115">
          <cell r="G115" t="str">
            <v>65CBRENT</v>
          </cell>
          <cell r="H115" t="str">
            <v>65 CMML BEAR RENT</v>
          </cell>
          <cell r="I115">
            <v>6.84</v>
          </cell>
          <cell r="J115" t="str">
            <v/>
          </cell>
          <cell r="L115" t="str">
            <v>Taxable</v>
          </cell>
          <cell r="M115" t="str">
            <v>Yes</v>
          </cell>
          <cell r="N115" t="str">
            <v/>
          </cell>
          <cell r="O115">
            <v>6.84</v>
          </cell>
        </row>
        <row r="116">
          <cell r="G116" t="str">
            <v>65CBRENT</v>
          </cell>
          <cell r="H116" t="str">
            <v>65 CMML BEAR RENT</v>
          </cell>
          <cell r="I116">
            <v>6.84</v>
          </cell>
          <cell r="J116" t="str">
            <v/>
          </cell>
          <cell r="L116" t="str">
            <v>Taxable</v>
          </cell>
          <cell r="M116" t="str">
            <v>Yes</v>
          </cell>
          <cell r="N116" t="str">
            <v/>
          </cell>
          <cell r="O116">
            <v>6.84</v>
          </cell>
        </row>
        <row r="117">
          <cell r="G117" t="str">
            <v>65CWB1</v>
          </cell>
          <cell r="H117" t="str">
            <v>1-65 GAL BEAR CART CMML WKLY</v>
          </cell>
          <cell r="I117">
            <v>41.57</v>
          </cell>
          <cell r="J117" t="str">
            <v/>
          </cell>
          <cell r="L117" t="str">
            <v>Taxable</v>
          </cell>
          <cell r="M117" t="str">
            <v>Yes</v>
          </cell>
          <cell r="N117" t="str">
            <v/>
          </cell>
          <cell r="O117">
            <v>41.57</v>
          </cell>
        </row>
        <row r="118">
          <cell r="G118" t="str">
            <v>65CWB1</v>
          </cell>
          <cell r="H118" t="str">
            <v>1-65 GAL BEAR CART CMML WKLY</v>
          </cell>
          <cell r="I118">
            <v>41.57</v>
          </cell>
          <cell r="J118" t="str">
            <v/>
          </cell>
          <cell r="L118" t="str">
            <v>Taxable</v>
          </cell>
          <cell r="M118" t="str">
            <v>Yes</v>
          </cell>
          <cell r="N118" t="str">
            <v/>
          </cell>
          <cell r="O118">
            <v>41.57</v>
          </cell>
        </row>
        <row r="119">
          <cell r="G119" t="str">
            <v>65CWB1</v>
          </cell>
          <cell r="H119" t="str">
            <v>1-65 GAL BEAR CART CMML WKLY</v>
          </cell>
          <cell r="I119">
            <v>41.57</v>
          </cell>
          <cell r="J119" t="str">
            <v/>
          </cell>
          <cell r="L119" t="str">
            <v>Taxable</v>
          </cell>
          <cell r="M119" t="str">
            <v>Yes</v>
          </cell>
          <cell r="N119" t="str">
            <v/>
          </cell>
          <cell r="O119">
            <v>41.57</v>
          </cell>
        </row>
        <row r="120">
          <cell r="G120" t="str">
            <v>65CWB1</v>
          </cell>
          <cell r="H120" t="str">
            <v>1-65 GAL BEAR CART CMML WKLY</v>
          </cell>
          <cell r="I120">
            <v>41.57</v>
          </cell>
          <cell r="J120" t="str">
            <v/>
          </cell>
          <cell r="L120" t="str">
            <v>Taxable</v>
          </cell>
          <cell r="M120" t="str">
            <v>Yes</v>
          </cell>
          <cell r="N120" t="str">
            <v/>
          </cell>
          <cell r="O120">
            <v>41.57</v>
          </cell>
        </row>
        <row r="121">
          <cell r="G121" t="str">
            <v>65CWB1</v>
          </cell>
          <cell r="H121" t="str">
            <v>1-65 GAL BEAR CART CMML WKLY</v>
          </cell>
          <cell r="I121">
            <v>41.57</v>
          </cell>
          <cell r="J121" t="str">
            <v/>
          </cell>
          <cell r="L121" t="str">
            <v>Taxable</v>
          </cell>
          <cell r="M121" t="str">
            <v>Yes</v>
          </cell>
          <cell r="N121" t="str">
            <v/>
          </cell>
          <cell r="O121">
            <v>41.57</v>
          </cell>
        </row>
        <row r="122">
          <cell r="G122" t="str">
            <v>65RBRENT</v>
          </cell>
          <cell r="H122" t="str">
            <v>65 RESI BEAR RENT</v>
          </cell>
          <cell r="I122">
            <v>13.68</v>
          </cell>
          <cell r="J122" t="str">
            <v/>
          </cell>
          <cell r="L122" t="str">
            <v>Taxable</v>
          </cell>
          <cell r="M122" t="str">
            <v>Yes</v>
          </cell>
          <cell r="N122" t="str">
            <v>bi</v>
          </cell>
          <cell r="O122">
            <v>6.84</v>
          </cell>
        </row>
        <row r="123">
          <cell r="G123" t="str">
            <v>65RBRENT</v>
          </cell>
          <cell r="H123" t="str">
            <v>65 RESI BEAR RENT</v>
          </cell>
          <cell r="I123">
            <v>13.68</v>
          </cell>
          <cell r="J123" t="str">
            <v/>
          </cell>
          <cell r="L123" t="str">
            <v>Taxable</v>
          </cell>
          <cell r="M123" t="str">
            <v>Yes</v>
          </cell>
          <cell r="N123" t="str">
            <v>bi</v>
          </cell>
          <cell r="O123">
            <v>6.84</v>
          </cell>
        </row>
        <row r="124">
          <cell r="G124" t="str">
            <v>65RBRENT</v>
          </cell>
          <cell r="H124" t="str">
            <v>65 RESI BEAR RENT</v>
          </cell>
          <cell r="I124">
            <v>13.68</v>
          </cell>
          <cell r="J124" t="str">
            <v/>
          </cell>
          <cell r="L124" t="str">
            <v>Taxable</v>
          </cell>
          <cell r="M124" t="str">
            <v>Yes</v>
          </cell>
          <cell r="N124" t="str">
            <v>bi</v>
          </cell>
          <cell r="O124">
            <v>6.84</v>
          </cell>
        </row>
        <row r="125">
          <cell r="G125" t="str">
            <v>65RBRENT</v>
          </cell>
          <cell r="H125" t="str">
            <v>65 RESI BEAR RENT</v>
          </cell>
          <cell r="I125">
            <v>13.68</v>
          </cell>
          <cell r="J125" t="str">
            <v/>
          </cell>
          <cell r="L125" t="str">
            <v>Taxable</v>
          </cell>
          <cell r="M125" t="str">
            <v>Yes</v>
          </cell>
          <cell r="N125" t="str">
            <v>bi</v>
          </cell>
          <cell r="O125">
            <v>6.84</v>
          </cell>
        </row>
        <row r="126">
          <cell r="G126" t="str">
            <v>65RBRENT</v>
          </cell>
          <cell r="H126" t="str">
            <v>65 RESI BEAR RENT</v>
          </cell>
          <cell r="I126">
            <v>13.68</v>
          </cell>
          <cell r="J126" t="str">
            <v/>
          </cell>
          <cell r="L126" t="str">
            <v>Taxable</v>
          </cell>
          <cell r="M126" t="str">
            <v>Yes</v>
          </cell>
          <cell r="N126" t="str">
            <v>bi</v>
          </cell>
          <cell r="O126">
            <v>6.84</v>
          </cell>
        </row>
        <row r="127">
          <cell r="G127" t="str">
            <v>90C2W1</v>
          </cell>
          <cell r="H127" t="str">
            <v>1-90 GAL CART CMML 2X WK</v>
          </cell>
          <cell r="I127">
            <v>89.28</v>
          </cell>
          <cell r="J127" t="str">
            <v/>
          </cell>
          <cell r="L127" t="str">
            <v>Taxable</v>
          </cell>
          <cell r="M127" t="str">
            <v>Yes</v>
          </cell>
          <cell r="N127" t="str">
            <v/>
          </cell>
          <cell r="O127">
            <v>89.28</v>
          </cell>
        </row>
        <row r="128">
          <cell r="G128" t="str">
            <v>90C2W1</v>
          </cell>
          <cell r="H128" t="str">
            <v>1-90 GAL CART CMML 2X WK</v>
          </cell>
          <cell r="I128">
            <v>89.28</v>
          </cell>
          <cell r="J128" t="str">
            <v/>
          </cell>
          <cell r="L128" t="str">
            <v>Taxable</v>
          </cell>
          <cell r="M128" t="str">
            <v>Yes</v>
          </cell>
          <cell r="N128" t="str">
            <v/>
          </cell>
          <cell r="O128">
            <v>89.28</v>
          </cell>
        </row>
        <row r="129">
          <cell r="G129" t="str">
            <v>90C2W1</v>
          </cell>
          <cell r="H129" t="str">
            <v>1-90 GAL CART CMML 2X WK</v>
          </cell>
          <cell r="I129">
            <v>89.28</v>
          </cell>
          <cell r="J129" t="str">
            <v/>
          </cell>
          <cell r="L129" t="str">
            <v>Taxable</v>
          </cell>
          <cell r="M129" t="str">
            <v>Yes</v>
          </cell>
          <cell r="N129" t="str">
            <v/>
          </cell>
          <cell r="O129">
            <v>89.28</v>
          </cell>
        </row>
        <row r="130">
          <cell r="G130" t="str">
            <v>90C2W1</v>
          </cell>
          <cell r="H130" t="str">
            <v>1-90 GAL CART CMML 2X WK</v>
          </cell>
          <cell r="I130">
            <v>89.28</v>
          </cell>
          <cell r="J130" t="str">
            <v/>
          </cell>
          <cell r="L130" t="str">
            <v>Taxable</v>
          </cell>
          <cell r="M130" t="str">
            <v>Yes</v>
          </cell>
          <cell r="N130" t="str">
            <v/>
          </cell>
          <cell r="O130">
            <v>89.28</v>
          </cell>
        </row>
        <row r="131">
          <cell r="G131" t="str">
            <v>90C2W1</v>
          </cell>
          <cell r="H131" t="str">
            <v>1-90 GAL CART CMML 2X WK</v>
          </cell>
          <cell r="I131">
            <v>89.28</v>
          </cell>
          <cell r="J131" t="str">
            <v/>
          </cell>
          <cell r="L131" t="str">
            <v>Taxable</v>
          </cell>
          <cell r="M131" t="str">
            <v>Yes</v>
          </cell>
          <cell r="N131" t="str">
            <v/>
          </cell>
          <cell r="O131">
            <v>89.28</v>
          </cell>
        </row>
        <row r="132">
          <cell r="G132" t="str">
            <v>90C3W1</v>
          </cell>
          <cell r="H132" t="str">
            <v>1-90 GAL CART CMML 3X WK</v>
          </cell>
          <cell r="I132">
            <v>133.93</v>
          </cell>
          <cell r="J132" t="str">
            <v/>
          </cell>
          <cell r="L132" t="str">
            <v>Taxable</v>
          </cell>
          <cell r="M132" t="str">
            <v>Yes</v>
          </cell>
          <cell r="N132" t="str">
            <v/>
          </cell>
          <cell r="O132">
            <v>133.93</v>
          </cell>
        </row>
        <row r="133">
          <cell r="G133" t="str">
            <v>90C3W1</v>
          </cell>
          <cell r="H133" t="str">
            <v>1-90 GAL CART CMML 3X WK</v>
          </cell>
          <cell r="I133">
            <v>133.93</v>
          </cell>
          <cell r="J133" t="str">
            <v/>
          </cell>
          <cell r="L133" t="str">
            <v>Taxable</v>
          </cell>
          <cell r="M133" t="str">
            <v>Yes</v>
          </cell>
          <cell r="N133" t="str">
            <v/>
          </cell>
          <cell r="O133">
            <v>133.93</v>
          </cell>
        </row>
        <row r="134">
          <cell r="G134" t="str">
            <v>90C3W1</v>
          </cell>
          <cell r="H134" t="str">
            <v>1-90 GAL CART CMML 3X WK</v>
          </cell>
          <cell r="I134">
            <v>133.93</v>
          </cell>
          <cell r="J134" t="str">
            <v/>
          </cell>
          <cell r="L134" t="str">
            <v>Taxable</v>
          </cell>
          <cell r="M134" t="str">
            <v>Yes</v>
          </cell>
          <cell r="N134" t="str">
            <v/>
          </cell>
          <cell r="O134">
            <v>133.93</v>
          </cell>
        </row>
        <row r="135">
          <cell r="G135" t="str">
            <v>90C3W1</v>
          </cell>
          <cell r="H135" t="str">
            <v>1-90 GAL CART CMML 3X WK</v>
          </cell>
          <cell r="I135">
            <v>133.93</v>
          </cell>
          <cell r="J135" t="str">
            <v/>
          </cell>
          <cell r="L135" t="str">
            <v>Taxable</v>
          </cell>
          <cell r="M135" t="str">
            <v>Yes</v>
          </cell>
          <cell r="N135" t="str">
            <v/>
          </cell>
          <cell r="O135">
            <v>133.93</v>
          </cell>
        </row>
        <row r="136">
          <cell r="G136" t="str">
            <v>90C3W1</v>
          </cell>
          <cell r="H136" t="str">
            <v>1-90 GAL CART CMML 3X WK</v>
          </cell>
          <cell r="I136">
            <v>133.93</v>
          </cell>
          <cell r="J136" t="str">
            <v/>
          </cell>
          <cell r="L136" t="str">
            <v>Taxable</v>
          </cell>
          <cell r="M136" t="str">
            <v>Yes</v>
          </cell>
          <cell r="N136" t="str">
            <v/>
          </cell>
          <cell r="O136">
            <v>133.93</v>
          </cell>
        </row>
        <row r="137">
          <cell r="G137" t="str">
            <v>90C4W1</v>
          </cell>
          <cell r="H137" t="str">
            <v>1-90 GAL CART CMML 4X WK</v>
          </cell>
          <cell r="I137">
            <v>178.57</v>
          </cell>
          <cell r="J137" t="str">
            <v/>
          </cell>
          <cell r="L137" t="str">
            <v>Taxable</v>
          </cell>
          <cell r="M137" t="str">
            <v>Yes</v>
          </cell>
          <cell r="N137" t="str">
            <v/>
          </cell>
          <cell r="O137">
            <v>178.57</v>
          </cell>
        </row>
        <row r="138">
          <cell r="G138" t="str">
            <v>90C4W1</v>
          </cell>
          <cell r="H138" t="str">
            <v>1-90 GAL CART CMML 4X WK</v>
          </cell>
          <cell r="I138">
            <v>178.57</v>
          </cell>
          <cell r="J138" t="str">
            <v/>
          </cell>
          <cell r="L138" t="str">
            <v>Taxable</v>
          </cell>
          <cell r="M138" t="str">
            <v>Yes</v>
          </cell>
          <cell r="N138" t="str">
            <v/>
          </cell>
          <cell r="O138">
            <v>178.57</v>
          </cell>
        </row>
        <row r="139">
          <cell r="G139" t="str">
            <v>90C4W1</v>
          </cell>
          <cell r="H139" t="str">
            <v>1-90 GAL CART CMML 4X WK</v>
          </cell>
          <cell r="I139">
            <v>178.57</v>
          </cell>
          <cell r="J139" t="str">
            <v/>
          </cell>
          <cell r="L139" t="str">
            <v>Taxable</v>
          </cell>
          <cell r="M139" t="str">
            <v>Yes</v>
          </cell>
          <cell r="N139" t="str">
            <v/>
          </cell>
          <cell r="O139">
            <v>178.57</v>
          </cell>
        </row>
        <row r="140">
          <cell r="G140" t="str">
            <v>90C4W1</v>
          </cell>
          <cell r="H140" t="str">
            <v>1-90 GAL CART CMML 4X WK</v>
          </cell>
          <cell r="I140">
            <v>178.57</v>
          </cell>
          <cell r="J140" t="str">
            <v/>
          </cell>
          <cell r="L140" t="str">
            <v>Taxable</v>
          </cell>
          <cell r="M140" t="str">
            <v>Yes</v>
          </cell>
          <cell r="N140" t="str">
            <v/>
          </cell>
          <cell r="O140">
            <v>178.57</v>
          </cell>
        </row>
        <row r="141">
          <cell r="G141" t="str">
            <v>90C4W1</v>
          </cell>
          <cell r="H141" t="str">
            <v>1-90 GAL CART CMML 4X WK</v>
          </cell>
          <cell r="I141">
            <v>178.57</v>
          </cell>
          <cell r="J141" t="str">
            <v/>
          </cell>
          <cell r="L141" t="str">
            <v>Taxable</v>
          </cell>
          <cell r="M141" t="str">
            <v>Yes</v>
          </cell>
          <cell r="N141" t="str">
            <v/>
          </cell>
          <cell r="O141">
            <v>178.57</v>
          </cell>
        </row>
        <row r="142">
          <cell r="G142" t="str">
            <v>90C5W1</v>
          </cell>
          <cell r="H142" t="str">
            <v>1-90 GAL CART CMML 5X WK</v>
          </cell>
          <cell r="I142">
            <v>223.21</v>
          </cell>
          <cell r="J142" t="str">
            <v/>
          </cell>
          <cell r="L142" t="str">
            <v>Taxable</v>
          </cell>
          <cell r="M142" t="str">
            <v>Yes</v>
          </cell>
          <cell r="N142" t="str">
            <v/>
          </cell>
          <cell r="O142">
            <v>223.21</v>
          </cell>
        </row>
        <row r="143">
          <cell r="G143" t="str">
            <v>90C5W1</v>
          </cell>
          <cell r="H143" t="str">
            <v>1-90 GAL CART CMML 5X WK</v>
          </cell>
          <cell r="I143">
            <v>223.21</v>
          </cell>
          <cell r="J143" t="str">
            <v/>
          </cell>
          <cell r="L143" t="str">
            <v>Taxable</v>
          </cell>
          <cell r="M143" t="str">
            <v>Yes</v>
          </cell>
          <cell r="N143" t="str">
            <v/>
          </cell>
          <cell r="O143">
            <v>223.21</v>
          </cell>
        </row>
        <row r="144">
          <cell r="G144" t="str">
            <v>90C5W1</v>
          </cell>
          <cell r="H144" t="str">
            <v>1-90 GAL CART CMML 5X WK</v>
          </cell>
          <cell r="I144">
            <v>223.21</v>
          </cell>
          <cell r="J144" t="str">
            <v/>
          </cell>
          <cell r="L144" t="str">
            <v>Taxable</v>
          </cell>
          <cell r="M144" t="str">
            <v>Yes</v>
          </cell>
          <cell r="N144" t="str">
            <v/>
          </cell>
          <cell r="O144">
            <v>223.21</v>
          </cell>
        </row>
        <row r="145">
          <cell r="G145" t="str">
            <v>90C5W1</v>
          </cell>
          <cell r="H145" t="str">
            <v>1-90 GAL CART CMML 5X WK</v>
          </cell>
          <cell r="I145">
            <v>223.21</v>
          </cell>
          <cell r="J145" t="str">
            <v/>
          </cell>
          <cell r="L145" t="str">
            <v>Taxable</v>
          </cell>
          <cell r="M145" t="str">
            <v>Yes</v>
          </cell>
          <cell r="N145" t="str">
            <v/>
          </cell>
          <cell r="O145">
            <v>223.21</v>
          </cell>
        </row>
        <row r="146">
          <cell r="G146" t="str">
            <v>90C5W1</v>
          </cell>
          <cell r="H146" t="str">
            <v>1-90 GAL CART CMML 5X WK</v>
          </cell>
          <cell r="I146">
            <v>223.21</v>
          </cell>
          <cell r="J146" t="str">
            <v/>
          </cell>
          <cell r="L146" t="str">
            <v>Taxable</v>
          </cell>
          <cell r="M146" t="str">
            <v>Yes</v>
          </cell>
          <cell r="N146" t="str">
            <v/>
          </cell>
          <cell r="O146">
            <v>223.21</v>
          </cell>
        </row>
        <row r="147">
          <cell r="G147" t="str">
            <v>90CE1</v>
          </cell>
          <cell r="H147" t="str">
            <v>1-90 GAL CART CMML EOW</v>
          </cell>
          <cell r="I147">
            <v>22.37</v>
          </cell>
          <cell r="J147" t="str">
            <v/>
          </cell>
          <cell r="L147" t="str">
            <v>Taxable</v>
          </cell>
          <cell r="M147" t="str">
            <v>Yes</v>
          </cell>
          <cell r="N147" t="str">
            <v/>
          </cell>
          <cell r="O147">
            <v>22.37</v>
          </cell>
        </row>
        <row r="148">
          <cell r="G148" t="str">
            <v>90CE1</v>
          </cell>
          <cell r="H148" t="str">
            <v>1-90 GAL CART CMML EOW</v>
          </cell>
          <cell r="I148">
            <v>22.37</v>
          </cell>
          <cell r="J148" t="str">
            <v/>
          </cell>
          <cell r="L148" t="str">
            <v>Taxable</v>
          </cell>
          <cell r="M148" t="str">
            <v>Yes</v>
          </cell>
          <cell r="N148" t="str">
            <v/>
          </cell>
          <cell r="O148">
            <v>22.37</v>
          </cell>
        </row>
        <row r="149">
          <cell r="G149" t="str">
            <v>90CE1</v>
          </cell>
          <cell r="H149" t="str">
            <v>1-90 GAL CART CMML EOW</v>
          </cell>
          <cell r="I149">
            <v>22.37</v>
          </cell>
          <cell r="J149" t="str">
            <v/>
          </cell>
          <cell r="L149" t="str">
            <v>Taxable</v>
          </cell>
          <cell r="M149" t="str">
            <v>Yes</v>
          </cell>
          <cell r="N149" t="str">
            <v/>
          </cell>
          <cell r="O149">
            <v>22.37</v>
          </cell>
        </row>
        <row r="150">
          <cell r="G150" t="str">
            <v>90CE1</v>
          </cell>
          <cell r="H150" t="str">
            <v>1-90 GAL CART CMML EOW</v>
          </cell>
          <cell r="I150">
            <v>22.37</v>
          </cell>
          <cell r="J150" t="str">
            <v/>
          </cell>
          <cell r="L150" t="str">
            <v>Taxable</v>
          </cell>
          <cell r="M150" t="str">
            <v>Yes</v>
          </cell>
          <cell r="N150" t="str">
            <v/>
          </cell>
          <cell r="O150">
            <v>22.37</v>
          </cell>
        </row>
        <row r="151">
          <cell r="G151" t="str">
            <v>90CE1</v>
          </cell>
          <cell r="H151" t="str">
            <v>1-90 GAL CART CMML EOW</v>
          </cell>
          <cell r="I151">
            <v>22.37</v>
          </cell>
          <cell r="J151" t="str">
            <v/>
          </cell>
          <cell r="L151" t="str">
            <v>Taxable</v>
          </cell>
          <cell r="M151" t="str">
            <v>Yes</v>
          </cell>
          <cell r="N151" t="str">
            <v/>
          </cell>
          <cell r="O151">
            <v>22.37</v>
          </cell>
        </row>
        <row r="152">
          <cell r="G152" t="str">
            <v>90CM1</v>
          </cell>
          <cell r="H152" t="str">
            <v>1-90 GAL CART CMML MONTHLY</v>
          </cell>
          <cell r="I152">
            <v>10.31</v>
          </cell>
          <cell r="J152" t="str">
            <v/>
          </cell>
          <cell r="L152" t="str">
            <v>Taxable</v>
          </cell>
          <cell r="M152" t="str">
            <v>Yes</v>
          </cell>
          <cell r="N152" t="str">
            <v/>
          </cell>
          <cell r="O152">
            <v>10.31</v>
          </cell>
        </row>
        <row r="153">
          <cell r="G153" t="str">
            <v>90CM1</v>
          </cell>
          <cell r="H153" t="str">
            <v>1-90 GAL CART CMML MONTHLY</v>
          </cell>
          <cell r="I153">
            <v>10.31</v>
          </cell>
          <cell r="J153" t="str">
            <v/>
          </cell>
          <cell r="L153" t="str">
            <v>Taxable</v>
          </cell>
          <cell r="M153" t="str">
            <v>Yes</v>
          </cell>
          <cell r="N153" t="str">
            <v/>
          </cell>
          <cell r="O153">
            <v>10.31</v>
          </cell>
        </row>
        <row r="154">
          <cell r="G154" t="str">
            <v>90CM1</v>
          </cell>
          <cell r="H154" t="str">
            <v>1-90 GAL CART CMML MONTHLY</v>
          </cell>
          <cell r="I154">
            <v>10.31</v>
          </cell>
          <cell r="J154" t="str">
            <v/>
          </cell>
          <cell r="L154" t="str">
            <v>Taxable</v>
          </cell>
          <cell r="M154" t="str">
            <v>Yes</v>
          </cell>
          <cell r="N154" t="str">
            <v/>
          </cell>
          <cell r="O154">
            <v>10.31</v>
          </cell>
        </row>
        <row r="155">
          <cell r="G155" t="str">
            <v>90CM1</v>
          </cell>
          <cell r="H155" t="str">
            <v>1-90 GAL CART CMML MONTHLY</v>
          </cell>
          <cell r="I155">
            <v>10.31</v>
          </cell>
          <cell r="J155" t="str">
            <v/>
          </cell>
          <cell r="L155" t="str">
            <v>Taxable</v>
          </cell>
          <cell r="M155" t="str">
            <v>Yes</v>
          </cell>
          <cell r="N155" t="str">
            <v/>
          </cell>
          <cell r="O155">
            <v>10.31</v>
          </cell>
        </row>
        <row r="156">
          <cell r="G156" t="str">
            <v>90CM1</v>
          </cell>
          <cell r="H156" t="str">
            <v>1-90 GAL CART CMML MONTHLY</v>
          </cell>
          <cell r="I156">
            <v>10.31</v>
          </cell>
          <cell r="J156" t="str">
            <v/>
          </cell>
          <cell r="L156" t="str">
            <v>Taxable</v>
          </cell>
          <cell r="M156" t="str">
            <v>Yes</v>
          </cell>
          <cell r="N156" t="str">
            <v/>
          </cell>
          <cell r="O156">
            <v>10.31</v>
          </cell>
        </row>
        <row r="157">
          <cell r="G157" t="str">
            <v>90CW1</v>
          </cell>
          <cell r="H157" t="str">
            <v>1-90 GAL CART CMML WKLY</v>
          </cell>
          <cell r="I157">
            <v>44.64</v>
          </cell>
          <cell r="J157" t="str">
            <v/>
          </cell>
          <cell r="L157" t="str">
            <v>Taxable</v>
          </cell>
          <cell r="M157" t="str">
            <v>Yes</v>
          </cell>
          <cell r="N157" t="str">
            <v/>
          </cell>
          <cell r="O157">
            <v>44.64</v>
          </cell>
        </row>
        <row r="158">
          <cell r="G158" t="str">
            <v>90CW1</v>
          </cell>
          <cell r="H158" t="str">
            <v>1-90 GAL CART CMML WKLY</v>
          </cell>
          <cell r="I158">
            <v>44.64</v>
          </cell>
          <cell r="J158" t="str">
            <v/>
          </cell>
          <cell r="L158" t="str">
            <v>Taxable</v>
          </cell>
          <cell r="M158" t="str">
            <v>Yes</v>
          </cell>
          <cell r="N158" t="str">
            <v/>
          </cell>
          <cell r="O158">
            <v>44.64</v>
          </cell>
        </row>
        <row r="159">
          <cell r="G159" t="str">
            <v>90CW1</v>
          </cell>
          <cell r="H159" t="str">
            <v>1-90 GAL CART CMML WKLY</v>
          </cell>
          <cell r="I159">
            <v>44.64</v>
          </cell>
          <cell r="J159" t="str">
            <v/>
          </cell>
          <cell r="L159" t="str">
            <v>Taxable</v>
          </cell>
          <cell r="M159" t="str">
            <v>Yes</v>
          </cell>
          <cell r="N159" t="str">
            <v/>
          </cell>
          <cell r="O159">
            <v>44.64</v>
          </cell>
        </row>
        <row r="160">
          <cell r="G160" t="str">
            <v>90CW1</v>
          </cell>
          <cell r="H160" t="str">
            <v>1-90 GAL CART CMML WKLY</v>
          </cell>
          <cell r="I160">
            <v>44.64</v>
          </cell>
          <cell r="J160" t="str">
            <v/>
          </cell>
          <cell r="L160" t="str">
            <v>Taxable</v>
          </cell>
          <cell r="M160" t="str">
            <v>Yes</v>
          </cell>
          <cell r="N160" t="str">
            <v/>
          </cell>
          <cell r="O160">
            <v>44.64</v>
          </cell>
        </row>
        <row r="161">
          <cell r="G161" t="str">
            <v>90CW1</v>
          </cell>
          <cell r="H161" t="str">
            <v>1-90 GAL CART CMML WKLY</v>
          </cell>
          <cell r="I161">
            <v>44.64</v>
          </cell>
          <cell r="J161" t="str">
            <v/>
          </cell>
          <cell r="L161" t="str">
            <v>Taxable</v>
          </cell>
          <cell r="M161" t="str">
            <v>Yes</v>
          </cell>
          <cell r="N161" t="str">
            <v/>
          </cell>
          <cell r="O161">
            <v>44.64</v>
          </cell>
        </row>
        <row r="162">
          <cell r="G162" t="str">
            <v>90RW1</v>
          </cell>
          <cell r="H162" t="str">
            <v>1-90 GAL CART RESI WKLY</v>
          </cell>
          <cell r="I162">
            <v>65.88</v>
          </cell>
          <cell r="J162" t="str">
            <v/>
          </cell>
          <cell r="L162" t="str">
            <v>Taxable</v>
          </cell>
          <cell r="M162" t="str">
            <v>Yes</v>
          </cell>
          <cell r="N162" t="str">
            <v>bi</v>
          </cell>
          <cell r="O162">
            <v>32.94</v>
          </cell>
        </row>
        <row r="163">
          <cell r="G163" t="str">
            <v>90RW1</v>
          </cell>
          <cell r="H163" t="str">
            <v>1-90 GAL CART RESI WKLY</v>
          </cell>
          <cell r="I163">
            <v>65.88</v>
          </cell>
          <cell r="J163" t="str">
            <v/>
          </cell>
          <cell r="L163" t="str">
            <v>Taxable</v>
          </cell>
          <cell r="M163" t="str">
            <v>Yes</v>
          </cell>
          <cell r="N163" t="str">
            <v>bi</v>
          </cell>
          <cell r="O163">
            <v>32.94</v>
          </cell>
        </row>
        <row r="164">
          <cell r="G164" t="str">
            <v>90RW1</v>
          </cell>
          <cell r="H164" t="str">
            <v>1-90 GAL CART RESI WKLY</v>
          </cell>
          <cell r="I164">
            <v>65.88</v>
          </cell>
          <cell r="J164" t="str">
            <v/>
          </cell>
          <cell r="L164" t="str">
            <v>Taxable</v>
          </cell>
          <cell r="M164" t="str">
            <v>Yes</v>
          </cell>
          <cell r="N164" t="str">
            <v>bi</v>
          </cell>
          <cell r="O164">
            <v>32.94</v>
          </cell>
        </row>
        <row r="165">
          <cell r="G165" t="str">
            <v>90RW1</v>
          </cell>
          <cell r="H165" t="str">
            <v>1-90 GAL CART RESI WKLY</v>
          </cell>
          <cell r="I165">
            <v>65.88</v>
          </cell>
          <cell r="J165" t="str">
            <v/>
          </cell>
          <cell r="L165" t="str">
            <v>Taxable</v>
          </cell>
          <cell r="M165" t="str">
            <v>Yes</v>
          </cell>
          <cell r="N165" t="str">
            <v>bi</v>
          </cell>
          <cell r="O165">
            <v>32.94</v>
          </cell>
        </row>
        <row r="166">
          <cell r="G166" t="str">
            <v>90RW1</v>
          </cell>
          <cell r="H166" t="str">
            <v>1-90 GAL CART RESI WKLY</v>
          </cell>
          <cell r="I166">
            <v>65.88</v>
          </cell>
          <cell r="J166" t="str">
            <v/>
          </cell>
          <cell r="L166" t="str">
            <v>Taxable</v>
          </cell>
          <cell r="M166" t="str">
            <v>Yes</v>
          </cell>
          <cell r="N166" t="str">
            <v>bi</v>
          </cell>
          <cell r="O166">
            <v>32.94</v>
          </cell>
        </row>
        <row r="167">
          <cell r="G167" t="str">
            <v>95C2WB1</v>
          </cell>
          <cell r="H167" t="str">
            <v>1-95 GAL BEAR CART CMML 2X WK</v>
          </cell>
          <cell r="I167">
            <v>92.32</v>
          </cell>
          <cell r="J167" t="str">
            <v/>
          </cell>
          <cell r="L167" t="str">
            <v>Taxable</v>
          </cell>
          <cell r="M167" t="str">
            <v>Yes</v>
          </cell>
          <cell r="N167" t="str">
            <v/>
          </cell>
          <cell r="O167">
            <v>92.32</v>
          </cell>
        </row>
        <row r="168">
          <cell r="G168" t="str">
            <v>95C2WB1</v>
          </cell>
          <cell r="H168" t="str">
            <v>1-95 GAL BEAR CART CMML 2X WK</v>
          </cell>
          <cell r="I168">
            <v>92.32</v>
          </cell>
          <cell r="J168" t="str">
            <v/>
          </cell>
          <cell r="L168" t="str">
            <v>Taxable</v>
          </cell>
          <cell r="M168" t="str">
            <v>Yes</v>
          </cell>
          <cell r="N168" t="str">
            <v/>
          </cell>
          <cell r="O168">
            <v>92.32</v>
          </cell>
        </row>
        <row r="169">
          <cell r="G169" t="str">
            <v>95C2WB1</v>
          </cell>
          <cell r="H169" t="str">
            <v>1-95 GAL BEAR CART CMML 2X WK</v>
          </cell>
          <cell r="I169">
            <v>92.32</v>
          </cell>
          <cell r="J169" t="str">
            <v/>
          </cell>
          <cell r="L169" t="str">
            <v>Taxable</v>
          </cell>
          <cell r="M169" t="str">
            <v>Yes</v>
          </cell>
          <cell r="N169" t="str">
            <v/>
          </cell>
          <cell r="O169">
            <v>92.32</v>
          </cell>
        </row>
        <row r="170">
          <cell r="G170" t="str">
            <v>95C2WB1</v>
          </cell>
          <cell r="H170" t="str">
            <v>1-95 GAL BEAR CART CMML 2X WK</v>
          </cell>
          <cell r="I170">
            <v>92.32</v>
          </cell>
          <cell r="J170" t="str">
            <v/>
          </cell>
          <cell r="L170" t="str">
            <v>Taxable</v>
          </cell>
          <cell r="M170" t="str">
            <v>Yes</v>
          </cell>
          <cell r="N170" t="str">
            <v/>
          </cell>
          <cell r="O170">
            <v>92.32</v>
          </cell>
        </row>
        <row r="171">
          <cell r="G171" t="str">
            <v>95C2WB1</v>
          </cell>
          <cell r="H171" t="str">
            <v>1-95 GAL BEAR CART CMML 2X WK</v>
          </cell>
          <cell r="I171">
            <v>92.32</v>
          </cell>
          <cell r="J171" t="str">
            <v/>
          </cell>
          <cell r="L171" t="str">
            <v>Taxable</v>
          </cell>
          <cell r="M171" t="str">
            <v>Yes</v>
          </cell>
          <cell r="N171" t="str">
            <v/>
          </cell>
          <cell r="O171">
            <v>92.32</v>
          </cell>
        </row>
        <row r="172">
          <cell r="G172" t="str">
            <v>95C3WB1</v>
          </cell>
          <cell r="H172" t="str">
            <v>1-95 GAL BEAR CART CMML 3X WK</v>
          </cell>
          <cell r="I172">
            <v>138.47</v>
          </cell>
          <cell r="J172" t="str">
            <v/>
          </cell>
          <cell r="L172" t="str">
            <v>Taxable</v>
          </cell>
          <cell r="M172" t="str">
            <v>Yes</v>
          </cell>
          <cell r="N172" t="str">
            <v/>
          </cell>
          <cell r="O172">
            <v>138.47</v>
          </cell>
        </row>
        <row r="173">
          <cell r="G173" t="str">
            <v>95C3WB1</v>
          </cell>
          <cell r="H173" t="str">
            <v>1-95 GAL BEAR CART CMML 3X WK</v>
          </cell>
          <cell r="I173">
            <v>138.47</v>
          </cell>
          <cell r="J173" t="str">
            <v/>
          </cell>
          <cell r="L173" t="str">
            <v>Taxable</v>
          </cell>
          <cell r="M173" t="str">
            <v>Yes</v>
          </cell>
          <cell r="N173" t="str">
            <v/>
          </cell>
          <cell r="O173">
            <v>138.47</v>
          </cell>
        </row>
        <row r="174">
          <cell r="G174" t="str">
            <v>95C3WB1</v>
          </cell>
          <cell r="H174" t="str">
            <v>1-95 GAL BEAR CART CMML 3X WK</v>
          </cell>
          <cell r="I174">
            <v>138.47</v>
          </cell>
          <cell r="J174" t="str">
            <v/>
          </cell>
          <cell r="L174" t="str">
            <v>Taxable</v>
          </cell>
          <cell r="M174" t="str">
            <v>Yes</v>
          </cell>
          <cell r="N174" t="str">
            <v/>
          </cell>
          <cell r="O174">
            <v>138.47</v>
          </cell>
        </row>
        <row r="175">
          <cell r="G175" t="str">
            <v>95C3WB1</v>
          </cell>
          <cell r="H175" t="str">
            <v>1-95 GAL BEAR CART CMML 3X WK</v>
          </cell>
          <cell r="I175">
            <v>138.47</v>
          </cell>
          <cell r="J175" t="str">
            <v/>
          </cell>
          <cell r="L175" t="str">
            <v>Taxable</v>
          </cell>
          <cell r="M175" t="str">
            <v>Yes</v>
          </cell>
          <cell r="N175" t="str">
            <v/>
          </cell>
          <cell r="O175">
            <v>138.47</v>
          </cell>
        </row>
        <row r="176">
          <cell r="G176" t="str">
            <v>95C3WB1</v>
          </cell>
          <cell r="H176" t="str">
            <v>1-95 GAL BEAR CART CMML 3X WK</v>
          </cell>
          <cell r="I176">
            <v>138.47</v>
          </cell>
          <cell r="J176" t="str">
            <v/>
          </cell>
          <cell r="L176" t="str">
            <v>Taxable</v>
          </cell>
          <cell r="M176" t="str">
            <v>Yes</v>
          </cell>
          <cell r="N176" t="str">
            <v/>
          </cell>
          <cell r="O176">
            <v>138.47</v>
          </cell>
        </row>
        <row r="177">
          <cell r="G177" t="str">
            <v>95C4WB1</v>
          </cell>
          <cell r="H177" t="str">
            <v>1-95 GAL BEAR CART CMML 4X WK</v>
          </cell>
          <cell r="I177">
            <v>184.63</v>
          </cell>
          <cell r="J177" t="str">
            <v/>
          </cell>
          <cell r="L177" t="str">
            <v>Taxable</v>
          </cell>
          <cell r="M177" t="str">
            <v>Yes</v>
          </cell>
          <cell r="N177" t="str">
            <v/>
          </cell>
          <cell r="O177">
            <v>184.63</v>
          </cell>
        </row>
        <row r="178">
          <cell r="G178" t="str">
            <v>95C4WB1</v>
          </cell>
          <cell r="H178" t="str">
            <v>1-95 GAL BEAR CART CMML 4X WK</v>
          </cell>
          <cell r="I178">
            <v>184.63</v>
          </cell>
          <cell r="J178" t="str">
            <v/>
          </cell>
          <cell r="L178" t="str">
            <v>Taxable</v>
          </cell>
          <cell r="M178" t="str">
            <v>Yes</v>
          </cell>
          <cell r="N178" t="str">
            <v/>
          </cell>
          <cell r="O178">
            <v>184.63</v>
          </cell>
        </row>
        <row r="179">
          <cell r="G179" t="str">
            <v>95C4WB1</v>
          </cell>
          <cell r="H179" t="str">
            <v>1-95 GAL BEAR CART CMML 4X WK</v>
          </cell>
          <cell r="I179">
            <v>184.63</v>
          </cell>
          <cell r="J179" t="str">
            <v/>
          </cell>
          <cell r="L179" t="str">
            <v>Taxable</v>
          </cell>
          <cell r="M179" t="str">
            <v>Yes</v>
          </cell>
          <cell r="N179" t="str">
            <v/>
          </cell>
          <cell r="O179">
            <v>184.63</v>
          </cell>
        </row>
        <row r="180">
          <cell r="G180" t="str">
            <v>95C4WB1</v>
          </cell>
          <cell r="H180" t="str">
            <v>1-95 GAL BEAR CART CMML 4X WK</v>
          </cell>
          <cell r="I180">
            <v>184.63</v>
          </cell>
          <cell r="J180" t="str">
            <v/>
          </cell>
          <cell r="L180" t="str">
            <v>Taxable</v>
          </cell>
          <cell r="M180" t="str">
            <v>Yes</v>
          </cell>
          <cell r="N180" t="str">
            <v/>
          </cell>
          <cell r="O180">
            <v>184.63</v>
          </cell>
        </row>
        <row r="181">
          <cell r="G181" t="str">
            <v>95C4WB1</v>
          </cell>
          <cell r="H181" t="str">
            <v>1-95 GAL BEAR CART CMML 4X WK</v>
          </cell>
          <cell r="I181">
            <v>184.63</v>
          </cell>
          <cell r="J181" t="str">
            <v/>
          </cell>
          <cell r="L181" t="str">
            <v>Taxable</v>
          </cell>
          <cell r="M181" t="str">
            <v>Yes</v>
          </cell>
          <cell r="N181" t="str">
            <v/>
          </cell>
          <cell r="O181">
            <v>184.63</v>
          </cell>
        </row>
        <row r="182">
          <cell r="G182" t="str">
            <v>95C5WB1</v>
          </cell>
          <cell r="H182" t="str">
            <v>1-95 GAL BEAR CART CMML 5X WK</v>
          </cell>
          <cell r="I182">
            <v>230.8</v>
          </cell>
          <cell r="J182" t="str">
            <v/>
          </cell>
          <cell r="L182" t="str">
            <v>Taxable</v>
          </cell>
          <cell r="M182" t="str">
            <v>Yes</v>
          </cell>
          <cell r="N182" t="str">
            <v/>
          </cell>
          <cell r="O182">
            <v>230.8</v>
          </cell>
        </row>
        <row r="183">
          <cell r="G183" t="str">
            <v>95C5WB1</v>
          </cell>
          <cell r="H183" t="str">
            <v>1-95 GAL BEAR CART CMML 5X WK</v>
          </cell>
          <cell r="I183">
            <v>230.8</v>
          </cell>
          <cell r="J183" t="str">
            <v/>
          </cell>
          <cell r="L183" t="str">
            <v>Taxable</v>
          </cell>
          <cell r="M183" t="str">
            <v>Yes</v>
          </cell>
          <cell r="N183" t="str">
            <v/>
          </cell>
          <cell r="O183">
            <v>230.8</v>
          </cell>
        </row>
        <row r="184">
          <cell r="G184" t="str">
            <v>95C5WB1</v>
          </cell>
          <cell r="H184" t="str">
            <v>1-95 GAL BEAR CART CMML 5X WK</v>
          </cell>
          <cell r="I184">
            <v>230.8</v>
          </cell>
          <cell r="J184" t="str">
            <v/>
          </cell>
          <cell r="L184" t="str">
            <v>Taxable</v>
          </cell>
          <cell r="M184" t="str">
            <v>Yes</v>
          </cell>
          <cell r="N184" t="str">
            <v/>
          </cell>
          <cell r="O184">
            <v>230.8</v>
          </cell>
        </row>
        <row r="185">
          <cell r="G185" t="str">
            <v>95C5WB1</v>
          </cell>
          <cell r="H185" t="str">
            <v>1-95 GAL BEAR CART CMML 5X WK</v>
          </cell>
          <cell r="I185">
            <v>230.8</v>
          </cell>
          <cell r="J185" t="str">
            <v/>
          </cell>
          <cell r="L185" t="str">
            <v>Taxable</v>
          </cell>
          <cell r="M185" t="str">
            <v>Yes</v>
          </cell>
          <cell r="N185" t="str">
            <v/>
          </cell>
          <cell r="O185">
            <v>230.8</v>
          </cell>
        </row>
        <row r="186">
          <cell r="G186" t="str">
            <v>95C5WB1</v>
          </cell>
          <cell r="H186" t="str">
            <v>1-95 GAL BEAR CART CMML 5X WK</v>
          </cell>
          <cell r="I186">
            <v>230.8</v>
          </cell>
          <cell r="J186" t="str">
            <v/>
          </cell>
          <cell r="L186" t="str">
            <v>Taxable</v>
          </cell>
          <cell r="M186" t="str">
            <v>Yes</v>
          </cell>
          <cell r="N186" t="str">
            <v/>
          </cell>
          <cell r="O186">
            <v>230.8</v>
          </cell>
        </row>
        <row r="187">
          <cell r="G187" t="str">
            <v>95CBRENT</v>
          </cell>
          <cell r="H187" t="str">
            <v>95 CMML BEAR RENT</v>
          </cell>
          <cell r="I187">
            <v>7.1</v>
          </cell>
          <cell r="J187" t="str">
            <v/>
          </cell>
          <cell r="L187" t="str">
            <v>Taxable</v>
          </cell>
          <cell r="M187" t="str">
            <v>Yes</v>
          </cell>
          <cell r="N187" t="str">
            <v/>
          </cell>
          <cell r="O187">
            <v>7.1</v>
          </cell>
        </row>
        <row r="188">
          <cell r="G188" t="str">
            <v>95CBRENT</v>
          </cell>
          <cell r="H188" t="str">
            <v>95 CMML BEAR RENT</v>
          </cell>
          <cell r="I188">
            <v>7.1</v>
          </cell>
          <cell r="J188" t="str">
            <v/>
          </cell>
          <cell r="L188" t="str">
            <v>Taxable</v>
          </cell>
          <cell r="M188" t="str">
            <v>Yes</v>
          </cell>
          <cell r="N188" t="str">
            <v/>
          </cell>
          <cell r="O188">
            <v>7.1</v>
          </cell>
        </row>
        <row r="189">
          <cell r="G189" t="str">
            <v>95CBRENT</v>
          </cell>
          <cell r="H189" t="str">
            <v>95 CMML BEAR RENT</v>
          </cell>
          <cell r="I189">
            <v>7.1</v>
          </cell>
          <cell r="J189" t="str">
            <v/>
          </cell>
          <cell r="L189" t="str">
            <v>Taxable</v>
          </cell>
          <cell r="M189" t="str">
            <v>Yes</v>
          </cell>
          <cell r="N189" t="str">
            <v/>
          </cell>
          <cell r="O189">
            <v>7.1</v>
          </cell>
        </row>
        <row r="190">
          <cell r="G190" t="str">
            <v>95CBRENT</v>
          </cell>
          <cell r="H190" t="str">
            <v>95 CMML BEAR RENT</v>
          </cell>
          <cell r="I190">
            <v>7.1</v>
          </cell>
          <cell r="J190" t="str">
            <v/>
          </cell>
          <cell r="L190" t="str">
            <v>Taxable</v>
          </cell>
          <cell r="M190" t="str">
            <v>Yes</v>
          </cell>
          <cell r="N190" t="str">
            <v/>
          </cell>
          <cell r="O190">
            <v>7.1</v>
          </cell>
        </row>
        <row r="191">
          <cell r="G191" t="str">
            <v>95CBRENT</v>
          </cell>
          <cell r="H191" t="str">
            <v>95 CMML BEAR RENT</v>
          </cell>
          <cell r="I191">
            <v>7.1</v>
          </cell>
          <cell r="J191" t="str">
            <v/>
          </cell>
          <cell r="L191" t="str">
            <v>Taxable</v>
          </cell>
          <cell r="M191" t="str">
            <v>Yes</v>
          </cell>
          <cell r="N191" t="str">
            <v/>
          </cell>
          <cell r="O191">
            <v>7.1</v>
          </cell>
        </row>
        <row r="192">
          <cell r="G192" t="str">
            <v>95CWB1</v>
          </cell>
          <cell r="H192" t="str">
            <v>1-95 GAL BEAR CART CMML WKLY</v>
          </cell>
          <cell r="I192">
            <v>46.16</v>
          </cell>
          <cell r="J192" t="str">
            <v/>
          </cell>
          <cell r="L192" t="str">
            <v>Taxable</v>
          </cell>
          <cell r="M192" t="str">
            <v>Yes</v>
          </cell>
          <cell r="N192" t="str">
            <v/>
          </cell>
          <cell r="O192">
            <v>46.16</v>
          </cell>
        </row>
        <row r="193">
          <cell r="G193" t="str">
            <v>95CWB1</v>
          </cell>
          <cell r="H193" t="str">
            <v>1-95 GAL BEAR CART CMML WKLY</v>
          </cell>
          <cell r="I193">
            <v>46.16</v>
          </cell>
          <cell r="J193" t="str">
            <v/>
          </cell>
          <cell r="L193" t="str">
            <v>Taxable</v>
          </cell>
          <cell r="M193" t="str">
            <v>Yes</v>
          </cell>
          <cell r="N193" t="str">
            <v/>
          </cell>
          <cell r="O193">
            <v>46.16</v>
          </cell>
        </row>
        <row r="194">
          <cell r="G194" t="str">
            <v>95CWB1</v>
          </cell>
          <cell r="H194" t="str">
            <v>1-95 GAL BEAR CART CMML WKLY</v>
          </cell>
          <cell r="I194">
            <v>46.16</v>
          </cell>
          <cell r="J194" t="str">
            <v/>
          </cell>
          <cell r="L194" t="str">
            <v>Taxable</v>
          </cell>
          <cell r="M194" t="str">
            <v>Yes</v>
          </cell>
          <cell r="N194" t="str">
            <v/>
          </cell>
          <cell r="O194">
            <v>46.16</v>
          </cell>
        </row>
        <row r="195">
          <cell r="G195" t="str">
            <v>95CWB1</v>
          </cell>
          <cell r="H195" t="str">
            <v>1-95 GAL BEAR CART CMML WKLY</v>
          </cell>
          <cell r="I195">
            <v>46.16</v>
          </cell>
          <cell r="J195" t="str">
            <v/>
          </cell>
          <cell r="L195" t="str">
            <v>Taxable</v>
          </cell>
          <cell r="M195" t="str">
            <v>Yes</v>
          </cell>
          <cell r="N195" t="str">
            <v/>
          </cell>
          <cell r="O195">
            <v>46.16</v>
          </cell>
        </row>
        <row r="196">
          <cell r="G196" t="str">
            <v>95CWB1</v>
          </cell>
          <cell r="H196" t="str">
            <v>1-95 GAL BEAR CART CMML WKLY</v>
          </cell>
          <cell r="I196">
            <v>46.16</v>
          </cell>
          <cell r="J196" t="str">
            <v/>
          </cell>
          <cell r="L196" t="str">
            <v>Taxable</v>
          </cell>
          <cell r="M196" t="str">
            <v>Yes</v>
          </cell>
          <cell r="N196" t="str">
            <v/>
          </cell>
          <cell r="O196">
            <v>46.16</v>
          </cell>
        </row>
        <row r="197">
          <cell r="G197" t="str">
            <v>95RBRENT</v>
          </cell>
          <cell r="H197" t="str">
            <v>95 RESI BEAR RENT</v>
          </cell>
          <cell r="I197">
            <v>14.2</v>
          </cell>
          <cell r="J197" t="str">
            <v/>
          </cell>
          <cell r="L197" t="str">
            <v>Taxable</v>
          </cell>
          <cell r="M197" t="str">
            <v>Yes</v>
          </cell>
          <cell r="N197" t="str">
            <v>bi</v>
          </cell>
          <cell r="O197">
            <v>7.1</v>
          </cell>
        </row>
        <row r="198">
          <cell r="G198" t="str">
            <v>95RBRENT</v>
          </cell>
          <cell r="H198" t="str">
            <v>95 RESI BEAR RENT</v>
          </cell>
          <cell r="I198">
            <v>14.2</v>
          </cell>
          <cell r="J198" t="str">
            <v/>
          </cell>
          <cell r="L198" t="str">
            <v>Taxable</v>
          </cell>
          <cell r="M198" t="str">
            <v>Yes</v>
          </cell>
          <cell r="N198" t="str">
            <v>bi</v>
          </cell>
          <cell r="O198">
            <v>7.1</v>
          </cell>
        </row>
        <row r="199">
          <cell r="G199" t="str">
            <v>95RBRENT</v>
          </cell>
          <cell r="H199" t="str">
            <v>95 RESI BEAR RENT</v>
          </cell>
          <cell r="I199">
            <v>14.2</v>
          </cell>
          <cell r="J199" t="str">
            <v/>
          </cell>
          <cell r="L199" t="str">
            <v>Taxable</v>
          </cell>
          <cell r="M199" t="str">
            <v>Yes</v>
          </cell>
          <cell r="N199" t="str">
            <v>bi</v>
          </cell>
          <cell r="O199">
            <v>7.1</v>
          </cell>
        </row>
        <row r="200">
          <cell r="G200" t="str">
            <v>95RBRENT</v>
          </cell>
          <cell r="H200" t="str">
            <v>95 RESI BEAR RENT</v>
          </cell>
          <cell r="I200">
            <v>14.2</v>
          </cell>
          <cell r="J200" t="str">
            <v/>
          </cell>
          <cell r="L200" t="str">
            <v>Taxable</v>
          </cell>
          <cell r="M200" t="str">
            <v>Yes</v>
          </cell>
          <cell r="N200" t="str">
            <v>bi</v>
          </cell>
          <cell r="O200">
            <v>7.1</v>
          </cell>
        </row>
        <row r="201">
          <cell r="G201" t="str">
            <v>95RBRENT</v>
          </cell>
          <cell r="H201" t="str">
            <v>95 RESI BEAR RENT</v>
          </cell>
          <cell r="I201">
            <v>14.2</v>
          </cell>
          <cell r="J201" t="str">
            <v/>
          </cell>
          <cell r="L201" t="str">
            <v>Taxable</v>
          </cell>
          <cell r="M201" t="str">
            <v>Yes</v>
          </cell>
          <cell r="N201" t="str">
            <v>bi</v>
          </cell>
          <cell r="O201">
            <v>7.1</v>
          </cell>
        </row>
        <row r="202">
          <cell r="G202" t="str">
            <v>CASTERS-COM</v>
          </cell>
          <cell r="H202" t="str">
            <v>CASTERS - COM</v>
          </cell>
          <cell r="I202">
            <v>4.63</v>
          </cell>
          <cell r="J202" t="str">
            <v/>
          </cell>
          <cell r="K202">
            <v>0</v>
          </cell>
          <cell r="L202" t="str">
            <v>Taxable</v>
          </cell>
          <cell r="M202" t="str">
            <v>Yes</v>
          </cell>
          <cell r="N202" t="str">
            <v/>
          </cell>
          <cell r="O202">
            <v>4.63</v>
          </cell>
        </row>
        <row r="203">
          <cell r="G203" t="str">
            <v>CASTERS-COM</v>
          </cell>
          <cell r="H203" t="str">
            <v>CASTERS - COM</v>
          </cell>
          <cell r="I203">
            <v>4.63</v>
          </cell>
          <cell r="J203" t="str">
            <v/>
          </cell>
          <cell r="K203">
            <v>0</v>
          </cell>
          <cell r="L203" t="str">
            <v>Taxable</v>
          </cell>
          <cell r="M203" t="str">
            <v>Yes</v>
          </cell>
          <cell r="N203" t="str">
            <v/>
          </cell>
          <cell r="O203">
            <v>4.63</v>
          </cell>
        </row>
        <row r="204">
          <cell r="G204" t="str">
            <v>CASTERS-COM</v>
          </cell>
          <cell r="H204" t="str">
            <v>CASTERS - COM</v>
          </cell>
          <cell r="I204">
            <v>4.63</v>
          </cell>
          <cell r="J204" t="str">
            <v/>
          </cell>
          <cell r="K204">
            <v>0</v>
          </cell>
          <cell r="L204" t="str">
            <v>Taxable</v>
          </cell>
          <cell r="M204" t="str">
            <v>Yes</v>
          </cell>
          <cell r="N204" t="str">
            <v/>
          </cell>
          <cell r="O204">
            <v>4.63</v>
          </cell>
        </row>
        <row r="205">
          <cell r="G205" t="str">
            <v>CASTERS-COM</v>
          </cell>
          <cell r="H205" t="str">
            <v>CASTERS - COM</v>
          </cell>
          <cell r="I205">
            <v>4.63</v>
          </cell>
          <cell r="J205" t="str">
            <v/>
          </cell>
          <cell r="K205">
            <v>0</v>
          </cell>
          <cell r="L205" t="str">
            <v>Taxable</v>
          </cell>
          <cell r="M205" t="str">
            <v>Yes</v>
          </cell>
          <cell r="N205" t="str">
            <v/>
          </cell>
          <cell r="O205">
            <v>4.63</v>
          </cell>
        </row>
        <row r="206">
          <cell r="G206" t="str">
            <v>CASTERS-COM</v>
          </cell>
          <cell r="H206" t="str">
            <v>CASTERS - COM</v>
          </cell>
          <cell r="I206">
            <v>4.63</v>
          </cell>
          <cell r="J206" t="str">
            <v/>
          </cell>
          <cell r="K206">
            <v>0</v>
          </cell>
          <cell r="L206" t="str">
            <v>Taxable</v>
          </cell>
          <cell r="M206" t="str">
            <v>Yes</v>
          </cell>
          <cell r="N206" t="str">
            <v/>
          </cell>
          <cell r="O206">
            <v>4.63</v>
          </cell>
        </row>
        <row r="207">
          <cell r="G207" t="str">
            <v>CCLEAN</v>
          </cell>
          <cell r="H207" t="str">
            <v>CONTAINER CLEANING</v>
          </cell>
          <cell r="I207">
            <v>15.79</v>
          </cell>
          <cell r="J207" t="str">
            <v/>
          </cell>
          <cell r="K207">
            <v>0</v>
          </cell>
          <cell r="L207" t="str">
            <v>Taxable</v>
          </cell>
          <cell r="M207" t="str">
            <v>Yes</v>
          </cell>
          <cell r="N207" t="str">
            <v/>
          </cell>
          <cell r="O207">
            <v>15.79</v>
          </cell>
        </row>
        <row r="208">
          <cell r="G208" t="str">
            <v>CCLEAN</v>
          </cell>
          <cell r="H208" t="str">
            <v>CONTAINER CLEANING</v>
          </cell>
          <cell r="I208">
            <v>15.79</v>
          </cell>
          <cell r="J208" t="str">
            <v/>
          </cell>
          <cell r="K208">
            <v>0</v>
          </cell>
          <cell r="L208" t="str">
            <v>Taxable</v>
          </cell>
          <cell r="M208" t="str">
            <v>Yes</v>
          </cell>
          <cell r="N208" t="str">
            <v/>
          </cell>
          <cell r="O208">
            <v>15.79</v>
          </cell>
        </row>
        <row r="209">
          <cell r="G209" t="str">
            <v>CCLEAN</v>
          </cell>
          <cell r="H209" t="str">
            <v>CONTAINER CLEANING</v>
          </cell>
          <cell r="I209">
            <v>15.79</v>
          </cell>
          <cell r="J209" t="str">
            <v/>
          </cell>
          <cell r="K209">
            <v>0</v>
          </cell>
          <cell r="L209" t="str">
            <v>Taxable</v>
          </cell>
          <cell r="M209" t="str">
            <v>Yes</v>
          </cell>
          <cell r="N209" t="str">
            <v/>
          </cell>
          <cell r="O209">
            <v>15.79</v>
          </cell>
        </row>
        <row r="210">
          <cell r="G210" t="str">
            <v>CCLEAN</v>
          </cell>
          <cell r="H210" t="str">
            <v>CONTAINER CLEANING</v>
          </cell>
          <cell r="I210">
            <v>15.79</v>
          </cell>
          <cell r="J210" t="str">
            <v/>
          </cell>
          <cell r="K210">
            <v>0</v>
          </cell>
          <cell r="L210" t="str">
            <v>Taxable</v>
          </cell>
          <cell r="M210" t="str">
            <v>Yes</v>
          </cell>
          <cell r="N210" t="str">
            <v/>
          </cell>
          <cell r="O210">
            <v>15.79</v>
          </cell>
        </row>
        <row r="211">
          <cell r="G211" t="str">
            <v>CCLEAN</v>
          </cell>
          <cell r="H211" t="str">
            <v>CONTAINER CLEANING</v>
          </cell>
          <cell r="I211">
            <v>15.79</v>
          </cell>
          <cell r="J211" t="str">
            <v/>
          </cell>
          <cell r="K211">
            <v>0</v>
          </cell>
          <cell r="L211" t="str">
            <v>Taxable</v>
          </cell>
          <cell r="M211" t="str">
            <v>Yes</v>
          </cell>
          <cell r="N211" t="str">
            <v/>
          </cell>
          <cell r="O211">
            <v>15.79</v>
          </cell>
        </row>
        <row r="212">
          <cell r="G212" t="str">
            <v>CDRIVEIN</v>
          </cell>
          <cell r="H212" t="str">
            <v>DRIVE IN SERVICE</v>
          </cell>
          <cell r="I212">
            <v>7.75</v>
          </cell>
          <cell r="J212" t="str">
            <v/>
          </cell>
          <cell r="K212">
            <v>4.5599999999999996</v>
          </cell>
          <cell r="L212" t="str">
            <v>Taxable</v>
          </cell>
          <cell r="M212" t="str">
            <v>Yes</v>
          </cell>
          <cell r="N212" t="str">
            <v/>
          </cell>
          <cell r="O212">
            <v>7.75</v>
          </cell>
        </row>
        <row r="213">
          <cell r="G213" t="str">
            <v>CDRIVEIN</v>
          </cell>
          <cell r="H213" t="str">
            <v>DRIVE IN SERVICE</v>
          </cell>
          <cell r="I213">
            <v>7.75</v>
          </cell>
          <cell r="J213" t="str">
            <v/>
          </cell>
          <cell r="K213">
            <v>4.5599999999999996</v>
          </cell>
          <cell r="L213" t="str">
            <v>Taxable</v>
          </cell>
          <cell r="M213" t="str">
            <v>Yes</v>
          </cell>
          <cell r="N213" t="str">
            <v/>
          </cell>
          <cell r="O213">
            <v>7.75</v>
          </cell>
        </row>
        <row r="214">
          <cell r="G214" t="str">
            <v>CDRIVEIN</v>
          </cell>
          <cell r="H214" t="str">
            <v>DRIVE IN SERVICE</v>
          </cell>
          <cell r="I214">
            <v>7.75</v>
          </cell>
          <cell r="J214" t="str">
            <v/>
          </cell>
          <cell r="K214">
            <v>4.5599999999999996</v>
          </cell>
          <cell r="L214" t="str">
            <v>Taxable</v>
          </cell>
          <cell r="M214" t="str">
            <v>Yes</v>
          </cell>
          <cell r="N214" t="str">
            <v/>
          </cell>
          <cell r="O214">
            <v>7.75</v>
          </cell>
        </row>
        <row r="215">
          <cell r="G215" t="str">
            <v>CDRIVEIN</v>
          </cell>
          <cell r="H215" t="str">
            <v>DRIVE IN SERVICE</v>
          </cell>
          <cell r="I215">
            <v>7.75</v>
          </cell>
          <cell r="J215" t="str">
            <v/>
          </cell>
          <cell r="K215">
            <v>4.5599999999999996</v>
          </cell>
          <cell r="L215" t="str">
            <v>Taxable</v>
          </cell>
          <cell r="M215" t="str">
            <v>Yes</v>
          </cell>
          <cell r="N215" t="str">
            <v/>
          </cell>
          <cell r="O215">
            <v>7.75</v>
          </cell>
        </row>
        <row r="216">
          <cell r="G216" t="str">
            <v>CDRIVEIN</v>
          </cell>
          <cell r="H216" t="str">
            <v>DRIVE IN SERVICE</v>
          </cell>
          <cell r="I216">
            <v>7.75</v>
          </cell>
          <cell r="J216" t="str">
            <v/>
          </cell>
          <cell r="K216">
            <v>4.5599999999999996</v>
          </cell>
          <cell r="L216" t="str">
            <v>Taxable</v>
          </cell>
          <cell r="M216" t="str">
            <v>Yes</v>
          </cell>
          <cell r="N216" t="str">
            <v/>
          </cell>
          <cell r="O216">
            <v>7.75</v>
          </cell>
        </row>
        <row r="217">
          <cell r="G217" t="str">
            <v>CDRIVEINEOW</v>
          </cell>
          <cell r="H217" t="str">
            <v>DRIVE IN SVC COMM EOW</v>
          </cell>
          <cell r="I217">
            <v>3.88</v>
          </cell>
          <cell r="J217" t="str">
            <v/>
          </cell>
          <cell r="L217" t="str">
            <v>Taxable</v>
          </cell>
          <cell r="M217" t="str">
            <v>Yes</v>
          </cell>
          <cell r="N217" t="str">
            <v/>
          </cell>
          <cell r="O217">
            <v>3.88</v>
          </cell>
        </row>
        <row r="218">
          <cell r="G218" t="str">
            <v>CDRIVEINEOW</v>
          </cell>
          <cell r="H218" t="str">
            <v>DRIVE IN SVC COMM EOW</v>
          </cell>
          <cell r="I218">
            <v>3.88</v>
          </cell>
          <cell r="J218" t="str">
            <v/>
          </cell>
          <cell r="L218" t="str">
            <v>Taxable</v>
          </cell>
          <cell r="M218" t="str">
            <v>Yes</v>
          </cell>
          <cell r="N218" t="str">
            <v/>
          </cell>
          <cell r="O218">
            <v>3.88</v>
          </cell>
        </row>
        <row r="219">
          <cell r="G219" t="str">
            <v>CDRIVEINEOW</v>
          </cell>
          <cell r="H219" t="str">
            <v>DRIVE IN SVC COMM EOW</v>
          </cell>
          <cell r="I219">
            <v>3.88</v>
          </cell>
          <cell r="J219" t="str">
            <v/>
          </cell>
          <cell r="L219" t="str">
            <v>Taxable</v>
          </cell>
          <cell r="M219" t="str">
            <v>Yes</v>
          </cell>
          <cell r="N219" t="str">
            <v/>
          </cell>
          <cell r="O219">
            <v>3.88</v>
          </cell>
        </row>
        <row r="220">
          <cell r="G220" t="str">
            <v>CDRIVEINEOW</v>
          </cell>
          <cell r="H220" t="str">
            <v>DRIVE IN SVC COMM EOW</v>
          </cell>
          <cell r="I220">
            <v>3.88</v>
          </cell>
          <cell r="J220" t="str">
            <v/>
          </cell>
          <cell r="L220" t="str">
            <v>Taxable</v>
          </cell>
          <cell r="M220" t="str">
            <v>Yes</v>
          </cell>
          <cell r="N220" t="str">
            <v/>
          </cell>
          <cell r="O220">
            <v>3.88</v>
          </cell>
        </row>
        <row r="221">
          <cell r="G221" t="str">
            <v>CDRIVEINEOW</v>
          </cell>
          <cell r="H221" t="str">
            <v>DRIVE IN SVC COMM EOW</v>
          </cell>
          <cell r="I221">
            <v>3.88</v>
          </cell>
          <cell r="J221" t="str">
            <v/>
          </cell>
          <cell r="L221" t="str">
            <v>Taxable</v>
          </cell>
          <cell r="M221" t="str">
            <v>Yes</v>
          </cell>
          <cell r="N221" t="str">
            <v/>
          </cell>
          <cell r="O221">
            <v>3.88</v>
          </cell>
        </row>
        <row r="222">
          <cell r="G222" t="str">
            <v>CDRIVEINM</v>
          </cell>
          <cell r="H222" t="str">
            <v>DRIVE IN SVC COMM MONTHLY</v>
          </cell>
          <cell r="I222">
            <v>1.79</v>
          </cell>
          <cell r="J222" t="str">
            <v/>
          </cell>
          <cell r="L222" t="str">
            <v>Taxable</v>
          </cell>
          <cell r="M222" t="str">
            <v>Yes</v>
          </cell>
          <cell r="N222" t="str">
            <v/>
          </cell>
          <cell r="O222">
            <v>1.79</v>
          </cell>
        </row>
        <row r="223">
          <cell r="G223" t="str">
            <v>CDRIVEINM</v>
          </cell>
          <cell r="H223" t="str">
            <v>DRIVE IN SVC COMM MONTHLY</v>
          </cell>
          <cell r="I223">
            <v>1.79</v>
          </cell>
          <cell r="J223" t="str">
            <v/>
          </cell>
          <cell r="L223" t="str">
            <v>Taxable</v>
          </cell>
          <cell r="M223" t="str">
            <v>Yes</v>
          </cell>
          <cell r="N223" t="str">
            <v/>
          </cell>
          <cell r="O223">
            <v>1.79</v>
          </cell>
        </row>
        <row r="224">
          <cell r="G224" t="str">
            <v>CDRIVEINM</v>
          </cell>
          <cell r="H224" t="str">
            <v>DRIVE IN SVC COMM MONTHLY</v>
          </cell>
          <cell r="I224">
            <v>1.79</v>
          </cell>
          <cell r="J224" t="str">
            <v/>
          </cell>
          <cell r="L224" t="str">
            <v>Taxable</v>
          </cell>
          <cell r="M224" t="str">
            <v>Yes</v>
          </cell>
          <cell r="N224" t="str">
            <v/>
          </cell>
          <cell r="O224">
            <v>1.79</v>
          </cell>
        </row>
        <row r="225">
          <cell r="G225" t="str">
            <v>CDRIVEINM</v>
          </cell>
          <cell r="H225" t="str">
            <v>DRIVE IN SVC COMM MONTHLY</v>
          </cell>
          <cell r="I225">
            <v>1.79</v>
          </cell>
          <cell r="J225" t="str">
            <v/>
          </cell>
          <cell r="L225" t="str">
            <v>Taxable</v>
          </cell>
          <cell r="M225" t="str">
            <v>Yes</v>
          </cell>
          <cell r="N225" t="str">
            <v/>
          </cell>
          <cell r="O225">
            <v>1.79</v>
          </cell>
        </row>
        <row r="226">
          <cell r="G226" t="str">
            <v>CDRIVEINM</v>
          </cell>
          <cell r="H226" t="str">
            <v>DRIVE IN SVC COMM MONTHLY</v>
          </cell>
          <cell r="I226">
            <v>1.79</v>
          </cell>
          <cell r="J226" t="str">
            <v/>
          </cell>
          <cell r="L226" t="str">
            <v>Taxable</v>
          </cell>
          <cell r="M226" t="str">
            <v>Yes</v>
          </cell>
          <cell r="N226" t="str">
            <v/>
          </cell>
          <cell r="O226">
            <v>1.79</v>
          </cell>
        </row>
        <row r="227">
          <cell r="G227" t="str">
            <v>CGATEEOW</v>
          </cell>
          <cell r="H227" t="str">
            <v>GATE CHARGE EOW</v>
          </cell>
          <cell r="I227">
            <v>12.33</v>
          </cell>
          <cell r="J227" t="str">
            <v/>
          </cell>
          <cell r="K227">
            <v>2.4300000000000002</v>
          </cell>
          <cell r="L227" t="str">
            <v>Taxable</v>
          </cell>
          <cell r="M227" t="str">
            <v>Yes</v>
          </cell>
          <cell r="N227" t="str">
            <v/>
          </cell>
          <cell r="O227">
            <v>12.33</v>
          </cell>
        </row>
        <row r="228">
          <cell r="G228" t="str">
            <v>CGATEEOW</v>
          </cell>
          <cell r="H228" t="str">
            <v>GATE CHARGE EOW</v>
          </cell>
          <cell r="I228">
            <v>12.33</v>
          </cell>
          <cell r="J228" t="str">
            <v/>
          </cell>
          <cell r="K228">
            <v>2.4300000000000002</v>
          </cell>
          <cell r="L228" t="str">
            <v>Taxable</v>
          </cell>
          <cell r="M228" t="str">
            <v>Yes</v>
          </cell>
          <cell r="N228" t="str">
            <v/>
          </cell>
          <cell r="O228">
            <v>12.33</v>
          </cell>
        </row>
        <row r="229">
          <cell r="G229" t="str">
            <v>CGATEEOW</v>
          </cell>
          <cell r="H229" t="str">
            <v>GATE CHARGE EOW</v>
          </cell>
          <cell r="I229">
            <v>12.33</v>
          </cell>
          <cell r="J229" t="str">
            <v/>
          </cell>
          <cell r="K229">
            <v>2.4300000000000002</v>
          </cell>
          <cell r="L229" t="str">
            <v>Taxable</v>
          </cell>
          <cell r="M229" t="str">
            <v>Yes</v>
          </cell>
          <cell r="N229" t="str">
            <v/>
          </cell>
          <cell r="O229">
            <v>12.33</v>
          </cell>
        </row>
        <row r="230">
          <cell r="G230" t="str">
            <v>CGATEEOW</v>
          </cell>
          <cell r="H230" t="str">
            <v>GATE CHARGE EOW</v>
          </cell>
          <cell r="I230">
            <v>12.33</v>
          </cell>
          <cell r="J230" t="str">
            <v/>
          </cell>
          <cell r="K230">
            <v>2.4300000000000002</v>
          </cell>
          <cell r="L230" t="str">
            <v>Taxable</v>
          </cell>
          <cell r="M230" t="str">
            <v>Yes</v>
          </cell>
          <cell r="N230" t="str">
            <v/>
          </cell>
          <cell r="O230">
            <v>12.33</v>
          </cell>
        </row>
        <row r="231">
          <cell r="G231" t="str">
            <v>CGATEEOW</v>
          </cell>
          <cell r="H231" t="str">
            <v>GATE CHARGE EOW</v>
          </cell>
          <cell r="I231">
            <v>12.33</v>
          </cell>
          <cell r="J231" t="str">
            <v/>
          </cell>
          <cell r="K231">
            <v>2.4300000000000002</v>
          </cell>
          <cell r="L231" t="str">
            <v>Taxable</v>
          </cell>
          <cell r="M231" t="str">
            <v>Yes</v>
          </cell>
          <cell r="N231" t="str">
            <v/>
          </cell>
          <cell r="O231">
            <v>12.33</v>
          </cell>
        </row>
        <row r="232">
          <cell r="G232" t="str">
            <v>CGATEM</v>
          </cell>
          <cell r="H232" t="str">
            <v>GATE CHARGE MONTHLY</v>
          </cell>
          <cell r="I232">
            <v>5.68</v>
          </cell>
          <cell r="J232" t="str">
            <v/>
          </cell>
          <cell r="L232" t="str">
            <v>Taxable</v>
          </cell>
          <cell r="M232" t="str">
            <v>Yes</v>
          </cell>
          <cell r="N232" t="str">
            <v/>
          </cell>
          <cell r="O232">
            <v>5.68</v>
          </cell>
        </row>
        <row r="233">
          <cell r="G233" t="str">
            <v>CGATEM</v>
          </cell>
          <cell r="H233" t="str">
            <v>GATE CHARGE MONTHLY</v>
          </cell>
          <cell r="I233">
            <v>5.68</v>
          </cell>
          <cell r="J233" t="str">
            <v/>
          </cell>
          <cell r="L233" t="str">
            <v>Taxable</v>
          </cell>
          <cell r="M233" t="str">
            <v>Yes</v>
          </cell>
          <cell r="N233" t="str">
            <v/>
          </cell>
          <cell r="O233">
            <v>5.68</v>
          </cell>
        </row>
        <row r="234">
          <cell r="G234" t="str">
            <v>CGATEM</v>
          </cell>
          <cell r="H234" t="str">
            <v>GATE CHARGE MONTHLY</v>
          </cell>
          <cell r="I234">
            <v>5.68</v>
          </cell>
          <cell r="J234" t="str">
            <v/>
          </cell>
          <cell r="L234" t="str">
            <v>Taxable</v>
          </cell>
          <cell r="M234" t="str">
            <v>Yes</v>
          </cell>
          <cell r="N234" t="str">
            <v/>
          </cell>
          <cell r="O234">
            <v>5.68</v>
          </cell>
        </row>
        <row r="235">
          <cell r="G235" t="str">
            <v>CGATEM</v>
          </cell>
          <cell r="H235" t="str">
            <v>GATE CHARGE MONTHLY</v>
          </cell>
          <cell r="I235">
            <v>5.68</v>
          </cell>
          <cell r="J235" t="str">
            <v/>
          </cell>
          <cell r="L235" t="str">
            <v>Taxable</v>
          </cell>
          <cell r="M235" t="str">
            <v>Yes</v>
          </cell>
          <cell r="N235" t="str">
            <v/>
          </cell>
          <cell r="O235">
            <v>5.68</v>
          </cell>
        </row>
        <row r="236">
          <cell r="G236" t="str">
            <v>CGATEM</v>
          </cell>
          <cell r="H236" t="str">
            <v>GATE CHARGE MONTHLY</v>
          </cell>
          <cell r="I236">
            <v>5.68</v>
          </cell>
          <cell r="J236" t="str">
            <v/>
          </cell>
          <cell r="L236" t="str">
            <v>Taxable</v>
          </cell>
          <cell r="M236" t="str">
            <v>Yes</v>
          </cell>
          <cell r="N236" t="str">
            <v/>
          </cell>
          <cell r="O236">
            <v>5.68</v>
          </cell>
        </row>
        <row r="237">
          <cell r="G237" t="str">
            <v>CPHAUL20</v>
          </cell>
          <cell r="H237" t="str">
            <v>20YD COMPACTOR-HAUL</v>
          </cell>
          <cell r="I237">
            <v>233.37</v>
          </cell>
          <cell r="J237" t="str">
            <v/>
          </cell>
          <cell r="K237">
            <v>0</v>
          </cell>
          <cell r="L237" t="str">
            <v>Taxable</v>
          </cell>
          <cell r="M237" t="str">
            <v>Yes</v>
          </cell>
          <cell r="N237" t="str">
            <v/>
          </cell>
          <cell r="O237">
            <v>233.37</v>
          </cell>
        </row>
        <row r="238">
          <cell r="G238" t="str">
            <v>CPHAUL20</v>
          </cell>
          <cell r="H238" t="str">
            <v>20YD COMPACTOR-HAUL</v>
          </cell>
          <cell r="I238">
            <v>233.37</v>
          </cell>
          <cell r="J238" t="str">
            <v/>
          </cell>
          <cell r="K238">
            <v>0</v>
          </cell>
          <cell r="L238" t="str">
            <v>Taxable</v>
          </cell>
          <cell r="M238" t="str">
            <v>Yes</v>
          </cell>
          <cell r="N238" t="str">
            <v/>
          </cell>
          <cell r="O238">
            <v>233.37</v>
          </cell>
        </row>
        <row r="239">
          <cell r="G239" t="str">
            <v>CPHAUL20</v>
          </cell>
          <cell r="H239" t="str">
            <v>20YD COMPACTOR-HAUL</v>
          </cell>
          <cell r="I239">
            <v>233.37</v>
          </cell>
          <cell r="J239" t="str">
            <v/>
          </cell>
          <cell r="K239">
            <v>0</v>
          </cell>
          <cell r="L239" t="str">
            <v>Taxable</v>
          </cell>
          <cell r="M239" t="str">
            <v>Yes</v>
          </cell>
          <cell r="N239" t="str">
            <v/>
          </cell>
          <cell r="O239">
            <v>233.37</v>
          </cell>
        </row>
        <row r="240">
          <cell r="G240" t="str">
            <v>CPHAUL20</v>
          </cell>
          <cell r="H240" t="str">
            <v>20YD COMPACTOR-HAUL</v>
          </cell>
          <cell r="I240">
            <v>233.37</v>
          </cell>
          <cell r="J240" t="str">
            <v/>
          </cell>
          <cell r="K240">
            <v>0</v>
          </cell>
          <cell r="L240" t="str">
            <v>Taxable</v>
          </cell>
          <cell r="M240" t="str">
            <v>Yes</v>
          </cell>
          <cell r="N240" t="str">
            <v/>
          </cell>
          <cell r="O240">
            <v>233.37</v>
          </cell>
        </row>
        <row r="241">
          <cell r="G241" t="str">
            <v>CPHAUL20</v>
          </cell>
          <cell r="H241" t="str">
            <v>20YD COMPACTOR-HAUL</v>
          </cell>
          <cell r="I241">
            <v>233.37</v>
          </cell>
          <cell r="J241" t="str">
            <v/>
          </cell>
          <cell r="K241">
            <v>0</v>
          </cell>
          <cell r="L241" t="str">
            <v>Taxable</v>
          </cell>
          <cell r="M241" t="str">
            <v>Yes</v>
          </cell>
          <cell r="N241" t="str">
            <v/>
          </cell>
          <cell r="O241">
            <v>233.37</v>
          </cell>
        </row>
        <row r="242">
          <cell r="G242" t="str">
            <v>CPHAUL20CO</v>
          </cell>
          <cell r="H242" t="str">
            <v>20YD CUST OWNED COMP-HAUL</v>
          </cell>
          <cell r="I242">
            <v>327.06</v>
          </cell>
          <cell r="J242" t="str">
            <v/>
          </cell>
          <cell r="L242" t="str">
            <v>Taxable</v>
          </cell>
          <cell r="M242" t="str">
            <v>Yes</v>
          </cell>
          <cell r="N242" t="str">
            <v/>
          </cell>
          <cell r="O242">
            <v>327.06</v>
          </cell>
        </row>
        <row r="243">
          <cell r="G243" t="str">
            <v>CPHAUL20CO</v>
          </cell>
          <cell r="H243" t="str">
            <v>20YD CUST OWNED COMP-HAUL</v>
          </cell>
          <cell r="I243">
            <v>327.06</v>
          </cell>
          <cell r="J243" t="str">
            <v/>
          </cell>
          <cell r="L243" t="str">
            <v>Taxable</v>
          </cell>
          <cell r="M243" t="str">
            <v>Yes</v>
          </cell>
          <cell r="N243" t="str">
            <v/>
          </cell>
          <cell r="O243">
            <v>327.06</v>
          </cell>
        </row>
        <row r="244">
          <cell r="G244" t="str">
            <v>CPHAUL20CO</v>
          </cell>
          <cell r="H244" t="str">
            <v>20YD CUST OWNED COMP-HAUL</v>
          </cell>
          <cell r="I244">
            <v>327.06</v>
          </cell>
          <cell r="J244" t="str">
            <v/>
          </cell>
          <cell r="L244" t="str">
            <v>Taxable</v>
          </cell>
          <cell r="M244" t="str">
            <v>Yes</v>
          </cell>
          <cell r="N244" t="str">
            <v/>
          </cell>
          <cell r="O244">
            <v>327.06</v>
          </cell>
        </row>
        <row r="245">
          <cell r="G245" t="str">
            <v>CPHAUL20CO</v>
          </cell>
          <cell r="H245" t="str">
            <v>20YD CUST OWNED COMP-HAUL</v>
          </cell>
          <cell r="I245">
            <v>327.06</v>
          </cell>
          <cell r="J245" t="str">
            <v/>
          </cell>
          <cell r="L245" t="str">
            <v>Taxable</v>
          </cell>
          <cell r="M245" t="str">
            <v>Yes</v>
          </cell>
          <cell r="N245" t="str">
            <v/>
          </cell>
          <cell r="O245">
            <v>327.06</v>
          </cell>
        </row>
        <row r="246">
          <cell r="G246" t="str">
            <v>CPHAUL20CO</v>
          </cell>
          <cell r="H246" t="str">
            <v>20YD CUST OWNED COMP-HAUL</v>
          </cell>
          <cell r="I246">
            <v>327.06</v>
          </cell>
          <cell r="J246" t="str">
            <v/>
          </cell>
          <cell r="L246" t="str">
            <v>Taxable</v>
          </cell>
          <cell r="M246" t="str">
            <v>Yes</v>
          </cell>
          <cell r="N246" t="str">
            <v/>
          </cell>
          <cell r="O246">
            <v>327.06</v>
          </cell>
        </row>
        <row r="247">
          <cell r="G247" t="str">
            <v>CPHAUL30</v>
          </cell>
          <cell r="H247" t="str">
            <v>30YD COMPACTOR-HAUL</v>
          </cell>
          <cell r="I247">
            <v>327.06</v>
          </cell>
          <cell r="J247" t="str">
            <v/>
          </cell>
          <cell r="K247">
            <v>0</v>
          </cell>
          <cell r="L247" t="str">
            <v>Taxable</v>
          </cell>
          <cell r="M247" t="str">
            <v>Yes</v>
          </cell>
          <cell r="N247" t="str">
            <v/>
          </cell>
          <cell r="O247">
            <v>327.06</v>
          </cell>
        </row>
        <row r="248">
          <cell r="G248" t="str">
            <v>CPHAUL30</v>
          </cell>
          <cell r="H248" t="str">
            <v>30YD COMPACTOR-HAUL</v>
          </cell>
          <cell r="I248">
            <v>327.06</v>
          </cell>
          <cell r="J248" t="str">
            <v/>
          </cell>
          <cell r="K248">
            <v>0</v>
          </cell>
          <cell r="L248" t="str">
            <v>Taxable</v>
          </cell>
          <cell r="M248" t="str">
            <v>Yes</v>
          </cell>
          <cell r="N248" t="str">
            <v/>
          </cell>
          <cell r="O248">
            <v>327.06</v>
          </cell>
        </row>
        <row r="249">
          <cell r="G249" t="str">
            <v>CPHAUL30</v>
          </cell>
          <cell r="H249" t="str">
            <v>30YD COMPACTOR-HAUL</v>
          </cell>
          <cell r="I249">
            <v>327.06</v>
          </cell>
          <cell r="J249" t="str">
            <v/>
          </cell>
          <cell r="K249">
            <v>0</v>
          </cell>
          <cell r="L249" t="str">
            <v>Taxable</v>
          </cell>
          <cell r="M249" t="str">
            <v>Yes</v>
          </cell>
          <cell r="N249" t="str">
            <v/>
          </cell>
          <cell r="O249">
            <v>327.06</v>
          </cell>
        </row>
        <row r="250">
          <cell r="G250" t="str">
            <v>CPHAUL30</v>
          </cell>
          <cell r="H250" t="str">
            <v>30YD COMPACTOR-HAUL</v>
          </cell>
          <cell r="I250">
            <v>327.06</v>
          </cell>
          <cell r="J250" t="str">
            <v/>
          </cell>
          <cell r="K250">
            <v>0</v>
          </cell>
          <cell r="L250" t="str">
            <v>Taxable</v>
          </cell>
          <cell r="M250" t="str">
            <v>Yes</v>
          </cell>
          <cell r="N250" t="str">
            <v/>
          </cell>
          <cell r="O250">
            <v>327.06</v>
          </cell>
        </row>
        <row r="251">
          <cell r="G251" t="str">
            <v>CPHAUL30</v>
          </cell>
          <cell r="H251" t="str">
            <v>30YD COMPACTOR-HAUL</v>
          </cell>
          <cell r="I251">
            <v>327.06</v>
          </cell>
          <cell r="J251" t="str">
            <v/>
          </cell>
          <cell r="K251">
            <v>0</v>
          </cell>
          <cell r="L251" t="str">
            <v>Taxable</v>
          </cell>
          <cell r="M251" t="str">
            <v>Yes</v>
          </cell>
          <cell r="N251" t="str">
            <v/>
          </cell>
          <cell r="O251">
            <v>327.06</v>
          </cell>
        </row>
        <row r="252">
          <cell r="G252" t="str">
            <v>CPRENT20M</v>
          </cell>
          <cell r="H252" t="str">
            <v>20YD COMP MONTHLY RENT</v>
          </cell>
          <cell r="I252">
            <v>373.64</v>
          </cell>
          <cell r="J252" t="str">
            <v/>
          </cell>
          <cell r="L252" t="str">
            <v>Taxable</v>
          </cell>
          <cell r="M252" t="str">
            <v>Yes</v>
          </cell>
          <cell r="N252" t="str">
            <v/>
          </cell>
          <cell r="O252">
            <v>373.64</v>
          </cell>
        </row>
        <row r="253">
          <cell r="G253" t="str">
            <v>CPRENT20M</v>
          </cell>
          <cell r="H253" t="str">
            <v>20YD COMP MONTHLY RENT</v>
          </cell>
          <cell r="I253">
            <v>373.64</v>
          </cell>
          <cell r="J253" t="str">
            <v/>
          </cell>
          <cell r="L253" t="str">
            <v>Taxable</v>
          </cell>
          <cell r="M253" t="str">
            <v>Yes</v>
          </cell>
          <cell r="N253" t="str">
            <v/>
          </cell>
          <cell r="O253">
            <v>373.64</v>
          </cell>
        </row>
        <row r="254">
          <cell r="G254" t="str">
            <v>CPRENT20M</v>
          </cell>
          <cell r="H254" t="str">
            <v>20YD COMP MONTHLY RENT</v>
          </cell>
          <cell r="I254">
            <v>373.64</v>
          </cell>
          <cell r="J254" t="str">
            <v/>
          </cell>
          <cell r="L254" t="str">
            <v>Taxable</v>
          </cell>
          <cell r="M254" t="str">
            <v>Yes</v>
          </cell>
          <cell r="N254" t="str">
            <v/>
          </cell>
          <cell r="O254">
            <v>373.64</v>
          </cell>
        </row>
        <row r="255">
          <cell r="G255" t="str">
            <v>CPRENT20M</v>
          </cell>
          <cell r="H255" t="str">
            <v>20YD COMP MONTHLY RENT</v>
          </cell>
          <cell r="I255">
            <v>373.64</v>
          </cell>
          <cell r="J255" t="str">
            <v/>
          </cell>
          <cell r="L255" t="str">
            <v>Taxable</v>
          </cell>
          <cell r="M255" t="str">
            <v>Yes</v>
          </cell>
          <cell r="N255" t="str">
            <v/>
          </cell>
          <cell r="O255">
            <v>373.64</v>
          </cell>
        </row>
        <row r="256">
          <cell r="G256" t="str">
            <v>CPRENT20M</v>
          </cell>
          <cell r="H256" t="str">
            <v>20YD COMP MONTHLY RENT</v>
          </cell>
          <cell r="I256">
            <v>373.64</v>
          </cell>
          <cell r="J256" t="str">
            <v/>
          </cell>
          <cell r="L256" t="str">
            <v>Taxable</v>
          </cell>
          <cell r="M256" t="str">
            <v>Yes</v>
          </cell>
          <cell r="N256" t="str">
            <v/>
          </cell>
          <cell r="O256">
            <v>373.64</v>
          </cell>
        </row>
        <row r="257">
          <cell r="G257" t="str">
            <v>CRENT</v>
          </cell>
          <cell r="H257" t="str">
            <v>CONTAINER RENT</v>
          </cell>
          <cell r="I257">
            <v>17.21</v>
          </cell>
          <cell r="J257" t="str">
            <v/>
          </cell>
          <cell r="K257">
            <v>11.05</v>
          </cell>
          <cell r="L257" t="str">
            <v>Taxable</v>
          </cell>
          <cell r="M257" t="str">
            <v>Yes</v>
          </cell>
          <cell r="N257" t="str">
            <v/>
          </cell>
          <cell r="O257">
            <v>17.21</v>
          </cell>
        </row>
        <row r="258">
          <cell r="G258" t="str">
            <v>CRENT</v>
          </cell>
          <cell r="H258" t="str">
            <v>CONTAINER RENT</v>
          </cell>
          <cell r="I258">
            <v>17.21</v>
          </cell>
          <cell r="J258" t="str">
            <v/>
          </cell>
          <cell r="K258">
            <v>11.05</v>
          </cell>
          <cell r="L258" t="str">
            <v>Taxable</v>
          </cell>
          <cell r="M258" t="str">
            <v>Yes</v>
          </cell>
          <cell r="N258" t="str">
            <v/>
          </cell>
          <cell r="O258">
            <v>17.21</v>
          </cell>
        </row>
        <row r="259">
          <cell r="G259" t="str">
            <v>CRENT</v>
          </cell>
          <cell r="H259" t="str">
            <v>CONTAINER RENT</v>
          </cell>
          <cell r="I259">
            <v>17.21</v>
          </cell>
          <cell r="J259" t="str">
            <v/>
          </cell>
          <cell r="K259">
            <v>11.05</v>
          </cell>
          <cell r="L259" t="str">
            <v>Taxable</v>
          </cell>
          <cell r="M259" t="str">
            <v>Yes</v>
          </cell>
          <cell r="N259" t="str">
            <v/>
          </cell>
          <cell r="O259">
            <v>17.21</v>
          </cell>
        </row>
        <row r="260">
          <cell r="G260" t="str">
            <v>CRENT</v>
          </cell>
          <cell r="H260" t="str">
            <v>CONTAINER RENT</v>
          </cell>
          <cell r="I260">
            <v>17.21</v>
          </cell>
          <cell r="J260" t="str">
            <v/>
          </cell>
          <cell r="K260">
            <v>11.05</v>
          </cell>
          <cell r="L260" t="str">
            <v>Taxable</v>
          </cell>
          <cell r="M260" t="str">
            <v>Yes</v>
          </cell>
          <cell r="N260" t="str">
            <v/>
          </cell>
          <cell r="O260">
            <v>17.21</v>
          </cell>
        </row>
        <row r="261">
          <cell r="G261" t="str">
            <v>CRENT</v>
          </cell>
          <cell r="H261" t="str">
            <v>CONTAINER RENT</v>
          </cell>
          <cell r="I261">
            <v>17.21</v>
          </cell>
          <cell r="J261" t="str">
            <v/>
          </cell>
          <cell r="K261">
            <v>11.05</v>
          </cell>
          <cell r="L261" t="str">
            <v>Taxable</v>
          </cell>
          <cell r="M261" t="str">
            <v>Yes</v>
          </cell>
          <cell r="N261" t="str">
            <v/>
          </cell>
          <cell r="O261">
            <v>17.21</v>
          </cell>
        </row>
        <row r="262">
          <cell r="G262" t="str">
            <v>CRENT300</v>
          </cell>
          <cell r="H262" t="str">
            <v>CONTAINER RENT 300 GAL</v>
          </cell>
          <cell r="I262">
            <v>17.21</v>
          </cell>
          <cell r="J262" t="str">
            <v/>
          </cell>
          <cell r="L262" t="str">
            <v>Taxable</v>
          </cell>
          <cell r="M262" t="str">
            <v>Yes</v>
          </cell>
          <cell r="N262" t="str">
            <v/>
          </cell>
          <cell r="O262">
            <v>17.21</v>
          </cell>
        </row>
        <row r="263">
          <cell r="G263" t="str">
            <v>CRENT300</v>
          </cell>
          <cell r="H263" t="str">
            <v>CONTAINER RENT 300 GAL</v>
          </cell>
          <cell r="I263">
            <v>17.21</v>
          </cell>
          <cell r="J263" t="str">
            <v/>
          </cell>
          <cell r="L263" t="str">
            <v>Taxable</v>
          </cell>
          <cell r="M263" t="str">
            <v>Yes</v>
          </cell>
          <cell r="N263" t="str">
            <v/>
          </cell>
          <cell r="O263">
            <v>17.21</v>
          </cell>
        </row>
        <row r="264">
          <cell r="G264" t="str">
            <v>CRENT300</v>
          </cell>
          <cell r="H264" t="str">
            <v>CONTAINER RENT 300 GAL</v>
          </cell>
          <cell r="I264">
            <v>17.21</v>
          </cell>
          <cell r="J264" t="str">
            <v/>
          </cell>
          <cell r="L264" t="str">
            <v>Taxable</v>
          </cell>
          <cell r="M264" t="str">
            <v>Yes</v>
          </cell>
          <cell r="N264" t="str">
            <v/>
          </cell>
          <cell r="O264">
            <v>17.21</v>
          </cell>
        </row>
        <row r="265">
          <cell r="G265" t="str">
            <v>CRENT300</v>
          </cell>
          <cell r="H265" t="str">
            <v>CONTAINER RENT 300 GAL</v>
          </cell>
          <cell r="I265">
            <v>17.21</v>
          </cell>
          <cell r="J265" t="str">
            <v/>
          </cell>
          <cell r="L265" t="str">
            <v>Taxable</v>
          </cell>
          <cell r="M265" t="str">
            <v>Yes</v>
          </cell>
          <cell r="N265" t="str">
            <v/>
          </cell>
          <cell r="O265">
            <v>17.21</v>
          </cell>
        </row>
        <row r="266">
          <cell r="G266" t="str">
            <v>CRENT300</v>
          </cell>
          <cell r="H266" t="str">
            <v>CONTAINER RENT 300 GAL</v>
          </cell>
          <cell r="I266">
            <v>17.21</v>
          </cell>
          <cell r="J266" t="str">
            <v/>
          </cell>
          <cell r="L266" t="str">
            <v>Taxable</v>
          </cell>
          <cell r="M266" t="str">
            <v>Yes</v>
          </cell>
          <cell r="N266" t="str">
            <v/>
          </cell>
          <cell r="O266">
            <v>17.21</v>
          </cell>
        </row>
        <row r="267">
          <cell r="G267" t="str">
            <v>CRENT60</v>
          </cell>
          <cell r="H267" t="str">
            <v>CONTAINER RENT 60 GAL</v>
          </cell>
          <cell r="I267">
            <v>10.53</v>
          </cell>
          <cell r="J267" t="str">
            <v/>
          </cell>
          <cell r="L267" t="str">
            <v>Taxable</v>
          </cell>
          <cell r="M267" t="str">
            <v>Yes</v>
          </cell>
          <cell r="N267" t="str">
            <v/>
          </cell>
          <cell r="O267">
            <v>10.53</v>
          </cell>
        </row>
        <row r="268">
          <cell r="G268" t="str">
            <v>CRENT60</v>
          </cell>
          <cell r="H268" t="str">
            <v>CONTAINER RENT 60 GAL</v>
          </cell>
          <cell r="I268">
            <v>10.53</v>
          </cell>
          <cell r="J268" t="str">
            <v/>
          </cell>
          <cell r="L268" t="str">
            <v>Taxable</v>
          </cell>
          <cell r="M268" t="str">
            <v>Yes</v>
          </cell>
          <cell r="N268" t="str">
            <v/>
          </cell>
          <cell r="O268">
            <v>10.53</v>
          </cell>
        </row>
        <row r="269">
          <cell r="G269" t="str">
            <v>CRENT60</v>
          </cell>
          <cell r="H269" t="str">
            <v>CONTAINER RENT 60 GAL</v>
          </cell>
          <cell r="I269">
            <v>10.53</v>
          </cell>
          <cell r="J269" t="str">
            <v/>
          </cell>
          <cell r="L269" t="str">
            <v>Taxable</v>
          </cell>
          <cell r="M269" t="str">
            <v>Yes</v>
          </cell>
          <cell r="N269" t="str">
            <v/>
          </cell>
          <cell r="O269">
            <v>10.53</v>
          </cell>
        </row>
        <row r="270">
          <cell r="G270" t="str">
            <v>CRENT60</v>
          </cell>
          <cell r="H270" t="str">
            <v>CONTAINER RENT 60 GAL</v>
          </cell>
          <cell r="I270">
            <v>10.53</v>
          </cell>
          <cell r="J270" t="str">
            <v/>
          </cell>
          <cell r="L270" t="str">
            <v>Taxable</v>
          </cell>
          <cell r="M270" t="str">
            <v>Yes</v>
          </cell>
          <cell r="N270" t="str">
            <v/>
          </cell>
          <cell r="O270">
            <v>10.53</v>
          </cell>
        </row>
        <row r="271">
          <cell r="G271" t="str">
            <v>CRENT60</v>
          </cell>
          <cell r="H271" t="str">
            <v>CONTAINER RENT 60 GAL</v>
          </cell>
          <cell r="I271">
            <v>10.53</v>
          </cell>
          <cell r="J271" t="str">
            <v/>
          </cell>
          <cell r="L271" t="str">
            <v>Taxable</v>
          </cell>
          <cell r="M271" t="str">
            <v>Yes</v>
          </cell>
          <cell r="N271" t="str">
            <v/>
          </cell>
          <cell r="O271">
            <v>10.53</v>
          </cell>
        </row>
        <row r="272">
          <cell r="G272" t="str">
            <v>CRENT90</v>
          </cell>
          <cell r="H272" t="str">
            <v>CONTAINER RENT 90 GAL</v>
          </cell>
          <cell r="I272">
            <v>11.58</v>
          </cell>
          <cell r="J272" t="str">
            <v/>
          </cell>
          <cell r="L272" t="str">
            <v>Taxable</v>
          </cell>
          <cell r="M272" t="str">
            <v>Yes</v>
          </cell>
          <cell r="N272" t="str">
            <v/>
          </cell>
          <cell r="O272">
            <v>11.58</v>
          </cell>
        </row>
        <row r="273">
          <cell r="G273" t="str">
            <v>CRENT90</v>
          </cell>
          <cell r="H273" t="str">
            <v>CONTAINER RENT 90 GAL</v>
          </cell>
          <cell r="I273">
            <v>11.58</v>
          </cell>
          <cell r="J273" t="str">
            <v/>
          </cell>
          <cell r="L273" t="str">
            <v>Taxable</v>
          </cell>
          <cell r="M273" t="str">
            <v>Yes</v>
          </cell>
          <cell r="N273" t="str">
            <v/>
          </cell>
          <cell r="O273">
            <v>11.58</v>
          </cell>
        </row>
        <row r="274">
          <cell r="G274" t="str">
            <v>CRENT90</v>
          </cell>
          <cell r="H274" t="str">
            <v>CONTAINER RENT 90 GAL</v>
          </cell>
          <cell r="I274">
            <v>11.58</v>
          </cell>
          <cell r="J274" t="str">
            <v/>
          </cell>
          <cell r="L274" t="str">
            <v>Taxable</v>
          </cell>
          <cell r="M274" t="str">
            <v>Yes</v>
          </cell>
          <cell r="N274" t="str">
            <v/>
          </cell>
          <cell r="O274">
            <v>11.58</v>
          </cell>
        </row>
        <row r="275">
          <cell r="G275" t="str">
            <v>CRENT90</v>
          </cell>
          <cell r="H275" t="str">
            <v>CONTAINER RENT 90 GAL</v>
          </cell>
          <cell r="I275">
            <v>11.58</v>
          </cell>
          <cell r="J275" t="str">
            <v/>
          </cell>
          <cell r="L275" t="str">
            <v>Taxable</v>
          </cell>
          <cell r="M275" t="str">
            <v>Yes</v>
          </cell>
          <cell r="N275" t="str">
            <v/>
          </cell>
          <cell r="O275">
            <v>11.58</v>
          </cell>
        </row>
        <row r="276">
          <cell r="G276" t="str">
            <v>CRENT90</v>
          </cell>
          <cell r="H276" t="str">
            <v>CONTAINER RENT 90 GAL</v>
          </cell>
          <cell r="I276">
            <v>11.58</v>
          </cell>
          <cell r="J276" t="str">
            <v/>
          </cell>
          <cell r="L276" t="str">
            <v>Taxable</v>
          </cell>
          <cell r="M276" t="str">
            <v>Yes</v>
          </cell>
          <cell r="N276" t="str">
            <v/>
          </cell>
          <cell r="O276">
            <v>11.58</v>
          </cell>
        </row>
        <row r="277">
          <cell r="G277" t="str">
            <v>CTDEL</v>
          </cell>
          <cell r="H277" t="str">
            <v>TEMP CONTAINER DELIV</v>
          </cell>
          <cell r="I277">
            <v>39.68</v>
          </cell>
          <cell r="J277" t="str">
            <v/>
          </cell>
          <cell r="K277">
            <v>7.71</v>
          </cell>
          <cell r="L277" t="str">
            <v>Taxable</v>
          </cell>
          <cell r="M277" t="str">
            <v>Yes</v>
          </cell>
          <cell r="N277" t="str">
            <v/>
          </cell>
          <cell r="O277">
            <v>39.68</v>
          </cell>
        </row>
        <row r="278">
          <cell r="G278" t="str">
            <v>CTDEL</v>
          </cell>
          <cell r="H278" t="str">
            <v>TEMP CONTAINER DELIV</v>
          </cell>
          <cell r="I278">
            <v>39.68</v>
          </cell>
          <cell r="J278" t="str">
            <v/>
          </cell>
          <cell r="K278">
            <v>7.71</v>
          </cell>
          <cell r="L278" t="str">
            <v>Taxable</v>
          </cell>
          <cell r="M278" t="str">
            <v>Yes</v>
          </cell>
          <cell r="N278" t="str">
            <v/>
          </cell>
          <cell r="O278">
            <v>39.68</v>
          </cell>
        </row>
        <row r="279">
          <cell r="G279" t="str">
            <v>CTDEL</v>
          </cell>
          <cell r="H279" t="str">
            <v>TEMP CONTAINER DELIV</v>
          </cell>
          <cell r="I279">
            <v>39.68</v>
          </cell>
          <cell r="J279" t="str">
            <v/>
          </cell>
          <cell r="K279">
            <v>7.71</v>
          </cell>
          <cell r="L279" t="str">
            <v>Taxable</v>
          </cell>
          <cell r="M279" t="str">
            <v>Yes</v>
          </cell>
          <cell r="N279" t="str">
            <v/>
          </cell>
          <cell r="O279">
            <v>39.68</v>
          </cell>
        </row>
        <row r="280">
          <cell r="G280" t="str">
            <v>CTDEL</v>
          </cell>
          <cell r="H280" t="str">
            <v>TEMP CONTAINER DELIV</v>
          </cell>
          <cell r="I280">
            <v>39.68</v>
          </cell>
          <cell r="J280" t="str">
            <v/>
          </cell>
          <cell r="K280">
            <v>7.71</v>
          </cell>
          <cell r="L280" t="str">
            <v>Taxable</v>
          </cell>
          <cell r="M280" t="str">
            <v>Yes</v>
          </cell>
          <cell r="N280" t="str">
            <v/>
          </cell>
          <cell r="O280">
            <v>39.68</v>
          </cell>
        </row>
        <row r="281">
          <cell r="G281" t="str">
            <v>CTDEL</v>
          </cell>
          <cell r="H281" t="str">
            <v>TEMP CONTAINER DELIV</v>
          </cell>
          <cell r="I281">
            <v>39.68</v>
          </cell>
          <cell r="J281" t="str">
            <v/>
          </cell>
          <cell r="K281">
            <v>7.71</v>
          </cell>
          <cell r="L281" t="str">
            <v>Taxable</v>
          </cell>
          <cell r="M281" t="str">
            <v>Yes</v>
          </cell>
          <cell r="N281" t="str">
            <v/>
          </cell>
          <cell r="O281">
            <v>39.68</v>
          </cell>
        </row>
        <row r="282">
          <cell r="G282" t="str">
            <v>CTIME</v>
          </cell>
          <cell r="H282" t="str">
            <v>COMMERCIAL TIME CHARGE</v>
          </cell>
          <cell r="I282">
            <v>121.04</v>
          </cell>
          <cell r="J282" t="str">
            <v/>
          </cell>
          <cell r="K282">
            <v>50.27</v>
          </cell>
          <cell r="L282" t="str">
            <v>Taxable</v>
          </cell>
          <cell r="M282" t="str">
            <v>Yes</v>
          </cell>
          <cell r="N282" t="str">
            <v/>
          </cell>
          <cell r="O282">
            <v>121.04</v>
          </cell>
        </row>
        <row r="283">
          <cell r="G283" t="str">
            <v>CTIME</v>
          </cell>
          <cell r="H283" t="str">
            <v>COMMERCIAL TIME CHARGE</v>
          </cell>
          <cell r="I283">
            <v>121.04</v>
          </cell>
          <cell r="J283" t="str">
            <v/>
          </cell>
          <cell r="K283">
            <v>50.27</v>
          </cell>
          <cell r="L283" t="str">
            <v>Taxable</v>
          </cell>
          <cell r="M283" t="str">
            <v>Yes</v>
          </cell>
          <cell r="N283" t="str">
            <v/>
          </cell>
          <cell r="O283">
            <v>121.04</v>
          </cell>
        </row>
        <row r="284">
          <cell r="G284" t="str">
            <v>CTIME</v>
          </cell>
          <cell r="H284" t="str">
            <v>COMMERCIAL TIME CHARGE</v>
          </cell>
          <cell r="I284">
            <v>121.04</v>
          </cell>
          <cell r="J284" t="str">
            <v/>
          </cell>
          <cell r="K284">
            <v>50.27</v>
          </cell>
          <cell r="L284" t="str">
            <v>Taxable</v>
          </cell>
          <cell r="M284" t="str">
            <v>Yes</v>
          </cell>
          <cell r="N284" t="str">
            <v/>
          </cell>
          <cell r="O284">
            <v>121.04</v>
          </cell>
        </row>
        <row r="285">
          <cell r="G285" t="str">
            <v>CTIME</v>
          </cell>
          <cell r="H285" t="str">
            <v>COMMERCIAL TIME CHARGE</v>
          </cell>
          <cell r="I285">
            <v>121.04</v>
          </cell>
          <cell r="J285" t="str">
            <v/>
          </cell>
          <cell r="K285">
            <v>50.27</v>
          </cell>
          <cell r="L285" t="str">
            <v>Taxable</v>
          </cell>
          <cell r="M285" t="str">
            <v>Yes</v>
          </cell>
          <cell r="N285" t="str">
            <v/>
          </cell>
          <cell r="O285">
            <v>121.04</v>
          </cell>
        </row>
        <row r="286">
          <cell r="G286" t="str">
            <v>CTIME</v>
          </cell>
          <cell r="H286" t="str">
            <v>COMMERCIAL TIME CHARGE</v>
          </cell>
          <cell r="I286">
            <v>121.04</v>
          </cell>
          <cell r="J286" t="str">
            <v/>
          </cell>
          <cell r="K286">
            <v>50.27</v>
          </cell>
          <cell r="L286" t="str">
            <v>Taxable</v>
          </cell>
          <cell r="M286" t="str">
            <v>Yes</v>
          </cell>
          <cell r="N286" t="str">
            <v/>
          </cell>
          <cell r="O286">
            <v>121.04</v>
          </cell>
        </row>
        <row r="287">
          <cell r="G287" t="str">
            <v>CTIME-MINIMUM</v>
          </cell>
          <cell r="H287" t="str">
            <v>COMM TIME CHRG - MINIMUM</v>
          </cell>
          <cell r="I287">
            <v>65</v>
          </cell>
          <cell r="J287" t="str">
            <v/>
          </cell>
          <cell r="K287">
            <v>0</v>
          </cell>
          <cell r="L287" t="str">
            <v>Taxable</v>
          </cell>
          <cell r="M287" t="str">
            <v>Yes</v>
          </cell>
          <cell r="N287" t="str">
            <v/>
          </cell>
          <cell r="O287">
            <v>65</v>
          </cell>
        </row>
        <row r="288">
          <cell r="G288" t="str">
            <v>CTIME-MINIMUM</v>
          </cell>
          <cell r="H288" t="str">
            <v>COMM TIME CHRG - MINIMUM</v>
          </cell>
          <cell r="I288">
            <v>65</v>
          </cell>
          <cell r="J288" t="str">
            <v/>
          </cell>
          <cell r="K288">
            <v>0</v>
          </cell>
          <cell r="L288" t="str">
            <v>Taxable</v>
          </cell>
          <cell r="M288" t="str">
            <v>Yes</v>
          </cell>
          <cell r="N288" t="str">
            <v/>
          </cell>
          <cell r="O288">
            <v>65</v>
          </cell>
        </row>
        <row r="289">
          <cell r="G289" t="str">
            <v>CTIME-MINIMUM</v>
          </cell>
          <cell r="H289" t="str">
            <v>COMM TIME CHRG - MINIMUM</v>
          </cell>
          <cell r="I289">
            <v>65</v>
          </cell>
          <cell r="J289" t="str">
            <v/>
          </cell>
          <cell r="K289">
            <v>0</v>
          </cell>
          <cell r="L289" t="str">
            <v>Taxable</v>
          </cell>
          <cell r="M289" t="str">
            <v>Yes</v>
          </cell>
          <cell r="N289" t="str">
            <v/>
          </cell>
          <cell r="O289">
            <v>65</v>
          </cell>
        </row>
        <row r="290">
          <cell r="G290" t="str">
            <v>CTIME-MINIMUM</v>
          </cell>
          <cell r="H290" t="str">
            <v>COMM TIME CHRG - MINIMUM</v>
          </cell>
          <cell r="I290">
            <v>65</v>
          </cell>
          <cell r="J290" t="str">
            <v/>
          </cell>
          <cell r="K290">
            <v>0</v>
          </cell>
          <cell r="L290" t="str">
            <v>Taxable</v>
          </cell>
          <cell r="M290" t="str">
            <v>Yes</v>
          </cell>
          <cell r="N290" t="str">
            <v/>
          </cell>
          <cell r="O290">
            <v>65</v>
          </cell>
        </row>
        <row r="291">
          <cell r="G291" t="str">
            <v>CTIME-MINIMUM</v>
          </cell>
          <cell r="H291" t="str">
            <v>COMM TIME CHRG - MINIMUM</v>
          </cell>
          <cell r="I291">
            <v>65</v>
          </cell>
          <cell r="J291" t="str">
            <v/>
          </cell>
          <cell r="K291">
            <v>0</v>
          </cell>
          <cell r="L291" t="str">
            <v>Taxable</v>
          </cell>
          <cell r="M291" t="str">
            <v>Yes</v>
          </cell>
          <cell r="N291" t="str">
            <v/>
          </cell>
          <cell r="O291">
            <v>65</v>
          </cell>
        </row>
        <row r="292">
          <cell r="G292" t="str">
            <v>CTIME-XTRA15</v>
          </cell>
          <cell r="H292" t="str">
            <v>COMM TIME CHRG - XTRA PERSON</v>
          </cell>
          <cell r="I292">
            <v>10.5</v>
          </cell>
          <cell r="J292" t="str">
            <v/>
          </cell>
          <cell r="L292" t="str">
            <v>Taxable</v>
          </cell>
          <cell r="M292" t="str">
            <v>Yes</v>
          </cell>
          <cell r="N292" t="str">
            <v/>
          </cell>
          <cell r="O292">
            <v>10.5</v>
          </cell>
        </row>
        <row r="293">
          <cell r="G293" t="str">
            <v>CTIME-XTRA15</v>
          </cell>
          <cell r="H293" t="str">
            <v>COMM TIME CHRG - XTRA PERSON</v>
          </cell>
          <cell r="I293">
            <v>10.5</v>
          </cell>
          <cell r="J293" t="str">
            <v/>
          </cell>
          <cell r="L293" t="str">
            <v>Taxable</v>
          </cell>
          <cell r="M293" t="str">
            <v>Yes</v>
          </cell>
          <cell r="N293" t="str">
            <v/>
          </cell>
          <cell r="O293">
            <v>10.5</v>
          </cell>
        </row>
        <row r="294">
          <cell r="G294" t="str">
            <v>CTIME-XTRA15</v>
          </cell>
          <cell r="H294" t="str">
            <v>COMM TIME CHRG - XTRA PERSON</v>
          </cell>
          <cell r="I294">
            <v>10.5</v>
          </cell>
          <cell r="J294" t="str">
            <v/>
          </cell>
          <cell r="L294" t="str">
            <v>Taxable</v>
          </cell>
          <cell r="M294" t="str">
            <v>Yes</v>
          </cell>
          <cell r="N294" t="str">
            <v/>
          </cell>
          <cell r="O294">
            <v>10.5</v>
          </cell>
        </row>
        <row r="295">
          <cell r="G295" t="str">
            <v>CTIME-XTRA15</v>
          </cell>
          <cell r="H295" t="str">
            <v>COMM TIME CHRG - XTRA PERSON</v>
          </cell>
          <cell r="I295">
            <v>10.5</v>
          </cell>
          <cell r="J295" t="str">
            <v/>
          </cell>
          <cell r="L295" t="str">
            <v>Taxable</v>
          </cell>
          <cell r="M295" t="str">
            <v>Yes</v>
          </cell>
          <cell r="N295" t="str">
            <v/>
          </cell>
          <cell r="O295">
            <v>10.5</v>
          </cell>
        </row>
        <row r="296">
          <cell r="G296" t="str">
            <v>CTIME15</v>
          </cell>
          <cell r="H296" t="str">
            <v>COMM TIME CHRG -  15MIN</v>
          </cell>
          <cell r="I296">
            <v>30.26</v>
          </cell>
          <cell r="J296" t="str">
            <v/>
          </cell>
          <cell r="K296">
            <v>0</v>
          </cell>
          <cell r="L296" t="str">
            <v>Taxable</v>
          </cell>
          <cell r="M296" t="str">
            <v>Yes</v>
          </cell>
          <cell r="N296" t="str">
            <v/>
          </cell>
          <cell r="O296">
            <v>30.26</v>
          </cell>
        </row>
        <row r="297">
          <cell r="G297" t="str">
            <v>CTIME15</v>
          </cell>
          <cell r="H297" t="str">
            <v>COMM TIME CHRG -  15MIN</v>
          </cell>
          <cell r="I297">
            <v>30.26</v>
          </cell>
          <cell r="J297" t="str">
            <v/>
          </cell>
          <cell r="K297">
            <v>0</v>
          </cell>
          <cell r="L297" t="str">
            <v>Taxable</v>
          </cell>
          <cell r="M297" t="str">
            <v>Yes</v>
          </cell>
          <cell r="N297" t="str">
            <v/>
          </cell>
          <cell r="O297">
            <v>30.26</v>
          </cell>
        </row>
        <row r="298">
          <cell r="G298" t="str">
            <v>CTIME15</v>
          </cell>
          <cell r="H298" t="str">
            <v>COMM TIME CHRG -  15MIN</v>
          </cell>
          <cell r="I298">
            <v>30.26</v>
          </cell>
          <cell r="J298" t="str">
            <v/>
          </cell>
          <cell r="K298">
            <v>0</v>
          </cell>
          <cell r="L298" t="str">
            <v>Taxable</v>
          </cell>
          <cell r="M298" t="str">
            <v>Yes</v>
          </cell>
          <cell r="N298" t="str">
            <v/>
          </cell>
          <cell r="O298">
            <v>30.26</v>
          </cell>
        </row>
        <row r="299">
          <cell r="G299" t="str">
            <v>CTIME15</v>
          </cell>
          <cell r="H299" t="str">
            <v>COMM TIME CHRG -  15MIN</v>
          </cell>
          <cell r="I299">
            <v>30.26</v>
          </cell>
          <cell r="J299" t="str">
            <v/>
          </cell>
          <cell r="K299">
            <v>0</v>
          </cell>
          <cell r="L299" t="str">
            <v>Taxable</v>
          </cell>
          <cell r="M299" t="str">
            <v>Yes</v>
          </cell>
          <cell r="N299" t="str">
            <v/>
          </cell>
          <cell r="O299">
            <v>30.26</v>
          </cell>
        </row>
        <row r="300">
          <cell r="G300" t="str">
            <v>CTIME15</v>
          </cell>
          <cell r="H300" t="str">
            <v>COMM TIME CHRG -  15MIN</v>
          </cell>
          <cell r="I300">
            <v>30.26</v>
          </cell>
          <cell r="J300" t="str">
            <v/>
          </cell>
          <cell r="K300">
            <v>0</v>
          </cell>
          <cell r="L300" t="str">
            <v>Taxable</v>
          </cell>
          <cell r="M300" t="str">
            <v>Yes</v>
          </cell>
          <cell r="N300" t="str">
            <v/>
          </cell>
          <cell r="O300">
            <v>30.26</v>
          </cell>
        </row>
        <row r="301">
          <cell r="G301" t="str">
            <v>CTRIP-COMM</v>
          </cell>
          <cell r="H301" t="str">
            <v>RETURN TRIP CHARGE - COMM</v>
          </cell>
          <cell r="I301">
            <v>8</v>
          </cell>
          <cell r="J301" t="str">
            <v/>
          </cell>
          <cell r="K301">
            <v>0</v>
          </cell>
          <cell r="L301" t="str">
            <v>Taxable</v>
          </cell>
          <cell r="M301" t="str">
            <v>Yes</v>
          </cell>
          <cell r="N301" t="str">
            <v/>
          </cell>
          <cell r="O301">
            <v>8</v>
          </cell>
        </row>
        <row r="302">
          <cell r="G302" t="str">
            <v>CTRIP-COMM</v>
          </cell>
          <cell r="H302" t="str">
            <v>RETURN TRIP CHARGE - COMM</v>
          </cell>
          <cell r="I302">
            <v>8</v>
          </cell>
          <cell r="J302" t="str">
            <v/>
          </cell>
          <cell r="K302">
            <v>0</v>
          </cell>
          <cell r="L302" t="str">
            <v>Taxable</v>
          </cell>
          <cell r="M302" t="str">
            <v>Yes</v>
          </cell>
          <cell r="N302" t="str">
            <v/>
          </cell>
          <cell r="O302">
            <v>8</v>
          </cell>
        </row>
        <row r="303">
          <cell r="G303" t="str">
            <v>CTRIP-COMM</v>
          </cell>
          <cell r="H303" t="str">
            <v>RETURN TRIP CHARGE - COMM</v>
          </cell>
          <cell r="I303">
            <v>8</v>
          </cell>
          <cell r="J303" t="str">
            <v/>
          </cell>
          <cell r="K303">
            <v>0</v>
          </cell>
          <cell r="L303" t="str">
            <v>Taxable</v>
          </cell>
          <cell r="M303" t="str">
            <v>Yes</v>
          </cell>
          <cell r="N303" t="str">
            <v/>
          </cell>
          <cell r="O303">
            <v>8</v>
          </cell>
        </row>
        <row r="304">
          <cell r="G304" t="str">
            <v>CTRIP-COMM</v>
          </cell>
          <cell r="H304" t="str">
            <v>RETURN TRIP CHARGE - COMM</v>
          </cell>
          <cell r="I304">
            <v>8</v>
          </cell>
          <cell r="J304" t="str">
            <v/>
          </cell>
          <cell r="K304">
            <v>0</v>
          </cell>
          <cell r="L304" t="str">
            <v>Taxable</v>
          </cell>
          <cell r="M304" t="str">
            <v>Yes</v>
          </cell>
          <cell r="N304" t="str">
            <v/>
          </cell>
          <cell r="O304">
            <v>8</v>
          </cell>
        </row>
        <row r="305">
          <cell r="G305" t="str">
            <v>CTRIP-COMM</v>
          </cell>
          <cell r="H305" t="str">
            <v>RETURN TRIP CHARGE - COMM</v>
          </cell>
          <cell r="I305">
            <v>8</v>
          </cell>
          <cell r="J305" t="str">
            <v/>
          </cell>
          <cell r="K305">
            <v>0</v>
          </cell>
          <cell r="L305" t="str">
            <v>Taxable</v>
          </cell>
          <cell r="M305" t="str">
            <v>Yes</v>
          </cell>
          <cell r="N305" t="str">
            <v/>
          </cell>
          <cell r="O305">
            <v>8</v>
          </cell>
        </row>
        <row r="306">
          <cell r="G306" t="str">
            <v>CXTRA60</v>
          </cell>
          <cell r="H306" t="str">
            <v>EXTRA 60GAL COMM</v>
          </cell>
          <cell r="I306">
            <v>8.9499999999999993</v>
          </cell>
          <cell r="J306" t="str">
            <v/>
          </cell>
          <cell r="L306" t="str">
            <v>Taxable</v>
          </cell>
          <cell r="M306" t="str">
            <v>Yes</v>
          </cell>
          <cell r="N306" t="str">
            <v/>
          </cell>
          <cell r="O306">
            <v>8.9499999999999993</v>
          </cell>
        </row>
        <row r="307">
          <cell r="G307" t="str">
            <v>CXTRA60</v>
          </cell>
          <cell r="H307" t="str">
            <v>EXTRA 60GAL COMM</v>
          </cell>
          <cell r="I307">
            <v>8.9499999999999993</v>
          </cell>
          <cell r="J307" t="str">
            <v/>
          </cell>
          <cell r="L307" t="str">
            <v>Taxable</v>
          </cell>
          <cell r="M307" t="str">
            <v>Yes</v>
          </cell>
          <cell r="N307" t="str">
            <v/>
          </cell>
          <cell r="O307">
            <v>8.9499999999999993</v>
          </cell>
        </row>
        <row r="308">
          <cell r="G308" t="str">
            <v>CXTRA60</v>
          </cell>
          <cell r="H308" t="str">
            <v>EXTRA 60GAL COMM</v>
          </cell>
          <cell r="I308">
            <v>8.9499999999999993</v>
          </cell>
          <cell r="J308" t="str">
            <v/>
          </cell>
          <cell r="L308" t="str">
            <v>Taxable</v>
          </cell>
          <cell r="M308" t="str">
            <v>Yes</v>
          </cell>
          <cell r="N308" t="str">
            <v/>
          </cell>
          <cell r="O308">
            <v>8.9499999999999993</v>
          </cell>
        </row>
        <row r="309">
          <cell r="G309" t="str">
            <v>CXTRA60</v>
          </cell>
          <cell r="H309" t="str">
            <v>EXTRA 60GAL COMM</v>
          </cell>
          <cell r="I309">
            <v>8.9499999999999993</v>
          </cell>
          <cell r="J309" t="str">
            <v/>
          </cell>
          <cell r="L309" t="str">
            <v>Taxable</v>
          </cell>
          <cell r="M309" t="str">
            <v>Yes</v>
          </cell>
          <cell r="N309" t="str">
            <v/>
          </cell>
          <cell r="O309">
            <v>8.9499999999999993</v>
          </cell>
        </row>
        <row r="310">
          <cell r="G310" t="str">
            <v>CXTRA60</v>
          </cell>
          <cell r="H310" t="str">
            <v>EXTRA 60GAL COMM</v>
          </cell>
          <cell r="I310">
            <v>8.9499999999999993</v>
          </cell>
          <cell r="J310" t="str">
            <v/>
          </cell>
          <cell r="L310" t="str">
            <v>Taxable</v>
          </cell>
          <cell r="M310" t="str">
            <v>Yes</v>
          </cell>
          <cell r="N310" t="str">
            <v/>
          </cell>
          <cell r="O310">
            <v>8.9499999999999993</v>
          </cell>
        </row>
        <row r="311">
          <cell r="G311" t="str">
            <v>CXTRA65B</v>
          </cell>
          <cell r="H311" t="str">
            <v>EXTRA 65GAL BEAR COMM</v>
          </cell>
          <cell r="I311">
            <v>9.6</v>
          </cell>
          <cell r="J311" t="str">
            <v/>
          </cell>
          <cell r="L311" t="str">
            <v>Taxable</v>
          </cell>
          <cell r="M311" t="str">
            <v>Yes</v>
          </cell>
          <cell r="N311" t="str">
            <v/>
          </cell>
          <cell r="O311">
            <v>9.6</v>
          </cell>
        </row>
        <row r="312">
          <cell r="G312" t="str">
            <v>CXTRA65B</v>
          </cell>
          <cell r="H312" t="str">
            <v>EXTRA 65GAL BEAR COMM</v>
          </cell>
          <cell r="I312">
            <v>9.6</v>
          </cell>
          <cell r="J312" t="str">
            <v/>
          </cell>
          <cell r="L312" t="str">
            <v>Taxable</v>
          </cell>
          <cell r="M312" t="str">
            <v>Yes</v>
          </cell>
          <cell r="N312" t="str">
            <v/>
          </cell>
          <cell r="O312">
            <v>9.6</v>
          </cell>
        </row>
        <row r="313">
          <cell r="G313" t="str">
            <v>CXTRA65B</v>
          </cell>
          <cell r="H313" t="str">
            <v>EXTRA 65GAL BEAR COMM</v>
          </cell>
          <cell r="I313">
            <v>9.6</v>
          </cell>
          <cell r="J313" t="str">
            <v/>
          </cell>
          <cell r="L313" t="str">
            <v>Taxable</v>
          </cell>
          <cell r="M313" t="str">
            <v>Yes</v>
          </cell>
          <cell r="N313" t="str">
            <v/>
          </cell>
          <cell r="O313">
            <v>9.6</v>
          </cell>
        </row>
        <row r="314">
          <cell r="G314" t="str">
            <v>CXTRA65B</v>
          </cell>
          <cell r="H314" t="str">
            <v>EXTRA 65GAL BEAR COMM</v>
          </cell>
          <cell r="I314">
            <v>9.6</v>
          </cell>
          <cell r="J314" t="str">
            <v/>
          </cell>
          <cell r="L314" t="str">
            <v>Taxable</v>
          </cell>
          <cell r="M314" t="str">
            <v>Yes</v>
          </cell>
          <cell r="N314" t="str">
            <v/>
          </cell>
          <cell r="O314">
            <v>9.6</v>
          </cell>
        </row>
        <row r="315">
          <cell r="G315" t="str">
            <v>CXTRA65B</v>
          </cell>
          <cell r="H315" t="str">
            <v>EXTRA 65GAL BEAR COMM</v>
          </cell>
          <cell r="I315">
            <v>9.6</v>
          </cell>
          <cell r="J315" t="str">
            <v/>
          </cell>
          <cell r="L315" t="str">
            <v>Taxable</v>
          </cell>
          <cell r="M315" t="str">
            <v>Yes</v>
          </cell>
          <cell r="N315" t="str">
            <v/>
          </cell>
          <cell r="O315">
            <v>9.6</v>
          </cell>
        </row>
        <row r="316">
          <cell r="G316" t="str">
            <v>CXTRA90</v>
          </cell>
          <cell r="H316" t="str">
            <v>EXTRA 90GAL COMM</v>
          </cell>
          <cell r="I316">
            <v>10.31</v>
          </cell>
          <cell r="J316" t="str">
            <v/>
          </cell>
          <cell r="L316" t="str">
            <v>Taxable</v>
          </cell>
          <cell r="M316" t="str">
            <v>Yes</v>
          </cell>
          <cell r="N316" t="str">
            <v/>
          </cell>
          <cell r="O316">
            <v>10.31</v>
          </cell>
        </row>
        <row r="317">
          <cell r="G317" t="str">
            <v>CXTRA90</v>
          </cell>
          <cell r="H317" t="str">
            <v>EXTRA 90GAL COMM</v>
          </cell>
          <cell r="I317">
            <v>10.31</v>
          </cell>
          <cell r="J317" t="str">
            <v/>
          </cell>
          <cell r="L317" t="str">
            <v>Taxable</v>
          </cell>
          <cell r="M317" t="str">
            <v>Yes</v>
          </cell>
          <cell r="N317" t="str">
            <v/>
          </cell>
          <cell r="O317">
            <v>10.31</v>
          </cell>
        </row>
        <row r="318">
          <cell r="G318" t="str">
            <v>CXTRA90</v>
          </cell>
          <cell r="H318" t="str">
            <v>EXTRA 90GAL COMM</v>
          </cell>
          <cell r="I318">
            <v>10.31</v>
          </cell>
          <cell r="J318" t="str">
            <v/>
          </cell>
          <cell r="L318" t="str">
            <v>Taxable</v>
          </cell>
          <cell r="M318" t="str">
            <v>Yes</v>
          </cell>
          <cell r="N318" t="str">
            <v/>
          </cell>
          <cell r="O318">
            <v>10.31</v>
          </cell>
        </row>
        <row r="319">
          <cell r="G319" t="str">
            <v>CXTRA90</v>
          </cell>
          <cell r="H319" t="str">
            <v>EXTRA 90GAL COMM</v>
          </cell>
          <cell r="I319">
            <v>10.31</v>
          </cell>
          <cell r="J319" t="str">
            <v/>
          </cell>
          <cell r="L319" t="str">
            <v>Taxable</v>
          </cell>
          <cell r="M319" t="str">
            <v>Yes</v>
          </cell>
          <cell r="N319" t="str">
            <v/>
          </cell>
          <cell r="O319">
            <v>10.31</v>
          </cell>
        </row>
        <row r="320">
          <cell r="G320" t="str">
            <v>CXTRA90</v>
          </cell>
          <cell r="H320" t="str">
            <v>EXTRA 90GAL COMM</v>
          </cell>
          <cell r="I320">
            <v>10.31</v>
          </cell>
          <cell r="J320" t="str">
            <v/>
          </cell>
          <cell r="L320" t="str">
            <v>Taxable</v>
          </cell>
          <cell r="M320" t="str">
            <v>Yes</v>
          </cell>
          <cell r="N320" t="str">
            <v/>
          </cell>
          <cell r="O320">
            <v>10.31</v>
          </cell>
        </row>
        <row r="321">
          <cell r="G321" t="str">
            <v>CXTRA95B</v>
          </cell>
          <cell r="H321" t="str">
            <v>EXTRA 95GAL BEAR COMM</v>
          </cell>
          <cell r="I321">
            <v>10.66</v>
          </cell>
          <cell r="J321" t="str">
            <v/>
          </cell>
          <cell r="L321" t="str">
            <v>Taxable</v>
          </cell>
          <cell r="M321" t="str">
            <v>Yes</v>
          </cell>
          <cell r="N321" t="str">
            <v/>
          </cell>
          <cell r="O321">
            <v>10.66</v>
          </cell>
        </row>
        <row r="322">
          <cell r="G322" t="str">
            <v>CXTRA95B</v>
          </cell>
          <cell r="H322" t="str">
            <v>EXTRA 95GAL BEAR COMM</v>
          </cell>
          <cell r="I322">
            <v>10.66</v>
          </cell>
          <cell r="J322" t="str">
            <v/>
          </cell>
          <cell r="L322" t="str">
            <v>Taxable</v>
          </cell>
          <cell r="M322" t="str">
            <v>Yes</v>
          </cell>
          <cell r="N322" t="str">
            <v/>
          </cell>
          <cell r="O322">
            <v>10.66</v>
          </cell>
        </row>
        <row r="323">
          <cell r="G323" t="str">
            <v>CXTRA95B</v>
          </cell>
          <cell r="H323" t="str">
            <v>EXTRA 95GAL BEAR COMM</v>
          </cell>
          <cell r="I323">
            <v>10.66</v>
          </cell>
          <cell r="J323" t="str">
            <v/>
          </cell>
          <cell r="L323" t="str">
            <v>Taxable</v>
          </cell>
          <cell r="M323" t="str">
            <v>Yes</v>
          </cell>
          <cell r="N323" t="str">
            <v/>
          </cell>
          <cell r="O323">
            <v>10.66</v>
          </cell>
        </row>
        <row r="324">
          <cell r="G324" t="str">
            <v>CXTRA95B</v>
          </cell>
          <cell r="H324" t="str">
            <v>EXTRA 95GAL BEAR COMM</v>
          </cell>
          <cell r="I324">
            <v>10.66</v>
          </cell>
          <cell r="J324" t="str">
            <v/>
          </cell>
          <cell r="L324" t="str">
            <v>Taxable</v>
          </cell>
          <cell r="M324" t="str">
            <v>Yes</v>
          </cell>
          <cell r="N324" t="str">
            <v/>
          </cell>
          <cell r="O324">
            <v>10.66</v>
          </cell>
        </row>
        <row r="325">
          <cell r="G325" t="str">
            <v>CXTRA95B</v>
          </cell>
          <cell r="H325" t="str">
            <v>EXTRA 95GAL BEAR COMM</v>
          </cell>
          <cell r="I325">
            <v>10.66</v>
          </cell>
          <cell r="J325" t="str">
            <v/>
          </cell>
          <cell r="L325" t="str">
            <v>Taxable</v>
          </cell>
          <cell r="M325" t="str">
            <v>Yes</v>
          </cell>
          <cell r="N325" t="str">
            <v/>
          </cell>
          <cell r="O325">
            <v>10.66</v>
          </cell>
        </row>
        <row r="326">
          <cell r="G326" t="str">
            <v>DISP</v>
          </cell>
          <cell r="H326" t="str">
            <v>DISPOSAL FEE PER TON</v>
          </cell>
          <cell r="I326">
            <v>120</v>
          </cell>
          <cell r="J326" t="str">
            <v/>
          </cell>
          <cell r="K326">
            <v>0</v>
          </cell>
          <cell r="L326" t="str">
            <v>Taxable</v>
          </cell>
          <cell r="M326" t="str">
            <v>Yes</v>
          </cell>
          <cell r="N326" t="str">
            <v/>
          </cell>
          <cell r="O326">
            <v>120</v>
          </cell>
        </row>
        <row r="327">
          <cell r="G327" t="str">
            <v>DISP</v>
          </cell>
          <cell r="H327" t="str">
            <v>DISPOSAL FEE PER TON</v>
          </cell>
          <cell r="I327">
            <v>120</v>
          </cell>
          <cell r="J327" t="str">
            <v/>
          </cell>
          <cell r="K327">
            <v>0</v>
          </cell>
          <cell r="L327" t="str">
            <v>Taxable</v>
          </cell>
          <cell r="M327" t="str">
            <v>Yes</v>
          </cell>
          <cell r="N327" t="str">
            <v/>
          </cell>
          <cell r="O327">
            <v>120</v>
          </cell>
        </row>
        <row r="328">
          <cell r="G328" t="str">
            <v>DISP</v>
          </cell>
          <cell r="H328" t="str">
            <v>DISPOSAL FEE PER TON</v>
          </cell>
          <cell r="I328">
            <v>120</v>
          </cell>
          <cell r="J328" t="str">
            <v/>
          </cell>
          <cell r="K328">
            <v>0</v>
          </cell>
          <cell r="L328" t="str">
            <v>Taxable</v>
          </cell>
          <cell r="M328" t="str">
            <v>Yes</v>
          </cell>
          <cell r="N328" t="str">
            <v/>
          </cell>
          <cell r="O328">
            <v>120</v>
          </cell>
        </row>
        <row r="329">
          <cell r="G329" t="str">
            <v>DISP</v>
          </cell>
          <cell r="H329" t="str">
            <v>DISPOSAL FEE PER TON</v>
          </cell>
          <cell r="I329">
            <v>120</v>
          </cell>
          <cell r="J329" t="str">
            <v/>
          </cell>
          <cell r="K329">
            <v>0</v>
          </cell>
          <cell r="L329" t="str">
            <v>Taxable</v>
          </cell>
          <cell r="M329" t="str">
            <v>Yes</v>
          </cell>
          <cell r="N329" t="str">
            <v/>
          </cell>
          <cell r="O329">
            <v>120</v>
          </cell>
        </row>
        <row r="330">
          <cell r="G330" t="str">
            <v>DISP</v>
          </cell>
          <cell r="H330" t="str">
            <v>DISPOSAL FEE PER TON</v>
          </cell>
          <cell r="I330">
            <v>120</v>
          </cell>
          <cell r="J330" t="str">
            <v/>
          </cell>
          <cell r="K330">
            <v>0</v>
          </cell>
          <cell r="L330" t="str">
            <v>Taxable</v>
          </cell>
          <cell r="M330" t="str">
            <v>Yes</v>
          </cell>
          <cell r="N330" t="str">
            <v/>
          </cell>
          <cell r="O330">
            <v>120</v>
          </cell>
        </row>
        <row r="331">
          <cell r="G331" t="str">
            <v>DISPAPPL</v>
          </cell>
          <cell r="H331" t="str">
            <v>DUMP FEE - APPLIANCE</v>
          </cell>
          <cell r="I331">
            <v>10</v>
          </cell>
          <cell r="J331" t="str">
            <v/>
          </cell>
          <cell r="K331">
            <v>0</v>
          </cell>
          <cell r="L331" t="str">
            <v>Taxable</v>
          </cell>
          <cell r="M331" t="str">
            <v>No</v>
          </cell>
          <cell r="N331" t="str">
            <v/>
          </cell>
          <cell r="O331">
            <v>10</v>
          </cell>
        </row>
        <row r="332">
          <cell r="G332" t="str">
            <v>DISPAPPL</v>
          </cell>
          <cell r="H332" t="str">
            <v>DUMP FEE - APPLIANCE</v>
          </cell>
          <cell r="I332">
            <v>10</v>
          </cell>
          <cell r="J332" t="str">
            <v/>
          </cell>
          <cell r="K332">
            <v>0</v>
          </cell>
          <cell r="L332" t="str">
            <v>Taxable</v>
          </cell>
          <cell r="M332" t="str">
            <v>No</v>
          </cell>
          <cell r="N332" t="str">
            <v/>
          </cell>
          <cell r="O332">
            <v>10</v>
          </cell>
        </row>
        <row r="333">
          <cell r="G333" t="str">
            <v>DISPAPPL</v>
          </cell>
          <cell r="H333" t="str">
            <v>DUMP FEE - APPLIANCE</v>
          </cell>
          <cell r="I333">
            <v>10</v>
          </cell>
          <cell r="J333" t="str">
            <v/>
          </cell>
          <cell r="K333">
            <v>0</v>
          </cell>
          <cell r="L333" t="str">
            <v>Taxable</v>
          </cell>
          <cell r="M333" t="str">
            <v>No</v>
          </cell>
          <cell r="N333" t="str">
            <v/>
          </cell>
          <cell r="O333">
            <v>10</v>
          </cell>
        </row>
        <row r="334">
          <cell r="G334" t="str">
            <v>DISPAPPL</v>
          </cell>
          <cell r="H334" t="str">
            <v>DUMP FEE - APPLIANCE</v>
          </cell>
          <cell r="I334">
            <v>10</v>
          </cell>
          <cell r="J334" t="str">
            <v/>
          </cell>
          <cell r="K334">
            <v>0</v>
          </cell>
          <cell r="L334" t="str">
            <v>Taxable</v>
          </cell>
          <cell r="M334" t="str">
            <v>No</v>
          </cell>
          <cell r="N334" t="str">
            <v/>
          </cell>
          <cell r="O334">
            <v>10</v>
          </cell>
        </row>
        <row r="335">
          <cell r="G335" t="str">
            <v>DISPAPPL</v>
          </cell>
          <cell r="H335" t="str">
            <v>DUMP FEE - APPLIANCE</v>
          </cell>
          <cell r="I335">
            <v>10</v>
          </cell>
          <cell r="J335" t="str">
            <v/>
          </cell>
          <cell r="K335">
            <v>0</v>
          </cell>
          <cell r="L335" t="str">
            <v>Taxable</v>
          </cell>
          <cell r="M335" t="str">
            <v>No</v>
          </cell>
          <cell r="N335" t="str">
            <v/>
          </cell>
          <cell r="O335">
            <v>10</v>
          </cell>
        </row>
        <row r="336">
          <cell r="G336" t="str">
            <v>DISPMETAL-RO</v>
          </cell>
          <cell r="H336" t="str">
            <v>DISPOSAL FEE METAL - RO</v>
          </cell>
          <cell r="I336">
            <v>34</v>
          </cell>
          <cell r="J336" t="str">
            <v/>
          </cell>
          <cell r="K336">
            <v>0</v>
          </cell>
          <cell r="L336" t="str">
            <v>Taxable</v>
          </cell>
          <cell r="M336" t="str">
            <v>No</v>
          </cell>
          <cell r="N336" t="str">
            <v/>
          </cell>
          <cell r="O336">
            <v>34</v>
          </cell>
        </row>
        <row r="337">
          <cell r="G337" t="str">
            <v>DISPMETAL-RO</v>
          </cell>
          <cell r="H337" t="str">
            <v>DISPOSAL FEE METAL - RO</v>
          </cell>
          <cell r="I337">
            <v>34</v>
          </cell>
          <cell r="J337" t="str">
            <v/>
          </cell>
          <cell r="K337">
            <v>0</v>
          </cell>
          <cell r="L337" t="str">
            <v>Taxable</v>
          </cell>
          <cell r="M337" t="str">
            <v>No</v>
          </cell>
          <cell r="N337" t="str">
            <v/>
          </cell>
          <cell r="O337">
            <v>34</v>
          </cell>
        </row>
        <row r="338">
          <cell r="G338" t="str">
            <v>DISPMETAL-RO</v>
          </cell>
          <cell r="H338" t="str">
            <v>DISPOSAL FEE METAL - RO</v>
          </cell>
          <cell r="I338">
            <v>34</v>
          </cell>
          <cell r="J338" t="str">
            <v/>
          </cell>
          <cell r="K338">
            <v>0</v>
          </cell>
          <cell r="L338" t="str">
            <v>Taxable</v>
          </cell>
          <cell r="M338" t="str">
            <v>No</v>
          </cell>
          <cell r="N338" t="str">
            <v/>
          </cell>
          <cell r="O338">
            <v>34</v>
          </cell>
        </row>
        <row r="339">
          <cell r="G339" t="str">
            <v>DISPMETAL-RO</v>
          </cell>
          <cell r="H339" t="str">
            <v>DISPOSAL FEE METAL - RO</v>
          </cell>
          <cell r="I339">
            <v>34</v>
          </cell>
          <cell r="J339" t="str">
            <v/>
          </cell>
          <cell r="K339">
            <v>0</v>
          </cell>
          <cell r="L339" t="str">
            <v>Taxable</v>
          </cell>
          <cell r="M339" t="str">
            <v>No</v>
          </cell>
          <cell r="N339" t="str">
            <v/>
          </cell>
          <cell r="O339">
            <v>34</v>
          </cell>
        </row>
        <row r="340">
          <cell r="G340" t="str">
            <v>DISPMETAL-RO</v>
          </cell>
          <cell r="H340" t="str">
            <v>DISPOSAL FEE METAL - RO</v>
          </cell>
          <cell r="I340">
            <v>34</v>
          </cell>
          <cell r="J340" t="str">
            <v/>
          </cell>
          <cell r="K340">
            <v>0</v>
          </cell>
          <cell r="L340" t="str">
            <v>Taxable</v>
          </cell>
          <cell r="M340" t="str">
            <v>No</v>
          </cell>
          <cell r="N340" t="str">
            <v/>
          </cell>
          <cell r="O340">
            <v>34</v>
          </cell>
        </row>
        <row r="341">
          <cell r="G341" t="str">
            <v>DISPRH</v>
          </cell>
          <cell r="H341" t="str">
            <v>DISPOSAL TONNAGE-RH</v>
          </cell>
          <cell r="I341">
            <v>138.97999999999999</v>
          </cell>
          <cell r="J341" t="str">
            <v/>
          </cell>
          <cell r="L341" t="str">
            <v>Taxable</v>
          </cell>
          <cell r="M341" t="str">
            <v>No</v>
          </cell>
          <cell r="N341" t="str">
            <v/>
          </cell>
          <cell r="O341">
            <v>138.97999999999999</v>
          </cell>
        </row>
        <row r="342">
          <cell r="G342" t="str">
            <v>DISPRH</v>
          </cell>
          <cell r="H342" t="str">
            <v>DISPOSAL TONNAGE-RH</v>
          </cell>
          <cell r="I342">
            <v>138.97999999999999</v>
          </cell>
          <cell r="J342" t="str">
            <v/>
          </cell>
          <cell r="L342" t="str">
            <v>Taxable</v>
          </cell>
          <cell r="M342" t="str">
            <v>No</v>
          </cell>
          <cell r="N342" t="str">
            <v/>
          </cell>
          <cell r="O342">
            <v>138.97999999999999</v>
          </cell>
        </row>
        <row r="343">
          <cell r="G343" t="str">
            <v>DISPRH</v>
          </cell>
          <cell r="H343" t="str">
            <v>DISPOSAL TONNAGE-RH</v>
          </cell>
          <cell r="I343">
            <v>138.97999999999999</v>
          </cell>
          <cell r="J343" t="str">
            <v/>
          </cell>
          <cell r="L343" t="str">
            <v>Taxable</v>
          </cell>
          <cell r="M343" t="str">
            <v>No</v>
          </cell>
          <cell r="N343" t="str">
            <v/>
          </cell>
          <cell r="O343">
            <v>138.97999999999999</v>
          </cell>
        </row>
        <row r="344">
          <cell r="G344" t="str">
            <v>DISPRH</v>
          </cell>
          <cell r="H344" t="str">
            <v>DISPOSAL TONNAGE-RH</v>
          </cell>
          <cell r="I344">
            <v>138.97999999999999</v>
          </cell>
          <cell r="J344" t="str">
            <v/>
          </cell>
          <cell r="L344" t="str">
            <v>Taxable</v>
          </cell>
          <cell r="M344" t="str">
            <v>No</v>
          </cell>
          <cell r="N344" t="str">
            <v/>
          </cell>
          <cell r="O344">
            <v>138.97999999999999</v>
          </cell>
        </row>
        <row r="345">
          <cell r="G345" t="str">
            <v>DISPRH</v>
          </cell>
          <cell r="H345" t="str">
            <v>DISPOSAL TONNAGE-RH</v>
          </cell>
          <cell r="I345">
            <v>138.97999999999999</v>
          </cell>
          <cell r="J345" t="str">
            <v/>
          </cell>
          <cell r="L345" t="str">
            <v>Taxable</v>
          </cell>
          <cell r="M345" t="str">
            <v>No</v>
          </cell>
          <cell r="N345" t="str">
            <v/>
          </cell>
          <cell r="O345">
            <v>138.97999999999999</v>
          </cell>
        </row>
        <row r="346">
          <cell r="G346" t="str">
            <v>DISPRH-APPL</v>
          </cell>
          <cell r="H346" t="str">
            <v>RH DUMP FEE - APPLIANCE</v>
          </cell>
          <cell r="I346">
            <v>30</v>
          </cell>
          <cell r="J346" t="str">
            <v/>
          </cell>
          <cell r="L346" t="str">
            <v>Taxable</v>
          </cell>
          <cell r="M346" t="str">
            <v>No</v>
          </cell>
          <cell r="N346" t="str">
            <v/>
          </cell>
          <cell r="O346">
            <v>30</v>
          </cell>
        </row>
        <row r="347">
          <cell r="G347" t="str">
            <v>DISPRH-APPL</v>
          </cell>
          <cell r="H347" t="str">
            <v>RH DUMP FEE - APPLIANCE</v>
          </cell>
          <cell r="I347">
            <v>30</v>
          </cell>
          <cell r="J347" t="str">
            <v/>
          </cell>
          <cell r="L347" t="str">
            <v>Taxable</v>
          </cell>
          <cell r="M347" t="str">
            <v>No</v>
          </cell>
          <cell r="N347" t="str">
            <v/>
          </cell>
          <cell r="O347">
            <v>30</v>
          </cell>
        </row>
        <row r="348">
          <cell r="G348" t="str">
            <v>DISPRH-APPL</v>
          </cell>
          <cell r="H348" t="str">
            <v>RH DUMP FEE - APPLIANCE</v>
          </cell>
          <cell r="I348">
            <v>30</v>
          </cell>
          <cell r="J348" t="str">
            <v/>
          </cell>
          <cell r="L348" t="str">
            <v>Taxable</v>
          </cell>
          <cell r="M348" t="str">
            <v>No</v>
          </cell>
          <cell r="N348" t="str">
            <v/>
          </cell>
          <cell r="O348">
            <v>30</v>
          </cell>
        </row>
        <row r="349">
          <cell r="G349" t="str">
            <v>DISPRH-APPL</v>
          </cell>
          <cell r="H349" t="str">
            <v>RH DUMP FEE - APPLIANCE</v>
          </cell>
          <cell r="I349">
            <v>30</v>
          </cell>
          <cell r="J349" t="str">
            <v/>
          </cell>
          <cell r="L349" t="str">
            <v>Taxable</v>
          </cell>
          <cell r="M349" t="str">
            <v>No</v>
          </cell>
          <cell r="N349" t="str">
            <v/>
          </cell>
          <cell r="O349">
            <v>30</v>
          </cell>
        </row>
        <row r="350">
          <cell r="G350" t="str">
            <v>DISPRH-APPL</v>
          </cell>
          <cell r="H350" t="str">
            <v>RH DUMP FEE - APPLIANCE</v>
          </cell>
          <cell r="I350">
            <v>30</v>
          </cell>
          <cell r="J350" t="str">
            <v/>
          </cell>
          <cell r="L350" t="str">
            <v>Taxable</v>
          </cell>
          <cell r="M350" t="str">
            <v>No</v>
          </cell>
          <cell r="N350" t="str">
            <v/>
          </cell>
          <cell r="O350">
            <v>30</v>
          </cell>
        </row>
        <row r="351">
          <cell r="G351" t="str">
            <v>DISPWD-RO</v>
          </cell>
          <cell r="H351" t="str">
            <v>DISPOSAL FEE WOOD - RO</v>
          </cell>
          <cell r="I351">
            <v>70</v>
          </cell>
          <cell r="J351" t="str">
            <v/>
          </cell>
          <cell r="K351">
            <v>0</v>
          </cell>
          <cell r="L351" t="str">
            <v>Taxable</v>
          </cell>
          <cell r="M351" t="str">
            <v>No</v>
          </cell>
          <cell r="N351" t="str">
            <v/>
          </cell>
          <cell r="O351">
            <v>70</v>
          </cell>
        </row>
        <row r="352">
          <cell r="G352" t="str">
            <v>DISPWD-RO</v>
          </cell>
          <cell r="H352" t="str">
            <v>DISPOSAL FEE WOOD - RO</v>
          </cell>
          <cell r="I352">
            <v>70</v>
          </cell>
          <cell r="J352" t="str">
            <v/>
          </cell>
          <cell r="K352">
            <v>0</v>
          </cell>
          <cell r="L352" t="str">
            <v>Taxable</v>
          </cell>
          <cell r="M352" t="str">
            <v>No</v>
          </cell>
          <cell r="N352" t="str">
            <v/>
          </cell>
          <cell r="O352">
            <v>70</v>
          </cell>
        </row>
        <row r="353">
          <cell r="G353" t="str">
            <v>DISPWD-RO</v>
          </cell>
          <cell r="H353" t="str">
            <v>DISPOSAL FEE WOOD - RO</v>
          </cell>
          <cell r="I353">
            <v>70</v>
          </cell>
          <cell r="J353" t="str">
            <v/>
          </cell>
          <cell r="K353">
            <v>0</v>
          </cell>
          <cell r="L353" t="str">
            <v>Taxable</v>
          </cell>
          <cell r="M353" t="str">
            <v>No</v>
          </cell>
          <cell r="N353" t="str">
            <v/>
          </cell>
          <cell r="O353">
            <v>70</v>
          </cell>
        </row>
        <row r="354">
          <cell r="G354" t="str">
            <v>DISPWD-RO</v>
          </cell>
          <cell r="H354" t="str">
            <v>DISPOSAL FEE WOOD - RO</v>
          </cell>
          <cell r="I354">
            <v>70</v>
          </cell>
          <cell r="J354" t="str">
            <v/>
          </cell>
          <cell r="K354">
            <v>0</v>
          </cell>
          <cell r="L354" t="str">
            <v>Taxable</v>
          </cell>
          <cell r="M354" t="str">
            <v>No</v>
          </cell>
          <cell r="N354" t="str">
            <v/>
          </cell>
          <cell r="O354">
            <v>70</v>
          </cell>
        </row>
        <row r="355">
          <cell r="G355" t="str">
            <v>DISPWD-RO</v>
          </cell>
          <cell r="H355" t="str">
            <v>DISPOSAL FEE WOOD - RO</v>
          </cell>
          <cell r="I355">
            <v>70</v>
          </cell>
          <cell r="J355" t="str">
            <v/>
          </cell>
          <cell r="K355">
            <v>0</v>
          </cell>
          <cell r="L355" t="str">
            <v>Taxable</v>
          </cell>
          <cell r="M355" t="str">
            <v>No</v>
          </cell>
          <cell r="N355" t="str">
            <v/>
          </cell>
          <cell r="O355">
            <v>70</v>
          </cell>
        </row>
        <row r="356">
          <cell r="G356" t="str">
            <v>EXTRAR</v>
          </cell>
          <cell r="H356" t="str">
            <v>EXTRA CAN/BAGS</v>
          </cell>
          <cell r="I356">
            <v>6.32</v>
          </cell>
          <cell r="J356" t="str">
            <v/>
          </cell>
          <cell r="K356">
            <v>0</v>
          </cell>
          <cell r="L356" t="str">
            <v>Taxable</v>
          </cell>
          <cell r="M356" t="str">
            <v>Yes</v>
          </cell>
          <cell r="N356" t="str">
            <v/>
          </cell>
          <cell r="O356">
            <v>6.32</v>
          </cell>
        </row>
        <row r="357">
          <cell r="G357" t="str">
            <v>EXTRAR</v>
          </cell>
          <cell r="H357" t="str">
            <v>EXTRA CAN/BAGS</v>
          </cell>
          <cell r="I357">
            <v>6.32</v>
          </cell>
          <cell r="J357" t="str">
            <v/>
          </cell>
          <cell r="K357">
            <v>0</v>
          </cell>
          <cell r="L357" t="str">
            <v>Taxable</v>
          </cell>
          <cell r="M357" t="str">
            <v>Yes</v>
          </cell>
          <cell r="N357" t="str">
            <v/>
          </cell>
          <cell r="O357">
            <v>6.32</v>
          </cell>
        </row>
        <row r="358">
          <cell r="G358" t="str">
            <v>EXTRAR</v>
          </cell>
          <cell r="H358" t="str">
            <v>EXTRA CAN/BAGS</v>
          </cell>
          <cell r="I358">
            <v>6.32</v>
          </cell>
          <cell r="J358" t="str">
            <v/>
          </cell>
          <cell r="K358">
            <v>0</v>
          </cell>
          <cell r="L358" t="str">
            <v>Taxable</v>
          </cell>
          <cell r="M358" t="str">
            <v>Yes</v>
          </cell>
          <cell r="N358" t="str">
            <v/>
          </cell>
          <cell r="O358">
            <v>6.32</v>
          </cell>
        </row>
        <row r="359">
          <cell r="G359" t="str">
            <v>EXTRAR</v>
          </cell>
          <cell r="H359" t="str">
            <v>EXTRA CAN/BAGS</v>
          </cell>
          <cell r="I359">
            <v>6.32</v>
          </cell>
          <cell r="J359" t="str">
            <v/>
          </cell>
          <cell r="K359">
            <v>0</v>
          </cell>
          <cell r="L359" t="str">
            <v>Taxable</v>
          </cell>
          <cell r="M359" t="str">
            <v>Yes</v>
          </cell>
          <cell r="N359" t="str">
            <v/>
          </cell>
          <cell r="O359">
            <v>6.32</v>
          </cell>
        </row>
        <row r="360">
          <cell r="G360" t="str">
            <v>EXTRAR</v>
          </cell>
          <cell r="H360" t="str">
            <v>EXTRA CAN/BAGS</v>
          </cell>
          <cell r="I360">
            <v>6.32</v>
          </cell>
          <cell r="J360" t="str">
            <v/>
          </cell>
          <cell r="K360">
            <v>0</v>
          </cell>
          <cell r="L360" t="str">
            <v>Taxable</v>
          </cell>
          <cell r="M360" t="str">
            <v>Yes</v>
          </cell>
          <cell r="N360" t="str">
            <v/>
          </cell>
          <cell r="O360">
            <v>6.32</v>
          </cell>
        </row>
        <row r="361">
          <cell r="G361" t="str">
            <v>FILL</v>
          </cell>
          <cell r="H361" t="str">
            <v>FILL</v>
          </cell>
          <cell r="I361">
            <v>4</v>
          </cell>
          <cell r="J361" t="str">
            <v/>
          </cell>
          <cell r="L361" t="str">
            <v>Taxable</v>
          </cell>
          <cell r="M361" t="str">
            <v>Yes</v>
          </cell>
          <cell r="N361" t="str">
            <v/>
          </cell>
          <cell r="O361">
            <v>4</v>
          </cell>
        </row>
        <row r="362">
          <cell r="G362" t="str">
            <v>FILL</v>
          </cell>
          <cell r="H362" t="str">
            <v>FILL</v>
          </cell>
          <cell r="I362">
            <v>4</v>
          </cell>
          <cell r="J362" t="str">
            <v/>
          </cell>
          <cell r="L362" t="str">
            <v>Taxable</v>
          </cell>
          <cell r="M362" t="str">
            <v>Yes</v>
          </cell>
          <cell r="N362" t="str">
            <v/>
          </cell>
          <cell r="O362">
            <v>4</v>
          </cell>
        </row>
        <row r="363">
          <cell r="G363" t="str">
            <v>FILL</v>
          </cell>
          <cell r="H363" t="str">
            <v>FILL</v>
          </cell>
          <cell r="I363">
            <v>4</v>
          </cell>
          <cell r="J363" t="str">
            <v/>
          </cell>
          <cell r="L363" t="str">
            <v>Taxable</v>
          </cell>
          <cell r="M363" t="str">
            <v>Yes</v>
          </cell>
          <cell r="N363" t="str">
            <v/>
          </cell>
          <cell r="O363">
            <v>4</v>
          </cell>
        </row>
        <row r="364">
          <cell r="G364" t="str">
            <v>FILL</v>
          </cell>
          <cell r="H364" t="str">
            <v>FILL</v>
          </cell>
          <cell r="I364">
            <v>4</v>
          </cell>
          <cell r="J364" t="str">
            <v/>
          </cell>
          <cell r="L364" t="str">
            <v>Taxable</v>
          </cell>
          <cell r="M364" t="str">
            <v>Yes</v>
          </cell>
          <cell r="N364" t="str">
            <v/>
          </cell>
          <cell r="O364">
            <v>4</v>
          </cell>
        </row>
        <row r="365">
          <cell r="G365" t="str">
            <v>FILL</v>
          </cell>
          <cell r="H365" t="str">
            <v>FILL</v>
          </cell>
          <cell r="I365">
            <v>4</v>
          </cell>
          <cell r="J365" t="str">
            <v/>
          </cell>
          <cell r="L365" t="str">
            <v>Taxable</v>
          </cell>
          <cell r="M365" t="str">
            <v>Yes</v>
          </cell>
          <cell r="N365" t="str">
            <v/>
          </cell>
          <cell r="O365">
            <v>4</v>
          </cell>
        </row>
        <row r="366">
          <cell r="G366" t="str">
            <v>HAULFLATREC-RO-ASH</v>
          </cell>
          <cell r="H366" t="str">
            <v>HAUL FLAT FEE RECY - RO/ASH</v>
          </cell>
          <cell r="I366">
            <v>707.54</v>
          </cell>
          <cell r="J366" t="str">
            <v/>
          </cell>
          <cell r="L366" t="str">
            <v>Taxable</v>
          </cell>
          <cell r="M366" t="str">
            <v>Yes</v>
          </cell>
          <cell r="N366" t="str">
            <v/>
          </cell>
          <cell r="O366">
            <v>707.54</v>
          </cell>
        </row>
        <row r="367">
          <cell r="G367" t="str">
            <v>HAULFLATREC-RO-ASH</v>
          </cell>
          <cell r="H367" t="str">
            <v>HAUL FLAT FEE RECY - RO/ASH</v>
          </cell>
          <cell r="I367">
            <v>707.54</v>
          </cell>
          <cell r="J367" t="str">
            <v/>
          </cell>
          <cell r="L367" t="str">
            <v>Taxable</v>
          </cell>
          <cell r="M367" t="str">
            <v>Yes</v>
          </cell>
          <cell r="N367" t="str">
            <v/>
          </cell>
          <cell r="O367">
            <v>707.54</v>
          </cell>
        </row>
        <row r="368">
          <cell r="G368" t="str">
            <v>HAULFLATREC-RO-ASH</v>
          </cell>
          <cell r="H368" t="str">
            <v>HAUL FLAT FEE RECY - RO/ASH</v>
          </cell>
          <cell r="I368">
            <v>707.54</v>
          </cell>
          <cell r="J368" t="str">
            <v/>
          </cell>
          <cell r="L368" t="str">
            <v>Taxable</v>
          </cell>
          <cell r="M368" t="str">
            <v>Yes</v>
          </cell>
          <cell r="N368" t="str">
            <v/>
          </cell>
          <cell r="O368">
            <v>707.54</v>
          </cell>
        </row>
        <row r="369">
          <cell r="G369" t="str">
            <v>HAULFLATREC-RO-ASH</v>
          </cell>
          <cell r="H369" t="str">
            <v>HAUL FLAT FEE RECY - RO/ASH</v>
          </cell>
          <cell r="I369">
            <v>707.54</v>
          </cell>
          <cell r="J369" t="str">
            <v/>
          </cell>
          <cell r="L369" t="str">
            <v>Taxable</v>
          </cell>
          <cell r="M369" t="str">
            <v>Yes</v>
          </cell>
          <cell r="N369" t="str">
            <v/>
          </cell>
          <cell r="O369">
            <v>707.54</v>
          </cell>
        </row>
        <row r="370">
          <cell r="G370" t="str">
            <v>HAULFLATREC-RO-ASH</v>
          </cell>
          <cell r="H370" t="str">
            <v>HAUL FLAT FEE RECY - RO/ASH</v>
          </cell>
          <cell r="I370">
            <v>707.54</v>
          </cell>
          <cell r="J370" t="str">
            <v/>
          </cell>
          <cell r="L370" t="str">
            <v>Taxable</v>
          </cell>
          <cell r="M370" t="str">
            <v>Yes</v>
          </cell>
          <cell r="N370" t="str">
            <v/>
          </cell>
          <cell r="O370">
            <v>707.54</v>
          </cell>
        </row>
        <row r="371">
          <cell r="G371" t="str">
            <v>LOOSE-COMM</v>
          </cell>
          <cell r="H371" t="str">
            <v>LOOSE MATERIAL - COMM</v>
          </cell>
          <cell r="I371">
            <v>7.84</v>
          </cell>
          <cell r="J371" t="str">
            <v/>
          </cell>
          <cell r="K371">
            <v>0</v>
          </cell>
          <cell r="L371" t="str">
            <v>Taxable</v>
          </cell>
          <cell r="M371" t="str">
            <v>Yes</v>
          </cell>
          <cell r="N371" t="str">
            <v/>
          </cell>
          <cell r="O371">
            <v>7.84</v>
          </cell>
        </row>
        <row r="372">
          <cell r="G372" t="str">
            <v>LOOSE-COMM</v>
          </cell>
          <cell r="H372" t="str">
            <v>LOOSE MATERIAL - COMM</v>
          </cell>
          <cell r="I372">
            <v>7.84</v>
          </cell>
          <cell r="J372" t="str">
            <v/>
          </cell>
          <cell r="K372">
            <v>0</v>
          </cell>
          <cell r="L372" t="str">
            <v>Taxable</v>
          </cell>
          <cell r="M372" t="str">
            <v>Yes</v>
          </cell>
          <cell r="N372" t="str">
            <v/>
          </cell>
          <cell r="O372">
            <v>7.84</v>
          </cell>
        </row>
        <row r="373">
          <cell r="G373" t="str">
            <v>LOOSE-COMM</v>
          </cell>
          <cell r="H373" t="str">
            <v>LOOSE MATERIAL - COMM</v>
          </cell>
          <cell r="I373">
            <v>7.84</v>
          </cell>
          <cell r="J373" t="str">
            <v/>
          </cell>
          <cell r="K373">
            <v>0</v>
          </cell>
          <cell r="L373" t="str">
            <v>Taxable</v>
          </cell>
          <cell r="M373" t="str">
            <v>Yes</v>
          </cell>
          <cell r="N373" t="str">
            <v/>
          </cell>
          <cell r="O373">
            <v>7.84</v>
          </cell>
        </row>
        <row r="374">
          <cell r="G374" t="str">
            <v>LOOSE-COMM</v>
          </cell>
          <cell r="H374" t="str">
            <v>LOOSE MATERIAL - COMM</v>
          </cell>
          <cell r="I374">
            <v>7.84</v>
          </cell>
          <cell r="J374" t="str">
            <v/>
          </cell>
          <cell r="K374">
            <v>0</v>
          </cell>
          <cell r="L374" t="str">
            <v>Taxable</v>
          </cell>
          <cell r="M374" t="str">
            <v>Yes</v>
          </cell>
          <cell r="N374" t="str">
            <v/>
          </cell>
          <cell r="O374">
            <v>7.84</v>
          </cell>
        </row>
        <row r="375">
          <cell r="G375" t="str">
            <v>LOOSE-COMM</v>
          </cell>
          <cell r="H375" t="str">
            <v>LOOSE MATERIAL - COMM</v>
          </cell>
          <cell r="I375">
            <v>7.84</v>
          </cell>
          <cell r="J375" t="str">
            <v/>
          </cell>
          <cell r="K375">
            <v>0</v>
          </cell>
          <cell r="L375" t="str">
            <v>Taxable</v>
          </cell>
          <cell r="M375" t="str">
            <v>Yes</v>
          </cell>
          <cell r="N375" t="str">
            <v/>
          </cell>
          <cell r="O375">
            <v>7.84</v>
          </cell>
        </row>
        <row r="376">
          <cell r="G376" t="str">
            <v>LOOSE-RES</v>
          </cell>
          <cell r="H376" t="str">
            <v>LOOSE MATERIAL -RES</v>
          </cell>
          <cell r="I376">
            <v>7.84</v>
          </cell>
          <cell r="J376" t="str">
            <v/>
          </cell>
          <cell r="K376">
            <v>4.5</v>
          </cell>
          <cell r="L376" t="str">
            <v>Taxable</v>
          </cell>
          <cell r="M376" t="str">
            <v>Yes</v>
          </cell>
          <cell r="N376" t="str">
            <v/>
          </cell>
          <cell r="O376">
            <v>7.84</v>
          </cell>
        </row>
        <row r="377">
          <cell r="G377" t="str">
            <v>LOOSE-RES</v>
          </cell>
          <cell r="H377" t="str">
            <v>LOOSE MATERIAL -RES</v>
          </cell>
          <cell r="I377">
            <v>7.84</v>
          </cell>
          <cell r="J377" t="str">
            <v/>
          </cell>
          <cell r="K377">
            <v>4.5</v>
          </cell>
          <cell r="L377" t="str">
            <v>Taxable</v>
          </cell>
          <cell r="M377" t="str">
            <v>Yes</v>
          </cell>
          <cell r="N377" t="str">
            <v/>
          </cell>
          <cell r="O377">
            <v>7.84</v>
          </cell>
        </row>
        <row r="378">
          <cell r="G378" t="str">
            <v>LOOSE-RES</v>
          </cell>
          <cell r="H378" t="str">
            <v>LOOSE MATERIAL -RES</v>
          </cell>
          <cell r="I378">
            <v>7.84</v>
          </cell>
          <cell r="J378" t="str">
            <v/>
          </cell>
          <cell r="K378">
            <v>4.5</v>
          </cell>
          <cell r="L378" t="str">
            <v>Taxable</v>
          </cell>
          <cell r="M378" t="str">
            <v>Yes</v>
          </cell>
          <cell r="N378" t="str">
            <v/>
          </cell>
          <cell r="O378">
            <v>7.84</v>
          </cell>
        </row>
        <row r="379">
          <cell r="G379" t="str">
            <v>LOOSE-RES</v>
          </cell>
          <cell r="H379" t="str">
            <v>LOOSE MATERIAL -RES</v>
          </cell>
          <cell r="I379">
            <v>7.84</v>
          </cell>
          <cell r="J379" t="str">
            <v/>
          </cell>
          <cell r="K379">
            <v>4.5</v>
          </cell>
          <cell r="L379" t="str">
            <v>Taxable</v>
          </cell>
          <cell r="M379" t="str">
            <v>Yes</v>
          </cell>
          <cell r="N379" t="str">
            <v/>
          </cell>
          <cell r="O379">
            <v>7.84</v>
          </cell>
        </row>
        <row r="380">
          <cell r="G380" t="str">
            <v>LOOSE-RES</v>
          </cell>
          <cell r="H380" t="str">
            <v>LOOSE MATERIAL -RES</v>
          </cell>
          <cell r="I380">
            <v>7.84</v>
          </cell>
          <cell r="J380" t="str">
            <v/>
          </cell>
          <cell r="K380">
            <v>4.5</v>
          </cell>
          <cell r="L380" t="str">
            <v>Taxable</v>
          </cell>
          <cell r="M380" t="str">
            <v>Yes</v>
          </cell>
          <cell r="N380" t="str">
            <v/>
          </cell>
          <cell r="O380">
            <v>7.84</v>
          </cell>
        </row>
        <row r="381">
          <cell r="G381" t="str">
            <v>NSF CC FEE</v>
          </cell>
          <cell r="H381" t="str">
            <v>RETURNED CREDIT CARD FEE</v>
          </cell>
          <cell r="I381">
            <v>10.53</v>
          </cell>
          <cell r="J381" t="str">
            <v/>
          </cell>
          <cell r="L381" t="str">
            <v>Non-Taxable</v>
          </cell>
          <cell r="M381" t="str">
            <v>No</v>
          </cell>
          <cell r="N381" t="str">
            <v/>
          </cell>
          <cell r="O381">
            <v>10.53</v>
          </cell>
        </row>
        <row r="382">
          <cell r="G382" t="str">
            <v>NSF CC FEE</v>
          </cell>
          <cell r="H382" t="str">
            <v>RETURNED CREDIT CARD FEE</v>
          </cell>
          <cell r="I382">
            <v>10.53</v>
          </cell>
          <cell r="J382" t="str">
            <v/>
          </cell>
          <cell r="L382" t="str">
            <v>Non-Taxable</v>
          </cell>
          <cell r="M382" t="str">
            <v>No</v>
          </cell>
          <cell r="N382" t="str">
            <v/>
          </cell>
          <cell r="O382">
            <v>10.53</v>
          </cell>
        </row>
        <row r="383">
          <cell r="G383" t="str">
            <v>NSF CC FEE</v>
          </cell>
          <cell r="H383" t="str">
            <v>RETURNED CREDIT CARD FEE</v>
          </cell>
          <cell r="I383">
            <v>10.53</v>
          </cell>
          <cell r="J383" t="str">
            <v/>
          </cell>
          <cell r="L383" t="str">
            <v>Non-Taxable</v>
          </cell>
          <cell r="M383" t="str">
            <v>No</v>
          </cell>
          <cell r="N383" t="str">
            <v/>
          </cell>
          <cell r="O383">
            <v>10.53</v>
          </cell>
        </row>
        <row r="384">
          <cell r="G384" t="str">
            <v>NSF CC FEE</v>
          </cell>
          <cell r="H384" t="str">
            <v>RETURNED CREDIT CARD FEE</v>
          </cell>
          <cell r="I384">
            <v>10.53</v>
          </cell>
          <cell r="J384" t="str">
            <v/>
          </cell>
          <cell r="L384" t="str">
            <v>Non-Taxable</v>
          </cell>
          <cell r="M384" t="str">
            <v>No</v>
          </cell>
          <cell r="N384" t="str">
            <v/>
          </cell>
          <cell r="O384">
            <v>10.53</v>
          </cell>
        </row>
        <row r="385">
          <cell r="G385" t="str">
            <v>NSF CC FEE</v>
          </cell>
          <cell r="H385" t="str">
            <v>RETURNED CREDIT CARD FEE</v>
          </cell>
          <cell r="I385">
            <v>10.53</v>
          </cell>
          <cell r="J385" t="str">
            <v/>
          </cell>
          <cell r="L385" t="str">
            <v>Non-Taxable</v>
          </cell>
          <cell r="M385" t="str">
            <v>No</v>
          </cell>
          <cell r="N385" t="str">
            <v/>
          </cell>
          <cell r="O385">
            <v>10.53</v>
          </cell>
        </row>
        <row r="386">
          <cell r="G386" t="str">
            <v>NSF FEES</v>
          </cell>
          <cell r="H386" t="str">
            <v>RETURNED CHECK FEE</v>
          </cell>
          <cell r="I386">
            <v>31.58</v>
          </cell>
          <cell r="J386" t="str">
            <v/>
          </cell>
          <cell r="K386">
            <v>0</v>
          </cell>
          <cell r="L386" t="str">
            <v>Taxable</v>
          </cell>
          <cell r="M386" t="str">
            <v>Yes</v>
          </cell>
          <cell r="N386" t="str">
            <v/>
          </cell>
          <cell r="O386">
            <v>31.58</v>
          </cell>
        </row>
        <row r="387">
          <cell r="G387" t="str">
            <v>NSF FEES</v>
          </cell>
          <cell r="H387" t="str">
            <v>RETURNED CHECK FEE</v>
          </cell>
          <cell r="I387">
            <v>31.58</v>
          </cell>
          <cell r="J387" t="str">
            <v/>
          </cell>
          <cell r="K387">
            <v>0</v>
          </cell>
          <cell r="L387" t="str">
            <v>Taxable</v>
          </cell>
          <cell r="M387" t="str">
            <v>Yes</v>
          </cell>
          <cell r="N387" t="str">
            <v/>
          </cell>
          <cell r="O387">
            <v>31.58</v>
          </cell>
        </row>
        <row r="388">
          <cell r="G388" t="str">
            <v>NSF FEES</v>
          </cell>
          <cell r="H388" t="str">
            <v>RETURNED CHECK FEE</v>
          </cell>
          <cell r="I388">
            <v>31.58</v>
          </cell>
          <cell r="J388" t="str">
            <v/>
          </cell>
          <cell r="K388">
            <v>0</v>
          </cell>
          <cell r="L388" t="str">
            <v>Taxable</v>
          </cell>
          <cell r="M388" t="str">
            <v>Yes</v>
          </cell>
          <cell r="N388" t="str">
            <v/>
          </cell>
          <cell r="O388">
            <v>31.58</v>
          </cell>
        </row>
        <row r="389">
          <cell r="G389" t="str">
            <v>NSF FEES</v>
          </cell>
          <cell r="H389" t="str">
            <v>RETURNED CHECK FEE</v>
          </cell>
          <cell r="I389">
            <v>31.58</v>
          </cell>
          <cell r="J389" t="str">
            <v/>
          </cell>
          <cell r="K389">
            <v>0</v>
          </cell>
          <cell r="L389" t="str">
            <v>Taxable</v>
          </cell>
          <cell r="M389" t="str">
            <v>Yes</v>
          </cell>
          <cell r="N389" t="str">
            <v/>
          </cell>
          <cell r="O389">
            <v>31.58</v>
          </cell>
        </row>
        <row r="390">
          <cell r="G390" t="str">
            <v>NSF FEES</v>
          </cell>
          <cell r="H390" t="str">
            <v>RETURNED CHECK FEE</v>
          </cell>
          <cell r="I390">
            <v>31.58</v>
          </cell>
          <cell r="J390" t="str">
            <v/>
          </cell>
          <cell r="K390">
            <v>0</v>
          </cell>
          <cell r="L390" t="str">
            <v>Taxable</v>
          </cell>
          <cell r="M390" t="str">
            <v>Yes</v>
          </cell>
          <cell r="N390" t="str">
            <v/>
          </cell>
          <cell r="O390">
            <v>31.58</v>
          </cell>
        </row>
        <row r="391">
          <cell r="G391" t="str">
            <v>OFOWC</v>
          </cell>
          <cell r="H391" t="str">
            <v>OVERFILL/OVERWEIGHT COMM</v>
          </cell>
          <cell r="I391">
            <v>7.84</v>
          </cell>
          <cell r="J391" t="str">
            <v/>
          </cell>
          <cell r="L391" t="str">
            <v>Taxable</v>
          </cell>
          <cell r="M391" t="str">
            <v>Yes</v>
          </cell>
          <cell r="N391" t="str">
            <v/>
          </cell>
          <cell r="O391">
            <v>7.84</v>
          </cell>
        </row>
        <row r="392">
          <cell r="G392" t="str">
            <v>OFOWC</v>
          </cell>
          <cell r="H392" t="str">
            <v>OVERFILL/OVERWEIGHT COMM</v>
          </cell>
          <cell r="I392">
            <v>7.84</v>
          </cell>
          <cell r="J392" t="str">
            <v/>
          </cell>
          <cell r="L392" t="str">
            <v>Taxable</v>
          </cell>
          <cell r="M392" t="str">
            <v>Yes</v>
          </cell>
          <cell r="N392" t="str">
            <v/>
          </cell>
          <cell r="O392">
            <v>7.84</v>
          </cell>
        </row>
        <row r="393">
          <cell r="G393" t="str">
            <v>OFOWC</v>
          </cell>
          <cell r="H393" t="str">
            <v>OVERFILL/OVERWEIGHT COMM</v>
          </cell>
          <cell r="I393">
            <v>7.84</v>
          </cell>
          <cell r="J393" t="str">
            <v/>
          </cell>
          <cell r="L393" t="str">
            <v>Taxable</v>
          </cell>
          <cell r="M393" t="str">
            <v>Yes</v>
          </cell>
          <cell r="N393" t="str">
            <v/>
          </cell>
          <cell r="O393">
            <v>7.84</v>
          </cell>
        </row>
        <row r="394">
          <cell r="G394" t="str">
            <v>OFOWC</v>
          </cell>
          <cell r="H394" t="str">
            <v>OVERFILL/OVERWEIGHT COMM</v>
          </cell>
          <cell r="I394">
            <v>7.84</v>
          </cell>
          <cell r="J394" t="str">
            <v/>
          </cell>
          <cell r="L394" t="str">
            <v>Taxable</v>
          </cell>
          <cell r="M394" t="str">
            <v>Yes</v>
          </cell>
          <cell r="N394" t="str">
            <v/>
          </cell>
          <cell r="O394">
            <v>7.84</v>
          </cell>
        </row>
        <row r="395">
          <cell r="G395" t="str">
            <v>OFOWC</v>
          </cell>
          <cell r="H395" t="str">
            <v>OVERFILL/OVERWEIGHT COMM</v>
          </cell>
          <cell r="I395">
            <v>7.84</v>
          </cell>
          <cell r="J395" t="str">
            <v/>
          </cell>
          <cell r="L395" t="str">
            <v>Taxable</v>
          </cell>
          <cell r="M395" t="str">
            <v>Yes</v>
          </cell>
          <cell r="N395" t="str">
            <v/>
          </cell>
          <cell r="O395">
            <v>7.84</v>
          </cell>
        </row>
        <row r="396">
          <cell r="G396" t="str">
            <v>OFOWR</v>
          </cell>
          <cell r="H396" t="str">
            <v>OVERFILL/OVERWEIGHT CHG</v>
          </cell>
          <cell r="I396">
            <v>6.05</v>
          </cell>
          <cell r="J396" t="str">
            <v/>
          </cell>
          <cell r="K396">
            <v>0</v>
          </cell>
          <cell r="L396" t="str">
            <v>Taxable</v>
          </cell>
          <cell r="M396" t="str">
            <v>Yes</v>
          </cell>
          <cell r="N396" t="str">
            <v/>
          </cell>
          <cell r="O396">
            <v>6.05</v>
          </cell>
        </row>
        <row r="397">
          <cell r="G397" t="str">
            <v>OFOWR</v>
          </cell>
          <cell r="H397" t="str">
            <v>OVERFILL/OVERWEIGHT CHG</v>
          </cell>
          <cell r="I397">
            <v>6.05</v>
          </cell>
          <cell r="J397" t="str">
            <v/>
          </cell>
          <cell r="K397">
            <v>0</v>
          </cell>
          <cell r="L397" t="str">
            <v>Taxable</v>
          </cell>
          <cell r="M397" t="str">
            <v>Yes</v>
          </cell>
          <cell r="N397" t="str">
            <v/>
          </cell>
          <cell r="O397">
            <v>6.05</v>
          </cell>
        </row>
        <row r="398">
          <cell r="G398" t="str">
            <v>OFOWR</v>
          </cell>
          <cell r="H398" t="str">
            <v>OVERFILL/OVERWEIGHT CHG</v>
          </cell>
          <cell r="I398">
            <v>6.05</v>
          </cell>
          <cell r="J398" t="str">
            <v/>
          </cell>
          <cell r="K398">
            <v>0</v>
          </cell>
          <cell r="L398" t="str">
            <v>Taxable</v>
          </cell>
          <cell r="M398" t="str">
            <v>Yes</v>
          </cell>
          <cell r="N398" t="str">
            <v/>
          </cell>
          <cell r="O398">
            <v>6.05</v>
          </cell>
        </row>
        <row r="399">
          <cell r="G399" t="str">
            <v>OFOWR</v>
          </cell>
          <cell r="H399" t="str">
            <v>OVERFILL/OVERWEIGHT CHG</v>
          </cell>
          <cell r="I399">
            <v>6.05</v>
          </cell>
          <cell r="J399" t="str">
            <v/>
          </cell>
          <cell r="K399">
            <v>0</v>
          </cell>
          <cell r="L399" t="str">
            <v>Taxable</v>
          </cell>
          <cell r="M399" t="str">
            <v>Yes</v>
          </cell>
          <cell r="N399" t="str">
            <v/>
          </cell>
          <cell r="O399">
            <v>6.05</v>
          </cell>
        </row>
        <row r="400">
          <cell r="G400" t="str">
            <v>OFOWR</v>
          </cell>
          <cell r="H400" t="str">
            <v>OVERFILL/OVERWEIGHT CHG</v>
          </cell>
          <cell r="I400">
            <v>6.05</v>
          </cell>
          <cell r="J400" t="str">
            <v/>
          </cell>
          <cell r="K400">
            <v>0</v>
          </cell>
          <cell r="L400" t="str">
            <v>Taxable</v>
          </cell>
          <cell r="M400" t="str">
            <v>Yes</v>
          </cell>
          <cell r="N400" t="str">
            <v/>
          </cell>
          <cell r="O400">
            <v>6.05</v>
          </cell>
        </row>
        <row r="401">
          <cell r="G401" t="str">
            <v>OT-RO</v>
          </cell>
          <cell r="H401" t="str">
            <v>OVERTIME ROLL OFF</v>
          </cell>
          <cell r="I401">
            <v>67.680000000000007</v>
          </cell>
          <cell r="J401" t="str">
            <v/>
          </cell>
          <cell r="L401" t="str">
            <v>Taxable</v>
          </cell>
          <cell r="M401" t="str">
            <v>Yes</v>
          </cell>
          <cell r="N401" t="str">
            <v/>
          </cell>
          <cell r="O401">
            <v>67.680000000000007</v>
          </cell>
        </row>
        <row r="402">
          <cell r="G402" t="str">
            <v>OT-RO</v>
          </cell>
          <cell r="H402" t="str">
            <v>OVERTIME ROLL OFF</v>
          </cell>
          <cell r="I402">
            <v>67.680000000000007</v>
          </cell>
          <cell r="J402" t="str">
            <v/>
          </cell>
          <cell r="L402" t="str">
            <v>Taxable</v>
          </cell>
          <cell r="M402" t="str">
            <v>Yes</v>
          </cell>
          <cell r="N402" t="str">
            <v/>
          </cell>
          <cell r="O402">
            <v>67.680000000000007</v>
          </cell>
        </row>
        <row r="403">
          <cell r="G403" t="str">
            <v>OT-RO</v>
          </cell>
          <cell r="H403" t="str">
            <v>OVERTIME ROLL OFF</v>
          </cell>
          <cell r="I403">
            <v>67.680000000000007</v>
          </cell>
          <cell r="J403" t="str">
            <v/>
          </cell>
          <cell r="L403" t="str">
            <v>Taxable</v>
          </cell>
          <cell r="M403" t="str">
            <v>Yes</v>
          </cell>
          <cell r="N403" t="str">
            <v/>
          </cell>
          <cell r="O403">
            <v>67.680000000000007</v>
          </cell>
        </row>
        <row r="404">
          <cell r="G404" t="str">
            <v>OT-RO</v>
          </cell>
          <cell r="H404" t="str">
            <v>OVERTIME ROLL OFF</v>
          </cell>
          <cell r="I404">
            <v>67.680000000000007</v>
          </cell>
          <cell r="J404" t="str">
            <v/>
          </cell>
          <cell r="L404" t="str">
            <v>Taxable</v>
          </cell>
          <cell r="M404" t="str">
            <v>Yes</v>
          </cell>
          <cell r="N404" t="str">
            <v/>
          </cell>
          <cell r="O404">
            <v>67.680000000000007</v>
          </cell>
        </row>
        <row r="405">
          <cell r="G405" t="str">
            <v>OT-RO</v>
          </cell>
          <cell r="H405" t="str">
            <v>OVERTIME ROLL OFF</v>
          </cell>
          <cell r="I405">
            <v>67.680000000000007</v>
          </cell>
          <cell r="J405" t="str">
            <v/>
          </cell>
          <cell r="L405" t="str">
            <v>Taxable</v>
          </cell>
          <cell r="M405" t="str">
            <v>Yes</v>
          </cell>
          <cell r="N405" t="str">
            <v/>
          </cell>
          <cell r="O405">
            <v>67.680000000000007</v>
          </cell>
        </row>
        <row r="406">
          <cell r="G406" t="str">
            <v>OW-RO20</v>
          </cell>
          <cell r="H406" t="str">
            <v>OVERWEIGHT 20YD RO</v>
          </cell>
          <cell r="I406">
            <v>213.72</v>
          </cell>
          <cell r="J406" t="str">
            <v/>
          </cell>
          <cell r="L406" t="str">
            <v>Taxable</v>
          </cell>
          <cell r="M406" t="str">
            <v>Yes</v>
          </cell>
          <cell r="N406" t="str">
            <v/>
          </cell>
          <cell r="O406">
            <v>213.72</v>
          </cell>
        </row>
        <row r="407">
          <cell r="G407" t="str">
            <v>OW-RO20</v>
          </cell>
          <cell r="H407" t="str">
            <v>OVERWEIGHT 20YD RO</v>
          </cell>
          <cell r="I407">
            <v>213.72</v>
          </cell>
          <cell r="J407" t="str">
            <v/>
          </cell>
          <cell r="L407" t="str">
            <v>Taxable</v>
          </cell>
          <cell r="M407" t="str">
            <v>Yes</v>
          </cell>
          <cell r="N407" t="str">
            <v/>
          </cell>
          <cell r="O407">
            <v>213.72</v>
          </cell>
        </row>
        <row r="408">
          <cell r="G408" t="str">
            <v>OW-RO20</v>
          </cell>
          <cell r="H408" t="str">
            <v>OVERWEIGHT 20YD RO</v>
          </cell>
          <cell r="I408">
            <v>213.72</v>
          </cell>
          <cell r="J408" t="str">
            <v/>
          </cell>
          <cell r="L408" t="str">
            <v>Taxable</v>
          </cell>
          <cell r="M408" t="str">
            <v>Yes</v>
          </cell>
          <cell r="N408" t="str">
            <v/>
          </cell>
          <cell r="O408">
            <v>213.72</v>
          </cell>
        </row>
        <row r="409">
          <cell r="G409" t="str">
            <v>OW-RO20</v>
          </cell>
          <cell r="H409" t="str">
            <v>OVERWEIGHT 20YD RO</v>
          </cell>
          <cell r="I409">
            <v>213.72</v>
          </cell>
          <cell r="J409" t="str">
            <v/>
          </cell>
          <cell r="L409" t="str">
            <v>Taxable</v>
          </cell>
          <cell r="M409" t="str">
            <v>Yes</v>
          </cell>
          <cell r="N409" t="str">
            <v/>
          </cell>
          <cell r="O409">
            <v>213.72</v>
          </cell>
        </row>
        <row r="410">
          <cell r="G410" t="str">
            <v>OW-RO20</v>
          </cell>
          <cell r="H410" t="str">
            <v>OVERWEIGHT 20YD RO</v>
          </cell>
          <cell r="I410">
            <v>213.72</v>
          </cell>
          <cell r="J410" t="str">
            <v/>
          </cell>
          <cell r="L410" t="str">
            <v>Taxable</v>
          </cell>
          <cell r="M410" t="str">
            <v>Yes</v>
          </cell>
          <cell r="N410" t="str">
            <v/>
          </cell>
          <cell r="O410">
            <v>213.72</v>
          </cell>
        </row>
        <row r="411">
          <cell r="G411" t="str">
            <v>OW-RO30</v>
          </cell>
          <cell r="H411" t="str">
            <v>OVERWEIGHT 30YD RO</v>
          </cell>
          <cell r="I411">
            <v>252.6</v>
          </cell>
          <cell r="J411" t="str">
            <v/>
          </cell>
          <cell r="L411" t="str">
            <v>Taxable</v>
          </cell>
          <cell r="M411" t="str">
            <v>Yes</v>
          </cell>
          <cell r="N411" t="str">
            <v/>
          </cell>
          <cell r="O411">
            <v>252.6</v>
          </cell>
        </row>
        <row r="412">
          <cell r="G412" t="str">
            <v>OW-RO30</v>
          </cell>
          <cell r="H412" t="str">
            <v>OVERWEIGHT 30YD RO</v>
          </cell>
          <cell r="I412">
            <v>252.6</v>
          </cell>
          <cell r="J412" t="str">
            <v/>
          </cell>
          <cell r="L412" t="str">
            <v>Taxable</v>
          </cell>
          <cell r="M412" t="str">
            <v>Yes</v>
          </cell>
          <cell r="N412" t="str">
            <v/>
          </cell>
          <cell r="O412">
            <v>252.6</v>
          </cell>
        </row>
        <row r="413">
          <cell r="G413" t="str">
            <v>OW-RO30</v>
          </cell>
          <cell r="H413" t="str">
            <v>OVERWEIGHT 30YD RO</v>
          </cell>
          <cell r="I413">
            <v>252.6</v>
          </cell>
          <cell r="J413" t="str">
            <v/>
          </cell>
          <cell r="L413" t="str">
            <v>Taxable</v>
          </cell>
          <cell r="M413" t="str">
            <v>Yes</v>
          </cell>
          <cell r="N413" t="str">
            <v/>
          </cell>
          <cell r="O413">
            <v>252.6</v>
          </cell>
        </row>
        <row r="414">
          <cell r="G414" t="str">
            <v>OW-RO30</v>
          </cell>
          <cell r="H414" t="str">
            <v>OVERWEIGHT 30YD RO</v>
          </cell>
          <cell r="I414">
            <v>252.6</v>
          </cell>
          <cell r="J414" t="str">
            <v/>
          </cell>
          <cell r="L414" t="str">
            <v>Taxable</v>
          </cell>
          <cell r="M414" t="str">
            <v>Yes</v>
          </cell>
          <cell r="N414" t="str">
            <v/>
          </cell>
          <cell r="O414">
            <v>252.6</v>
          </cell>
        </row>
        <row r="415">
          <cell r="G415" t="str">
            <v>OW-RO30</v>
          </cell>
          <cell r="H415" t="str">
            <v>OVERWEIGHT 30YD RO</v>
          </cell>
          <cell r="I415">
            <v>252.6</v>
          </cell>
          <cell r="J415" t="str">
            <v/>
          </cell>
          <cell r="L415" t="str">
            <v>Taxable</v>
          </cell>
          <cell r="M415" t="str">
            <v>Yes</v>
          </cell>
          <cell r="N415" t="str">
            <v/>
          </cell>
          <cell r="O415">
            <v>252.6</v>
          </cell>
        </row>
        <row r="416">
          <cell r="G416" t="str">
            <v>OW300</v>
          </cell>
          <cell r="H416" t="str">
            <v>OVERWEIGHT 300GAL</v>
          </cell>
          <cell r="I416">
            <v>33.42</v>
          </cell>
          <cell r="J416" t="str">
            <v/>
          </cell>
          <cell r="L416" t="str">
            <v>Taxable</v>
          </cell>
          <cell r="M416" t="str">
            <v>Yes</v>
          </cell>
          <cell r="N416" t="str">
            <v/>
          </cell>
          <cell r="O416">
            <v>33.42</v>
          </cell>
        </row>
        <row r="417">
          <cell r="G417" t="str">
            <v>OW300</v>
          </cell>
          <cell r="H417" t="str">
            <v>OVERWEIGHT 300GAL</v>
          </cell>
          <cell r="I417">
            <v>33.42</v>
          </cell>
          <cell r="J417" t="str">
            <v/>
          </cell>
          <cell r="L417" t="str">
            <v>Taxable</v>
          </cell>
          <cell r="M417" t="str">
            <v>Yes</v>
          </cell>
          <cell r="N417" t="str">
            <v/>
          </cell>
          <cell r="O417">
            <v>33.42</v>
          </cell>
        </row>
        <row r="418">
          <cell r="G418" t="str">
            <v>OW300</v>
          </cell>
          <cell r="H418" t="str">
            <v>OVERWEIGHT 300GAL</v>
          </cell>
          <cell r="I418">
            <v>33.42</v>
          </cell>
          <cell r="J418" t="str">
            <v/>
          </cell>
          <cell r="L418" t="str">
            <v>Taxable</v>
          </cell>
          <cell r="M418" t="str">
            <v>Yes</v>
          </cell>
          <cell r="N418" t="str">
            <v/>
          </cell>
          <cell r="O418">
            <v>33.42</v>
          </cell>
        </row>
        <row r="419">
          <cell r="G419" t="str">
            <v>OW300</v>
          </cell>
          <cell r="H419" t="str">
            <v>OVERWEIGHT 300GAL</v>
          </cell>
          <cell r="I419">
            <v>33.42</v>
          </cell>
          <cell r="J419" t="str">
            <v/>
          </cell>
          <cell r="L419" t="str">
            <v>Taxable</v>
          </cell>
          <cell r="M419" t="str">
            <v>Yes</v>
          </cell>
          <cell r="N419" t="str">
            <v/>
          </cell>
          <cell r="O419">
            <v>33.42</v>
          </cell>
        </row>
        <row r="420">
          <cell r="G420" t="str">
            <v>OW300</v>
          </cell>
          <cell r="H420" t="str">
            <v>OVERWEIGHT 300GAL</v>
          </cell>
          <cell r="I420">
            <v>33.42</v>
          </cell>
          <cell r="J420" t="str">
            <v/>
          </cell>
          <cell r="L420" t="str">
            <v>Taxable</v>
          </cell>
          <cell r="M420" t="str">
            <v>Yes</v>
          </cell>
          <cell r="N420" t="str">
            <v/>
          </cell>
          <cell r="O420">
            <v>33.42</v>
          </cell>
        </row>
        <row r="421">
          <cell r="G421" t="str">
            <v>PDBAG-RES</v>
          </cell>
          <cell r="H421" t="str">
            <v>PREPAID BAG - RES</v>
          </cell>
          <cell r="I421">
            <v>7.37</v>
          </cell>
          <cell r="J421" t="str">
            <v/>
          </cell>
          <cell r="L421" t="str">
            <v>Taxable</v>
          </cell>
          <cell r="M421" t="str">
            <v>No</v>
          </cell>
          <cell r="N421" t="str">
            <v/>
          </cell>
          <cell r="O421">
            <v>7.37</v>
          </cell>
        </row>
        <row r="422">
          <cell r="G422" t="str">
            <v>RCARRYOUT 5-25</v>
          </cell>
          <cell r="H422" t="str">
            <v>RESI CARRYOUT FEE 5-25 FT</v>
          </cell>
          <cell r="I422">
            <v>24.59</v>
          </cell>
          <cell r="J422" t="str">
            <v/>
          </cell>
          <cell r="K422">
            <v>3.22</v>
          </cell>
          <cell r="L422" t="str">
            <v>Taxable</v>
          </cell>
          <cell r="M422" t="str">
            <v>Yes</v>
          </cell>
          <cell r="N422" t="str">
            <v/>
          </cell>
          <cell r="O422">
            <v>24.59</v>
          </cell>
        </row>
        <row r="423">
          <cell r="G423" t="str">
            <v>RCARRYOUT 5-25</v>
          </cell>
          <cell r="H423" t="str">
            <v>RESI CARRYOUT FEE 5-25 FT</v>
          </cell>
          <cell r="I423">
            <v>24.59</v>
          </cell>
          <cell r="J423" t="str">
            <v/>
          </cell>
          <cell r="K423">
            <v>3.22</v>
          </cell>
          <cell r="L423" t="str">
            <v>Taxable</v>
          </cell>
          <cell r="M423" t="str">
            <v>Yes</v>
          </cell>
          <cell r="N423" t="str">
            <v/>
          </cell>
          <cell r="O423">
            <v>24.59</v>
          </cell>
        </row>
        <row r="424">
          <cell r="G424" t="str">
            <v>RCARRYOUT 5-25</v>
          </cell>
          <cell r="H424" t="str">
            <v>RESI CARRYOUT FEE 5-25 FT</v>
          </cell>
          <cell r="I424">
            <v>24.59</v>
          </cell>
          <cell r="J424" t="str">
            <v/>
          </cell>
          <cell r="K424">
            <v>3.22</v>
          </cell>
          <cell r="L424" t="str">
            <v>Taxable</v>
          </cell>
          <cell r="M424" t="str">
            <v>Yes</v>
          </cell>
          <cell r="N424" t="str">
            <v/>
          </cell>
          <cell r="O424">
            <v>24.59</v>
          </cell>
        </row>
        <row r="425">
          <cell r="G425" t="str">
            <v>RCARRYOUT 5-25</v>
          </cell>
          <cell r="H425" t="str">
            <v>RESI CARRYOUT FEE 5-25 FT</v>
          </cell>
          <cell r="I425">
            <v>24.59</v>
          </cell>
          <cell r="J425" t="str">
            <v/>
          </cell>
          <cell r="K425">
            <v>3.22</v>
          </cell>
          <cell r="L425" t="str">
            <v>Taxable</v>
          </cell>
          <cell r="M425" t="str">
            <v>Yes</v>
          </cell>
          <cell r="N425" t="str">
            <v/>
          </cell>
          <cell r="O425">
            <v>24.59</v>
          </cell>
        </row>
        <row r="426">
          <cell r="G426" t="str">
            <v>RCARRYOUT 5-25</v>
          </cell>
          <cell r="H426" t="str">
            <v>RESI CARRYOUT FEE 5-25 FT</v>
          </cell>
          <cell r="I426">
            <v>24.59</v>
          </cell>
          <cell r="J426" t="str">
            <v/>
          </cell>
          <cell r="K426">
            <v>3.22</v>
          </cell>
          <cell r="L426" t="str">
            <v>Taxable</v>
          </cell>
          <cell r="M426" t="str">
            <v>Yes</v>
          </cell>
          <cell r="N426" t="str">
            <v/>
          </cell>
          <cell r="O426">
            <v>24.59</v>
          </cell>
        </row>
        <row r="427">
          <cell r="G427" t="str">
            <v>RCLEAN</v>
          </cell>
          <cell r="H427" t="str">
            <v>CONTAINER CLEANING FEE</v>
          </cell>
          <cell r="I427">
            <v>15.79</v>
          </cell>
          <cell r="J427" t="str">
            <v/>
          </cell>
          <cell r="K427">
            <v>0</v>
          </cell>
          <cell r="L427" t="str">
            <v>Taxable</v>
          </cell>
          <cell r="M427" t="str">
            <v>No</v>
          </cell>
          <cell r="N427" t="str">
            <v/>
          </cell>
          <cell r="O427">
            <v>15.79</v>
          </cell>
        </row>
        <row r="428">
          <cell r="G428" t="str">
            <v>RCLEAN</v>
          </cell>
          <cell r="H428" t="str">
            <v>CONTAINER CLEANING FEE</v>
          </cell>
          <cell r="I428">
            <v>15.79</v>
          </cell>
          <cell r="J428" t="str">
            <v/>
          </cell>
          <cell r="K428">
            <v>0</v>
          </cell>
          <cell r="L428" t="str">
            <v>Taxable</v>
          </cell>
          <cell r="M428" t="str">
            <v>No</v>
          </cell>
          <cell r="N428" t="str">
            <v/>
          </cell>
          <cell r="O428">
            <v>15.79</v>
          </cell>
        </row>
        <row r="429">
          <cell r="G429" t="str">
            <v>RCLEAN</v>
          </cell>
          <cell r="H429" t="str">
            <v>CONTAINER CLEANING FEE</v>
          </cell>
          <cell r="I429">
            <v>15.79</v>
          </cell>
          <cell r="J429" t="str">
            <v/>
          </cell>
          <cell r="K429">
            <v>0</v>
          </cell>
          <cell r="L429" t="str">
            <v>Taxable</v>
          </cell>
          <cell r="M429" t="str">
            <v>No</v>
          </cell>
          <cell r="N429" t="str">
            <v/>
          </cell>
          <cell r="O429">
            <v>15.79</v>
          </cell>
        </row>
        <row r="430">
          <cell r="G430" t="str">
            <v>RCLEAN</v>
          </cell>
          <cell r="H430" t="str">
            <v>CONTAINER CLEANING FEE</v>
          </cell>
          <cell r="I430">
            <v>15.79</v>
          </cell>
          <cell r="J430" t="str">
            <v/>
          </cell>
          <cell r="K430">
            <v>0</v>
          </cell>
          <cell r="L430" t="str">
            <v>Taxable</v>
          </cell>
          <cell r="M430" t="str">
            <v>No</v>
          </cell>
          <cell r="N430" t="str">
            <v/>
          </cell>
          <cell r="O430">
            <v>15.79</v>
          </cell>
        </row>
        <row r="431">
          <cell r="G431" t="str">
            <v>RCLEAN</v>
          </cell>
          <cell r="H431" t="str">
            <v>CONTAINER CLEANING FEE</v>
          </cell>
          <cell r="I431">
            <v>15.79</v>
          </cell>
          <cell r="J431" t="str">
            <v/>
          </cell>
          <cell r="K431">
            <v>0</v>
          </cell>
          <cell r="L431" t="str">
            <v>Taxable</v>
          </cell>
          <cell r="M431" t="str">
            <v>No</v>
          </cell>
          <cell r="N431" t="str">
            <v/>
          </cell>
          <cell r="O431">
            <v>15.79</v>
          </cell>
        </row>
        <row r="432">
          <cell r="G432" t="str">
            <v>RDELCART</v>
          </cell>
          <cell r="H432" t="str">
            <v>RE-DELIVERY FEE-CART</v>
          </cell>
          <cell r="I432">
            <v>17.37</v>
          </cell>
          <cell r="J432" t="str">
            <v/>
          </cell>
          <cell r="L432" t="str">
            <v>Taxable</v>
          </cell>
          <cell r="M432" t="str">
            <v>No</v>
          </cell>
          <cell r="N432" t="str">
            <v/>
          </cell>
          <cell r="O432">
            <v>17.37</v>
          </cell>
        </row>
        <row r="433">
          <cell r="G433" t="str">
            <v>RDELCART</v>
          </cell>
          <cell r="H433" t="str">
            <v>RE-DELIVERY FEE-CART</v>
          </cell>
          <cell r="I433">
            <v>17.37</v>
          </cell>
          <cell r="J433" t="str">
            <v/>
          </cell>
          <cell r="L433" t="str">
            <v>Taxable</v>
          </cell>
          <cell r="M433" t="str">
            <v>No</v>
          </cell>
          <cell r="N433" t="str">
            <v/>
          </cell>
          <cell r="O433">
            <v>17.37</v>
          </cell>
        </row>
        <row r="434">
          <cell r="G434" t="str">
            <v>RDELCART</v>
          </cell>
          <cell r="H434" t="str">
            <v>RE-DELIVERY FEE-CART</v>
          </cell>
          <cell r="I434">
            <v>17.37</v>
          </cell>
          <cell r="J434" t="str">
            <v/>
          </cell>
          <cell r="L434" t="str">
            <v>Taxable</v>
          </cell>
          <cell r="M434" t="str">
            <v>No</v>
          </cell>
          <cell r="N434" t="str">
            <v/>
          </cell>
          <cell r="O434">
            <v>17.37</v>
          </cell>
        </row>
        <row r="435">
          <cell r="G435" t="str">
            <v>RDELCART</v>
          </cell>
          <cell r="H435" t="str">
            <v>RE-DELIVERY FEE-CART</v>
          </cell>
          <cell r="I435">
            <v>17.37</v>
          </cell>
          <cell r="J435" t="str">
            <v/>
          </cell>
          <cell r="L435" t="str">
            <v>Taxable</v>
          </cell>
          <cell r="M435" t="str">
            <v>No</v>
          </cell>
          <cell r="N435" t="str">
            <v/>
          </cell>
          <cell r="O435">
            <v>17.37</v>
          </cell>
        </row>
        <row r="436">
          <cell r="G436" t="str">
            <v>RDELCART</v>
          </cell>
          <cell r="H436" t="str">
            <v>RE-DELIVERY FEE-CART</v>
          </cell>
          <cell r="I436">
            <v>17.37</v>
          </cell>
          <cell r="J436" t="str">
            <v/>
          </cell>
          <cell r="L436" t="str">
            <v>Taxable</v>
          </cell>
          <cell r="M436" t="str">
            <v>No</v>
          </cell>
          <cell r="N436" t="str">
            <v/>
          </cell>
          <cell r="O436">
            <v>17.37</v>
          </cell>
        </row>
        <row r="437">
          <cell r="G437" t="str">
            <v>RDRIVEIN</v>
          </cell>
          <cell r="H437" t="str">
            <v>DRIVE IN SERVICE</v>
          </cell>
          <cell r="I437">
            <v>15.5</v>
          </cell>
          <cell r="J437" t="str">
            <v/>
          </cell>
          <cell r="K437">
            <v>4.3499999999999996</v>
          </cell>
          <cell r="L437" t="str">
            <v>Taxable</v>
          </cell>
          <cell r="M437" t="str">
            <v>Yes</v>
          </cell>
          <cell r="N437" t="str">
            <v>Bi</v>
          </cell>
          <cell r="O437">
            <v>7.75</v>
          </cell>
        </row>
        <row r="438">
          <cell r="G438" t="str">
            <v>RDRIVEIN</v>
          </cell>
          <cell r="H438" t="str">
            <v>DRIVE IN SERVICE</v>
          </cell>
          <cell r="I438">
            <v>15.5</v>
          </cell>
          <cell r="J438" t="str">
            <v/>
          </cell>
          <cell r="K438">
            <v>4.3499999999999996</v>
          </cell>
          <cell r="L438" t="str">
            <v>Taxable</v>
          </cell>
          <cell r="M438" t="str">
            <v>Yes</v>
          </cell>
          <cell r="N438" t="str">
            <v>Bi</v>
          </cell>
          <cell r="O438">
            <v>7.75</v>
          </cell>
        </row>
        <row r="439">
          <cell r="G439" t="str">
            <v>RDRIVEIN</v>
          </cell>
          <cell r="H439" t="str">
            <v>DRIVE IN SERVICE</v>
          </cell>
          <cell r="I439">
            <v>15.5</v>
          </cell>
          <cell r="J439" t="str">
            <v/>
          </cell>
          <cell r="K439">
            <v>4.3499999999999996</v>
          </cell>
          <cell r="L439" t="str">
            <v>Taxable</v>
          </cell>
          <cell r="M439" t="str">
            <v>Yes</v>
          </cell>
          <cell r="N439" t="str">
            <v>Bi</v>
          </cell>
          <cell r="O439">
            <v>7.75</v>
          </cell>
        </row>
        <row r="440">
          <cell r="G440" t="str">
            <v>RDRIVEIN</v>
          </cell>
          <cell r="H440" t="str">
            <v>DRIVE IN SERVICE</v>
          </cell>
          <cell r="I440">
            <v>15.5</v>
          </cell>
          <cell r="J440" t="str">
            <v/>
          </cell>
          <cell r="K440">
            <v>4.3499999999999996</v>
          </cell>
          <cell r="L440" t="str">
            <v>Taxable</v>
          </cell>
          <cell r="M440" t="str">
            <v>Yes</v>
          </cell>
          <cell r="N440" t="str">
            <v>Bi</v>
          </cell>
          <cell r="O440">
            <v>7.75</v>
          </cell>
        </row>
        <row r="441">
          <cell r="G441" t="str">
            <v>RDRIVEIN</v>
          </cell>
          <cell r="H441" t="str">
            <v>DRIVE IN SERVICE</v>
          </cell>
          <cell r="I441">
            <v>15.5</v>
          </cell>
          <cell r="J441" t="str">
            <v/>
          </cell>
          <cell r="K441">
            <v>4.3499999999999996</v>
          </cell>
          <cell r="L441" t="str">
            <v>Taxable</v>
          </cell>
          <cell r="M441" t="str">
            <v>Yes</v>
          </cell>
          <cell r="N441" t="str">
            <v>Bi</v>
          </cell>
          <cell r="O441">
            <v>7.75</v>
          </cell>
        </row>
        <row r="442">
          <cell r="G442" t="str">
            <v>RDRIVEINM</v>
          </cell>
          <cell r="H442" t="str">
            <v>DRIVE IN SVC RESI MNTHLY</v>
          </cell>
          <cell r="I442">
            <v>3.58</v>
          </cell>
          <cell r="J442" t="str">
            <v/>
          </cell>
          <cell r="L442" t="str">
            <v>Taxable</v>
          </cell>
          <cell r="M442" t="str">
            <v>Yes</v>
          </cell>
          <cell r="N442" t="str">
            <v>bi</v>
          </cell>
          <cell r="O442">
            <v>1.79</v>
          </cell>
        </row>
        <row r="443">
          <cell r="G443" t="str">
            <v>RDRIVEINM</v>
          </cell>
          <cell r="H443" t="str">
            <v>DRIVE IN SVC RESI MNTHLY</v>
          </cell>
          <cell r="I443">
            <v>3.58</v>
          </cell>
          <cell r="J443" t="str">
            <v/>
          </cell>
          <cell r="L443" t="str">
            <v>Taxable</v>
          </cell>
          <cell r="M443" t="str">
            <v>Yes</v>
          </cell>
          <cell r="N443" t="str">
            <v>bi</v>
          </cell>
          <cell r="O443">
            <v>1.79</v>
          </cell>
        </row>
        <row r="444">
          <cell r="G444" t="str">
            <v>RDRIVEINM</v>
          </cell>
          <cell r="H444" t="str">
            <v>DRIVE IN SVC RESI MNTHLY</v>
          </cell>
          <cell r="I444">
            <v>3.58</v>
          </cell>
          <cell r="J444" t="str">
            <v/>
          </cell>
          <cell r="L444" t="str">
            <v>Taxable</v>
          </cell>
          <cell r="M444" t="str">
            <v>Yes</v>
          </cell>
          <cell r="N444" t="str">
            <v>bi</v>
          </cell>
          <cell r="O444">
            <v>1.79</v>
          </cell>
        </row>
        <row r="445">
          <cell r="G445" t="str">
            <v>RDRIVEINM</v>
          </cell>
          <cell r="H445" t="str">
            <v>DRIVE IN SVC RESI MNTHLY</v>
          </cell>
          <cell r="I445">
            <v>3.58</v>
          </cell>
          <cell r="J445" t="str">
            <v/>
          </cell>
          <cell r="L445" t="str">
            <v>Taxable</v>
          </cell>
          <cell r="M445" t="str">
            <v>Yes</v>
          </cell>
          <cell r="N445" t="str">
            <v>bi</v>
          </cell>
          <cell r="O445">
            <v>1.79</v>
          </cell>
        </row>
        <row r="446">
          <cell r="G446" t="str">
            <v>RDRIVEINM</v>
          </cell>
          <cell r="H446" t="str">
            <v>DRIVE IN SVC RESI MNTHLY</v>
          </cell>
          <cell r="I446">
            <v>3.58</v>
          </cell>
          <cell r="J446" t="str">
            <v/>
          </cell>
          <cell r="L446" t="str">
            <v>Taxable</v>
          </cell>
          <cell r="M446" t="str">
            <v>Yes</v>
          </cell>
          <cell r="N446" t="str">
            <v>bi</v>
          </cell>
          <cell r="O446">
            <v>1.79</v>
          </cell>
        </row>
        <row r="447">
          <cell r="G447" t="str">
            <v>RECYHAUL</v>
          </cell>
          <cell r="H447" t="str">
            <v>ROLL OFF RECYCLE HAUL</v>
          </cell>
          <cell r="I447">
            <v>319.79000000000002</v>
          </cell>
          <cell r="J447" t="str">
            <v/>
          </cell>
          <cell r="K447">
            <v>0</v>
          </cell>
          <cell r="L447" t="str">
            <v>Taxable</v>
          </cell>
          <cell r="M447" t="str">
            <v>Yes</v>
          </cell>
          <cell r="N447" t="str">
            <v/>
          </cell>
          <cell r="O447">
            <v>319.79000000000002</v>
          </cell>
        </row>
        <row r="448">
          <cell r="G448" t="str">
            <v>RECYHAUL</v>
          </cell>
          <cell r="H448" t="str">
            <v>ROLL OFF RECYCLE HAUL</v>
          </cell>
          <cell r="I448">
            <v>319.79000000000002</v>
          </cell>
          <cell r="J448" t="str">
            <v/>
          </cell>
          <cell r="K448">
            <v>0</v>
          </cell>
          <cell r="L448" t="str">
            <v>Taxable</v>
          </cell>
          <cell r="M448" t="str">
            <v>Yes</v>
          </cell>
          <cell r="N448" t="str">
            <v/>
          </cell>
          <cell r="O448">
            <v>319.79000000000002</v>
          </cell>
        </row>
        <row r="449">
          <cell r="G449" t="str">
            <v>RECYHAUL</v>
          </cell>
          <cell r="H449" t="str">
            <v>ROLL OFF RECYCLE HAUL</v>
          </cell>
          <cell r="I449">
            <v>319.79000000000002</v>
          </cell>
          <cell r="J449" t="str">
            <v/>
          </cell>
          <cell r="K449">
            <v>0</v>
          </cell>
          <cell r="L449" t="str">
            <v>Taxable</v>
          </cell>
          <cell r="M449" t="str">
            <v>Yes</v>
          </cell>
          <cell r="N449" t="str">
            <v/>
          </cell>
          <cell r="O449">
            <v>319.79000000000002</v>
          </cell>
        </row>
        <row r="450">
          <cell r="G450" t="str">
            <v>RECYHAUL</v>
          </cell>
          <cell r="H450" t="str">
            <v>ROLL OFF RECYCLE HAUL</v>
          </cell>
          <cell r="I450">
            <v>319.79000000000002</v>
          </cell>
          <cell r="J450" t="str">
            <v/>
          </cell>
          <cell r="K450">
            <v>0</v>
          </cell>
          <cell r="L450" t="str">
            <v>Taxable</v>
          </cell>
          <cell r="M450" t="str">
            <v>Yes</v>
          </cell>
          <cell r="N450" t="str">
            <v/>
          </cell>
          <cell r="O450">
            <v>319.79000000000002</v>
          </cell>
        </row>
        <row r="451">
          <cell r="G451" t="str">
            <v>RECYHAUL</v>
          </cell>
          <cell r="H451" t="str">
            <v>ROLL OFF RECYCLE HAUL</v>
          </cell>
          <cell r="I451">
            <v>319.79000000000002</v>
          </cell>
          <cell r="J451" t="str">
            <v/>
          </cell>
          <cell r="K451">
            <v>0</v>
          </cell>
          <cell r="L451" t="str">
            <v>Taxable</v>
          </cell>
          <cell r="M451" t="str">
            <v>Yes</v>
          </cell>
          <cell r="N451" t="str">
            <v/>
          </cell>
          <cell r="O451">
            <v>319.79000000000002</v>
          </cell>
        </row>
        <row r="452">
          <cell r="G452" t="str">
            <v>RECYRELOCATE</v>
          </cell>
          <cell r="H452" t="str">
            <v>RELOCATE RECY BOX</v>
          </cell>
          <cell r="I452">
            <v>450</v>
          </cell>
          <cell r="J452" t="str">
            <v/>
          </cell>
          <cell r="L452" t="str">
            <v>Non-Taxable</v>
          </cell>
          <cell r="M452" t="str">
            <v>Yes</v>
          </cell>
          <cell r="N452" t="str">
            <v/>
          </cell>
          <cell r="O452">
            <v>450</v>
          </cell>
        </row>
        <row r="453">
          <cell r="G453" t="str">
            <v>RECYRELOCATE</v>
          </cell>
          <cell r="H453" t="str">
            <v>RELOCATE RECY BOX</v>
          </cell>
          <cell r="I453">
            <v>450</v>
          </cell>
          <cell r="J453" t="str">
            <v/>
          </cell>
          <cell r="L453" t="str">
            <v>Non-Taxable</v>
          </cell>
          <cell r="M453" t="str">
            <v>Yes</v>
          </cell>
          <cell r="N453" t="str">
            <v/>
          </cell>
          <cell r="O453">
            <v>450</v>
          </cell>
        </row>
        <row r="454">
          <cell r="G454" t="str">
            <v>RECYRELOCATE</v>
          </cell>
          <cell r="H454" t="str">
            <v>RELOCATE RECY BOX</v>
          </cell>
          <cell r="I454">
            <v>450</v>
          </cell>
          <cell r="J454" t="str">
            <v/>
          </cell>
          <cell r="L454" t="str">
            <v>Non-Taxable</v>
          </cell>
          <cell r="M454" t="str">
            <v>Yes</v>
          </cell>
          <cell r="N454" t="str">
            <v/>
          </cell>
          <cell r="O454">
            <v>450</v>
          </cell>
        </row>
        <row r="455">
          <cell r="G455" t="str">
            <v>RECYRELOCATE</v>
          </cell>
          <cell r="H455" t="str">
            <v>RELOCATE RECY BOX</v>
          </cell>
          <cell r="I455">
            <v>450</v>
          </cell>
          <cell r="J455" t="str">
            <v/>
          </cell>
          <cell r="L455" t="str">
            <v>Non-Taxable</v>
          </cell>
          <cell r="M455" t="str">
            <v>Yes</v>
          </cell>
          <cell r="N455" t="str">
            <v/>
          </cell>
          <cell r="O455">
            <v>450</v>
          </cell>
        </row>
        <row r="456">
          <cell r="G456" t="str">
            <v>RECYRELOCATE</v>
          </cell>
          <cell r="H456" t="str">
            <v>RELOCATE RECY BOX</v>
          </cell>
          <cell r="I456">
            <v>450</v>
          </cell>
          <cell r="J456" t="str">
            <v/>
          </cell>
          <cell r="L456" t="str">
            <v>Non-Taxable</v>
          </cell>
          <cell r="M456" t="str">
            <v>Yes</v>
          </cell>
          <cell r="N456" t="str">
            <v/>
          </cell>
          <cell r="O456">
            <v>450</v>
          </cell>
        </row>
        <row r="457">
          <cell r="G457" t="str">
            <v>REDELIVER</v>
          </cell>
          <cell r="H457" t="str">
            <v>DELIVERY CHARGE</v>
          </cell>
          <cell r="I457">
            <v>17.37</v>
          </cell>
          <cell r="J457" t="str">
            <v/>
          </cell>
          <cell r="K457">
            <v>0</v>
          </cell>
          <cell r="L457" t="str">
            <v>Taxable</v>
          </cell>
          <cell r="M457" t="str">
            <v>Yes</v>
          </cell>
          <cell r="N457" t="str">
            <v/>
          </cell>
          <cell r="O457">
            <v>17.37</v>
          </cell>
        </row>
        <row r="458">
          <cell r="G458" t="str">
            <v>REDELIVER</v>
          </cell>
          <cell r="H458" t="str">
            <v>DELIVERY CHARGE</v>
          </cell>
          <cell r="I458">
            <v>17.37</v>
          </cell>
          <cell r="J458" t="str">
            <v/>
          </cell>
          <cell r="K458">
            <v>0</v>
          </cell>
          <cell r="L458" t="str">
            <v>Taxable</v>
          </cell>
          <cell r="M458" t="str">
            <v>Yes</v>
          </cell>
          <cell r="N458" t="str">
            <v/>
          </cell>
          <cell r="O458">
            <v>17.37</v>
          </cell>
        </row>
        <row r="459">
          <cell r="G459" t="str">
            <v>REDELIVER</v>
          </cell>
          <cell r="H459" t="str">
            <v>DELIVERY CHARGE</v>
          </cell>
          <cell r="I459">
            <v>17.37</v>
          </cell>
          <cell r="J459" t="str">
            <v/>
          </cell>
          <cell r="K459">
            <v>0</v>
          </cell>
          <cell r="L459" t="str">
            <v>Taxable</v>
          </cell>
          <cell r="M459" t="str">
            <v>Yes</v>
          </cell>
          <cell r="N459" t="str">
            <v/>
          </cell>
          <cell r="O459">
            <v>17.37</v>
          </cell>
        </row>
        <row r="460">
          <cell r="G460" t="str">
            <v>REDELIVER</v>
          </cell>
          <cell r="H460" t="str">
            <v>DELIVERY CHARGE</v>
          </cell>
          <cell r="I460">
            <v>17.37</v>
          </cell>
          <cell r="J460" t="str">
            <v/>
          </cell>
          <cell r="K460">
            <v>0</v>
          </cell>
          <cell r="L460" t="str">
            <v>Taxable</v>
          </cell>
          <cell r="M460" t="str">
            <v>Yes</v>
          </cell>
          <cell r="N460" t="str">
            <v/>
          </cell>
          <cell r="O460">
            <v>17.37</v>
          </cell>
        </row>
        <row r="461">
          <cell r="G461" t="str">
            <v>REDELIVER</v>
          </cell>
          <cell r="H461" t="str">
            <v>DELIVERY CHARGE</v>
          </cell>
          <cell r="I461">
            <v>17.37</v>
          </cell>
          <cell r="J461" t="str">
            <v/>
          </cell>
          <cell r="K461">
            <v>0</v>
          </cell>
          <cell r="L461" t="str">
            <v>Taxable</v>
          </cell>
          <cell r="M461" t="str">
            <v>Yes</v>
          </cell>
          <cell r="N461" t="str">
            <v/>
          </cell>
          <cell r="O461">
            <v>17.37</v>
          </cell>
        </row>
        <row r="462">
          <cell r="G462" t="str">
            <v>RESTART</v>
          </cell>
          <cell r="H462" t="str">
            <v>SERVICE RESTART FEE</v>
          </cell>
          <cell r="I462">
            <v>15.79</v>
          </cell>
          <cell r="J462" t="str">
            <v/>
          </cell>
          <cell r="K462">
            <v>5.25</v>
          </cell>
          <cell r="L462" t="str">
            <v>Taxable</v>
          </cell>
          <cell r="M462" t="str">
            <v>Yes</v>
          </cell>
          <cell r="N462" t="str">
            <v/>
          </cell>
          <cell r="O462">
            <v>15.79</v>
          </cell>
        </row>
        <row r="463">
          <cell r="G463" t="str">
            <v>RESTART</v>
          </cell>
          <cell r="H463" t="str">
            <v>SERVICE RESTART FEE</v>
          </cell>
          <cell r="I463">
            <v>15.79</v>
          </cell>
          <cell r="J463" t="str">
            <v/>
          </cell>
          <cell r="K463">
            <v>5.25</v>
          </cell>
          <cell r="L463" t="str">
            <v>Taxable</v>
          </cell>
          <cell r="M463" t="str">
            <v>Yes</v>
          </cell>
          <cell r="N463" t="str">
            <v/>
          </cell>
          <cell r="O463">
            <v>15.79</v>
          </cell>
        </row>
        <row r="464">
          <cell r="G464" t="str">
            <v>RESTART</v>
          </cell>
          <cell r="H464" t="str">
            <v>SERVICE RESTART FEE</v>
          </cell>
          <cell r="I464">
            <v>15.79</v>
          </cell>
          <cell r="J464" t="str">
            <v/>
          </cell>
          <cell r="K464">
            <v>5.25</v>
          </cell>
          <cell r="L464" t="str">
            <v>Taxable</v>
          </cell>
          <cell r="M464" t="str">
            <v>Yes</v>
          </cell>
          <cell r="N464" t="str">
            <v/>
          </cell>
          <cell r="O464">
            <v>15.79</v>
          </cell>
        </row>
        <row r="465">
          <cell r="G465" t="str">
            <v>RESTART</v>
          </cell>
          <cell r="H465" t="str">
            <v>SERVICE RESTART FEE</v>
          </cell>
          <cell r="I465">
            <v>15.79</v>
          </cell>
          <cell r="J465" t="str">
            <v/>
          </cell>
          <cell r="K465">
            <v>5.25</v>
          </cell>
          <cell r="L465" t="str">
            <v>Taxable</v>
          </cell>
          <cell r="M465" t="str">
            <v>Yes</v>
          </cell>
          <cell r="N465" t="str">
            <v/>
          </cell>
          <cell r="O465">
            <v>15.79</v>
          </cell>
        </row>
        <row r="466">
          <cell r="G466" t="str">
            <v>RESTART</v>
          </cell>
          <cell r="H466" t="str">
            <v>SERVICE RESTART FEE</v>
          </cell>
          <cell r="I466">
            <v>15.79</v>
          </cell>
          <cell r="J466" t="str">
            <v/>
          </cell>
          <cell r="K466">
            <v>5.25</v>
          </cell>
          <cell r="L466" t="str">
            <v>Taxable</v>
          </cell>
          <cell r="M466" t="str">
            <v>Yes</v>
          </cell>
          <cell r="N466" t="str">
            <v/>
          </cell>
          <cell r="O466">
            <v>15.79</v>
          </cell>
        </row>
        <row r="467">
          <cell r="G467" t="str">
            <v>RGATE</v>
          </cell>
          <cell r="H467" t="str">
            <v>RESI GATE CHARGE</v>
          </cell>
          <cell r="I467">
            <v>14.81</v>
          </cell>
          <cell r="J467" t="str">
            <v/>
          </cell>
          <cell r="K467">
            <v>3.4</v>
          </cell>
          <cell r="L467" t="str">
            <v>Taxable</v>
          </cell>
          <cell r="M467" t="str">
            <v>No</v>
          </cell>
          <cell r="N467" t="str">
            <v/>
          </cell>
          <cell r="O467">
            <v>14.81</v>
          </cell>
        </row>
        <row r="468">
          <cell r="G468" t="str">
            <v>RGATE</v>
          </cell>
          <cell r="H468" t="str">
            <v>RESI GATE CHARGE</v>
          </cell>
          <cell r="I468">
            <v>14.81</v>
          </cell>
          <cell r="J468" t="str">
            <v/>
          </cell>
          <cell r="K468">
            <v>3.4</v>
          </cell>
          <cell r="L468" t="str">
            <v>Taxable</v>
          </cell>
          <cell r="M468" t="str">
            <v>No</v>
          </cell>
          <cell r="N468" t="str">
            <v/>
          </cell>
          <cell r="O468">
            <v>14.81</v>
          </cell>
        </row>
        <row r="469">
          <cell r="G469" t="str">
            <v>RGATE</v>
          </cell>
          <cell r="H469" t="str">
            <v>RESI GATE CHARGE</v>
          </cell>
          <cell r="I469">
            <v>14.81</v>
          </cell>
          <cell r="J469" t="str">
            <v/>
          </cell>
          <cell r="K469">
            <v>3.4</v>
          </cell>
          <cell r="L469" t="str">
            <v>Taxable</v>
          </cell>
          <cell r="M469" t="str">
            <v>No</v>
          </cell>
          <cell r="N469" t="str">
            <v/>
          </cell>
          <cell r="O469">
            <v>14.81</v>
          </cell>
        </row>
        <row r="470">
          <cell r="G470" t="str">
            <v>RGATE</v>
          </cell>
          <cell r="H470" t="str">
            <v>RESI GATE CHARGE</v>
          </cell>
          <cell r="I470">
            <v>14.81</v>
          </cell>
          <cell r="J470" t="str">
            <v/>
          </cell>
          <cell r="K470">
            <v>3.4</v>
          </cell>
          <cell r="L470" t="str">
            <v>Taxable</v>
          </cell>
          <cell r="M470" t="str">
            <v>No</v>
          </cell>
          <cell r="N470" t="str">
            <v/>
          </cell>
          <cell r="O470">
            <v>14.81</v>
          </cell>
        </row>
        <row r="471">
          <cell r="G471" t="str">
            <v>RGATE</v>
          </cell>
          <cell r="H471" t="str">
            <v>RESI GATE CHARGE</v>
          </cell>
          <cell r="I471">
            <v>14.81</v>
          </cell>
          <cell r="J471" t="str">
            <v/>
          </cell>
          <cell r="K471">
            <v>3.4</v>
          </cell>
          <cell r="L471" t="str">
            <v>Taxable</v>
          </cell>
          <cell r="M471" t="str">
            <v>No</v>
          </cell>
          <cell r="N471" t="str">
            <v/>
          </cell>
          <cell r="O471">
            <v>14.81</v>
          </cell>
        </row>
        <row r="472">
          <cell r="G472" t="str">
            <v>RGATEM</v>
          </cell>
          <cell r="H472" t="str">
            <v>RESI GATE CHARGE MONTHLY</v>
          </cell>
          <cell r="I472">
            <v>3.42</v>
          </cell>
          <cell r="J472" t="str">
            <v/>
          </cell>
          <cell r="L472" t="str">
            <v>Taxable</v>
          </cell>
          <cell r="M472" t="str">
            <v>Yes</v>
          </cell>
          <cell r="N472" t="str">
            <v/>
          </cell>
          <cell r="O472">
            <v>3.42</v>
          </cell>
        </row>
        <row r="473">
          <cell r="G473" t="str">
            <v>RGATEM</v>
          </cell>
          <cell r="H473" t="str">
            <v>RESI GATE CHARGE MONTHLY</v>
          </cell>
          <cell r="I473">
            <v>3.42</v>
          </cell>
          <cell r="J473" t="str">
            <v/>
          </cell>
          <cell r="L473" t="str">
            <v>Taxable</v>
          </cell>
          <cell r="M473" t="str">
            <v>Yes</v>
          </cell>
          <cell r="N473" t="str">
            <v/>
          </cell>
          <cell r="O473">
            <v>3.42</v>
          </cell>
        </row>
        <row r="474">
          <cell r="G474" t="str">
            <v>RGATEM</v>
          </cell>
          <cell r="H474" t="str">
            <v>RESI GATE CHARGE MONTHLY</v>
          </cell>
          <cell r="I474">
            <v>3.42</v>
          </cell>
          <cell r="J474" t="str">
            <v/>
          </cell>
          <cell r="L474" t="str">
            <v>Taxable</v>
          </cell>
          <cell r="M474" t="str">
            <v>Yes</v>
          </cell>
          <cell r="N474" t="str">
            <v/>
          </cell>
          <cell r="O474">
            <v>3.42</v>
          </cell>
        </row>
        <row r="475">
          <cell r="G475" t="str">
            <v>RGATEM</v>
          </cell>
          <cell r="H475" t="str">
            <v>RESI GATE CHARGE MONTHLY</v>
          </cell>
          <cell r="I475">
            <v>3.42</v>
          </cell>
          <cell r="J475" t="str">
            <v/>
          </cell>
          <cell r="L475" t="str">
            <v>Taxable</v>
          </cell>
          <cell r="M475" t="str">
            <v>Yes</v>
          </cell>
          <cell r="N475" t="str">
            <v/>
          </cell>
          <cell r="O475">
            <v>3.42</v>
          </cell>
        </row>
        <row r="476">
          <cell r="G476" t="str">
            <v>RGATEM</v>
          </cell>
          <cell r="H476" t="str">
            <v>RESI GATE CHARGE MONTHLY</v>
          </cell>
          <cell r="I476">
            <v>3.42</v>
          </cell>
          <cell r="J476" t="str">
            <v/>
          </cell>
          <cell r="L476" t="str">
            <v>Taxable</v>
          </cell>
          <cell r="M476" t="str">
            <v>Yes</v>
          </cell>
          <cell r="N476" t="str">
            <v/>
          </cell>
          <cell r="O476">
            <v>3.42</v>
          </cell>
        </row>
        <row r="477">
          <cell r="G477" t="str">
            <v>ROHAUL20</v>
          </cell>
          <cell r="H477" t="str">
            <v>20YD ROLL OFF-HAUL</v>
          </cell>
          <cell r="I477">
            <v>213.72</v>
          </cell>
          <cell r="J477" t="str">
            <v/>
          </cell>
          <cell r="K477">
            <v>0</v>
          </cell>
          <cell r="L477" t="str">
            <v>Taxable</v>
          </cell>
          <cell r="M477" t="str">
            <v>Yes</v>
          </cell>
          <cell r="N477" t="str">
            <v/>
          </cell>
          <cell r="O477">
            <v>213.72</v>
          </cell>
        </row>
        <row r="478">
          <cell r="G478" t="str">
            <v>ROHAUL20</v>
          </cell>
          <cell r="H478" t="str">
            <v>20YD ROLL OFF-HAUL</v>
          </cell>
          <cell r="I478">
            <v>213.72</v>
          </cell>
          <cell r="J478" t="str">
            <v/>
          </cell>
          <cell r="K478">
            <v>0</v>
          </cell>
          <cell r="L478" t="str">
            <v>Taxable</v>
          </cell>
          <cell r="M478" t="str">
            <v>Yes</v>
          </cell>
          <cell r="N478" t="str">
            <v/>
          </cell>
          <cell r="O478">
            <v>213.72</v>
          </cell>
        </row>
        <row r="479">
          <cell r="G479" t="str">
            <v>ROHAUL20</v>
          </cell>
          <cell r="H479" t="str">
            <v>20YD ROLL OFF-HAUL</v>
          </cell>
          <cell r="I479">
            <v>213.72</v>
          </cell>
          <cell r="J479" t="str">
            <v/>
          </cell>
          <cell r="K479">
            <v>0</v>
          </cell>
          <cell r="L479" t="str">
            <v>Taxable</v>
          </cell>
          <cell r="M479" t="str">
            <v>Yes</v>
          </cell>
          <cell r="N479" t="str">
            <v/>
          </cell>
          <cell r="O479">
            <v>213.72</v>
          </cell>
        </row>
        <row r="480">
          <cell r="G480" t="str">
            <v>ROHAUL20</v>
          </cell>
          <cell r="H480" t="str">
            <v>20YD ROLL OFF-HAUL</v>
          </cell>
          <cell r="I480">
            <v>213.72</v>
          </cell>
          <cell r="J480" t="str">
            <v/>
          </cell>
          <cell r="K480">
            <v>0</v>
          </cell>
          <cell r="L480" t="str">
            <v>Taxable</v>
          </cell>
          <cell r="M480" t="str">
            <v>Yes</v>
          </cell>
          <cell r="N480" t="str">
            <v/>
          </cell>
          <cell r="O480">
            <v>213.72</v>
          </cell>
        </row>
        <row r="481">
          <cell r="G481" t="str">
            <v>ROHAUL20</v>
          </cell>
          <cell r="H481" t="str">
            <v>20YD ROLL OFF-HAUL</v>
          </cell>
          <cell r="I481">
            <v>213.72</v>
          </cell>
          <cell r="J481" t="str">
            <v/>
          </cell>
          <cell r="K481">
            <v>0</v>
          </cell>
          <cell r="L481" t="str">
            <v>Taxable</v>
          </cell>
          <cell r="M481" t="str">
            <v>Yes</v>
          </cell>
          <cell r="N481" t="str">
            <v/>
          </cell>
          <cell r="O481">
            <v>213.72</v>
          </cell>
        </row>
        <row r="482">
          <cell r="G482" t="str">
            <v>ROHAUL20T</v>
          </cell>
          <cell r="H482" t="str">
            <v>20YD ROLL OFF TEMP HAUL</v>
          </cell>
          <cell r="I482">
            <v>213.72</v>
          </cell>
          <cell r="J482" t="str">
            <v/>
          </cell>
          <cell r="K482">
            <v>0</v>
          </cell>
          <cell r="L482" t="str">
            <v>Taxable</v>
          </cell>
          <cell r="M482" t="str">
            <v>Yes</v>
          </cell>
          <cell r="N482" t="str">
            <v/>
          </cell>
          <cell r="O482">
            <v>213.72</v>
          </cell>
        </row>
        <row r="483">
          <cell r="G483" t="str">
            <v>ROHAUL20T</v>
          </cell>
          <cell r="H483" t="str">
            <v>20YD ROLL OFF TEMP HAUL</v>
          </cell>
          <cell r="I483">
            <v>213.72</v>
          </cell>
          <cell r="J483" t="str">
            <v/>
          </cell>
          <cell r="K483">
            <v>0</v>
          </cell>
          <cell r="L483" t="str">
            <v>Taxable</v>
          </cell>
          <cell r="M483" t="str">
            <v>Yes</v>
          </cell>
          <cell r="N483" t="str">
            <v/>
          </cell>
          <cell r="O483">
            <v>213.72</v>
          </cell>
        </row>
        <row r="484">
          <cell r="G484" t="str">
            <v>ROHAUL20T</v>
          </cell>
          <cell r="H484" t="str">
            <v>20YD ROLL OFF TEMP HAUL</v>
          </cell>
          <cell r="I484">
            <v>213.72</v>
          </cell>
          <cell r="J484" t="str">
            <v/>
          </cell>
          <cell r="K484">
            <v>0</v>
          </cell>
          <cell r="L484" t="str">
            <v>Taxable</v>
          </cell>
          <cell r="M484" t="str">
            <v>Yes</v>
          </cell>
          <cell r="N484" t="str">
            <v/>
          </cell>
          <cell r="O484">
            <v>213.72</v>
          </cell>
        </row>
        <row r="485">
          <cell r="G485" t="str">
            <v>ROHAUL20T</v>
          </cell>
          <cell r="H485" t="str">
            <v>20YD ROLL OFF TEMP HAUL</v>
          </cell>
          <cell r="I485">
            <v>213.72</v>
          </cell>
          <cell r="J485" t="str">
            <v/>
          </cell>
          <cell r="K485">
            <v>0</v>
          </cell>
          <cell r="L485" t="str">
            <v>Taxable</v>
          </cell>
          <cell r="M485" t="str">
            <v>Yes</v>
          </cell>
          <cell r="N485" t="str">
            <v/>
          </cell>
          <cell r="O485">
            <v>213.72</v>
          </cell>
        </row>
        <row r="486">
          <cell r="G486" t="str">
            <v>ROHAUL20T</v>
          </cell>
          <cell r="H486" t="str">
            <v>20YD ROLL OFF TEMP HAUL</v>
          </cell>
          <cell r="I486">
            <v>213.72</v>
          </cell>
          <cell r="J486" t="str">
            <v/>
          </cell>
          <cell r="K486">
            <v>0</v>
          </cell>
          <cell r="L486" t="str">
            <v>Taxable</v>
          </cell>
          <cell r="M486" t="str">
            <v>Yes</v>
          </cell>
          <cell r="N486" t="str">
            <v/>
          </cell>
          <cell r="O486">
            <v>213.72</v>
          </cell>
        </row>
        <row r="487">
          <cell r="G487" t="str">
            <v>ROHAUL20WOOD</v>
          </cell>
          <cell r="H487" t="str">
            <v>20YD WOOD ROLL OFF-HAUL</v>
          </cell>
          <cell r="I487">
            <v>235.1</v>
          </cell>
          <cell r="J487" t="str">
            <v/>
          </cell>
          <cell r="K487">
            <v>0</v>
          </cell>
          <cell r="L487" t="str">
            <v>Taxable</v>
          </cell>
          <cell r="M487" t="str">
            <v>Yes</v>
          </cell>
          <cell r="N487" t="str">
            <v/>
          </cell>
          <cell r="O487">
            <v>235.1</v>
          </cell>
        </row>
        <row r="488">
          <cell r="G488" t="str">
            <v>ROHAUL20WOOD</v>
          </cell>
          <cell r="H488" t="str">
            <v>20YD WOOD ROLL OFF-HAUL</v>
          </cell>
          <cell r="I488">
            <v>235.1</v>
          </cell>
          <cell r="J488" t="str">
            <v/>
          </cell>
          <cell r="K488">
            <v>0</v>
          </cell>
          <cell r="L488" t="str">
            <v>Taxable</v>
          </cell>
          <cell r="M488" t="str">
            <v>Yes</v>
          </cell>
          <cell r="N488" t="str">
            <v/>
          </cell>
          <cell r="O488">
            <v>235.1</v>
          </cell>
        </row>
        <row r="489">
          <cell r="G489" t="str">
            <v>ROHAUL20WOOD</v>
          </cell>
          <cell r="H489" t="str">
            <v>20YD WOOD ROLL OFF-HAUL</v>
          </cell>
          <cell r="I489">
            <v>235.1</v>
          </cell>
          <cell r="J489" t="str">
            <v/>
          </cell>
          <cell r="K489">
            <v>0</v>
          </cell>
          <cell r="L489" t="str">
            <v>Taxable</v>
          </cell>
          <cell r="M489" t="str">
            <v>Yes</v>
          </cell>
          <cell r="N489" t="str">
            <v/>
          </cell>
          <cell r="O489">
            <v>235.1</v>
          </cell>
        </row>
        <row r="490">
          <cell r="G490" t="str">
            <v>ROHAUL20WOOD</v>
          </cell>
          <cell r="H490" t="str">
            <v>20YD WOOD ROLL OFF-HAUL</v>
          </cell>
          <cell r="I490">
            <v>450</v>
          </cell>
          <cell r="J490" t="str">
            <v/>
          </cell>
          <cell r="K490">
            <v>0</v>
          </cell>
          <cell r="L490" t="str">
            <v>Taxable</v>
          </cell>
          <cell r="M490" t="str">
            <v>Yes</v>
          </cell>
          <cell r="N490" t="str">
            <v/>
          </cell>
          <cell r="O490">
            <v>450</v>
          </cell>
        </row>
        <row r="491">
          <cell r="G491" t="str">
            <v>ROHAUL20WOOD</v>
          </cell>
          <cell r="H491" t="str">
            <v>20YD WOOD ROLL OFF-HAUL</v>
          </cell>
          <cell r="I491">
            <v>256.45</v>
          </cell>
          <cell r="J491" t="str">
            <v/>
          </cell>
          <cell r="K491">
            <v>0</v>
          </cell>
          <cell r="L491" t="str">
            <v>Taxable</v>
          </cell>
          <cell r="M491" t="str">
            <v>Yes</v>
          </cell>
          <cell r="N491" t="str">
            <v/>
          </cell>
          <cell r="O491">
            <v>256.45</v>
          </cell>
        </row>
        <row r="492">
          <cell r="G492" t="str">
            <v>ROHAUL30</v>
          </cell>
          <cell r="H492" t="str">
            <v>30YD ROLL OFF-HAUL</v>
          </cell>
          <cell r="I492">
            <v>252.6</v>
          </cell>
          <cell r="J492" t="str">
            <v/>
          </cell>
          <cell r="K492">
            <v>73.8</v>
          </cell>
          <cell r="L492" t="str">
            <v>Taxable</v>
          </cell>
          <cell r="M492" t="str">
            <v>Yes</v>
          </cell>
          <cell r="N492" t="str">
            <v/>
          </cell>
          <cell r="O492">
            <v>252.6</v>
          </cell>
        </row>
        <row r="493">
          <cell r="G493" t="str">
            <v>ROHAUL30</v>
          </cell>
          <cell r="H493" t="str">
            <v>30YD ROLL OFF-HAUL</v>
          </cell>
          <cell r="I493">
            <v>252.6</v>
          </cell>
          <cell r="J493" t="str">
            <v/>
          </cell>
          <cell r="K493">
            <v>73.8</v>
          </cell>
          <cell r="L493" t="str">
            <v>Taxable</v>
          </cell>
          <cell r="M493" t="str">
            <v>Yes</v>
          </cell>
          <cell r="N493" t="str">
            <v/>
          </cell>
          <cell r="O493">
            <v>252.6</v>
          </cell>
        </row>
        <row r="494">
          <cell r="G494" t="str">
            <v>ROHAUL30</v>
          </cell>
          <cell r="H494" t="str">
            <v>30YD ROLL OFF-HAUL</v>
          </cell>
          <cell r="I494">
            <v>252.6</v>
          </cell>
          <cell r="J494" t="str">
            <v/>
          </cell>
          <cell r="K494">
            <v>73.8</v>
          </cell>
          <cell r="L494" t="str">
            <v>Taxable</v>
          </cell>
          <cell r="M494" t="str">
            <v>Yes</v>
          </cell>
          <cell r="N494" t="str">
            <v/>
          </cell>
          <cell r="O494">
            <v>252.6</v>
          </cell>
        </row>
        <row r="495">
          <cell r="G495" t="str">
            <v>ROHAUL30</v>
          </cell>
          <cell r="H495" t="str">
            <v>30YD ROLL OFF-HAUL</v>
          </cell>
          <cell r="I495">
            <v>252.6</v>
          </cell>
          <cell r="J495" t="str">
            <v/>
          </cell>
          <cell r="K495">
            <v>73.8</v>
          </cell>
          <cell r="L495" t="str">
            <v>Taxable</v>
          </cell>
          <cell r="M495" t="str">
            <v>Yes</v>
          </cell>
          <cell r="N495" t="str">
            <v/>
          </cell>
          <cell r="O495">
            <v>252.6</v>
          </cell>
        </row>
        <row r="496">
          <cell r="G496" t="str">
            <v>ROHAUL30</v>
          </cell>
          <cell r="H496" t="str">
            <v>30YD ROLL OFF-HAUL</v>
          </cell>
          <cell r="I496">
            <v>252.6</v>
          </cell>
          <cell r="J496" t="str">
            <v/>
          </cell>
          <cell r="K496">
            <v>73.8</v>
          </cell>
          <cell r="L496" t="str">
            <v>Taxable</v>
          </cell>
          <cell r="M496" t="str">
            <v>Yes</v>
          </cell>
          <cell r="N496" t="str">
            <v/>
          </cell>
          <cell r="O496">
            <v>252.6</v>
          </cell>
        </row>
        <row r="497">
          <cell r="G497" t="str">
            <v>ROHAUL30T</v>
          </cell>
          <cell r="H497" t="str">
            <v>30YD ROLL OFF TEMP HAUL</v>
          </cell>
          <cell r="I497">
            <v>252.6</v>
          </cell>
          <cell r="J497" t="str">
            <v/>
          </cell>
          <cell r="K497">
            <v>0</v>
          </cell>
          <cell r="L497" t="str">
            <v>Taxable</v>
          </cell>
          <cell r="M497" t="str">
            <v>Yes</v>
          </cell>
          <cell r="N497" t="str">
            <v/>
          </cell>
          <cell r="O497">
            <v>252.6</v>
          </cell>
        </row>
        <row r="498">
          <cell r="G498" t="str">
            <v>ROHAUL30T</v>
          </cell>
          <cell r="H498" t="str">
            <v>30YD ROLL OFF TEMP HAUL</v>
          </cell>
          <cell r="I498">
            <v>252.6</v>
          </cell>
          <cell r="J498" t="str">
            <v/>
          </cell>
          <cell r="K498">
            <v>0</v>
          </cell>
          <cell r="L498" t="str">
            <v>Taxable</v>
          </cell>
          <cell r="M498" t="str">
            <v>Yes</v>
          </cell>
          <cell r="N498" t="str">
            <v/>
          </cell>
          <cell r="O498">
            <v>252.6</v>
          </cell>
        </row>
        <row r="499">
          <cell r="G499" t="str">
            <v>ROHAUL30T</v>
          </cell>
          <cell r="H499" t="str">
            <v>30YD ROLL OFF TEMP HAUL</v>
          </cell>
          <cell r="I499">
            <v>252.6</v>
          </cell>
          <cell r="J499" t="str">
            <v/>
          </cell>
          <cell r="K499">
            <v>0</v>
          </cell>
          <cell r="L499" t="str">
            <v>Taxable</v>
          </cell>
          <cell r="M499" t="str">
            <v>Yes</v>
          </cell>
          <cell r="N499" t="str">
            <v/>
          </cell>
          <cell r="O499">
            <v>252.6</v>
          </cell>
        </row>
        <row r="500">
          <cell r="G500" t="str">
            <v>ROHAUL30T</v>
          </cell>
          <cell r="H500" t="str">
            <v>30YD ROLL OFF TEMP HAUL</v>
          </cell>
          <cell r="I500">
            <v>252.6</v>
          </cell>
          <cell r="J500" t="str">
            <v/>
          </cell>
          <cell r="K500">
            <v>0</v>
          </cell>
          <cell r="L500" t="str">
            <v>Taxable</v>
          </cell>
          <cell r="M500" t="str">
            <v>Yes</v>
          </cell>
          <cell r="N500" t="str">
            <v/>
          </cell>
          <cell r="O500">
            <v>252.6</v>
          </cell>
        </row>
        <row r="501">
          <cell r="G501" t="str">
            <v>ROHAUL30T</v>
          </cell>
          <cell r="H501" t="str">
            <v>30YD ROLL OFF TEMP HAUL</v>
          </cell>
          <cell r="I501">
            <v>252.6</v>
          </cell>
          <cell r="J501" t="str">
            <v/>
          </cell>
          <cell r="K501">
            <v>0</v>
          </cell>
          <cell r="L501" t="str">
            <v>Taxable</v>
          </cell>
          <cell r="M501" t="str">
            <v>Yes</v>
          </cell>
          <cell r="N501" t="str">
            <v/>
          </cell>
          <cell r="O501">
            <v>252.6</v>
          </cell>
        </row>
        <row r="502">
          <cell r="G502" t="str">
            <v>ROHAUL30WOOD</v>
          </cell>
          <cell r="H502" t="str">
            <v>30YD WOOD ROLL OFF-HAUL</v>
          </cell>
          <cell r="I502">
            <v>277.85000000000002</v>
          </cell>
          <cell r="J502" t="str">
            <v/>
          </cell>
          <cell r="K502">
            <v>0</v>
          </cell>
          <cell r="L502" t="str">
            <v>Taxable</v>
          </cell>
          <cell r="M502" t="str">
            <v>Yes</v>
          </cell>
          <cell r="N502" t="str">
            <v/>
          </cell>
          <cell r="O502">
            <v>277.85000000000002</v>
          </cell>
        </row>
        <row r="503">
          <cell r="G503" t="str">
            <v>ROHAUL30WOOD</v>
          </cell>
          <cell r="H503" t="str">
            <v>30YD WOOD ROLL OFF-HAUL</v>
          </cell>
          <cell r="I503">
            <v>277.85000000000002</v>
          </cell>
          <cell r="J503" t="str">
            <v/>
          </cell>
          <cell r="K503">
            <v>0</v>
          </cell>
          <cell r="L503" t="str">
            <v>Taxable</v>
          </cell>
          <cell r="M503" t="str">
            <v>Yes</v>
          </cell>
          <cell r="N503" t="str">
            <v/>
          </cell>
          <cell r="O503">
            <v>277.85000000000002</v>
          </cell>
        </row>
        <row r="504">
          <cell r="G504" t="str">
            <v>ROHAUL30WOOD</v>
          </cell>
          <cell r="H504" t="str">
            <v>30YD WOOD ROLL OFF-HAUL</v>
          </cell>
          <cell r="I504">
            <v>277.85000000000002</v>
          </cell>
          <cell r="J504" t="str">
            <v/>
          </cell>
          <cell r="K504">
            <v>0</v>
          </cell>
          <cell r="L504" t="str">
            <v>Taxable</v>
          </cell>
          <cell r="M504" t="str">
            <v>Yes</v>
          </cell>
          <cell r="N504" t="str">
            <v/>
          </cell>
          <cell r="O504">
            <v>277.85000000000002</v>
          </cell>
        </row>
        <row r="505">
          <cell r="G505" t="str">
            <v>ROHAUL30WOOD</v>
          </cell>
          <cell r="H505" t="str">
            <v>30YD WOOD ROLL OFF-HAUL</v>
          </cell>
          <cell r="I505">
            <v>450</v>
          </cell>
          <cell r="J505" t="str">
            <v/>
          </cell>
          <cell r="K505">
            <v>0</v>
          </cell>
          <cell r="L505" t="str">
            <v>Taxable</v>
          </cell>
          <cell r="M505" t="str">
            <v>Yes</v>
          </cell>
          <cell r="N505" t="str">
            <v/>
          </cell>
          <cell r="O505">
            <v>450</v>
          </cell>
        </row>
        <row r="506">
          <cell r="G506" t="str">
            <v>ROHAUL30WOOD</v>
          </cell>
          <cell r="H506" t="str">
            <v>30YD WOOD ROLL OFF-HAUL</v>
          </cell>
          <cell r="I506">
            <v>303.10000000000002</v>
          </cell>
          <cell r="J506" t="str">
            <v/>
          </cell>
          <cell r="K506">
            <v>0</v>
          </cell>
          <cell r="L506" t="str">
            <v>Taxable</v>
          </cell>
          <cell r="M506" t="str">
            <v>Yes</v>
          </cell>
          <cell r="N506" t="str">
            <v/>
          </cell>
          <cell r="O506">
            <v>303.10000000000002</v>
          </cell>
        </row>
        <row r="507">
          <cell r="G507" t="str">
            <v>ROLL2W300</v>
          </cell>
          <cell r="H507" t="str">
            <v>ROLL OUT 300GAL 2X WK</v>
          </cell>
          <cell r="I507">
            <v>66.5</v>
          </cell>
          <cell r="J507" t="str">
            <v/>
          </cell>
          <cell r="L507" t="str">
            <v>Taxable</v>
          </cell>
          <cell r="M507" t="str">
            <v>Yes</v>
          </cell>
          <cell r="N507" t="str">
            <v/>
          </cell>
          <cell r="O507">
            <v>66.5</v>
          </cell>
        </row>
        <row r="508">
          <cell r="G508" t="str">
            <v>ROLL2W300</v>
          </cell>
          <cell r="H508" t="str">
            <v>ROLL OUT 300GAL 2X WK</v>
          </cell>
          <cell r="I508">
            <v>66.5</v>
          </cell>
          <cell r="J508" t="str">
            <v/>
          </cell>
          <cell r="L508" t="str">
            <v>Taxable</v>
          </cell>
          <cell r="M508" t="str">
            <v>Yes</v>
          </cell>
          <cell r="N508" t="str">
            <v/>
          </cell>
          <cell r="O508">
            <v>66.5</v>
          </cell>
        </row>
        <row r="509">
          <cell r="G509" t="str">
            <v>ROLL2W300</v>
          </cell>
          <cell r="H509" t="str">
            <v>ROLL OUT 300GAL 2X WK</v>
          </cell>
          <cell r="I509">
            <v>66.5</v>
          </cell>
          <cell r="J509" t="str">
            <v/>
          </cell>
          <cell r="L509" t="str">
            <v>Taxable</v>
          </cell>
          <cell r="M509" t="str">
            <v>Yes</v>
          </cell>
          <cell r="N509" t="str">
            <v/>
          </cell>
          <cell r="O509">
            <v>66.5</v>
          </cell>
        </row>
        <row r="510">
          <cell r="G510" t="str">
            <v>ROLL2W300</v>
          </cell>
          <cell r="H510" t="str">
            <v>ROLL OUT 300GAL 2X WK</v>
          </cell>
          <cell r="I510">
            <v>66.5</v>
          </cell>
          <cell r="J510" t="str">
            <v/>
          </cell>
          <cell r="L510" t="str">
            <v>Taxable</v>
          </cell>
          <cell r="M510" t="str">
            <v>Yes</v>
          </cell>
          <cell r="N510" t="str">
            <v/>
          </cell>
          <cell r="O510">
            <v>66.5</v>
          </cell>
        </row>
        <row r="511">
          <cell r="G511" t="str">
            <v>ROLL2W300</v>
          </cell>
          <cell r="H511" t="str">
            <v>ROLL OUT 300GAL 2X WK</v>
          </cell>
          <cell r="I511">
            <v>66.5</v>
          </cell>
          <cell r="J511" t="str">
            <v/>
          </cell>
          <cell r="L511" t="str">
            <v>Taxable</v>
          </cell>
          <cell r="M511" t="str">
            <v>Yes</v>
          </cell>
          <cell r="N511" t="str">
            <v/>
          </cell>
          <cell r="O511">
            <v>66.5</v>
          </cell>
        </row>
        <row r="512">
          <cell r="G512" t="str">
            <v>ROLL5W-COM</v>
          </cell>
          <cell r="H512" t="str">
            <v>ROLLOUT CMML 5X WK UP TO 25FT</v>
          </cell>
          <cell r="I512">
            <v>37.65</v>
          </cell>
          <cell r="J512" t="str">
            <v/>
          </cell>
          <cell r="L512" t="str">
            <v>Taxable</v>
          </cell>
          <cell r="M512" t="str">
            <v>Yes</v>
          </cell>
          <cell r="N512" t="str">
            <v/>
          </cell>
          <cell r="O512">
            <v>37.65</v>
          </cell>
        </row>
        <row r="513">
          <cell r="G513" t="str">
            <v>ROLL5W-COM</v>
          </cell>
          <cell r="H513" t="str">
            <v>ROLLOUT CMML 5X WK UP TO 25FT</v>
          </cell>
          <cell r="I513">
            <v>37.65</v>
          </cell>
          <cell r="J513" t="str">
            <v/>
          </cell>
          <cell r="L513" t="str">
            <v>Taxable</v>
          </cell>
          <cell r="M513" t="str">
            <v>Yes</v>
          </cell>
          <cell r="N513" t="str">
            <v/>
          </cell>
          <cell r="O513">
            <v>37.65</v>
          </cell>
        </row>
        <row r="514">
          <cell r="G514" t="str">
            <v>ROLL5W-COM</v>
          </cell>
          <cell r="H514" t="str">
            <v>ROLLOUT CMML 5X WK UP TO 25FT</v>
          </cell>
          <cell r="I514">
            <v>37.65</v>
          </cell>
          <cell r="J514" t="str">
            <v/>
          </cell>
          <cell r="L514" t="str">
            <v>Taxable</v>
          </cell>
          <cell r="M514" t="str">
            <v>Yes</v>
          </cell>
          <cell r="N514" t="str">
            <v/>
          </cell>
          <cell r="O514">
            <v>37.65</v>
          </cell>
        </row>
        <row r="515">
          <cell r="G515" t="str">
            <v>ROLL5W-COM</v>
          </cell>
          <cell r="H515" t="str">
            <v>ROLLOUT CMML 5X WK UP TO 25FT</v>
          </cell>
          <cell r="I515">
            <v>37.65</v>
          </cell>
          <cell r="J515" t="str">
            <v/>
          </cell>
          <cell r="L515" t="str">
            <v>Taxable</v>
          </cell>
          <cell r="M515" t="str">
            <v>Yes</v>
          </cell>
          <cell r="N515" t="str">
            <v/>
          </cell>
          <cell r="O515">
            <v>37.65</v>
          </cell>
        </row>
        <row r="516">
          <cell r="G516" t="str">
            <v>ROLL5W-COM</v>
          </cell>
          <cell r="H516" t="str">
            <v>ROLLOUT CMML 5X WK UP TO 25FT</v>
          </cell>
          <cell r="I516">
            <v>37.65</v>
          </cell>
          <cell r="J516" t="str">
            <v/>
          </cell>
          <cell r="L516" t="str">
            <v>Taxable</v>
          </cell>
          <cell r="M516" t="str">
            <v>Yes</v>
          </cell>
          <cell r="N516" t="str">
            <v/>
          </cell>
          <cell r="O516">
            <v>37.65</v>
          </cell>
        </row>
        <row r="517">
          <cell r="G517" t="str">
            <v>ROLLE-COM</v>
          </cell>
          <cell r="H517" t="str">
            <v>ROLLOUT CMML EOW UP TO 25FT</v>
          </cell>
          <cell r="I517">
            <v>3.78</v>
          </cell>
          <cell r="J517" t="str">
            <v/>
          </cell>
          <cell r="L517" t="str">
            <v>Taxable</v>
          </cell>
          <cell r="M517" t="str">
            <v>Yes</v>
          </cell>
          <cell r="N517" t="str">
            <v/>
          </cell>
          <cell r="O517">
            <v>3.78</v>
          </cell>
        </row>
        <row r="518">
          <cell r="G518" t="str">
            <v>ROLLE-COM</v>
          </cell>
          <cell r="H518" t="str">
            <v>ROLLOUT CMML EOW UP TO 25FT</v>
          </cell>
          <cell r="I518">
            <v>3.78</v>
          </cell>
          <cell r="J518" t="str">
            <v/>
          </cell>
          <cell r="L518" t="str">
            <v>Taxable</v>
          </cell>
          <cell r="M518" t="str">
            <v>Yes</v>
          </cell>
          <cell r="N518" t="str">
            <v/>
          </cell>
          <cell r="O518">
            <v>3.78</v>
          </cell>
        </row>
        <row r="519">
          <cell r="G519" t="str">
            <v>ROLLE-COM</v>
          </cell>
          <cell r="H519" t="str">
            <v>ROLLOUT CMML EOW UP TO 25FT</v>
          </cell>
          <cell r="I519">
            <v>3.78</v>
          </cell>
          <cell r="J519" t="str">
            <v/>
          </cell>
          <cell r="L519" t="str">
            <v>Taxable</v>
          </cell>
          <cell r="M519" t="str">
            <v>Yes</v>
          </cell>
          <cell r="N519" t="str">
            <v/>
          </cell>
          <cell r="O519">
            <v>3.78</v>
          </cell>
        </row>
        <row r="520">
          <cell r="G520" t="str">
            <v>ROLLE-COM</v>
          </cell>
          <cell r="H520" t="str">
            <v>ROLLOUT CMML EOW UP TO 25FT</v>
          </cell>
          <cell r="I520">
            <v>3.78</v>
          </cell>
          <cell r="J520" t="str">
            <v/>
          </cell>
          <cell r="L520" t="str">
            <v>Taxable</v>
          </cell>
          <cell r="M520" t="str">
            <v>Yes</v>
          </cell>
          <cell r="N520" t="str">
            <v/>
          </cell>
          <cell r="O520">
            <v>3.78</v>
          </cell>
        </row>
        <row r="521">
          <cell r="G521" t="str">
            <v>ROLLE-COM</v>
          </cell>
          <cell r="H521" t="str">
            <v>ROLLOUT CMML EOW UP TO 25FT</v>
          </cell>
          <cell r="I521">
            <v>3.78</v>
          </cell>
          <cell r="J521" t="str">
            <v/>
          </cell>
          <cell r="L521" t="str">
            <v>Taxable</v>
          </cell>
          <cell r="M521" t="str">
            <v>Yes</v>
          </cell>
          <cell r="N521" t="str">
            <v/>
          </cell>
          <cell r="O521">
            <v>3.78</v>
          </cell>
        </row>
        <row r="522">
          <cell r="G522" t="str">
            <v>ROLLM-COM</v>
          </cell>
          <cell r="H522" t="str">
            <v>ROLLOUT CMML MTHLY UP TO 25FT</v>
          </cell>
          <cell r="I522">
            <v>1.74</v>
          </cell>
          <cell r="J522" t="str">
            <v/>
          </cell>
          <cell r="L522" t="str">
            <v>Taxable</v>
          </cell>
          <cell r="M522" t="str">
            <v>Yes</v>
          </cell>
          <cell r="N522" t="str">
            <v/>
          </cell>
          <cell r="O522">
            <v>1.74</v>
          </cell>
        </row>
        <row r="523">
          <cell r="G523" t="str">
            <v>ROLLM-COM</v>
          </cell>
          <cell r="H523" t="str">
            <v>ROLLOUT CMML MTHLY UP TO 25FT</v>
          </cell>
          <cell r="I523">
            <v>1.74</v>
          </cell>
          <cell r="J523" t="str">
            <v/>
          </cell>
          <cell r="L523" t="str">
            <v>Taxable</v>
          </cell>
          <cell r="M523" t="str">
            <v>Yes</v>
          </cell>
          <cell r="N523" t="str">
            <v/>
          </cell>
          <cell r="O523">
            <v>1.74</v>
          </cell>
        </row>
        <row r="524">
          <cell r="G524" t="str">
            <v>ROLLM-COM</v>
          </cell>
          <cell r="H524" t="str">
            <v>ROLLOUT CMML MTHLY UP TO 25FT</v>
          </cell>
          <cell r="I524">
            <v>1.74</v>
          </cell>
          <cell r="J524" t="str">
            <v/>
          </cell>
          <cell r="L524" t="str">
            <v>Taxable</v>
          </cell>
          <cell r="M524" t="str">
            <v>Yes</v>
          </cell>
          <cell r="N524" t="str">
            <v/>
          </cell>
          <cell r="O524">
            <v>1.74</v>
          </cell>
        </row>
        <row r="525">
          <cell r="G525" t="str">
            <v>ROLLM-COM</v>
          </cell>
          <cell r="H525" t="str">
            <v>ROLLOUT CMML MTHLY UP TO 25FT</v>
          </cell>
          <cell r="I525">
            <v>1.74</v>
          </cell>
          <cell r="J525" t="str">
            <v/>
          </cell>
          <cell r="L525" t="str">
            <v>Taxable</v>
          </cell>
          <cell r="M525" t="str">
            <v>Yes</v>
          </cell>
          <cell r="N525" t="str">
            <v/>
          </cell>
          <cell r="O525">
            <v>1.74</v>
          </cell>
        </row>
        <row r="526">
          <cell r="G526" t="str">
            <v>ROLLM-COM</v>
          </cell>
          <cell r="H526" t="str">
            <v>ROLLOUT CMML MTHLY UP TO 25FT</v>
          </cell>
          <cell r="I526">
            <v>1.74</v>
          </cell>
          <cell r="J526" t="str">
            <v/>
          </cell>
          <cell r="L526" t="str">
            <v>Taxable</v>
          </cell>
          <cell r="M526" t="str">
            <v>Yes</v>
          </cell>
          <cell r="N526" t="str">
            <v/>
          </cell>
          <cell r="O526">
            <v>1.74</v>
          </cell>
        </row>
        <row r="527">
          <cell r="G527" t="str">
            <v>ROLLM-RESI</v>
          </cell>
          <cell r="H527" t="str">
            <v>ROLLOUT RESI MTHLY UP TO</v>
          </cell>
          <cell r="I527">
            <v>3.48</v>
          </cell>
          <cell r="J527" t="str">
            <v/>
          </cell>
          <cell r="K527">
            <v>0</v>
          </cell>
          <cell r="L527" t="str">
            <v>Taxable</v>
          </cell>
          <cell r="M527" t="str">
            <v>Yes</v>
          </cell>
          <cell r="N527" t="str">
            <v>bi</v>
          </cell>
          <cell r="O527">
            <v>1.74</v>
          </cell>
        </row>
        <row r="528">
          <cell r="G528" t="str">
            <v>ROLLM-RESI</v>
          </cell>
          <cell r="H528" t="str">
            <v>ROLLOUT RESI MTHLY UP TO</v>
          </cell>
          <cell r="I528">
            <v>3.48</v>
          </cell>
          <cell r="J528" t="str">
            <v/>
          </cell>
          <cell r="K528">
            <v>0</v>
          </cell>
          <cell r="L528" t="str">
            <v>Taxable</v>
          </cell>
          <cell r="M528" t="str">
            <v>Yes</v>
          </cell>
          <cell r="N528" t="str">
            <v>bi</v>
          </cell>
          <cell r="O528">
            <v>1.74</v>
          </cell>
        </row>
        <row r="529">
          <cell r="G529" t="str">
            <v>ROLLM-RESI</v>
          </cell>
          <cell r="H529" t="str">
            <v>ROLLOUT RESI MTHLY UP TO</v>
          </cell>
          <cell r="I529">
            <v>3.48</v>
          </cell>
          <cell r="J529" t="str">
            <v/>
          </cell>
          <cell r="K529">
            <v>0</v>
          </cell>
          <cell r="L529" t="str">
            <v>Taxable</v>
          </cell>
          <cell r="M529" t="str">
            <v>Yes</v>
          </cell>
          <cell r="N529" t="str">
            <v>bi</v>
          </cell>
          <cell r="O529">
            <v>1.74</v>
          </cell>
        </row>
        <row r="530">
          <cell r="G530" t="str">
            <v>ROLLM-RESI</v>
          </cell>
          <cell r="H530" t="str">
            <v>ROLLOUT RESI MTHLY UP TO</v>
          </cell>
          <cell r="I530">
            <v>3.48</v>
          </cell>
          <cell r="J530" t="str">
            <v/>
          </cell>
          <cell r="K530">
            <v>0</v>
          </cell>
          <cell r="L530" t="str">
            <v>Taxable</v>
          </cell>
          <cell r="M530" t="str">
            <v>Yes</v>
          </cell>
          <cell r="N530" t="str">
            <v>bi</v>
          </cell>
          <cell r="O530">
            <v>1.74</v>
          </cell>
        </row>
        <row r="531">
          <cell r="G531" t="str">
            <v>ROLLM-RESI</v>
          </cell>
          <cell r="H531" t="str">
            <v>ROLLOUT RESI MTHLY UP TO</v>
          </cell>
          <cell r="I531">
            <v>3.48</v>
          </cell>
          <cell r="J531" t="str">
            <v/>
          </cell>
          <cell r="K531">
            <v>0</v>
          </cell>
          <cell r="L531" t="str">
            <v>Taxable</v>
          </cell>
          <cell r="M531" t="str">
            <v>Yes</v>
          </cell>
          <cell r="N531" t="str">
            <v>bi</v>
          </cell>
          <cell r="O531">
            <v>1.74</v>
          </cell>
        </row>
        <row r="532">
          <cell r="G532" t="str">
            <v>ROLLM300</v>
          </cell>
          <cell r="H532" t="str">
            <v>ROLL OUT 300GAL MTHLY</v>
          </cell>
          <cell r="I532">
            <v>7.68</v>
          </cell>
          <cell r="J532" t="str">
            <v/>
          </cell>
          <cell r="L532" t="str">
            <v>Taxable</v>
          </cell>
          <cell r="M532" t="str">
            <v>Yes</v>
          </cell>
          <cell r="N532" t="str">
            <v/>
          </cell>
          <cell r="O532">
            <v>7.68</v>
          </cell>
        </row>
        <row r="533">
          <cell r="G533" t="str">
            <v>ROLLM300</v>
          </cell>
          <cell r="H533" t="str">
            <v>ROLL OUT 300GAL MTHLY</v>
          </cell>
          <cell r="I533">
            <v>7.68</v>
          </cell>
          <cell r="J533" t="str">
            <v/>
          </cell>
          <cell r="L533" t="str">
            <v>Taxable</v>
          </cell>
          <cell r="M533" t="str">
            <v>Yes</v>
          </cell>
          <cell r="N533" t="str">
            <v/>
          </cell>
          <cell r="O533">
            <v>7.68</v>
          </cell>
        </row>
        <row r="534">
          <cell r="G534" t="str">
            <v>ROLLM300</v>
          </cell>
          <cell r="H534" t="str">
            <v>ROLL OUT 300GAL MTHLY</v>
          </cell>
          <cell r="I534">
            <v>7.68</v>
          </cell>
          <cell r="J534" t="str">
            <v/>
          </cell>
          <cell r="L534" t="str">
            <v>Taxable</v>
          </cell>
          <cell r="M534" t="str">
            <v>Yes</v>
          </cell>
          <cell r="N534" t="str">
            <v/>
          </cell>
          <cell r="O534">
            <v>7.68</v>
          </cell>
        </row>
        <row r="535">
          <cell r="G535" t="str">
            <v>ROLLM300</v>
          </cell>
          <cell r="H535" t="str">
            <v>ROLL OUT 300GAL MTHLY</v>
          </cell>
          <cell r="I535">
            <v>7.68</v>
          </cell>
          <cell r="J535" t="str">
            <v/>
          </cell>
          <cell r="L535" t="str">
            <v>Taxable</v>
          </cell>
          <cell r="M535" t="str">
            <v>Yes</v>
          </cell>
          <cell r="N535" t="str">
            <v/>
          </cell>
          <cell r="O535">
            <v>7.68</v>
          </cell>
        </row>
        <row r="536">
          <cell r="G536" t="str">
            <v>ROLLM300</v>
          </cell>
          <cell r="H536" t="str">
            <v>ROLL OUT 300GAL MTHLY</v>
          </cell>
          <cell r="I536">
            <v>7.68</v>
          </cell>
          <cell r="J536" t="str">
            <v/>
          </cell>
          <cell r="L536" t="str">
            <v>Taxable</v>
          </cell>
          <cell r="M536" t="str">
            <v>Yes</v>
          </cell>
          <cell r="N536" t="str">
            <v/>
          </cell>
          <cell r="O536">
            <v>7.68</v>
          </cell>
        </row>
        <row r="537">
          <cell r="G537" t="str">
            <v>ROLLOUT OVER 25</v>
          </cell>
          <cell r="H537" t="str">
            <v>ROLLOUT OVER 25 FT</v>
          </cell>
          <cell r="I537">
            <v>6.62</v>
          </cell>
          <cell r="J537" t="str">
            <v/>
          </cell>
          <cell r="K537">
            <v>0</v>
          </cell>
          <cell r="L537" t="str">
            <v>Taxable</v>
          </cell>
          <cell r="M537" t="str">
            <v>Yes</v>
          </cell>
          <cell r="N537" t="str">
            <v/>
          </cell>
          <cell r="O537">
            <v>6.62</v>
          </cell>
        </row>
        <row r="538">
          <cell r="G538" t="str">
            <v>ROLLOUT OVER 25</v>
          </cell>
          <cell r="H538" t="str">
            <v>ROLLOUT OVER 25 FT</v>
          </cell>
          <cell r="I538">
            <v>6.62</v>
          </cell>
          <cell r="J538" t="str">
            <v/>
          </cell>
          <cell r="K538">
            <v>0</v>
          </cell>
          <cell r="L538" t="str">
            <v>Taxable</v>
          </cell>
          <cell r="M538" t="str">
            <v>Yes</v>
          </cell>
          <cell r="N538" t="str">
            <v/>
          </cell>
          <cell r="O538">
            <v>6.62</v>
          </cell>
        </row>
        <row r="539">
          <cell r="G539" t="str">
            <v>ROLLOUT OVER 25</v>
          </cell>
          <cell r="H539" t="str">
            <v>ROLLOUT OVER 25 FT</v>
          </cell>
          <cell r="I539">
            <v>6.62</v>
          </cell>
          <cell r="J539" t="str">
            <v/>
          </cell>
          <cell r="K539">
            <v>0</v>
          </cell>
          <cell r="L539" t="str">
            <v>Taxable</v>
          </cell>
          <cell r="M539" t="str">
            <v>Yes</v>
          </cell>
          <cell r="N539" t="str">
            <v/>
          </cell>
          <cell r="O539">
            <v>6.62</v>
          </cell>
        </row>
        <row r="540">
          <cell r="G540" t="str">
            <v>ROLLOUT OVER 25</v>
          </cell>
          <cell r="H540" t="str">
            <v>ROLLOUT OVER 25 FT</v>
          </cell>
          <cell r="I540">
            <v>6.62</v>
          </cell>
          <cell r="J540" t="str">
            <v/>
          </cell>
          <cell r="K540">
            <v>0</v>
          </cell>
          <cell r="L540" t="str">
            <v>Taxable</v>
          </cell>
          <cell r="M540" t="str">
            <v>Yes</v>
          </cell>
          <cell r="N540" t="str">
            <v/>
          </cell>
          <cell r="O540">
            <v>6.62</v>
          </cell>
        </row>
        <row r="541">
          <cell r="G541" t="str">
            <v>ROLLOUT OVER 25</v>
          </cell>
          <cell r="H541" t="str">
            <v>ROLLOUT OVER 25 FT</v>
          </cell>
          <cell r="I541">
            <v>6.62</v>
          </cell>
          <cell r="J541" t="str">
            <v/>
          </cell>
          <cell r="K541">
            <v>0</v>
          </cell>
          <cell r="L541" t="str">
            <v>Taxable</v>
          </cell>
          <cell r="M541" t="str">
            <v>Yes</v>
          </cell>
          <cell r="N541" t="str">
            <v/>
          </cell>
          <cell r="O541">
            <v>6.62</v>
          </cell>
        </row>
        <row r="542">
          <cell r="G542" t="str">
            <v>ROLLW-COM</v>
          </cell>
          <cell r="H542" t="str">
            <v>ROLLOUT CMML WEEKLY UP TO 25FT</v>
          </cell>
          <cell r="I542">
            <v>7.53</v>
          </cell>
          <cell r="J542" t="str">
            <v/>
          </cell>
          <cell r="L542" t="str">
            <v>Taxable</v>
          </cell>
          <cell r="M542" t="str">
            <v>Yes</v>
          </cell>
          <cell r="N542" t="str">
            <v/>
          </cell>
          <cell r="O542">
            <v>7.53</v>
          </cell>
        </row>
        <row r="543">
          <cell r="G543" t="str">
            <v>ROLLW-COM</v>
          </cell>
          <cell r="H543" t="str">
            <v>ROLLOUT CMML WEEKLY UP TO 25FT</v>
          </cell>
          <cell r="I543">
            <v>7.53</v>
          </cell>
          <cell r="J543" t="str">
            <v/>
          </cell>
          <cell r="L543" t="str">
            <v>Taxable</v>
          </cell>
          <cell r="M543" t="str">
            <v>Yes</v>
          </cell>
          <cell r="N543" t="str">
            <v/>
          </cell>
          <cell r="O543">
            <v>7.53</v>
          </cell>
        </row>
        <row r="544">
          <cell r="G544" t="str">
            <v>ROLLW-COM</v>
          </cell>
          <cell r="H544" t="str">
            <v>ROLLOUT CMML WEEKLY UP TO 25FT</v>
          </cell>
          <cell r="I544">
            <v>7.53</v>
          </cell>
          <cell r="J544" t="str">
            <v/>
          </cell>
          <cell r="L544" t="str">
            <v>Taxable</v>
          </cell>
          <cell r="M544" t="str">
            <v>Yes</v>
          </cell>
          <cell r="N544" t="str">
            <v/>
          </cell>
          <cell r="O544">
            <v>7.53</v>
          </cell>
        </row>
        <row r="545">
          <cell r="G545" t="str">
            <v>ROLLW-COM</v>
          </cell>
          <cell r="H545" t="str">
            <v>ROLLOUT CMML WEEKLY UP TO 25FT</v>
          </cell>
          <cell r="I545">
            <v>7.53</v>
          </cell>
          <cell r="J545" t="str">
            <v/>
          </cell>
          <cell r="L545" t="str">
            <v>Taxable</v>
          </cell>
          <cell r="M545" t="str">
            <v>Yes</v>
          </cell>
          <cell r="N545" t="str">
            <v/>
          </cell>
          <cell r="O545">
            <v>7.53</v>
          </cell>
        </row>
        <row r="546">
          <cell r="G546" t="str">
            <v>ROLLW-COM</v>
          </cell>
          <cell r="H546" t="str">
            <v>ROLLOUT CMML WEEKLY UP TO 25FT</v>
          </cell>
          <cell r="I546">
            <v>7.53</v>
          </cell>
          <cell r="J546" t="str">
            <v/>
          </cell>
          <cell r="L546" t="str">
            <v>Taxable</v>
          </cell>
          <cell r="M546" t="str">
            <v>Yes</v>
          </cell>
          <cell r="N546" t="str">
            <v/>
          </cell>
          <cell r="O546">
            <v>7.53</v>
          </cell>
        </row>
        <row r="547">
          <cell r="G547" t="str">
            <v>ROLLW-RESI</v>
          </cell>
          <cell r="H547" t="str">
            <v>Rollout 25ft/can per pick up</v>
          </cell>
          <cell r="I547">
            <v>15.07</v>
          </cell>
          <cell r="J547" t="str">
            <v/>
          </cell>
          <cell r="K547">
            <v>0</v>
          </cell>
          <cell r="L547" t="str">
            <v>Taxable</v>
          </cell>
          <cell r="M547" t="str">
            <v>Yes</v>
          </cell>
          <cell r="N547" t="str">
            <v>bi</v>
          </cell>
          <cell r="O547">
            <v>7.5350000000000001</v>
          </cell>
        </row>
        <row r="548">
          <cell r="G548" t="str">
            <v>ROLLW-RESI</v>
          </cell>
          <cell r="H548" t="str">
            <v>Rollout 25ft/can per pick up</v>
          </cell>
          <cell r="I548">
            <v>15.07</v>
          </cell>
          <cell r="J548" t="str">
            <v/>
          </cell>
          <cell r="K548">
            <v>0</v>
          </cell>
          <cell r="L548" t="str">
            <v>Taxable</v>
          </cell>
          <cell r="M548" t="str">
            <v>Yes</v>
          </cell>
          <cell r="N548" t="str">
            <v>bi</v>
          </cell>
          <cell r="O548">
            <v>7.5350000000000001</v>
          </cell>
        </row>
        <row r="549">
          <cell r="G549" t="str">
            <v>ROLLW-RESI</v>
          </cell>
          <cell r="H549" t="str">
            <v>Rollout 25ft/can per pick up</v>
          </cell>
          <cell r="I549">
            <v>15.07</v>
          </cell>
          <cell r="J549" t="str">
            <v/>
          </cell>
          <cell r="K549">
            <v>0</v>
          </cell>
          <cell r="L549" t="str">
            <v>Taxable</v>
          </cell>
          <cell r="M549" t="str">
            <v>Yes</v>
          </cell>
          <cell r="N549" t="str">
            <v>bi</v>
          </cell>
          <cell r="O549">
            <v>7.5350000000000001</v>
          </cell>
        </row>
        <row r="550">
          <cell r="G550" t="str">
            <v>ROLLW-RESI</v>
          </cell>
          <cell r="H550" t="str">
            <v>Rollout 25ft/can per pick up</v>
          </cell>
          <cell r="I550">
            <v>15.07</v>
          </cell>
          <cell r="J550" t="str">
            <v/>
          </cell>
          <cell r="K550">
            <v>0</v>
          </cell>
          <cell r="L550" t="str">
            <v>Taxable</v>
          </cell>
          <cell r="M550" t="str">
            <v>Yes</v>
          </cell>
          <cell r="N550" t="str">
            <v>bi</v>
          </cell>
          <cell r="O550">
            <v>7.5350000000000001</v>
          </cell>
        </row>
        <row r="551">
          <cell r="G551" t="str">
            <v>ROLLW-RESI</v>
          </cell>
          <cell r="H551" t="str">
            <v>Rollout 25ft/can per pick up</v>
          </cell>
          <cell r="I551">
            <v>15.07</v>
          </cell>
          <cell r="J551" t="str">
            <v/>
          </cell>
          <cell r="K551">
            <v>0</v>
          </cell>
          <cell r="L551" t="str">
            <v>Taxable</v>
          </cell>
          <cell r="M551" t="str">
            <v>Yes</v>
          </cell>
          <cell r="N551" t="str">
            <v>bi</v>
          </cell>
          <cell r="O551">
            <v>7.5350000000000001</v>
          </cell>
        </row>
        <row r="552">
          <cell r="G552" t="str">
            <v>ROLLW300</v>
          </cell>
          <cell r="H552" t="str">
            <v>ROLL OUT 300GAL WKLY</v>
          </cell>
          <cell r="I552">
            <v>33.25</v>
          </cell>
          <cell r="J552" t="str">
            <v/>
          </cell>
          <cell r="L552" t="str">
            <v>Taxable</v>
          </cell>
          <cell r="M552" t="str">
            <v>Yes</v>
          </cell>
          <cell r="N552" t="str">
            <v/>
          </cell>
          <cell r="O552">
            <v>33.25</v>
          </cell>
        </row>
        <row r="553">
          <cell r="G553" t="str">
            <v>ROLLW300</v>
          </cell>
          <cell r="H553" t="str">
            <v>ROLL OUT 300GAL WKLY</v>
          </cell>
          <cell r="I553">
            <v>33.25</v>
          </cell>
          <cell r="J553" t="str">
            <v/>
          </cell>
          <cell r="L553" t="str">
            <v>Taxable</v>
          </cell>
          <cell r="M553" t="str">
            <v>Yes</v>
          </cell>
          <cell r="N553" t="str">
            <v/>
          </cell>
          <cell r="O553">
            <v>33.25</v>
          </cell>
        </row>
        <row r="554">
          <cell r="G554" t="str">
            <v>ROLLW300</v>
          </cell>
          <cell r="H554" t="str">
            <v>ROLL OUT 300GAL WKLY</v>
          </cell>
          <cell r="I554">
            <v>33.25</v>
          </cell>
          <cell r="J554" t="str">
            <v/>
          </cell>
          <cell r="L554" t="str">
            <v>Taxable</v>
          </cell>
          <cell r="M554" t="str">
            <v>Yes</v>
          </cell>
          <cell r="N554" t="str">
            <v/>
          </cell>
          <cell r="O554">
            <v>33.25</v>
          </cell>
        </row>
        <row r="555">
          <cell r="G555" t="str">
            <v>ROLLW300</v>
          </cell>
          <cell r="H555" t="str">
            <v>ROLL OUT 300GAL WKLY</v>
          </cell>
          <cell r="I555">
            <v>33.25</v>
          </cell>
          <cell r="J555" t="str">
            <v/>
          </cell>
          <cell r="L555" t="str">
            <v>Taxable</v>
          </cell>
          <cell r="M555" t="str">
            <v>Yes</v>
          </cell>
          <cell r="N555" t="str">
            <v/>
          </cell>
          <cell r="O555">
            <v>33.25</v>
          </cell>
        </row>
        <row r="556">
          <cell r="G556" t="str">
            <v>ROLLW300</v>
          </cell>
          <cell r="H556" t="str">
            <v>ROLL OUT 300GAL WKLY</v>
          </cell>
          <cell r="I556">
            <v>33.25</v>
          </cell>
          <cell r="J556" t="str">
            <v/>
          </cell>
          <cell r="L556" t="str">
            <v>Taxable</v>
          </cell>
          <cell r="M556" t="str">
            <v>Yes</v>
          </cell>
          <cell r="N556" t="str">
            <v/>
          </cell>
          <cell r="O556">
            <v>33.25</v>
          </cell>
        </row>
        <row r="557">
          <cell r="G557" t="str">
            <v>ROMILE</v>
          </cell>
          <cell r="H557" t="str">
            <v>ROLL OFF-MILEAGE</v>
          </cell>
          <cell r="I557">
            <v>2.63</v>
          </cell>
          <cell r="J557" t="str">
            <v/>
          </cell>
          <cell r="K557">
            <v>0</v>
          </cell>
          <cell r="L557" t="str">
            <v>Taxable</v>
          </cell>
          <cell r="M557" t="str">
            <v>Yes</v>
          </cell>
          <cell r="N557" t="str">
            <v/>
          </cell>
          <cell r="O557">
            <v>2.63</v>
          </cell>
        </row>
        <row r="558">
          <cell r="G558" t="str">
            <v>ROMILE</v>
          </cell>
          <cell r="H558" t="str">
            <v>ROLL OFF-MILEAGE</v>
          </cell>
          <cell r="I558">
            <v>2.63</v>
          </cell>
          <cell r="J558" t="str">
            <v/>
          </cell>
          <cell r="K558">
            <v>0</v>
          </cell>
          <cell r="L558" t="str">
            <v>Taxable</v>
          </cell>
          <cell r="M558" t="str">
            <v>Yes</v>
          </cell>
          <cell r="N558" t="str">
            <v/>
          </cell>
          <cell r="O558">
            <v>2.63</v>
          </cell>
        </row>
        <row r="559">
          <cell r="G559" t="str">
            <v>ROMILE</v>
          </cell>
          <cell r="H559" t="str">
            <v>ROLL OFF-MILEAGE</v>
          </cell>
          <cell r="I559">
            <v>2.63</v>
          </cell>
          <cell r="J559" t="str">
            <v/>
          </cell>
          <cell r="K559">
            <v>0</v>
          </cell>
          <cell r="L559" t="str">
            <v>Taxable</v>
          </cell>
          <cell r="M559" t="str">
            <v>Yes</v>
          </cell>
          <cell r="N559" t="str">
            <v/>
          </cell>
          <cell r="O559">
            <v>2.63</v>
          </cell>
        </row>
        <row r="560">
          <cell r="G560" t="str">
            <v>ROMILE</v>
          </cell>
          <cell r="H560" t="str">
            <v>ROLL OFF-MILEAGE</v>
          </cell>
          <cell r="I560">
            <v>2.63</v>
          </cell>
          <cell r="J560" t="str">
            <v/>
          </cell>
          <cell r="K560">
            <v>0</v>
          </cell>
          <cell r="L560" t="str">
            <v>Taxable</v>
          </cell>
          <cell r="M560" t="str">
            <v>Yes</v>
          </cell>
          <cell r="N560" t="str">
            <v/>
          </cell>
          <cell r="O560">
            <v>2.63</v>
          </cell>
        </row>
        <row r="561">
          <cell r="G561" t="str">
            <v>ROMILE</v>
          </cell>
          <cell r="H561" t="str">
            <v>ROLL OFF-MILEAGE</v>
          </cell>
          <cell r="I561">
            <v>2.63</v>
          </cell>
          <cell r="J561" t="str">
            <v/>
          </cell>
          <cell r="K561">
            <v>0</v>
          </cell>
          <cell r="L561" t="str">
            <v>Taxable</v>
          </cell>
          <cell r="M561" t="str">
            <v>Yes</v>
          </cell>
          <cell r="N561" t="str">
            <v/>
          </cell>
          <cell r="O561">
            <v>2.63</v>
          </cell>
        </row>
        <row r="562">
          <cell r="G562" t="str">
            <v>RORECYMILE</v>
          </cell>
          <cell r="H562" t="str">
            <v>ROLL OFF RECYCLE-MILEAGE</v>
          </cell>
          <cell r="I562">
            <v>2.63</v>
          </cell>
          <cell r="J562" t="str">
            <v/>
          </cell>
          <cell r="K562">
            <v>0</v>
          </cell>
          <cell r="L562" t="str">
            <v>Taxable</v>
          </cell>
          <cell r="M562" t="str">
            <v>Yes</v>
          </cell>
          <cell r="N562" t="str">
            <v/>
          </cell>
          <cell r="O562">
            <v>2.63</v>
          </cell>
        </row>
        <row r="563">
          <cell r="G563" t="str">
            <v>RORECYMILE</v>
          </cell>
          <cell r="H563" t="str">
            <v>ROLL OFF RECYCLE-MILEAGE</v>
          </cell>
          <cell r="I563">
            <v>2.63</v>
          </cell>
          <cell r="J563" t="str">
            <v/>
          </cell>
          <cell r="K563">
            <v>0</v>
          </cell>
          <cell r="L563" t="str">
            <v>Taxable</v>
          </cell>
          <cell r="M563" t="str">
            <v>Yes</v>
          </cell>
          <cell r="N563" t="str">
            <v/>
          </cell>
          <cell r="O563">
            <v>2.63</v>
          </cell>
        </row>
        <row r="564">
          <cell r="G564" t="str">
            <v>RORECYMILE</v>
          </cell>
          <cell r="H564" t="str">
            <v>ROLL OFF RECYCLE-MILEAGE</v>
          </cell>
          <cell r="I564">
            <v>2.63</v>
          </cell>
          <cell r="J564" t="str">
            <v/>
          </cell>
          <cell r="K564">
            <v>0</v>
          </cell>
          <cell r="L564" t="str">
            <v>Taxable</v>
          </cell>
          <cell r="M564" t="str">
            <v>Yes</v>
          </cell>
          <cell r="N564" t="str">
            <v/>
          </cell>
          <cell r="O564">
            <v>2.63</v>
          </cell>
        </row>
        <row r="565">
          <cell r="G565" t="str">
            <v>RORECYMILE</v>
          </cell>
          <cell r="H565" t="str">
            <v>ROLL OFF RECYCLE-MILEAGE</v>
          </cell>
          <cell r="I565">
            <v>2.63</v>
          </cell>
          <cell r="J565" t="str">
            <v/>
          </cell>
          <cell r="K565">
            <v>0</v>
          </cell>
          <cell r="L565" t="str">
            <v>Taxable</v>
          </cell>
          <cell r="M565" t="str">
            <v>Yes</v>
          </cell>
          <cell r="N565" t="str">
            <v/>
          </cell>
          <cell r="O565">
            <v>2.63</v>
          </cell>
        </row>
        <row r="566">
          <cell r="G566" t="str">
            <v>RORECYMILE</v>
          </cell>
          <cell r="H566" t="str">
            <v>ROLL OFF RECYCLE-MILEAGE</v>
          </cell>
          <cell r="I566">
            <v>2.63</v>
          </cell>
          <cell r="J566" t="str">
            <v/>
          </cell>
          <cell r="K566">
            <v>0</v>
          </cell>
          <cell r="L566" t="str">
            <v>Taxable</v>
          </cell>
          <cell r="M566" t="str">
            <v>Yes</v>
          </cell>
          <cell r="N566" t="str">
            <v/>
          </cell>
          <cell r="O566">
            <v>2.63</v>
          </cell>
        </row>
        <row r="567">
          <cell r="G567" t="str">
            <v>RORECYRENT</v>
          </cell>
          <cell r="H567" t="str">
            <v>ROLL OFF RECYCLE RENT</v>
          </cell>
          <cell r="I567">
            <v>68</v>
          </cell>
          <cell r="J567" t="str">
            <v/>
          </cell>
          <cell r="L567" t="str">
            <v>Taxable</v>
          </cell>
          <cell r="M567" t="str">
            <v>Yes</v>
          </cell>
          <cell r="N567" t="str">
            <v/>
          </cell>
          <cell r="O567">
            <v>68</v>
          </cell>
        </row>
        <row r="568">
          <cell r="G568" t="str">
            <v>RORECYRENT</v>
          </cell>
          <cell r="H568" t="str">
            <v>ROLL OFF RECYCLE RENT</v>
          </cell>
          <cell r="I568">
            <v>68</v>
          </cell>
          <cell r="J568" t="str">
            <v/>
          </cell>
          <cell r="L568" t="str">
            <v>Taxable</v>
          </cell>
          <cell r="M568" t="str">
            <v>Yes</v>
          </cell>
          <cell r="N568" t="str">
            <v/>
          </cell>
          <cell r="O568">
            <v>68</v>
          </cell>
        </row>
        <row r="569">
          <cell r="G569" t="str">
            <v>RORECYRENT</v>
          </cell>
          <cell r="H569" t="str">
            <v>ROLL OFF RECYCLE RENT</v>
          </cell>
          <cell r="I569">
            <v>68</v>
          </cell>
          <cell r="J569" t="str">
            <v/>
          </cell>
          <cell r="L569" t="str">
            <v>Taxable</v>
          </cell>
          <cell r="M569" t="str">
            <v>Yes</v>
          </cell>
          <cell r="N569" t="str">
            <v/>
          </cell>
          <cell r="O569">
            <v>68</v>
          </cell>
        </row>
        <row r="570">
          <cell r="G570" t="str">
            <v>RORECYRENT</v>
          </cell>
          <cell r="H570" t="str">
            <v>ROLL OFF RECYCLE RENT</v>
          </cell>
          <cell r="I570">
            <v>68</v>
          </cell>
          <cell r="J570" t="str">
            <v/>
          </cell>
          <cell r="L570" t="str">
            <v>Taxable</v>
          </cell>
          <cell r="M570" t="str">
            <v>Yes</v>
          </cell>
          <cell r="N570" t="str">
            <v/>
          </cell>
          <cell r="O570">
            <v>68</v>
          </cell>
        </row>
        <row r="571">
          <cell r="G571" t="str">
            <v>RORECYRENT</v>
          </cell>
          <cell r="H571" t="str">
            <v>ROLL OFF RECYCLE RENT</v>
          </cell>
          <cell r="I571">
            <v>68</v>
          </cell>
          <cell r="J571" t="str">
            <v/>
          </cell>
          <cell r="L571" t="str">
            <v>Taxable</v>
          </cell>
          <cell r="M571" t="str">
            <v>Yes</v>
          </cell>
          <cell r="N571" t="str">
            <v/>
          </cell>
          <cell r="O571">
            <v>68</v>
          </cell>
        </row>
        <row r="572">
          <cell r="G572" t="str">
            <v>RORENT</v>
          </cell>
          <cell r="H572" t="str">
            <v>ROLL OFF RENT</v>
          </cell>
          <cell r="I572">
            <v>78.94</v>
          </cell>
          <cell r="J572" t="str">
            <v/>
          </cell>
          <cell r="K572">
            <v>71.97</v>
          </cell>
          <cell r="L572" t="str">
            <v>Taxable</v>
          </cell>
          <cell r="M572" t="str">
            <v>Yes</v>
          </cell>
          <cell r="N572" t="str">
            <v/>
          </cell>
          <cell r="O572">
            <v>78.94</v>
          </cell>
        </row>
        <row r="573">
          <cell r="G573" t="str">
            <v>RORENT</v>
          </cell>
          <cell r="H573" t="str">
            <v>ROLL OFF RENT</v>
          </cell>
          <cell r="I573">
            <v>78.94</v>
          </cell>
          <cell r="J573" t="str">
            <v/>
          </cell>
          <cell r="K573">
            <v>71.97</v>
          </cell>
          <cell r="L573" t="str">
            <v>Taxable</v>
          </cell>
          <cell r="M573" t="str">
            <v>Yes</v>
          </cell>
          <cell r="N573" t="str">
            <v/>
          </cell>
          <cell r="O573">
            <v>78.94</v>
          </cell>
        </row>
        <row r="574">
          <cell r="G574" t="str">
            <v>RORENT</v>
          </cell>
          <cell r="H574" t="str">
            <v>ROLL OFF RENT</v>
          </cell>
          <cell r="I574">
            <v>78.94</v>
          </cell>
          <cell r="J574" t="str">
            <v/>
          </cell>
          <cell r="K574">
            <v>71.97</v>
          </cell>
          <cell r="L574" t="str">
            <v>Taxable</v>
          </cell>
          <cell r="M574" t="str">
            <v>Yes</v>
          </cell>
          <cell r="N574" t="str">
            <v/>
          </cell>
          <cell r="O574">
            <v>78.94</v>
          </cell>
        </row>
        <row r="575">
          <cell r="G575" t="str">
            <v>RORENT</v>
          </cell>
          <cell r="H575" t="str">
            <v>ROLL OFF RENT</v>
          </cell>
          <cell r="I575">
            <v>78.94</v>
          </cell>
          <cell r="J575" t="str">
            <v/>
          </cell>
          <cell r="K575">
            <v>71.97</v>
          </cell>
          <cell r="L575" t="str">
            <v>Taxable</v>
          </cell>
          <cell r="M575" t="str">
            <v>Yes</v>
          </cell>
          <cell r="N575" t="str">
            <v/>
          </cell>
          <cell r="O575">
            <v>78.94</v>
          </cell>
        </row>
        <row r="576">
          <cell r="G576" t="str">
            <v>RORENT</v>
          </cell>
          <cell r="H576" t="str">
            <v>ROLL OFF RENT</v>
          </cell>
          <cell r="I576">
            <v>78.94</v>
          </cell>
          <cell r="J576" t="str">
            <v/>
          </cell>
          <cell r="K576">
            <v>71.97</v>
          </cell>
          <cell r="L576" t="str">
            <v>Taxable</v>
          </cell>
          <cell r="M576" t="str">
            <v>Yes</v>
          </cell>
          <cell r="N576" t="str">
            <v/>
          </cell>
          <cell r="O576">
            <v>78.94</v>
          </cell>
        </row>
        <row r="577">
          <cell r="G577" t="str">
            <v>RORENTTD</v>
          </cell>
          <cell r="H577" t="str">
            <v>ROLL OFF RENT TEMP DAILY</v>
          </cell>
          <cell r="I577">
            <v>2.63</v>
          </cell>
          <cell r="J577" t="str">
            <v/>
          </cell>
          <cell r="L577" t="str">
            <v>Taxable</v>
          </cell>
          <cell r="M577" t="str">
            <v>Yes</v>
          </cell>
          <cell r="N577" t="str">
            <v/>
          </cell>
          <cell r="O577">
            <v>2.63</v>
          </cell>
        </row>
        <row r="578">
          <cell r="G578" t="str">
            <v>RORENTTD</v>
          </cell>
          <cell r="H578" t="str">
            <v>ROLL OFF RENT TEMP DAILY</v>
          </cell>
          <cell r="I578">
            <v>2.63</v>
          </cell>
          <cell r="J578" t="str">
            <v/>
          </cell>
          <cell r="L578" t="str">
            <v>Taxable</v>
          </cell>
          <cell r="M578" t="str">
            <v>Yes</v>
          </cell>
          <cell r="N578" t="str">
            <v/>
          </cell>
          <cell r="O578">
            <v>2.63</v>
          </cell>
        </row>
        <row r="579">
          <cell r="G579" t="str">
            <v>RORENTTD</v>
          </cell>
          <cell r="H579" t="str">
            <v>ROLL OFF RENT TEMP DAILY</v>
          </cell>
          <cell r="I579">
            <v>2.63</v>
          </cell>
          <cell r="J579" t="str">
            <v/>
          </cell>
          <cell r="L579" t="str">
            <v>Taxable</v>
          </cell>
          <cell r="M579" t="str">
            <v>Yes</v>
          </cell>
          <cell r="N579" t="str">
            <v/>
          </cell>
          <cell r="O579">
            <v>2.63</v>
          </cell>
        </row>
        <row r="580">
          <cell r="G580" t="str">
            <v>RORENTTD</v>
          </cell>
          <cell r="H580" t="str">
            <v>ROLL OFF RENT TEMP DAILY</v>
          </cell>
          <cell r="I580">
            <v>2.63</v>
          </cell>
          <cell r="J580" t="str">
            <v/>
          </cell>
          <cell r="L580" t="str">
            <v>Taxable</v>
          </cell>
          <cell r="M580" t="str">
            <v>Yes</v>
          </cell>
          <cell r="N580" t="str">
            <v/>
          </cell>
          <cell r="O580">
            <v>2.63</v>
          </cell>
        </row>
        <row r="581">
          <cell r="G581" t="str">
            <v>RORENTTD</v>
          </cell>
          <cell r="H581" t="str">
            <v>ROLL OFF RENT TEMP DAILY</v>
          </cell>
          <cell r="I581">
            <v>2.63</v>
          </cell>
          <cell r="J581" t="str">
            <v/>
          </cell>
          <cell r="L581" t="str">
            <v>Taxable</v>
          </cell>
          <cell r="M581" t="str">
            <v>Yes</v>
          </cell>
          <cell r="N581" t="str">
            <v/>
          </cell>
          <cell r="O581">
            <v>2.63</v>
          </cell>
        </row>
        <row r="582">
          <cell r="G582" t="str">
            <v>RORENTTM</v>
          </cell>
          <cell r="H582" t="str">
            <v>ROLL OFF RENT TEMP MONTHLY</v>
          </cell>
          <cell r="I582">
            <v>79.31</v>
          </cell>
          <cell r="J582" t="str">
            <v/>
          </cell>
          <cell r="L582" t="str">
            <v>Taxable</v>
          </cell>
          <cell r="M582" t="str">
            <v>Yes</v>
          </cell>
          <cell r="N582" t="str">
            <v/>
          </cell>
          <cell r="O582">
            <v>79.31</v>
          </cell>
        </row>
        <row r="583">
          <cell r="G583" t="str">
            <v>RORENTTM</v>
          </cell>
          <cell r="H583" t="str">
            <v>ROLL OFF RENT TEMP MONTHLY</v>
          </cell>
          <cell r="I583">
            <v>79.31</v>
          </cell>
          <cell r="J583" t="str">
            <v/>
          </cell>
          <cell r="L583" t="str">
            <v>Taxable</v>
          </cell>
          <cell r="M583" t="str">
            <v>Yes</v>
          </cell>
          <cell r="N583" t="str">
            <v/>
          </cell>
          <cell r="O583">
            <v>79.31</v>
          </cell>
        </row>
        <row r="584">
          <cell r="G584" t="str">
            <v>RORENTTM</v>
          </cell>
          <cell r="H584" t="str">
            <v>ROLL OFF RENT TEMP MONTHLY</v>
          </cell>
          <cell r="I584">
            <v>79.31</v>
          </cell>
          <cell r="J584" t="str">
            <v/>
          </cell>
          <cell r="L584" t="str">
            <v>Taxable</v>
          </cell>
          <cell r="M584" t="str">
            <v>Yes</v>
          </cell>
          <cell r="N584" t="str">
            <v/>
          </cell>
          <cell r="O584">
            <v>79.31</v>
          </cell>
        </row>
        <row r="585">
          <cell r="G585" t="str">
            <v>RORENTTM</v>
          </cell>
          <cell r="H585" t="str">
            <v>ROLL OFF RENT TEMP MONTHLY</v>
          </cell>
          <cell r="I585">
            <v>79.31</v>
          </cell>
          <cell r="J585" t="str">
            <v/>
          </cell>
          <cell r="L585" t="str">
            <v>Taxable</v>
          </cell>
          <cell r="M585" t="str">
            <v>Yes</v>
          </cell>
          <cell r="N585" t="str">
            <v/>
          </cell>
          <cell r="O585">
            <v>79.31</v>
          </cell>
        </row>
        <row r="586">
          <cell r="G586" t="str">
            <v>RORENTTM</v>
          </cell>
          <cell r="H586" t="str">
            <v>ROLL OFF RENT TEMP MONTHLY</v>
          </cell>
          <cell r="I586">
            <v>79.31</v>
          </cell>
          <cell r="J586" t="str">
            <v/>
          </cell>
          <cell r="L586" t="str">
            <v>Taxable</v>
          </cell>
          <cell r="M586" t="str">
            <v>Yes</v>
          </cell>
          <cell r="N586" t="str">
            <v/>
          </cell>
          <cell r="O586">
            <v>79.31</v>
          </cell>
        </row>
        <row r="587">
          <cell r="G587" t="str">
            <v>RORRENTM</v>
          </cell>
          <cell r="H587" t="str">
            <v>Rolloff Recy Monthly Rent</v>
          </cell>
          <cell r="I587">
            <v>90</v>
          </cell>
          <cell r="J587" t="str">
            <v/>
          </cell>
          <cell r="K587">
            <v>46.26</v>
          </cell>
          <cell r="L587" t="str">
            <v>Taxable</v>
          </cell>
          <cell r="M587" t="str">
            <v>No</v>
          </cell>
          <cell r="N587" t="str">
            <v/>
          </cell>
          <cell r="O587">
            <v>90</v>
          </cell>
        </row>
        <row r="588">
          <cell r="G588" t="str">
            <v>RORRENTM</v>
          </cell>
          <cell r="H588" t="str">
            <v>Rolloff Recy Monthly Rent</v>
          </cell>
          <cell r="I588">
            <v>90</v>
          </cell>
          <cell r="J588" t="str">
            <v/>
          </cell>
          <cell r="K588">
            <v>46.26</v>
          </cell>
          <cell r="L588" t="str">
            <v>Taxable</v>
          </cell>
          <cell r="M588" t="str">
            <v>No</v>
          </cell>
          <cell r="N588" t="str">
            <v/>
          </cell>
          <cell r="O588">
            <v>90</v>
          </cell>
        </row>
        <row r="589">
          <cell r="G589" t="str">
            <v>RORRENTM</v>
          </cell>
          <cell r="H589" t="str">
            <v>Rolloff Recy Monthly Rent</v>
          </cell>
          <cell r="I589">
            <v>90</v>
          </cell>
          <cell r="J589" t="str">
            <v/>
          </cell>
          <cell r="K589">
            <v>46.26</v>
          </cell>
          <cell r="L589" t="str">
            <v>Taxable</v>
          </cell>
          <cell r="M589" t="str">
            <v>No</v>
          </cell>
          <cell r="N589" t="str">
            <v/>
          </cell>
          <cell r="O589">
            <v>90</v>
          </cell>
        </row>
        <row r="590">
          <cell r="G590" t="str">
            <v>RORRENTM</v>
          </cell>
          <cell r="H590" t="str">
            <v>Rolloff Recy Monthly Rent</v>
          </cell>
          <cell r="I590">
            <v>90</v>
          </cell>
          <cell r="J590" t="str">
            <v/>
          </cell>
          <cell r="K590">
            <v>46.26</v>
          </cell>
          <cell r="L590" t="str">
            <v>Taxable</v>
          </cell>
          <cell r="M590" t="str">
            <v>No</v>
          </cell>
          <cell r="N590" t="str">
            <v/>
          </cell>
          <cell r="O590">
            <v>90</v>
          </cell>
        </row>
        <row r="591">
          <cell r="G591" t="str">
            <v>RORRENTM</v>
          </cell>
          <cell r="H591" t="str">
            <v>Rolloff Recy Monthly Rent</v>
          </cell>
          <cell r="I591">
            <v>90</v>
          </cell>
          <cell r="J591" t="str">
            <v/>
          </cell>
          <cell r="K591">
            <v>46.26</v>
          </cell>
          <cell r="L591" t="str">
            <v>Taxable</v>
          </cell>
          <cell r="M591" t="str">
            <v>No</v>
          </cell>
          <cell r="N591" t="str">
            <v/>
          </cell>
          <cell r="O591">
            <v>90</v>
          </cell>
        </row>
        <row r="592">
          <cell r="G592" t="str">
            <v>ROTIME-MINIMUM</v>
          </cell>
          <cell r="H592" t="str">
            <v>RO TIME CHRG - MINIMUM</v>
          </cell>
          <cell r="I592">
            <v>65</v>
          </cell>
          <cell r="J592" t="str">
            <v/>
          </cell>
          <cell r="L592" t="str">
            <v>Taxable</v>
          </cell>
          <cell r="M592" t="str">
            <v>Yes</v>
          </cell>
          <cell r="N592" t="str">
            <v/>
          </cell>
          <cell r="O592">
            <v>65</v>
          </cell>
        </row>
        <row r="593">
          <cell r="G593" t="str">
            <v>ROTIME-MINIMUM</v>
          </cell>
          <cell r="H593" t="str">
            <v>RO TIME CHRG - MINIMUM</v>
          </cell>
          <cell r="I593">
            <v>65</v>
          </cell>
          <cell r="J593" t="str">
            <v/>
          </cell>
          <cell r="L593" t="str">
            <v>Taxable</v>
          </cell>
          <cell r="M593" t="str">
            <v>Yes</v>
          </cell>
          <cell r="N593" t="str">
            <v/>
          </cell>
          <cell r="O593">
            <v>65</v>
          </cell>
        </row>
        <row r="594">
          <cell r="G594" t="str">
            <v>ROTIME-MINIMUM</v>
          </cell>
          <cell r="H594" t="str">
            <v>RO TIME CHRG - MINIMUM</v>
          </cell>
          <cell r="I594">
            <v>65</v>
          </cell>
          <cell r="J594" t="str">
            <v/>
          </cell>
          <cell r="L594" t="str">
            <v>Taxable</v>
          </cell>
          <cell r="M594" t="str">
            <v>Yes</v>
          </cell>
          <cell r="N594" t="str">
            <v/>
          </cell>
          <cell r="O594">
            <v>65</v>
          </cell>
        </row>
        <row r="595">
          <cell r="G595" t="str">
            <v>ROTIME-MINIMUM</v>
          </cell>
          <cell r="H595" t="str">
            <v>RO TIME CHRG - MINIMUM</v>
          </cell>
          <cell r="I595">
            <v>65</v>
          </cell>
          <cell r="J595" t="str">
            <v/>
          </cell>
          <cell r="L595" t="str">
            <v>Taxable</v>
          </cell>
          <cell r="M595" t="str">
            <v>Yes</v>
          </cell>
          <cell r="N595" t="str">
            <v/>
          </cell>
          <cell r="O595">
            <v>65</v>
          </cell>
        </row>
        <row r="596">
          <cell r="G596" t="str">
            <v>ROTIME15</v>
          </cell>
          <cell r="H596" t="str">
            <v>RO TIME CHRG - 15MIN</v>
          </cell>
          <cell r="I596">
            <v>30.26</v>
          </cell>
          <cell r="J596" t="str">
            <v/>
          </cell>
          <cell r="L596" t="str">
            <v>Taxable</v>
          </cell>
          <cell r="M596" t="str">
            <v>Yes</v>
          </cell>
          <cell r="N596" t="str">
            <v/>
          </cell>
          <cell r="O596">
            <v>30.26</v>
          </cell>
        </row>
        <row r="597">
          <cell r="G597" t="str">
            <v>ROTIME15</v>
          </cell>
          <cell r="H597" t="str">
            <v>RO TIME CHRG - 15MIN</v>
          </cell>
          <cell r="I597">
            <v>30.26</v>
          </cell>
          <cell r="J597" t="str">
            <v/>
          </cell>
          <cell r="L597" t="str">
            <v>Taxable</v>
          </cell>
          <cell r="M597" t="str">
            <v>Yes</v>
          </cell>
          <cell r="N597" t="str">
            <v/>
          </cell>
          <cell r="O597">
            <v>30.26</v>
          </cell>
        </row>
        <row r="598">
          <cell r="G598" t="str">
            <v>ROTIME15</v>
          </cell>
          <cell r="H598" t="str">
            <v>RO TIME CHRG - 15MIN</v>
          </cell>
          <cell r="I598">
            <v>30.26</v>
          </cell>
          <cell r="J598" t="str">
            <v/>
          </cell>
          <cell r="L598" t="str">
            <v>Taxable</v>
          </cell>
          <cell r="M598" t="str">
            <v>Yes</v>
          </cell>
          <cell r="N598" t="str">
            <v/>
          </cell>
          <cell r="O598">
            <v>30.26</v>
          </cell>
        </row>
        <row r="599">
          <cell r="G599" t="str">
            <v>ROTIME15</v>
          </cell>
          <cell r="H599" t="str">
            <v>RO TIME CHRG - 15MIN</v>
          </cell>
          <cell r="I599">
            <v>30.26</v>
          </cell>
          <cell r="J599" t="str">
            <v/>
          </cell>
          <cell r="L599" t="str">
            <v>Taxable</v>
          </cell>
          <cell r="M599" t="str">
            <v>Yes</v>
          </cell>
          <cell r="N599" t="str">
            <v/>
          </cell>
          <cell r="O599">
            <v>30.26</v>
          </cell>
        </row>
        <row r="600">
          <cell r="G600" t="str">
            <v>ROTRIP</v>
          </cell>
          <cell r="H600" t="str">
            <v>RETURN TRP - ROLL OFF</v>
          </cell>
          <cell r="I600">
            <v>58.94</v>
          </cell>
          <cell r="J600" t="str">
            <v/>
          </cell>
          <cell r="K600">
            <v>0</v>
          </cell>
          <cell r="L600" t="str">
            <v>Taxable</v>
          </cell>
          <cell r="M600" t="str">
            <v>Yes</v>
          </cell>
          <cell r="N600" t="str">
            <v/>
          </cell>
          <cell r="O600">
            <v>58.94</v>
          </cell>
        </row>
        <row r="601">
          <cell r="G601" t="str">
            <v>ROTRIP</v>
          </cell>
          <cell r="H601" t="str">
            <v>RETURN TRP - ROLL OFF</v>
          </cell>
          <cell r="I601">
            <v>58.94</v>
          </cell>
          <cell r="J601" t="str">
            <v/>
          </cell>
          <cell r="K601">
            <v>0</v>
          </cell>
          <cell r="L601" t="str">
            <v>Taxable</v>
          </cell>
          <cell r="M601" t="str">
            <v>Yes</v>
          </cell>
          <cell r="N601" t="str">
            <v/>
          </cell>
          <cell r="O601">
            <v>58.94</v>
          </cell>
        </row>
        <row r="602">
          <cell r="G602" t="str">
            <v>ROTRIP</v>
          </cell>
          <cell r="H602" t="str">
            <v>RETURN TRP - ROLL OFF</v>
          </cell>
          <cell r="I602">
            <v>58.94</v>
          </cell>
          <cell r="J602" t="str">
            <v/>
          </cell>
          <cell r="K602">
            <v>0</v>
          </cell>
          <cell r="L602" t="str">
            <v>Taxable</v>
          </cell>
          <cell r="M602" t="str">
            <v>Yes</v>
          </cell>
          <cell r="N602" t="str">
            <v/>
          </cell>
          <cell r="O602">
            <v>58.94</v>
          </cell>
        </row>
        <row r="603">
          <cell r="G603" t="str">
            <v>ROTRIP</v>
          </cell>
          <cell r="H603" t="str">
            <v>RETURN TRP - ROLL OFF</v>
          </cell>
          <cell r="I603">
            <v>58.94</v>
          </cell>
          <cell r="J603" t="str">
            <v/>
          </cell>
          <cell r="K603">
            <v>0</v>
          </cell>
          <cell r="L603" t="str">
            <v>Taxable</v>
          </cell>
          <cell r="M603" t="str">
            <v>Yes</v>
          </cell>
          <cell r="N603" t="str">
            <v/>
          </cell>
          <cell r="O603">
            <v>58.94</v>
          </cell>
        </row>
        <row r="604">
          <cell r="G604" t="str">
            <v>ROTRIP</v>
          </cell>
          <cell r="H604" t="str">
            <v>RETURN TRP - ROLL OFF</v>
          </cell>
          <cell r="I604">
            <v>58.94</v>
          </cell>
          <cell r="J604" t="str">
            <v/>
          </cell>
          <cell r="K604">
            <v>0</v>
          </cell>
          <cell r="L604" t="str">
            <v>Taxable</v>
          </cell>
          <cell r="M604" t="str">
            <v>Yes</v>
          </cell>
          <cell r="N604" t="str">
            <v/>
          </cell>
          <cell r="O604">
            <v>58.94</v>
          </cell>
        </row>
        <row r="605">
          <cell r="G605" t="str">
            <v>RXTRA60</v>
          </cell>
          <cell r="H605" t="str">
            <v>EXTRA 60GAL RESI</v>
          </cell>
          <cell r="I605">
            <v>7.1</v>
          </cell>
          <cell r="J605" t="str">
            <v/>
          </cell>
          <cell r="L605" t="str">
            <v>Taxable</v>
          </cell>
          <cell r="M605" t="str">
            <v>Yes</v>
          </cell>
          <cell r="N605" t="str">
            <v/>
          </cell>
          <cell r="O605">
            <v>7.1</v>
          </cell>
        </row>
        <row r="606">
          <cell r="G606" t="str">
            <v>RXTRA60</v>
          </cell>
          <cell r="H606" t="str">
            <v>EXTRA 60GAL RESI</v>
          </cell>
          <cell r="I606">
            <v>7.1</v>
          </cell>
          <cell r="J606" t="str">
            <v/>
          </cell>
          <cell r="L606" t="str">
            <v>Taxable</v>
          </cell>
          <cell r="M606" t="str">
            <v>Yes</v>
          </cell>
          <cell r="N606" t="str">
            <v/>
          </cell>
          <cell r="O606">
            <v>7.1</v>
          </cell>
        </row>
        <row r="607">
          <cell r="G607" t="str">
            <v>RXTRA60</v>
          </cell>
          <cell r="H607" t="str">
            <v>EXTRA 60GAL RESI</v>
          </cell>
          <cell r="I607">
            <v>7.1</v>
          </cell>
          <cell r="J607" t="str">
            <v/>
          </cell>
          <cell r="L607" t="str">
            <v>Taxable</v>
          </cell>
          <cell r="M607" t="str">
            <v>Yes</v>
          </cell>
          <cell r="N607" t="str">
            <v/>
          </cell>
          <cell r="O607">
            <v>7.1</v>
          </cell>
        </row>
        <row r="608">
          <cell r="G608" t="str">
            <v>RXTRA60</v>
          </cell>
          <cell r="H608" t="str">
            <v>EXTRA 60GAL RESI</v>
          </cell>
          <cell r="I608">
            <v>7.1</v>
          </cell>
          <cell r="J608" t="str">
            <v/>
          </cell>
          <cell r="L608" t="str">
            <v>Taxable</v>
          </cell>
          <cell r="M608" t="str">
            <v>Yes</v>
          </cell>
          <cell r="N608" t="str">
            <v/>
          </cell>
          <cell r="O608">
            <v>7.1</v>
          </cell>
        </row>
        <row r="609">
          <cell r="G609" t="str">
            <v>RXTRA60</v>
          </cell>
          <cell r="H609" t="str">
            <v>EXTRA 60GAL RESI</v>
          </cell>
          <cell r="I609">
            <v>7.1</v>
          </cell>
          <cell r="J609" t="str">
            <v/>
          </cell>
          <cell r="L609" t="str">
            <v>Taxable</v>
          </cell>
          <cell r="M609" t="str">
            <v>Yes</v>
          </cell>
          <cell r="N609" t="str">
            <v/>
          </cell>
          <cell r="O609">
            <v>7.1</v>
          </cell>
        </row>
        <row r="610">
          <cell r="G610" t="str">
            <v>RXTRA90</v>
          </cell>
          <cell r="H610" t="str">
            <v>EXTRA 90GAL RESI</v>
          </cell>
          <cell r="I610">
            <v>7.31</v>
          </cell>
          <cell r="J610" t="str">
            <v/>
          </cell>
          <cell r="L610" t="str">
            <v>Taxable</v>
          </cell>
          <cell r="M610" t="str">
            <v>Yes</v>
          </cell>
          <cell r="N610" t="str">
            <v/>
          </cell>
          <cell r="O610">
            <v>7.31</v>
          </cell>
        </row>
        <row r="611">
          <cell r="G611" t="str">
            <v>RXTRA90</v>
          </cell>
          <cell r="H611" t="str">
            <v>EXTRA 90GAL RESI</v>
          </cell>
          <cell r="I611">
            <v>7.31</v>
          </cell>
          <cell r="J611" t="str">
            <v/>
          </cell>
          <cell r="L611" t="str">
            <v>Taxable</v>
          </cell>
          <cell r="M611" t="str">
            <v>Yes</v>
          </cell>
          <cell r="N611" t="str">
            <v/>
          </cell>
          <cell r="O611">
            <v>7.31</v>
          </cell>
        </row>
        <row r="612">
          <cell r="G612" t="str">
            <v>RXTRA90</v>
          </cell>
          <cell r="H612" t="str">
            <v>EXTRA 90GAL RESI</v>
          </cell>
          <cell r="I612">
            <v>7.31</v>
          </cell>
          <cell r="J612" t="str">
            <v/>
          </cell>
          <cell r="L612" t="str">
            <v>Taxable</v>
          </cell>
          <cell r="M612" t="str">
            <v>Yes</v>
          </cell>
          <cell r="N612" t="str">
            <v/>
          </cell>
          <cell r="O612">
            <v>7.31</v>
          </cell>
        </row>
        <row r="613">
          <cell r="G613" t="str">
            <v>RXTRA90</v>
          </cell>
          <cell r="H613" t="str">
            <v>EXTRA 90GAL RESI</v>
          </cell>
          <cell r="I613">
            <v>7.31</v>
          </cell>
          <cell r="J613" t="str">
            <v/>
          </cell>
          <cell r="L613" t="str">
            <v>Taxable</v>
          </cell>
          <cell r="M613" t="str">
            <v>Yes</v>
          </cell>
          <cell r="N613" t="str">
            <v/>
          </cell>
          <cell r="O613">
            <v>7.31</v>
          </cell>
        </row>
        <row r="614">
          <cell r="G614" t="str">
            <v>RXTRA90</v>
          </cell>
          <cell r="H614" t="str">
            <v>EXTRA 90GAL RESI</v>
          </cell>
          <cell r="I614">
            <v>7.31</v>
          </cell>
          <cell r="J614" t="str">
            <v/>
          </cell>
          <cell r="L614" t="str">
            <v>Taxable</v>
          </cell>
          <cell r="M614" t="str">
            <v>Yes</v>
          </cell>
          <cell r="N614" t="str">
            <v/>
          </cell>
          <cell r="O614">
            <v>7.31</v>
          </cell>
        </row>
        <row r="615">
          <cell r="G615" t="str">
            <v>SP300</v>
          </cell>
          <cell r="H615" t="str">
            <v>SPECIAL PICKUP 300GL</v>
          </cell>
          <cell r="I615">
            <v>40</v>
          </cell>
          <cell r="J615" t="str">
            <v/>
          </cell>
          <cell r="L615" t="str">
            <v>Taxable</v>
          </cell>
          <cell r="M615" t="str">
            <v>Yes</v>
          </cell>
          <cell r="N615" t="str">
            <v/>
          </cell>
          <cell r="O615">
            <v>40</v>
          </cell>
        </row>
        <row r="616">
          <cell r="G616" t="str">
            <v>SP300</v>
          </cell>
          <cell r="H616" t="str">
            <v>SPECIAL PICKUP 300GL</v>
          </cell>
          <cell r="I616">
            <v>40</v>
          </cell>
          <cell r="J616" t="str">
            <v/>
          </cell>
          <cell r="L616" t="str">
            <v>Taxable</v>
          </cell>
          <cell r="M616" t="str">
            <v>Yes</v>
          </cell>
          <cell r="N616" t="str">
            <v/>
          </cell>
          <cell r="O616">
            <v>40</v>
          </cell>
        </row>
        <row r="617">
          <cell r="G617" t="str">
            <v>SP300</v>
          </cell>
          <cell r="H617" t="str">
            <v>SPECIAL PICKUP 300GL</v>
          </cell>
          <cell r="I617">
            <v>40</v>
          </cell>
          <cell r="J617" t="str">
            <v/>
          </cell>
          <cell r="L617" t="str">
            <v>Taxable</v>
          </cell>
          <cell r="M617" t="str">
            <v>Yes</v>
          </cell>
          <cell r="N617" t="str">
            <v/>
          </cell>
          <cell r="O617">
            <v>40</v>
          </cell>
        </row>
        <row r="618">
          <cell r="G618" t="str">
            <v>SP300</v>
          </cell>
          <cell r="H618" t="str">
            <v>SPECIAL PICKUP 300GL</v>
          </cell>
          <cell r="I618">
            <v>40</v>
          </cell>
          <cell r="J618" t="str">
            <v/>
          </cell>
          <cell r="L618" t="str">
            <v>Taxable</v>
          </cell>
          <cell r="M618" t="str">
            <v>Yes</v>
          </cell>
          <cell r="N618" t="str">
            <v/>
          </cell>
          <cell r="O618">
            <v>40</v>
          </cell>
        </row>
        <row r="619">
          <cell r="G619" t="str">
            <v>SP300</v>
          </cell>
          <cell r="H619" t="str">
            <v>SPECIAL PICKUP 300GL</v>
          </cell>
          <cell r="I619">
            <v>40</v>
          </cell>
          <cell r="J619" t="str">
            <v/>
          </cell>
          <cell r="L619" t="str">
            <v>Taxable</v>
          </cell>
          <cell r="M619" t="str">
            <v>Yes</v>
          </cell>
          <cell r="N619" t="str">
            <v/>
          </cell>
          <cell r="O619">
            <v>40</v>
          </cell>
        </row>
        <row r="620">
          <cell r="G620" t="str">
            <v>SP60-COMM</v>
          </cell>
          <cell r="H620" t="str">
            <v>SPECIAL PICKUP 60GL COMM</v>
          </cell>
          <cell r="I620">
            <v>14.31</v>
          </cell>
          <cell r="J620" t="str">
            <v/>
          </cell>
          <cell r="L620" t="str">
            <v>Taxable</v>
          </cell>
          <cell r="M620" t="str">
            <v>Yes</v>
          </cell>
          <cell r="N620" t="str">
            <v/>
          </cell>
          <cell r="O620">
            <v>14.31</v>
          </cell>
        </row>
        <row r="621">
          <cell r="G621" t="str">
            <v>SP60-COMM</v>
          </cell>
          <cell r="H621" t="str">
            <v>SPECIAL PICKUP 60GL COMM</v>
          </cell>
          <cell r="I621">
            <v>14.31</v>
          </cell>
          <cell r="J621" t="str">
            <v/>
          </cell>
          <cell r="L621" t="str">
            <v>Taxable</v>
          </cell>
          <cell r="M621" t="str">
            <v>Yes</v>
          </cell>
          <cell r="N621" t="str">
            <v/>
          </cell>
          <cell r="O621">
            <v>14.31</v>
          </cell>
        </row>
        <row r="622">
          <cell r="G622" t="str">
            <v>SP60-COMM</v>
          </cell>
          <cell r="H622" t="str">
            <v>SPECIAL PICKUP 60GL COMM</v>
          </cell>
          <cell r="I622">
            <v>14.31</v>
          </cell>
          <cell r="J622" t="str">
            <v/>
          </cell>
          <cell r="L622" t="str">
            <v>Taxable</v>
          </cell>
          <cell r="M622" t="str">
            <v>Yes</v>
          </cell>
          <cell r="N622" t="str">
            <v/>
          </cell>
          <cell r="O622">
            <v>14.31</v>
          </cell>
        </row>
        <row r="623">
          <cell r="G623" t="str">
            <v>SP60-COMM</v>
          </cell>
          <cell r="H623" t="str">
            <v>SPECIAL PICKUP 60GL COMM</v>
          </cell>
          <cell r="I623">
            <v>14.31</v>
          </cell>
          <cell r="J623" t="str">
            <v/>
          </cell>
          <cell r="L623" t="str">
            <v>Taxable</v>
          </cell>
          <cell r="M623" t="str">
            <v>Yes</v>
          </cell>
          <cell r="N623" t="str">
            <v/>
          </cell>
          <cell r="O623">
            <v>14.31</v>
          </cell>
        </row>
        <row r="624">
          <cell r="G624" t="str">
            <v>SP60-COMM</v>
          </cell>
          <cell r="H624" t="str">
            <v>SPECIAL PICKUP 60GL COMM</v>
          </cell>
          <cell r="I624">
            <v>14.31</v>
          </cell>
          <cell r="J624" t="str">
            <v/>
          </cell>
          <cell r="L624" t="str">
            <v>Taxable</v>
          </cell>
          <cell r="M624" t="str">
            <v>Yes</v>
          </cell>
          <cell r="N624" t="str">
            <v/>
          </cell>
          <cell r="O624">
            <v>14.31</v>
          </cell>
        </row>
        <row r="625">
          <cell r="G625" t="str">
            <v>SP60-RES</v>
          </cell>
          <cell r="H625" t="str">
            <v>SPECIAL PICKUP 60GL RES</v>
          </cell>
          <cell r="I625">
            <v>13.89</v>
          </cell>
          <cell r="J625" t="str">
            <v/>
          </cell>
          <cell r="K625">
            <v>0</v>
          </cell>
          <cell r="L625" t="str">
            <v>Taxable</v>
          </cell>
          <cell r="M625" t="str">
            <v>Yes</v>
          </cell>
          <cell r="N625" t="str">
            <v/>
          </cell>
          <cell r="O625">
            <v>13.89</v>
          </cell>
        </row>
        <row r="626">
          <cell r="G626" t="str">
            <v>SP60-RES</v>
          </cell>
          <cell r="H626" t="str">
            <v>SPECIAL PICKUP 60GL RES</v>
          </cell>
          <cell r="I626">
            <v>13.89</v>
          </cell>
          <cell r="J626" t="str">
            <v/>
          </cell>
          <cell r="K626">
            <v>0</v>
          </cell>
          <cell r="L626" t="str">
            <v>Taxable</v>
          </cell>
          <cell r="M626" t="str">
            <v>Yes</v>
          </cell>
          <cell r="N626" t="str">
            <v/>
          </cell>
          <cell r="O626">
            <v>13.89</v>
          </cell>
        </row>
        <row r="627">
          <cell r="G627" t="str">
            <v>SP60-RES</v>
          </cell>
          <cell r="H627" t="str">
            <v>SPECIAL PICKUP 60GL RES</v>
          </cell>
          <cell r="I627">
            <v>13.89</v>
          </cell>
          <cell r="J627" t="str">
            <v/>
          </cell>
          <cell r="K627">
            <v>0</v>
          </cell>
          <cell r="L627" t="str">
            <v>Taxable</v>
          </cell>
          <cell r="M627" t="str">
            <v>Yes</v>
          </cell>
          <cell r="N627" t="str">
            <v/>
          </cell>
          <cell r="O627">
            <v>13.89</v>
          </cell>
        </row>
        <row r="628">
          <cell r="G628" t="str">
            <v>SP60-RES</v>
          </cell>
          <cell r="H628" t="str">
            <v>SPECIAL PICKUP 60GL RES</v>
          </cell>
          <cell r="I628">
            <v>13.89</v>
          </cell>
          <cell r="J628" t="str">
            <v/>
          </cell>
          <cell r="K628">
            <v>0</v>
          </cell>
          <cell r="L628" t="str">
            <v>Taxable</v>
          </cell>
          <cell r="M628" t="str">
            <v>Yes</v>
          </cell>
          <cell r="N628" t="str">
            <v/>
          </cell>
          <cell r="O628">
            <v>13.89</v>
          </cell>
        </row>
        <row r="629">
          <cell r="G629" t="str">
            <v>SP60-RES</v>
          </cell>
          <cell r="H629" t="str">
            <v>SPECIAL PICKUP 60GL RES</v>
          </cell>
          <cell r="I629">
            <v>13.89</v>
          </cell>
          <cell r="J629" t="str">
            <v/>
          </cell>
          <cell r="K629">
            <v>0</v>
          </cell>
          <cell r="L629" t="str">
            <v>Taxable</v>
          </cell>
          <cell r="M629" t="str">
            <v>Yes</v>
          </cell>
          <cell r="N629" t="str">
            <v/>
          </cell>
          <cell r="O629">
            <v>13.89</v>
          </cell>
        </row>
        <row r="630">
          <cell r="G630" t="str">
            <v>SP65B</v>
          </cell>
          <cell r="H630" t="str">
            <v>SPECIAL PICKUP 65GL BEAR</v>
          </cell>
          <cell r="I630">
            <v>15.35</v>
          </cell>
          <cell r="J630" t="str">
            <v/>
          </cell>
          <cell r="L630" t="str">
            <v>Taxable</v>
          </cell>
          <cell r="M630" t="str">
            <v>Yes</v>
          </cell>
          <cell r="N630" t="str">
            <v/>
          </cell>
          <cell r="O630">
            <v>15.35</v>
          </cell>
        </row>
        <row r="631">
          <cell r="G631" t="str">
            <v>SP65B</v>
          </cell>
          <cell r="H631" t="str">
            <v>SPECIAL PICKUP 65GL BEAR</v>
          </cell>
          <cell r="I631">
            <v>15.35</v>
          </cell>
          <cell r="J631" t="str">
            <v/>
          </cell>
          <cell r="L631" t="str">
            <v>Taxable</v>
          </cell>
          <cell r="M631" t="str">
            <v>Yes</v>
          </cell>
          <cell r="N631" t="str">
            <v/>
          </cell>
          <cell r="O631">
            <v>15.35</v>
          </cell>
        </row>
        <row r="632">
          <cell r="G632" t="str">
            <v>SP65B</v>
          </cell>
          <cell r="H632" t="str">
            <v>SPECIAL PICKUP 65GL BEAR</v>
          </cell>
          <cell r="I632">
            <v>15.35</v>
          </cell>
          <cell r="J632" t="str">
            <v/>
          </cell>
          <cell r="L632" t="str">
            <v>Taxable</v>
          </cell>
          <cell r="M632" t="str">
            <v>Yes</v>
          </cell>
          <cell r="N632" t="str">
            <v/>
          </cell>
          <cell r="O632">
            <v>15.35</v>
          </cell>
        </row>
        <row r="633">
          <cell r="G633" t="str">
            <v>SP65B</v>
          </cell>
          <cell r="H633" t="str">
            <v>SPECIAL PICKUP 65GL BEAR</v>
          </cell>
          <cell r="I633">
            <v>15.35</v>
          </cell>
          <cell r="J633" t="str">
            <v/>
          </cell>
          <cell r="L633" t="str">
            <v>Taxable</v>
          </cell>
          <cell r="M633" t="str">
            <v>Yes</v>
          </cell>
          <cell r="N633" t="str">
            <v/>
          </cell>
          <cell r="O633">
            <v>15.35</v>
          </cell>
        </row>
        <row r="634">
          <cell r="G634" t="str">
            <v>SP65B</v>
          </cell>
          <cell r="H634" t="str">
            <v>SPECIAL PICKUP 65GL BEAR</v>
          </cell>
          <cell r="I634">
            <v>15.35</v>
          </cell>
          <cell r="J634" t="str">
            <v/>
          </cell>
          <cell r="L634" t="str">
            <v>Taxable</v>
          </cell>
          <cell r="M634" t="str">
            <v>Yes</v>
          </cell>
          <cell r="N634" t="str">
            <v/>
          </cell>
          <cell r="O634">
            <v>15.35</v>
          </cell>
        </row>
        <row r="635">
          <cell r="G635" t="str">
            <v>SP90-COMM</v>
          </cell>
          <cell r="H635" t="str">
            <v>SPECIAL PICKUP 90GL COMM</v>
          </cell>
          <cell r="I635">
            <v>16.579999999999998</v>
          </cell>
          <cell r="J635" t="str">
            <v/>
          </cell>
          <cell r="L635" t="str">
            <v>Taxable</v>
          </cell>
          <cell r="M635" t="str">
            <v>Yes</v>
          </cell>
          <cell r="N635" t="str">
            <v/>
          </cell>
          <cell r="O635">
            <v>16.579999999999998</v>
          </cell>
        </row>
        <row r="636">
          <cell r="G636" t="str">
            <v>SP90-COMM</v>
          </cell>
          <cell r="H636" t="str">
            <v>SPECIAL PICKUP 90GL COMM</v>
          </cell>
          <cell r="I636">
            <v>16.579999999999998</v>
          </cell>
          <cell r="J636" t="str">
            <v/>
          </cell>
          <cell r="L636" t="str">
            <v>Taxable</v>
          </cell>
          <cell r="M636" t="str">
            <v>Yes</v>
          </cell>
          <cell r="N636" t="str">
            <v/>
          </cell>
          <cell r="O636">
            <v>16.579999999999998</v>
          </cell>
        </row>
        <row r="637">
          <cell r="G637" t="str">
            <v>SP90-COMM</v>
          </cell>
          <cell r="H637" t="str">
            <v>SPECIAL PICKUP 90GL COMM</v>
          </cell>
          <cell r="I637">
            <v>16.579999999999998</v>
          </cell>
          <cell r="J637" t="str">
            <v/>
          </cell>
          <cell r="L637" t="str">
            <v>Taxable</v>
          </cell>
          <cell r="M637" t="str">
            <v>Yes</v>
          </cell>
          <cell r="N637" t="str">
            <v/>
          </cell>
          <cell r="O637">
            <v>16.579999999999998</v>
          </cell>
        </row>
        <row r="638">
          <cell r="G638" t="str">
            <v>SP90-COMM</v>
          </cell>
          <cell r="H638" t="str">
            <v>SPECIAL PICKUP 90GL COMM</v>
          </cell>
          <cell r="I638">
            <v>16.579999999999998</v>
          </cell>
          <cell r="J638" t="str">
            <v/>
          </cell>
          <cell r="L638" t="str">
            <v>Taxable</v>
          </cell>
          <cell r="M638" t="str">
            <v>Yes</v>
          </cell>
          <cell r="N638" t="str">
            <v/>
          </cell>
          <cell r="O638">
            <v>16.579999999999998</v>
          </cell>
        </row>
        <row r="639">
          <cell r="G639" t="str">
            <v>SP90-COMM</v>
          </cell>
          <cell r="H639" t="str">
            <v>SPECIAL PICKUP 90GL COMM</v>
          </cell>
          <cell r="I639">
            <v>16.579999999999998</v>
          </cell>
          <cell r="J639" t="str">
            <v/>
          </cell>
          <cell r="L639" t="str">
            <v>Taxable</v>
          </cell>
          <cell r="M639" t="str">
            <v>Yes</v>
          </cell>
          <cell r="N639" t="str">
            <v/>
          </cell>
          <cell r="O639">
            <v>16.579999999999998</v>
          </cell>
        </row>
        <row r="640">
          <cell r="G640" t="str">
            <v>SP90-RES</v>
          </cell>
          <cell r="H640" t="str">
            <v>SPECIAL PICKUP 90GL RES</v>
          </cell>
          <cell r="I640">
            <v>16.579999999999998</v>
          </cell>
          <cell r="J640" t="str">
            <v/>
          </cell>
          <cell r="L640" t="str">
            <v>Taxable</v>
          </cell>
          <cell r="M640" t="str">
            <v>Yes</v>
          </cell>
          <cell r="N640" t="str">
            <v/>
          </cell>
          <cell r="O640">
            <v>16.579999999999998</v>
          </cell>
        </row>
        <row r="641">
          <cell r="G641" t="str">
            <v>SP90-RES</v>
          </cell>
          <cell r="H641" t="str">
            <v>SPECIAL PICKUP 90GL RES</v>
          </cell>
          <cell r="I641">
            <v>16.579999999999998</v>
          </cell>
          <cell r="J641" t="str">
            <v/>
          </cell>
          <cell r="L641" t="str">
            <v>Taxable</v>
          </cell>
          <cell r="M641" t="str">
            <v>Yes</v>
          </cell>
          <cell r="N641" t="str">
            <v/>
          </cell>
          <cell r="O641">
            <v>16.579999999999998</v>
          </cell>
        </row>
        <row r="642">
          <cell r="G642" t="str">
            <v>SP90-RES</v>
          </cell>
          <cell r="H642" t="str">
            <v>SPECIAL PICKUP 90GL RES</v>
          </cell>
          <cell r="I642">
            <v>16.579999999999998</v>
          </cell>
          <cell r="J642" t="str">
            <v/>
          </cell>
          <cell r="L642" t="str">
            <v>Taxable</v>
          </cell>
          <cell r="M642" t="str">
            <v>Yes</v>
          </cell>
          <cell r="N642" t="str">
            <v/>
          </cell>
          <cell r="O642">
            <v>16.579999999999998</v>
          </cell>
        </row>
        <row r="643">
          <cell r="G643" t="str">
            <v>SP90-RES</v>
          </cell>
          <cell r="H643" t="str">
            <v>SPECIAL PICKUP 90GL RES</v>
          </cell>
          <cell r="I643">
            <v>16.579999999999998</v>
          </cell>
          <cell r="J643" t="str">
            <v/>
          </cell>
          <cell r="L643" t="str">
            <v>Taxable</v>
          </cell>
          <cell r="M643" t="str">
            <v>Yes</v>
          </cell>
          <cell r="N643" t="str">
            <v/>
          </cell>
          <cell r="O643">
            <v>16.579999999999998</v>
          </cell>
        </row>
        <row r="644">
          <cell r="G644" t="str">
            <v>SP90-RES</v>
          </cell>
          <cell r="H644" t="str">
            <v>SPECIAL PICKUP 90GL RES</v>
          </cell>
          <cell r="I644">
            <v>16.579999999999998</v>
          </cell>
          <cell r="J644" t="str">
            <v/>
          </cell>
          <cell r="L644" t="str">
            <v>Taxable</v>
          </cell>
          <cell r="M644" t="str">
            <v>Yes</v>
          </cell>
          <cell r="N644" t="str">
            <v/>
          </cell>
          <cell r="O644">
            <v>16.579999999999998</v>
          </cell>
        </row>
        <row r="645">
          <cell r="G645" t="str">
            <v>SP95B</v>
          </cell>
          <cell r="H645" t="str">
            <v>SPECIAL PICKUP 95GL BEAR</v>
          </cell>
          <cell r="I645">
            <v>17.149999999999999</v>
          </cell>
          <cell r="J645" t="str">
            <v/>
          </cell>
          <cell r="L645" t="str">
            <v>Taxable</v>
          </cell>
          <cell r="M645" t="str">
            <v>Yes</v>
          </cell>
          <cell r="N645" t="str">
            <v/>
          </cell>
          <cell r="O645">
            <v>17.149999999999999</v>
          </cell>
        </row>
        <row r="646">
          <cell r="G646" t="str">
            <v>SP95B</v>
          </cell>
          <cell r="H646" t="str">
            <v>SPECIAL PICKUP 95GL BEAR</v>
          </cell>
          <cell r="I646">
            <v>17.149999999999999</v>
          </cell>
          <cell r="J646" t="str">
            <v/>
          </cell>
          <cell r="L646" t="str">
            <v>Taxable</v>
          </cell>
          <cell r="M646" t="str">
            <v>Yes</v>
          </cell>
          <cell r="N646" t="str">
            <v/>
          </cell>
          <cell r="O646">
            <v>17.149999999999999</v>
          </cell>
        </row>
        <row r="647">
          <cell r="G647" t="str">
            <v>SP95B</v>
          </cell>
          <cell r="H647" t="str">
            <v>SPECIAL PICKUP 95GL BEAR</v>
          </cell>
          <cell r="I647">
            <v>17.149999999999999</v>
          </cell>
          <cell r="J647" t="str">
            <v/>
          </cell>
          <cell r="L647" t="str">
            <v>Taxable</v>
          </cell>
          <cell r="M647" t="str">
            <v>Yes</v>
          </cell>
          <cell r="N647" t="str">
            <v/>
          </cell>
          <cell r="O647">
            <v>17.149999999999999</v>
          </cell>
        </row>
        <row r="648">
          <cell r="G648" t="str">
            <v>SP95B</v>
          </cell>
          <cell r="H648" t="str">
            <v>SPECIAL PICKUP 95GL BEAR</v>
          </cell>
          <cell r="I648">
            <v>17.149999999999999</v>
          </cell>
          <cell r="J648" t="str">
            <v/>
          </cell>
          <cell r="L648" t="str">
            <v>Taxable</v>
          </cell>
          <cell r="M648" t="str">
            <v>Yes</v>
          </cell>
          <cell r="N648" t="str">
            <v/>
          </cell>
          <cell r="O648">
            <v>17.149999999999999</v>
          </cell>
        </row>
        <row r="649">
          <cell r="G649" t="str">
            <v>SP95B</v>
          </cell>
          <cell r="H649" t="str">
            <v>SPECIAL PICKUP 95GL BEAR</v>
          </cell>
          <cell r="I649">
            <v>17.149999999999999</v>
          </cell>
          <cell r="J649" t="str">
            <v/>
          </cell>
          <cell r="L649" t="str">
            <v>Taxable</v>
          </cell>
          <cell r="M649" t="str">
            <v>Yes</v>
          </cell>
          <cell r="N649" t="str">
            <v/>
          </cell>
          <cell r="O649">
            <v>17.149999999999999</v>
          </cell>
        </row>
        <row r="650">
          <cell r="G650" t="str">
            <v>SPRECY</v>
          </cell>
          <cell r="H650" t="str">
            <v>SPECIAL RECY HAUL</v>
          </cell>
          <cell r="I650">
            <v>15</v>
          </cell>
          <cell r="J650" t="str">
            <v/>
          </cell>
          <cell r="L650" t="str">
            <v>Non-Taxable</v>
          </cell>
          <cell r="M650" t="str">
            <v>Yes</v>
          </cell>
          <cell r="N650" t="str">
            <v/>
          </cell>
          <cell r="O650">
            <v>15</v>
          </cell>
        </row>
        <row r="651">
          <cell r="G651" t="str">
            <v>SPRECY</v>
          </cell>
          <cell r="H651" t="str">
            <v>SPECIAL RECY HAUL</v>
          </cell>
          <cell r="I651">
            <v>15</v>
          </cell>
          <cell r="J651" t="str">
            <v/>
          </cell>
          <cell r="L651" t="str">
            <v>Non-Taxable</v>
          </cell>
          <cell r="M651" t="str">
            <v>Yes</v>
          </cell>
          <cell r="N651" t="str">
            <v/>
          </cell>
          <cell r="O651">
            <v>15</v>
          </cell>
        </row>
        <row r="652">
          <cell r="G652" t="str">
            <v>SPRECY</v>
          </cell>
          <cell r="H652" t="str">
            <v>SPECIAL RECY HAUL</v>
          </cell>
          <cell r="I652">
            <v>15</v>
          </cell>
          <cell r="J652" t="str">
            <v/>
          </cell>
          <cell r="L652" t="str">
            <v>Non-Taxable</v>
          </cell>
          <cell r="M652" t="str">
            <v>Yes</v>
          </cell>
          <cell r="N652" t="str">
            <v/>
          </cell>
          <cell r="O652">
            <v>15</v>
          </cell>
        </row>
        <row r="653">
          <cell r="G653" t="str">
            <v>SPRECY</v>
          </cell>
          <cell r="H653" t="str">
            <v>SPECIAL RECY HAUL</v>
          </cell>
          <cell r="I653">
            <v>15</v>
          </cell>
          <cell r="J653" t="str">
            <v/>
          </cell>
          <cell r="L653" t="str">
            <v>Non-Taxable</v>
          </cell>
          <cell r="M653" t="str">
            <v>Yes</v>
          </cell>
          <cell r="N653" t="str">
            <v/>
          </cell>
          <cell r="O653">
            <v>15</v>
          </cell>
        </row>
        <row r="654">
          <cell r="G654" t="str">
            <v>SPRECY</v>
          </cell>
          <cell r="H654" t="str">
            <v>SPECIAL RECY HAUL</v>
          </cell>
          <cell r="I654">
            <v>15</v>
          </cell>
          <cell r="J654" t="str">
            <v/>
          </cell>
          <cell r="L654" t="str">
            <v>Non-Taxable</v>
          </cell>
          <cell r="M654" t="str">
            <v>Yes</v>
          </cell>
          <cell r="N654" t="str">
            <v/>
          </cell>
          <cell r="O654">
            <v>15</v>
          </cell>
        </row>
        <row r="655">
          <cell r="G655" t="str">
            <v>TIME-MINIMUM</v>
          </cell>
          <cell r="H655" t="str">
            <v>TIME CHRG - MINIMUM</v>
          </cell>
          <cell r="I655">
            <v>65</v>
          </cell>
          <cell r="J655" t="str">
            <v/>
          </cell>
          <cell r="K655">
            <v>0</v>
          </cell>
          <cell r="L655" t="str">
            <v>Taxable</v>
          </cell>
          <cell r="M655" t="str">
            <v>Yes</v>
          </cell>
          <cell r="N655" t="str">
            <v/>
          </cell>
          <cell r="O655">
            <v>65</v>
          </cell>
        </row>
        <row r="656">
          <cell r="G656" t="str">
            <v>TIME-MINIMUM</v>
          </cell>
          <cell r="H656" t="str">
            <v>TIME CHRG - MINIMUM</v>
          </cell>
          <cell r="I656">
            <v>65</v>
          </cell>
          <cell r="J656" t="str">
            <v/>
          </cell>
          <cell r="K656">
            <v>0</v>
          </cell>
          <cell r="L656" t="str">
            <v>Taxable</v>
          </cell>
          <cell r="M656" t="str">
            <v>Yes</v>
          </cell>
          <cell r="N656" t="str">
            <v/>
          </cell>
          <cell r="O656">
            <v>65</v>
          </cell>
        </row>
        <row r="657">
          <cell r="G657" t="str">
            <v>TIME-MINIMUM</v>
          </cell>
          <cell r="H657" t="str">
            <v>TIME CHRG - MINIMUM</v>
          </cell>
          <cell r="I657">
            <v>65</v>
          </cell>
          <cell r="J657" t="str">
            <v/>
          </cell>
          <cell r="K657">
            <v>0</v>
          </cell>
          <cell r="L657" t="str">
            <v>Taxable</v>
          </cell>
          <cell r="M657" t="str">
            <v>Yes</v>
          </cell>
          <cell r="N657" t="str">
            <v/>
          </cell>
          <cell r="O657">
            <v>65</v>
          </cell>
        </row>
        <row r="658">
          <cell r="G658" t="str">
            <v>TIME-MINIMUM</v>
          </cell>
          <cell r="H658" t="str">
            <v>TIME CHRG - MINIMUM</v>
          </cell>
          <cell r="I658">
            <v>65</v>
          </cell>
          <cell r="J658" t="str">
            <v/>
          </cell>
          <cell r="K658">
            <v>0</v>
          </cell>
          <cell r="L658" t="str">
            <v>Taxable</v>
          </cell>
          <cell r="M658" t="str">
            <v>Yes</v>
          </cell>
          <cell r="N658" t="str">
            <v/>
          </cell>
          <cell r="O658">
            <v>65</v>
          </cell>
        </row>
        <row r="659">
          <cell r="G659" t="str">
            <v>TIME-MINIMUM</v>
          </cell>
          <cell r="H659" t="str">
            <v>TIME CHRG - MINIMUM</v>
          </cell>
          <cell r="I659">
            <v>65</v>
          </cell>
          <cell r="J659" t="str">
            <v/>
          </cell>
          <cell r="K659">
            <v>0</v>
          </cell>
          <cell r="L659" t="str">
            <v>Taxable</v>
          </cell>
          <cell r="M659" t="str">
            <v>Yes</v>
          </cell>
          <cell r="N659" t="str">
            <v/>
          </cell>
          <cell r="O659">
            <v>65</v>
          </cell>
        </row>
        <row r="660">
          <cell r="G660" t="str">
            <v>TIME-RES</v>
          </cell>
          <cell r="H660" t="str">
            <v>TIME CHARGE - RES</v>
          </cell>
          <cell r="I660">
            <v>121.04</v>
          </cell>
          <cell r="J660" t="str">
            <v/>
          </cell>
          <cell r="K660">
            <v>0</v>
          </cell>
          <cell r="L660" t="str">
            <v>Taxable</v>
          </cell>
          <cell r="M660" t="str">
            <v>No</v>
          </cell>
          <cell r="N660" t="str">
            <v/>
          </cell>
          <cell r="O660">
            <v>121.04</v>
          </cell>
        </row>
        <row r="661">
          <cell r="G661" t="str">
            <v>TIME-RES</v>
          </cell>
          <cell r="H661" t="str">
            <v>TIME CHARGE - RES</v>
          </cell>
          <cell r="I661">
            <v>121.04</v>
          </cell>
          <cell r="J661" t="str">
            <v/>
          </cell>
          <cell r="K661">
            <v>0</v>
          </cell>
          <cell r="L661" t="str">
            <v>Taxable</v>
          </cell>
          <cell r="M661" t="str">
            <v>No</v>
          </cell>
          <cell r="N661" t="str">
            <v/>
          </cell>
          <cell r="O661">
            <v>121.04</v>
          </cell>
        </row>
        <row r="662">
          <cell r="G662" t="str">
            <v>TIME-RES</v>
          </cell>
          <cell r="H662" t="str">
            <v>TIME CHARGE - RES</v>
          </cell>
          <cell r="I662">
            <v>121.04</v>
          </cell>
          <cell r="J662" t="str">
            <v/>
          </cell>
          <cell r="K662">
            <v>0</v>
          </cell>
          <cell r="L662" t="str">
            <v>Taxable</v>
          </cell>
          <cell r="M662" t="str">
            <v>No</v>
          </cell>
          <cell r="N662" t="str">
            <v/>
          </cell>
          <cell r="O662">
            <v>121.04</v>
          </cell>
        </row>
        <row r="663">
          <cell r="G663" t="str">
            <v>TIME-RES</v>
          </cell>
          <cell r="H663" t="str">
            <v>TIME CHARGE - RES</v>
          </cell>
          <cell r="I663">
            <v>121.04</v>
          </cell>
          <cell r="J663" t="str">
            <v/>
          </cell>
          <cell r="K663">
            <v>0</v>
          </cell>
          <cell r="L663" t="str">
            <v>Taxable</v>
          </cell>
          <cell r="M663" t="str">
            <v>No</v>
          </cell>
          <cell r="N663" t="str">
            <v/>
          </cell>
          <cell r="O663">
            <v>121.04</v>
          </cell>
        </row>
        <row r="664">
          <cell r="G664" t="str">
            <v>TIME-RES</v>
          </cell>
          <cell r="H664" t="str">
            <v>TIME CHARGE - RES</v>
          </cell>
          <cell r="I664">
            <v>121.04</v>
          </cell>
          <cell r="J664" t="str">
            <v/>
          </cell>
          <cell r="K664">
            <v>0</v>
          </cell>
          <cell r="L664" t="str">
            <v>Taxable</v>
          </cell>
          <cell r="M664" t="str">
            <v>No</v>
          </cell>
          <cell r="N664" t="str">
            <v/>
          </cell>
          <cell r="O664">
            <v>121.04</v>
          </cell>
        </row>
        <row r="665">
          <cell r="G665" t="str">
            <v>TIME-XTRA15</v>
          </cell>
          <cell r="H665" t="str">
            <v>RESI TIME CHRG - XTRA PERSON</v>
          </cell>
          <cell r="I665">
            <v>10.5</v>
          </cell>
          <cell r="J665" t="str">
            <v/>
          </cell>
          <cell r="L665" t="str">
            <v>Taxable</v>
          </cell>
          <cell r="M665" t="str">
            <v>Yes</v>
          </cell>
          <cell r="N665" t="str">
            <v/>
          </cell>
          <cell r="O665">
            <v>10.5</v>
          </cell>
        </row>
        <row r="666">
          <cell r="G666" t="str">
            <v>TIME-XTRA15</v>
          </cell>
          <cell r="H666" t="str">
            <v>RESI TIME CHRG - XTRA PERSON</v>
          </cell>
          <cell r="I666">
            <v>10.5</v>
          </cell>
          <cell r="J666" t="str">
            <v/>
          </cell>
          <cell r="L666" t="str">
            <v>Taxable</v>
          </cell>
          <cell r="M666" t="str">
            <v>Yes</v>
          </cell>
          <cell r="N666" t="str">
            <v/>
          </cell>
          <cell r="O666">
            <v>10.5</v>
          </cell>
        </row>
        <row r="667">
          <cell r="G667" t="str">
            <v>TIME-XTRA15</v>
          </cell>
          <cell r="H667" t="str">
            <v>RESI TIME CHRG - XTRA PERSON</v>
          </cell>
          <cell r="I667">
            <v>10.5</v>
          </cell>
          <cell r="J667" t="str">
            <v/>
          </cell>
          <cell r="L667" t="str">
            <v>Taxable</v>
          </cell>
          <cell r="M667" t="str">
            <v>Yes</v>
          </cell>
          <cell r="N667" t="str">
            <v/>
          </cell>
          <cell r="O667">
            <v>10.5</v>
          </cell>
        </row>
        <row r="668">
          <cell r="G668" t="str">
            <v>TIME-XTRA15</v>
          </cell>
          <cell r="H668" t="str">
            <v>RESI TIME CHRG - XTRA PERSON</v>
          </cell>
          <cell r="I668">
            <v>10.5</v>
          </cell>
          <cell r="J668" t="str">
            <v/>
          </cell>
          <cell r="L668" t="str">
            <v>Taxable</v>
          </cell>
          <cell r="M668" t="str">
            <v>Yes</v>
          </cell>
          <cell r="N668" t="str">
            <v/>
          </cell>
          <cell r="O668">
            <v>10.5</v>
          </cell>
        </row>
        <row r="669">
          <cell r="G669" t="str">
            <v>TIME15</v>
          </cell>
          <cell r="H669" t="str">
            <v>TIME CHRG - 15MIN</v>
          </cell>
          <cell r="I669">
            <v>30.26</v>
          </cell>
          <cell r="J669" t="str">
            <v/>
          </cell>
          <cell r="K669">
            <v>0</v>
          </cell>
          <cell r="L669" t="str">
            <v>Taxable</v>
          </cell>
          <cell r="M669" t="str">
            <v>Yes</v>
          </cell>
          <cell r="N669" t="str">
            <v/>
          </cell>
          <cell r="O669">
            <v>30.26</v>
          </cell>
        </row>
        <row r="670">
          <cell r="G670" t="str">
            <v>TIME15</v>
          </cell>
          <cell r="H670" t="str">
            <v>TIME CHRG - 15MIN</v>
          </cell>
          <cell r="I670">
            <v>30.26</v>
          </cell>
          <cell r="J670" t="str">
            <v/>
          </cell>
          <cell r="K670">
            <v>0</v>
          </cell>
          <cell r="L670" t="str">
            <v>Taxable</v>
          </cell>
          <cell r="M670" t="str">
            <v>Yes</v>
          </cell>
          <cell r="N670" t="str">
            <v/>
          </cell>
          <cell r="O670">
            <v>30.26</v>
          </cell>
        </row>
        <row r="671">
          <cell r="G671" t="str">
            <v>TIME15</v>
          </cell>
          <cell r="H671" t="str">
            <v>TIME CHRG - 15MIN</v>
          </cell>
          <cell r="I671">
            <v>30.26</v>
          </cell>
          <cell r="J671" t="str">
            <v/>
          </cell>
          <cell r="K671">
            <v>0</v>
          </cell>
          <cell r="L671" t="str">
            <v>Taxable</v>
          </cell>
          <cell r="M671" t="str">
            <v>Yes</v>
          </cell>
          <cell r="N671" t="str">
            <v/>
          </cell>
          <cell r="O671">
            <v>30.26</v>
          </cell>
        </row>
        <row r="672">
          <cell r="G672" t="str">
            <v>TIME15</v>
          </cell>
          <cell r="H672" t="str">
            <v>TIME CHRG - 15MIN</v>
          </cell>
          <cell r="I672">
            <v>30.26</v>
          </cell>
          <cell r="J672" t="str">
            <v/>
          </cell>
          <cell r="K672">
            <v>0</v>
          </cell>
          <cell r="L672" t="str">
            <v>Taxable</v>
          </cell>
          <cell r="M672" t="str">
            <v>Yes</v>
          </cell>
          <cell r="N672" t="str">
            <v/>
          </cell>
          <cell r="O672">
            <v>30.26</v>
          </cell>
        </row>
        <row r="673">
          <cell r="G673" t="str">
            <v>TIME15</v>
          </cell>
          <cell r="H673" t="str">
            <v>TIME CHRG - 15MIN</v>
          </cell>
          <cell r="I673">
            <v>30.26</v>
          </cell>
          <cell r="J673" t="str">
            <v/>
          </cell>
          <cell r="K673">
            <v>0</v>
          </cell>
          <cell r="L673" t="str">
            <v>Taxable</v>
          </cell>
          <cell r="M673" t="str">
            <v>Yes</v>
          </cell>
          <cell r="N673" t="str">
            <v/>
          </cell>
          <cell r="O673">
            <v>30.26</v>
          </cell>
        </row>
        <row r="674">
          <cell r="G674" t="str">
            <v>TIRE-RESI</v>
          </cell>
          <cell r="H674" t="str">
            <v>TIRE FEE - RESI</v>
          </cell>
          <cell r="I674">
            <v>5</v>
          </cell>
          <cell r="J674" t="str">
            <v/>
          </cell>
          <cell r="L674" t="str">
            <v>Taxable</v>
          </cell>
          <cell r="M674" t="str">
            <v>Yes</v>
          </cell>
          <cell r="N674" t="str">
            <v/>
          </cell>
          <cell r="O674">
            <v>5</v>
          </cell>
        </row>
        <row r="675">
          <cell r="G675" t="str">
            <v>TIRE-RESI</v>
          </cell>
          <cell r="H675" t="str">
            <v>TIRE FEE - RESI</v>
          </cell>
          <cell r="I675">
            <v>5</v>
          </cell>
          <cell r="J675" t="str">
            <v/>
          </cell>
          <cell r="L675" t="str">
            <v>Taxable</v>
          </cell>
          <cell r="M675" t="str">
            <v>Yes</v>
          </cell>
          <cell r="N675" t="str">
            <v/>
          </cell>
          <cell r="O675">
            <v>5</v>
          </cell>
        </row>
        <row r="676">
          <cell r="G676" t="str">
            <v>TIRE-RESI</v>
          </cell>
          <cell r="H676" t="str">
            <v>TIRE FEE - RESI</v>
          </cell>
          <cell r="I676">
            <v>5</v>
          </cell>
          <cell r="J676" t="str">
            <v/>
          </cell>
          <cell r="L676" t="str">
            <v>Taxable</v>
          </cell>
          <cell r="M676" t="str">
            <v>Yes</v>
          </cell>
          <cell r="N676" t="str">
            <v/>
          </cell>
          <cell r="O676">
            <v>5</v>
          </cell>
        </row>
        <row r="677">
          <cell r="G677" t="str">
            <v>TIRE-RESI</v>
          </cell>
          <cell r="H677" t="str">
            <v>TIRE FEE - RESI</v>
          </cell>
          <cell r="I677">
            <v>5</v>
          </cell>
          <cell r="J677" t="str">
            <v/>
          </cell>
          <cell r="L677" t="str">
            <v>Taxable</v>
          </cell>
          <cell r="M677" t="str">
            <v>Yes</v>
          </cell>
          <cell r="N677" t="str">
            <v/>
          </cell>
          <cell r="O677">
            <v>5</v>
          </cell>
        </row>
        <row r="678">
          <cell r="G678" t="str">
            <v>TIRE-RO</v>
          </cell>
          <cell r="H678" t="str">
            <v>TIRE FEE - RO</v>
          </cell>
          <cell r="I678">
            <v>5</v>
          </cell>
          <cell r="J678" t="str">
            <v/>
          </cell>
          <cell r="K678">
            <v>7.5</v>
          </cell>
          <cell r="L678" t="str">
            <v>Taxable</v>
          </cell>
          <cell r="M678" t="str">
            <v>Yes</v>
          </cell>
          <cell r="N678" t="str">
            <v/>
          </cell>
          <cell r="O678">
            <v>5</v>
          </cell>
        </row>
        <row r="679">
          <cell r="G679" t="str">
            <v>TIRE-RO</v>
          </cell>
          <cell r="H679" t="str">
            <v>TIRE FEE - RO</v>
          </cell>
          <cell r="I679">
            <v>5</v>
          </cell>
          <cell r="J679" t="str">
            <v/>
          </cell>
          <cell r="K679">
            <v>7.5</v>
          </cell>
          <cell r="L679" t="str">
            <v>Taxable</v>
          </cell>
          <cell r="M679" t="str">
            <v>Yes</v>
          </cell>
          <cell r="N679" t="str">
            <v/>
          </cell>
          <cell r="O679">
            <v>5</v>
          </cell>
        </row>
        <row r="680">
          <cell r="G680" t="str">
            <v>TIRE-RO</v>
          </cell>
          <cell r="H680" t="str">
            <v>TIRE FEE - RO</v>
          </cell>
          <cell r="I680">
            <v>5</v>
          </cell>
          <cell r="J680" t="str">
            <v/>
          </cell>
          <cell r="K680">
            <v>7.5</v>
          </cell>
          <cell r="L680" t="str">
            <v>Taxable</v>
          </cell>
          <cell r="M680" t="str">
            <v>Yes</v>
          </cell>
          <cell r="N680" t="str">
            <v/>
          </cell>
          <cell r="O680">
            <v>5</v>
          </cell>
        </row>
        <row r="681">
          <cell r="G681" t="str">
            <v>TIRE-RO</v>
          </cell>
          <cell r="H681" t="str">
            <v>TIRE FEE - RO</v>
          </cell>
          <cell r="I681">
            <v>5</v>
          </cell>
          <cell r="J681" t="str">
            <v/>
          </cell>
          <cell r="K681">
            <v>7.5</v>
          </cell>
          <cell r="L681" t="str">
            <v>Taxable</v>
          </cell>
          <cell r="M681" t="str">
            <v>Yes</v>
          </cell>
          <cell r="N681" t="str">
            <v/>
          </cell>
          <cell r="O681">
            <v>5</v>
          </cell>
        </row>
        <row r="682">
          <cell r="G682" t="str">
            <v>TIRE-RO</v>
          </cell>
          <cell r="H682" t="str">
            <v>TIRE FEE - RO</v>
          </cell>
          <cell r="I682">
            <v>5</v>
          </cell>
          <cell r="J682" t="str">
            <v/>
          </cell>
          <cell r="K682">
            <v>7.5</v>
          </cell>
          <cell r="L682" t="str">
            <v>Taxable</v>
          </cell>
          <cell r="M682" t="str">
            <v>Yes</v>
          </cell>
          <cell r="N682" t="str">
            <v/>
          </cell>
          <cell r="O682">
            <v>5</v>
          </cell>
        </row>
        <row r="683">
          <cell r="G683" t="str">
            <v>TRIPR</v>
          </cell>
          <cell r="H683" t="str">
            <v>RETURN TRIP CHRG CAN/CART</v>
          </cell>
          <cell r="I683">
            <v>8</v>
          </cell>
          <cell r="J683" t="str">
            <v/>
          </cell>
          <cell r="K683">
            <v>0</v>
          </cell>
          <cell r="L683" t="str">
            <v>Taxable</v>
          </cell>
          <cell r="M683" t="str">
            <v>Yes</v>
          </cell>
          <cell r="N683" t="str">
            <v/>
          </cell>
          <cell r="O683">
            <v>8</v>
          </cell>
        </row>
        <row r="684">
          <cell r="G684" t="str">
            <v>TRIPR</v>
          </cell>
          <cell r="H684" t="str">
            <v>RETURN TRIP CHRG CAN/CART</v>
          </cell>
          <cell r="I684">
            <v>8</v>
          </cell>
          <cell r="J684" t="str">
            <v/>
          </cell>
          <cell r="K684">
            <v>0</v>
          </cell>
          <cell r="L684" t="str">
            <v>Taxable</v>
          </cell>
          <cell r="M684" t="str">
            <v>Yes</v>
          </cell>
          <cell r="N684" t="str">
            <v/>
          </cell>
          <cell r="O684">
            <v>8</v>
          </cell>
        </row>
        <row r="685">
          <cell r="G685" t="str">
            <v>TRIPR</v>
          </cell>
          <cell r="H685" t="str">
            <v>RETURN TRIP CHRG CAN/CART</v>
          </cell>
          <cell r="I685">
            <v>8</v>
          </cell>
          <cell r="J685" t="str">
            <v/>
          </cell>
          <cell r="K685">
            <v>0</v>
          </cell>
          <cell r="L685" t="str">
            <v>Taxable</v>
          </cell>
          <cell r="M685" t="str">
            <v>Yes</v>
          </cell>
          <cell r="N685" t="str">
            <v/>
          </cell>
          <cell r="O685">
            <v>8</v>
          </cell>
        </row>
        <row r="686">
          <cell r="G686" t="str">
            <v>TRIPR</v>
          </cell>
          <cell r="H686" t="str">
            <v>RETURN TRIP CHRG CAN/CART</v>
          </cell>
          <cell r="I686">
            <v>8</v>
          </cell>
          <cell r="J686" t="str">
            <v/>
          </cell>
          <cell r="K686">
            <v>0</v>
          </cell>
          <cell r="L686" t="str">
            <v>Taxable</v>
          </cell>
          <cell r="M686" t="str">
            <v>Yes</v>
          </cell>
          <cell r="N686" t="str">
            <v/>
          </cell>
          <cell r="O686">
            <v>8</v>
          </cell>
        </row>
        <row r="687">
          <cell r="G687" t="str">
            <v>TRIPR</v>
          </cell>
          <cell r="H687" t="str">
            <v>RETURN TRIP CHRG CAN/CART</v>
          </cell>
          <cell r="I687">
            <v>8</v>
          </cell>
          <cell r="J687" t="str">
            <v/>
          </cell>
          <cell r="K687">
            <v>0</v>
          </cell>
          <cell r="L687" t="str">
            <v>Taxable</v>
          </cell>
          <cell r="M687" t="str">
            <v>Yes</v>
          </cell>
          <cell r="N687" t="str">
            <v/>
          </cell>
          <cell r="O687">
            <v>8</v>
          </cell>
        </row>
        <row r="688">
          <cell r="G688" t="str">
            <v>TSLABOR</v>
          </cell>
          <cell r="H688" t="str">
            <v>TS SORTING LABOR FEE</v>
          </cell>
          <cell r="I688">
            <v>100</v>
          </cell>
          <cell r="J688" t="str">
            <v/>
          </cell>
          <cell r="L688" t="str">
            <v>Taxable</v>
          </cell>
          <cell r="M688" t="str">
            <v>Yes</v>
          </cell>
          <cell r="N688" t="str">
            <v/>
          </cell>
          <cell r="O688">
            <v>100</v>
          </cell>
        </row>
        <row r="689">
          <cell r="G689" t="str">
            <v>TSLABOR</v>
          </cell>
          <cell r="H689" t="str">
            <v>TS SORTING LABOR FEE</v>
          </cell>
          <cell r="I689">
            <v>100</v>
          </cell>
          <cell r="J689" t="str">
            <v/>
          </cell>
          <cell r="L689" t="str">
            <v>Taxable</v>
          </cell>
          <cell r="M689" t="str">
            <v>Yes</v>
          </cell>
          <cell r="N689" t="str">
            <v/>
          </cell>
          <cell r="O689">
            <v>100</v>
          </cell>
        </row>
        <row r="690">
          <cell r="G690" t="str">
            <v>TSLABOR</v>
          </cell>
          <cell r="H690" t="str">
            <v>TS SORTING LABOR FEE</v>
          </cell>
          <cell r="I690">
            <v>100</v>
          </cell>
          <cell r="J690" t="str">
            <v/>
          </cell>
          <cell r="L690" t="str">
            <v>Taxable</v>
          </cell>
          <cell r="M690" t="str">
            <v>Yes</v>
          </cell>
          <cell r="N690" t="str">
            <v/>
          </cell>
          <cell r="O690">
            <v>100</v>
          </cell>
        </row>
        <row r="691">
          <cell r="G691" t="str">
            <v>TSLABOR</v>
          </cell>
          <cell r="H691" t="str">
            <v>TS SORTING LABOR FEE</v>
          </cell>
          <cell r="I691">
            <v>100</v>
          </cell>
          <cell r="J691" t="str">
            <v/>
          </cell>
          <cell r="L691" t="str">
            <v>Taxable</v>
          </cell>
          <cell r="M691" t="str">
            <v>Yes</v>
          </cell>
          <cell r="N691" t="str">
            <v/>
          </cell>
          <cell r="O691">
            <v>100</v>
          </cell>
        </row>
        <row r="692">
          <cell r="G692" t="str">
            <v>TSLABOR</v>
          </cell>
          <cell r="H692" t="str">
            <v>TS SORTING LABOR FEE</v>
          </cell>
          <cell r="I692">
            <v>100</v>
          </cell>
          <cell r="J692" t="str">
            <v/>
          </cell>
          <cell r="L692" t="str">
            <v>Taxable</v>
          </cell>
          <cell r="M692" t="str">
            <v>Yes</v>
          </cell>
          <cell r="N692" t="str">
            <v/>
          </cell>
          <cell r="O692">
            <v>100</v>
          </cell>
        </row>
        <row r="693">
          <cell r="G693" t="str">
            <v>UNLOCKREF</v>
          </cell>
          <cell r="H693" t="str">
            <v>UNLOCK / UNLATCH REFUSE</v>
          </cell>
          <cell r="I693">
            <v>24.59</v>
          </cell>
          <cell r="J693" t="str">
            <v/>
          </cell>
          <cell r="K693">
            <v>2.5</v>
          </cell>
          <cell r="L693" t="str">
            <v>Taxable</v>
          </cell>
          <cell r="M693" t="str">
            <v>Yes</v>
          </cell>
          <cell r="N693" t="str">
            <v/>
          </cell>
          <cell r="O693">
            <v>24.59</v>
          </cell>
        </row>
        <row r="694">
          <cell r="G694" t="str">
            <v>UNLOCKREF</v>
          </cell>
          <cell r="H694" t="str">
            <v>UNLOCK / UNLATCH REFUSE</v>
          </cell>
          <cell r="I694">
            <v>24.59</v>
          </cell>
          <cell r="J694" t="str">
            <v/>
          </cell>
          <cell r="K694">
            <v>2.5</v>
          </cell>
          <cell r="L694" t="str">
            <v>Taxable</v>
          </cell>
          <cell r="M694" t="str">
            <v>Yes</v>
          </cell>
          <cell r="N694" t="str">
            <v/>
          </cell>
          <cell r="O694">
            <v>24.59</v>
          </cell>
        </row>
        <row r="695">
          <cell r="G695" t="str">
            <v>UNLOCKREF</v>
          </cell>
          <cell r="H695" t="str">
            <v>UNLOCK / UNLATCH REFUSE</v>
          </cell>
          <cell r="I695">
            <v>24.59</v>
          </cell>
          <cell r="J695" t="str">
            <v/>
          </cell>
          <cell r="K695">
            <v>2.5</v>
          </cell>
          <cell r="L695" t="str">
            <v>Taxable</v>
          </cell>
          <cell r="M695" t="str">
            <v>Yes</v>
          </cell>
          <cell r="N695" t="str">
            <v/>
          </cell>
          <cell r="O695">
            <v>24.59</v>
          </cell>
        </row>
        <row r="696">
          <cell r="G696" t="str">
            <v>UNLOCKREF</v>
          </cell>
          <cell r="H696" t="str">
            <v>UNLOCK / UNLATCH REFUSE</v>
          </cell>
          <cell r="I696">
            <v>24.59</v>
          </cell>
          <cell r="J696" t="str">
            <v/>
          </cell>
          <cell r="K696">
            <v>2.5</v>
          </cell>
          <cell r="L696" t="str">
            <v>Taxable</v>
          </cell>
          <cell r="M696" t="str">
            <v>Yes</v>
          </cell>
          <cell r="N696" t="str">
            <v/>
          </cell>
          <cell r="O696">
            <v>24.59</v>
          </cell>
        </row>
        <row r="697">
          <cell r="G697" t="str">
            <v>UNLOCKREF</v>
          </cell>
          <cell r="H697" t="str">
            <v>UNLOCK / UNLATCH REFUSE</v>
          </cell>
          <cell r="I697">
            <v>24.59</v>
          </cell>
          <cell r="J697" t="str">
            <v/>
          </cell>
          <cell r="K697">
            <v>2.5</v>
          </cell>
          <cell r="L697" t="str">
            <v>Taxable</v>
          </cell>
          <cell r="M697" t="str">
            <v>Yes</v>
          </cell>
          <cell r="N697" t="str">
            <v/>
          </cell>
          <cell r="O697">
            <v>24.59</v>
          </cell>
        </row>
        <row r="698">
          <cell r="G698" t="str">
            <v>UNLOCKRES</v>
          </cell>
          <cell r="H698" t="str">
            <v>UNLOCK/UNLATCH REFUSE</v>
          </cell>
          <cell r="I698">
            <v>3.42</v>
          </cell>
          <cell r="J698" t="str">
            <v/>
          </cell>
          <cell r="K698">
            <v>0</v>
          </cell>
          <cell r="L698" t="str">
            <v>Taxable</v>
          </cell>
          <cell r="M698" t="str">
            <v>Yes</v>
          </cell>
          <cell r="N698" t="str">
            <v>bi</v>
          </cell>
          <cell r="O698">
            <v>1.71</v>
          </cell>
        </row>
        <row r="699">
          <cell r="G699" t="str">
            <v>UNLOCKRES</v>
          </cell>
          <cell r="H699" t="str">
            <v>UNLOCK/UNLATCH REFUSE</v>
          </cell>
          <cell r="I699">
            <v>3.42</v>
          </cell>
          <cell r="J699" t="str">
            <v/>
          </cell>
          <cell r="K699">
            <v>0</v>
          </cell>
          <cell r="L699" t="str">
            <v>Taxable</v>
          </cell>
          <cell r="M699" t="str">
            <v>Yes</v>
          </cell>
          <cell r="N699" t="str">
            <v>bi</v>
          </cell>
          <cell r="O699">
            <v>1.71</v>
          </cell>
        </row>
        <row r="700">
          <cell r="G700" t="str">
            <v>UNLOCKRES</v>
          </cell>
          <cell r="H700" t="str">
            <v>UNLOCK/UNLATCH REFUSE</v>
          </cell>
          <cell r="I700">
            <v>3.42</v>
          </cell>
          <cell r="J700" t="str">
            <v/>
          </cell>
          <cell r="K700">
            <v>0</v>
          </cell>
          <cell r="L700" t="str">
            <v>Taxable</v>
          </cell>
          <cell r="M700" t="str">
            <v>Yes</v>
          </cell>
          <cell r="N700" t="str">
            <v>bi</v>
          </cell>
          <cell r="O700">
            <v>1.71</v>
          </cell>
        </row>
        <row r="701">
          <cell r="G701" t="str">
            <v>UNLOCKRES</v>
          </cell>
          <cell r="H701" t="str">
            <v>UNLOCK/UNLATCH REFUSE</v>
          </cell>
          <cell r="I701">
            <v>3.42</v>
          </cell>
          <cell r="J701" t="str">
            <v/>
          </cell>
          <cell r="K701">
            <v>0</v>
          </cell>
          <cell r="L701" t="str">
            <v>Taxable</v>
          </cell>
          <cell r="M701" t="str">
            <v>Yes</v>
          </cell>
          <cell r="N701" t="str">
            <v>bi</v>
          </cell>
          <cell r="O701">
            <v>1.71</v>
          </cell>
        </row>
        <row r="702">
          <cell r="G702" t="str">
            <v>UNLOCKRES</v>
          </cell>
          <cell r="H702" t="str">
            <v>UNLOCK/UNLATCH REFUSE</v>
          </cell>
          <cell r="I702">
            <v>3.42</v>
          </cell>
          <cell r="J702" t="str">
            <v/>
          </cell>
          <cell r="K702">
            <v>0</v>
          </cell>
          <cell r="L702" t="str">
            <v>Taxable</v>
          </cell>
          <cell r="M702" t="str">
            <v>Yes</v>
          </cell>
          <cell r="N702" t="str">
            <v>bi</v>
          </cell>
          <cell r="O702">
            <v>1.71</v>
          </cell>
        </row>
        <row r="703">
          <cell r="G703" t="str">
            <v>UNLOCKRESW1</v>
          </cell>
          <cell r="H703" t="str">
            <v>UNLOCK/UNLATCH WEEKLY</v>
          </cell>
          <cell r="I703">
            <v>29.62</v>
          </cell>
          <cell r="J703" t="str">
            <v/>
          </cell>
          <cell r="L703" t="str">
            <v>Taxable</v>
          </cell>
          <cell r="M703" t="str">
            <v>Yes</v>
          </cell>
          <cell r="N703" t="str">
            <v/>
          </cell>
          <cell r="O703">
            <v>29.62</v>
          </cell>
        </row>
        <row r="704">
          <cell r="G704" t="str">
            <v>UNLOCKRESW1</v>
          </cell>
          <cell r="H704" t="str">
            <v>UNLOCK/UNLATCH WEEKLY</v>
          </cell>
          <cell r="I704">
            <v>29.62</v>
          </cell>
          <cell r="J704" t="str">
            <v/>
          </cell>
          <cell r="L704" t="str">
            <v>Taxable</v>
          </cell>
          <cell r="M704" t="str">
            <v>Yes</v>
          </cell>
          <cell r="N704" t="str">
            <v/>
          </cell>
          <cell r="O704">
            <v>29.62</v>
          </cell>
        </row>
        <row r="705">
          <cell r="G705" t="str">
            <v>UNLOCKRESW1</v>
          </cell>
          <cell r="H705" t="str">
            <v>UNLOCK/UNLATCH WEEKLY</v>
          </cell>
          <cell r="I705">
            <v>29.62</v>
          </cell>
          <cell r="J705" t="str">
            <v/>
          </cell>
          <cell r="L705" t="str">
            <v>Taxable</v>
          </cell>
          <cell r="M705" t="str">
            <v>Yes</v>
          </cell>
          <cell r="N705" t="str">
            <v/>
          </cell>
          <cell r="O705">
            <v>29.62</v>
          </cell>
        </row>
        <row r="706">
          <cell r="G706" t="str">
            <v>UNLOCKRESW1</v>
          </cell>
          <cell r="H706" t="str">
            <v>UNLOCK/UNLATCH WEEKLY</v>
          </cell>
          <cell r="I706">
            <v>29.62</v>
          </cell>
          <cell r="J706" t="str">
            <v/>
          </cell>
          <cell r="L706" t="str">
            <v>Taxable</v>
          </cell>
          <cell r="M706" t="str">
            <v>Yes</v>
          </cell>
          <cell r="N706" t="str">
            <v/>
          </cell>
          <cell r="O706">
            <v>29.62</v>
          </cell>
        </row>
        <row r="707">
          <cell r="G707" t="str">
            <v>UNLOCKRESW1</v>
          </cell>
          <cell r="H707" t="str">
            <v>UNLOCK/UNLATCH WEEKLY</v>
          </cell>
          <cell r="I707">
            <v>29.62</v>
          </cell>
          <cell r="J707" t="str">
            <v/>
          </cell>
          <cell r="L707" t="str">
            <v>Taxable</v>
          </cell>
          <cell r="M707" t="str">
            <v>Yes</v>
          </cell>
          <cell r="N707" t="str">
            <v/>
          </cell>
          <cell r="O707">
            <v>29.62</v>
          </cell>
        </row>
      </sheetData>
      <sheetData sheetId="18"/>
      <sheetData sheetId="1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78_IS210 (C)"/>
      <sheetName val="Compare"/>
      <sheetName val="Consolidated IS (C)"/>
      <sheetName val="Allocators (C)"/>
      <sheetName val="Restating Adj's (C)"/>
      <sheetName val="Pro-forma Adj's (C)"/>
      <sheetName val="Regulated Price Out"/>
      <sheetName val="Proforma Fuel Expense"/>
      <sheetName val="Rate Sheet"/>
      <sheetName val="LG Public - Regulated"/>
      <sheetName val="Region OH (C)"/>
      <sheetName val="Payroll Summary"/>
      <sheetName val="Corp-OH (C)"/>
      <sheetName val="2022-04 BS"/>
      <sheetName val="2023-04 BS"/>
      <sheetName val="70195"/>
      <sheetName val="Disposal Summary"/>
      <sheetName val="Depr Summary"/>
      <sheetName val="Interject_LastPulledValues"/>
      <sheetName val="DVP-DivCon Allocs  (C)"/>
      <sheetName val="Corp BS &amp; IS"/>
    </sheetNames>
    <sheetDataSet>
      <sheetData sheetId="0" refreshError="1"/>
      <sheetData sheetId="1" refreshError="1"/>
      <sheetData sheetId="2" refreshError="1">
        <row r="19">
          <cell r="K19">
            <v>2114550.7971299998</v>
          </cell>
        </row>
        <row r="20">
          <cell r="K20">
            <v>1139348.4300000004</v>
          </cell>
        </row>
        <row r="21">
          <cell r="K21">
            <v>428144.67</v>
          </cell>
        </row>
        <row r="22">
          <cell r="K22">
            <v>441773.50799999997</v>
          </cell>
        </row>
        <row r="24">
          <cell r="K24">
            <v>4750.5600000000004</v>
          </cell>
        </row>
        <row r="25">
          <cell r="K25">
            <v>2948.8446504525614</v>
          </cell>
        </row>
      </sheetData>
      <sheetData sheetId="3" refreshError="1"/>
      <sheetData sheetId="4" refreshError="1"/>
      <sheetData sheetId="5" refreshError="1"/>
      <sheetData sheetId="6">
        <row r="2">
          <cell r="AP2">
            <v>0.1404405421932115</v>
          </cell>
        </row>
      </sheetData>
      <sheetData sheetId="7" refreshError="1"/>
      <sheetData sheetId="8"/>
      <sheetData sheetId="9" refreshError="1">
        <row r="5">
          <cell r="C5">
            <v>4131516.8097804529</v>
          </cell>
        </row>
        <row r="20">
          <cell r="J20">
            <v>509624.83856678614</v>
          </cell>
        </row>
        <row r="21">
          <cell r="J21">
            <v>4641141.648347239</v>
          </cell>
        </row>
        <row r="22">
          <cell r="K22">
            <v>0.12335054219321151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00%20Western%20Region%20Office/WUTC/WIP%20Files/2178%20PSS/General%20Rate%20Filing/04.30.2023/2022.05%20-%202023.04%20PSS%20Disposal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Green" refreshedDate="45077.561094212964" createdVersion="8" refreshedVersion="8" minRefreshableVersion="3" recordCount="3572" xr:uid="{59ACCFBE-17CF-48F8-9860-2153809AB787}">
  <cacheSource type="worksheet">
    <worksheetSource ref="A1:O3573" sheet="Disp Log" r:id="rId2"/>
  </cacheSource>
  <cacheFields count="15">
    <cacheField name="Date" numFmtId="14">
      <sharedItems containsSemiMixedTypes="0" containsNonDate="0" containsDate="1" containsString="0" minDate="2022-05-02T00:00:00" maxDate="2023-05-01T00:00:00"/>
    </cacheField>
    <cacheField name="Ticket #" numFmtId="0">
      <sharedItems containsDate="1" containsBlank="1" containsMixedTypes="1" minDate="1900-01-02T08:17:04" maxDate="1899-12-31T07:17:05"/>
    </cacheField>
    <cacheField name="Truck #" numFmtId="0">
      <sharedItems containsBlank="1" containsMixedTypes="1" containsNumber="1" containsInteger="1" minValue="2" maxValue="18"/>
    </cacheField>
    <cacheField name="Route #" numFmtId="164">
      <sharedItems containsBlank="1" containsMixedTypes="1" containsNumber="1" containsInteger="1" minValue="1" maxValue="4"/>
    </cacheField>
    <cacheField name="Route Type" numFmtId="0">
      <sharedItems containsBlank="1" count="6">
        <s v="Rolloff"/>
        <s v="Recycle"/>
        <s v="Mixed"/>
        <s v="Comm"/>
        <s v="Resi"/>
        <m/>
      </sharedItems>
    </cacheField>
    <cacheField name="Disposal Vendor" numFmtId="43">
      <sharedItems containsBlank="1" count="6">
        <s v="Waste Control"/>
        <s v="Silver Springs"/>
        <s v="Royal Heights"/>
        <s v="PSW - Wood"/>
        <s v="PSW - MSW"/>
        <m/>
      </sharedItems>
    </cacheField>
    <cacheField name="Pounds" numFmtId="164">
      <sharedItems containsString="0" containsBlank="1" containsNumber="1" containsInteger="1" minValue="90" maxValue="43060"/>
    </cacheField>
    <cacheField name="Tons" numFmtId="43">
      <sharedItems containsSemiMixedTypes="0" containsString="0" containsNumber="1" minValue="0" maxValue="21.53"/>
    </cacheField>
    <cacheField name="Total $" numFmtId="43">
      <sharedItems containsSemiMixedTypes="0" containsString="0" containsNumber="1" minValue="0" maxValue="2583.6000000000004"/>
    </cacheField>
    <cacheField name="RO Type" numFmtId="0">
      <sharedItems containsBlank="1"/>
    </cacheField>
    <cacheField name="RO Account Number" numFmtId="0">
      <sharedItems containsDate="1" containsBlank="1" containsMixedTypes="1" minDate="1900-01-08T01:16:05" maxDate="1900-01-03T01:38:05"/>
    </cacheField>
    <cacheField name="Commodity" numFmtId="43">
      <sharedItems containsBlank="1" count="7">
        <s v="Garbage"/>
        <m/>
        <s v="Wood"/>
        <s v="Metal"/>
        <s v="occ"/>
        <s v="Recycle"/>
        <s v="Glass"/>
      </sharedItems>
    </cacheField>
    <cacheField name="Notes" numFmtId="0">
      <sharedItems containsBlank="1" containsMixedTypes="1" containsNumber="1" containsInteger="1" minValue="22" maxValue="263833"/>
    </cacheField>
    <cacheField name="UTC?" numFmtId="0">
      <sharedItems containsBlank="1" count="3">
        <s v="No"/>
        <m/>
        <s v="Yes"/>
      </sharedItems>
    </cacheField>
    <cacheField name="Month" numFmtId="0">
      <sharedItems count="16">
        <s v="05-22"/>
        <s v="06-22"/>
        <s v="07-22"/>
        <s v="08-22"/>
        <s v="09-22"/>
        <s v="10-22"/>
        <s v="11-22"/>
        <s v="12-22"/>
        <s v="01-23"/>
        <s v="02-23"/>
        <s v="03-23"/>
        <s v="04-23"/>
        <s v="11-02" u="1"/>
        <s v="01-22" u="1"/>
        <s v="12-02" u="1"/>
        <s v="01-2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2">
  <r>
    <d v="2022-05-06T00:00:00"/>
    <m/>
    <n v="3"/>
    <s v="Rolloff"/>
    <x v="0"/>
    <x v="0"/>
    <n v="11460"/>
    <n v="5.73"/>
    <n v="0"/>
    <s v="Dump &amp; Return"/>
    <n v="273937"/>
    <x v="0"/>
    <s v="Wahkiakum County / KM Transfer 4L40 &amp; 5L40"/>
    <x v="0"/>
    <x v="0"/>
  </r>
  <r>
    <d v="2022-05-13T00:00:00"/>
    <m/>
    <n v="3"/>
    <s v="Rolloff"/>
    <x v="0"/>
    <x v="0"/>
    <n v="11920"/>
    <n v="5.96"/>
    <n v="0"/>
    <s v="Dump &amp; Return"/>
    <n v="273937"/>
    <x v="0"/>
    <s v="Wahkiakum County / KM Transfer 1 &amp; 2"/>
    <x v="0"/>
    <x v="0"/>
  </r>
  <r>
    <d v="2022-05-20T00:00:00"/>
    <m/>
    <n v="3"/>
    <s v="Rolloff"/>
    <x v="0"/>
    <x v="0"/>
    <n v="12620"/>
    <n v="6.31"/>
    <n v="0"/>
    <s v="Dump &amp; Return"/>
    <n v="273937"/>
    <x v="0"/>
    <s v="Wahkiakum County /KM  Transfer # 3 &amp; 4"/>
    <x v="0"/>
    <x v="0"/>
  </r>
  <r>
    <d v="2022-05-27T00:00:00"/>
    <m/>
    <n v="4"/>
    <s v="Rolloff"/>
    <x v="0"/>
    <x v="0"/>
    <n v="12160"/>
    <n v="6.08"/>
    <n v="0"/>
    <s v="Dump &amp; Return"/>
    <n v="273937"/>
    <x v="0"/>
    <s v="Wahkiakum County/ KM 2 40yds"/>
    <x v="0"/>
    <x v="0"/>
  </r>
  <r>
    <d v="2022-06-01T00:00:00"/>
    <m/>
    <n v="3"/>
    <s v="Rolloff"/>
    <x v="0"/>
    <x v="0"/>
    <n v="11060"/>
    <n v="5.53"/>
    <n v="0"/>
    <s v="Dump &amp; Return"/>
    <n v="273937"/>
    <x v="0"/>
    <s v="Wahkiakum Cnty/ KM Trans # 4 &amp; 5"/>
    <x v="0"/>
    <x v="1"/>
  </r>
  <r>
    <d v="2022-06-08T00:00:00"/>
    <m/>
    <n v="4"/>
    <s v="Rolloff"/>
    <x v="0"/>
    <x v="0"/>
    <n v="12040"/>
    <n v="6.02"/>
    <n v="0"/>
    <s v="Dump &amp; Return"/>
    <n v="273937"/>
    <x v="0"/>
    <s v="Wahkiakum Cnty /KM Trans  # 4L &amp; 5L"/>
    <x v="0"/>
    <x v="1"/>
  </r>
  <r>
    <d v="2022-06-10T00:00:00"/>
    <m/>
    <n v="3"/>
    <s v="Rolloff"/>
    <x v="0"/>
    <x v="0"/>
    <n v="10880"/>
    <n v="5.44"/>
    <n v="0"/>
    <s v="Dump &amp; Return"/>
    <n v="273937"/>
    <x v="0"/>
    <s v="Wahkiakum Cnty/KM Trans  # 1l &amp; 2L"/>
    <x v="0"/>
    <x v="1"/>
  </r>
  <r>
    <d v="2022-06-17T00:00:00"/>
    <m/>
    <n v="2"/>
    <s v="Rolloff"/>
    <x v="0"/>
    <x v="0"/>
    <n v="12160"/>
    <n v="6.08"/>
    <n v="0"/>
    <s v="Dump &amp; Return"/>
    <n v="273937"/>
    <x v="0"/>
    <s v="Wahkiakum County/ KM Trans # 3 &amp; 4"/>
    <x v="0"/>
    <x v="1"/>
  </r>
  <r>
    <d v="2022-06-24T00:00:00"/>
    <m/>
    <n v="3"/>
    <s v="Rolloff"/>
    <x v="0"/>
    <x v="0"/>
    <n v="10460"/>
    <n v="5.23"/>
    <n v="0"/>
    <s v="Dump &amp; Return"/>
    <n v="273937"/>
    <x v="0"/>
    <s v="Wahkiakum county/ KM Trans # 1 &amp; 2"/>
    <x v="0"/>
    <x v="1"/>
  </r>
  <r>
    <d v="2022-06-28T00:00:00"/>
    <m/>
    <n v="2"/>
    <s v="Rolloff"/>
    <x v="0"/>
    <x v="0"/>
    <n v="11940"/>
    <n v="5.97"/>
    <n v="0"/>
    <s v="Dump &amp; Return"/>
    <n v="273937"/>
    <x v="0"/>
    <s v="Wahkiakum County / KM Transfer # 1&amp;4"/>
    <x v="0"/>
    <x v="1"/>
  </r>
  <r>
    <d v="2022-07-06T00:00:00"/>
    <m/>
    <n v="3"/>
    <s v="Rolloff"/>
    <x v="0"/>
    <x v="0"/>
    <n v="24260"/>
    <n v="12.13"/>
    <n v="0"/>
    <s v="Dump &amp; Return"/>
    <n v="273937"/>
    <x v="0"/>
    <s v="Wahkiakum County/KM Transfer # 2L &amp; 5L"/>
    <x v="0"/>
    <x v="2"/>
  </r>
  <r>
    <d v="2022-07-08T00:00:00"/>
    <m/>
    <n v="2"/>
    <s v="Rolloff"/>
    <x v="0"/>
    <x v="0"/>
    <n v="11520"/>
    <n v="5.76"/>
    <n v="0"/>
    <s v="Dump &amp; Return"/>
    <n v="273937"/>
    <x v="0"/>
    <s v="Wahkiakum County/KM Transfer # 1L &amp; 4L"/>
    <x v="0"/>
    <x v="2"/>
  </r>
  <r>
    <d v="2022-07-15T00:00:00"/>
    <m/>
    <n v="5"/>
    <s v="Rolloff"/>
    <x v="0"/>
    <x v="0"/>
    <n v="11330"/>
    <n v="5.665"/>
    <n v="0"/>
    <s v="Dump &amp; Return"/>
    <n v="273937"/>
    <x v="0"/>
    <s v="Wahkiakum County/KM Trans #2l40 &amp; 5L40"/>
    <x v="0"/>
    <x v="2"/>
  </r>
  <r>
    <d v="2022-07-20T00:00:00"/>
    <m/>
    <n v="2"/>
    <s v="Rolloff"/>
    <x v="0"/>
    <x v="0"/>
    <n v="9180"/>
    <n v="4.59"/>
    <n v="0"/>
    <s v="Dump &amp; Return"/>
    <n v="273937"/>
    <x v="0"/>
    <s v="Wahkiakum County/KM Transfer # 3&amp;4"/>
    <x v="0"/>
    <x v="2"/>
  </r>
  <r>
    <d v="2022-07-22T00:00:00"/>
    <m/>
    <n v="2"/>
    <s v="Rolloff"/>
    <x v="0"/>
    <x v="0"/>
    <n v="12160"/>
    <n v="6.08"/>
    <n v="0"/>
    <s v="Dump &amp; Return"/>
    <n v="273937"/>
    <x v="0"/>
    <s v="Wahkiakum County /KM Trans  # 1 &amp; 2"/>
    <x v="0"/>
    <x v="2"/>
  </r>
  <r>
    <d v="2022-07-27T00:00:00"/>
    <m/>
    <n v="3"/>
    <s v="Rolloff"/>
    <x v="0"/>
    <x v="0"/>
    <n v="12000"/>
    <n v="6"/>
    <n v="0"/>
    <s v="Dump &amp; Return"/>
    <n v="273937"/>
    <x v="0"/>
    <s v="Wahkiakum County /KM Trans  # "/>
    <x v="0"/>
    <x v="2"/>
  </r>
  <r>
    <d v="2022-08-01T00:00:00"/>
    <m/>
    <s v="Paul"/>
    <s v="Rolloff"/>
    <x v="0"/>
    <x v="0"/>
    <n v="9780"/>
    <n v="4.8899999999999997"/>
    <n v="0"/>
    <s v="Dump &amp; Return"/>
    <n v="273937"/>
    <x v="0"/>
    <m/>
    <x v="0"/>
    <x v="3"/>
  </r>
  <r>
    <d v="2022-08-05T00:00:00"/>
    <m/>
    <s v="Paul"/>
    <s v="Rolloff"/>
    <x v="0"/>
    <x v="0"/>
    <n v="9500"/>
    <n v="4.75"/>
    <n v="0"/>
    <s v="Dump &amp; Return"/>
    <n v="273937"/>
    <x v="0"/>
    <s v="KM"/>
    <x v="0"/>
    <x v="3"/>
  </r>
  <r>
    <d v="2022-08-09T00:00:00"/>
    <m/>
    <s v="Kevin"/>
    <s v="Rolloff"/>
    <x v="0"/>
    <x v="0"/>
    <n v="21040"/>
    <n v="10.52"/>
    <n v="0"/>
    <s v="Dump &amp; Return"/>
    <n v="273937"/>
    <x v="0"/>
    <s v="KM"/>
    <x v="0"/>
    <x v="3"/>
  </r>
  <r>
    <d v="2022-08-17T00:00:00"/>
    <m/>
    <s v="dave"/>
    <s v="Rolloff"/>
    <x v="0"/>
    <x v="0"/>
    <n v="9780"/>
    <n v="4.8899999999999997"/>
    <n v="0"/>
    <s v="Dump &amp; Return"/>
    <n v="273937"/>
    <x v="0"/>
    <s v="KM"/>
    <x v="0"/>
    <x v="3"/>
  </r>
  <r>
    <d v="2022-08-18T00:00:00"/>
    <m/>
    <s v="dave"/>
    <s v="Rolloff"/>
    <x v="0"/>
    <x v="0"/>
    <n v="9300"/>
    <n v="4.6500000000000004"/>
    <n v="0"/>
    <s v="Dump &amp; Return"/>
    <n v="273937"/>
    <x v="0"/>
    <s v="KM"/>
    <x v="0"/>
    <x v="3"/>
  </r>
  <r>
    <d v="2022-08-23T00:00:00"/>
    <m/>
    <s v="Paul"/>
    <s v="Rolloff"/>
    <x v="0"/>
    <x v="0"/>
    <n v="11380"/>
    <n v="5.69"/>
    <n v="0"/>
    <s v="Dump &amp; Return"/>
    <n v="273937"/>
    <x v="0"/>
    <s v="KM"/>
    <x v="0"/>
    <x v="3"/>
  </r>
  <r>
    <d v="2022-08-30T00:00:00"/>
    <m/>
    <s v="Paul"/>
    <s v="Rolloff"/>
    <x v="0"/>
    <x v="0"/>
    <n v="10400"/>
    <n v="5.2"/>
    <n v="0"/>
    <s v="Dump &amp; Return"/>
    <n v="273937"/>
    <x v="0"/>
    <s v="KM"/>
    <x v="0"/>
    <x v="3"/>
  </r>
  <r>
    <d v="2022-09-02T00:00:00"/>
    <n v="2674788"/>
    <s v="Paul"/>
    <s v="Rolloff"/>
    <x v="0"/>
    <x v="0"/>
    <n v="10300"/>
    <n v="5.15"/>
    <n v="0"/>
    <s v="Dump &amp; Return"/>
    <n v="273937"/>
    <x v="0"/>
    <s v="2 boxes"/>
    <x v="0"/>
    <x v="4"/>
  </r>
  <r>
    <d v="2022-09-07T00:00:00"/>
    <n v="2678033"/>
    <s v="Paul"/>
    <s v="Rolloff"/>
    <x v="0"/>
    <x v="0"/>
    <n v="8760"/>
    <n v="4.38"/>
    <n v="0"/>
    <s v="Dump &amp; Return"/>
    <n v="273937"/>
    <x v="0"/>
    <m/>
    <x v="0"/>
    <x v="4"/>
  </r>
  <r>
    <d v="2022-09-09T00:00:00"/>
    <n v="2679565"/>
    <s v="dave"/>
    <s v="Rolloff"/>
    <x v="0"/>
    <x v="0"/>
    <n v="9080"/>
    <n v="4.54"/>
    <n v="0"/>
    <s v="Dump &amp; Return"/>
    <n v="273937"/>
    <x v="0"/>
    <m/>
    <x v="0"/>
    <x v="4"/>
  </r>
  <r>
    <d v="2022-09-14T00:00:00"/>
    <n v="2683097"/>
    <s v="Paul"/>
    <s v="Rolloff"/>
    <x v="0"/>
    <x v="0"/>
    <n v="8220"/>
    <n v="4.1100000000000003"/>
    <n v="0"/>
    <s v="Dump &amp; Return"/>
    <n v="273937"/>
    <x v="0"/>
    <m/>
    <x v="0"/>
    <x v="4"/>
  </r>
  <r>
    <d v="2022-09-19T00:00:00"/>
    <n v="2686831"/>
    <s v="Paul"/>
    <s v="Rolloff"/>
    <x v="0"/>
    <x v="0"/>
    <n v="9840"/>
    <n v="4.92"/>
    <n v="0"/>
    <s v="Dump &amp; Return"/>
    <n v="273937"/>
    <x v="0"/>
    <s v="KM garbage"/>
    <x v="0"/>
    <x v="4"/>
  </r>
  <r>
    <d v="2022-09-19T00:00:00"/>
    <n v="2687270"/>
    <s v="Paul"/>
    <s v="Rolloff"/>
    <x v="0"/>
    <x v="0"/>
    <n v="10020"/>
    <n v="5.01"/>
    <n v="0"/>
    <s v="Dump &amp; Return"/>
    <n v="273937"/>
    <x v="0"/>
    <s v="KM garbage"/>
    <x v="0"/>
    <x v="4"/>
  </r>
  <r>
    <d v="2022-09-23T00:00:00"/>
    <n v="2689733"/>
    <s v="Paul"/>
    <s v="Rolloff"/>
    <x v="0"/>
    <x v="0"/>
    <n v="10760"/>
    <n v="5.38"/>
    <n v="0"/>
    <s v="Dump &amp; Return"/>
    <n v="273937"/>
    <x v="0"/>
    <m/>
    <x v="0"/>
    <x v="4"/>
  </r>
  <r>
    <d v="2022-09-30T00:00:00"/>
    <n v="2694554"/>
    <s v="Paul"/>
    <s v="Rolloff"/>
    <x v="0"/>
    <x v="0"/>
    <n v="9620"/>
    <n v="4.8099999999999996"/>
    <n v="0"/>
    <s v="Dump &amp; Return"/>
    <s v="273937-002"/>
    <x v="0"/>
    <s v="KM 2 boxes"/>
    <x v="0"/>
    <x v="4"/>
  </r>
  <r>
    <d v="2022-10-04T00:00:00"/>
    <n v="2697385"/>
    <s v="dave"/>
    <s v="Rolloff"/>
    <x v="0"/>
    <x v="0"/>
    <n v="10580"/>
    <n v="5.29"/>
    <n v="0"/>
    <s v="Dump &amp; Return"/>
    <s v="273937-001"/>
    <x v="0"/>
    <s v="KM 2 boxes"/>
    <x v="0"/>
    <x v="5"/>
  </r>
  <r>
    <d v="2022-10-07T00:00:00"/>
    <n v="2699494"/>
    <s v="Paul"/>
    <s v="Rolloff"/>
    <x v="0"/>
    <x v="0"/>
    <n v="6980"/>
    <n v="3.49"/>
    <n v="0"/>
    <s v="Dump &amp; Return"/>
    <s v="273937-001"/>
    <x v="0"/>
    <s v="KM 2 boxes"/>
    <x v="0"/>
    <x v="5"/>
  </r>
  <r>
    <d v="2022-10-12T00:00:00"/>
    <d v="9300-11-29T00:00:00"/>
    <s v="Paul"/>
    <s v="Rolloff"/>
    <x v="0"/>
    <x v="0"/>
    <n v="9700"/>
    <n v="4.8499999999999996"/>
    <n v="0"/>
    <s v="Dump &amp; Return"/>
    <s v="273937-001"/>
    <x v="0"/>
    <s v="KM 2 boxes"/>
    <x v="0"/>
    <x v="5"/>
  </r>
  <r>
    <d v="2022-10-14T00:00:00"/>
    <n v="2704560"/>
    <s v="Paul"/>
    <s v="Rolloff"/>
    <x v="0"/>
    <x v="0"/>
    <n v="14180"/>
    <n v="7.09"/>
    <n v="0"/>
    <s v="Dump &amp; Return"/>
    <s v="273937-001"/>
    <x v="0"/>
    <s v="KM 2 boxes"/>
    <x v="0"/>
    <x v="5"/>
  </r>
  <r>
    <d v="2022-10-18T00:00:00"/>
    <n v="2707136"/>
    <s v="Paul"/>
    <s v="Rolloff"/>
    <x v="0"/>
    <x v="0"/>
    <n v="10720"/>
    <n v="5.36"/>
    <n v="0"/>
    <s v="Dump &amp; Return"/>
    <s v="273937-001"/>
    <x v="0"/>
    <s v="KM 2 boxes"/>
    <x v="0"/>
    <x v="5"/>
  </r>
  <r>
    <d v="2022-10-21T00:00:00"/>
    <n v="2709260"/>
    <s v="Paul"/>
    <s v="Rolloff"/>
    <x v="0"/>
    <x v="0"/>
    <n v="9160"/>
    <n v="4.58"/>
    <n v="0"/>
    <s v="Dump &amp; Return"/>
    <s v="273937-01"/>
    <x v="0"/>
    <s v="KM 2 boxes"/>
    <x v="0"/>
    <x v="5"/>
  </r>
  <r>
    <d v="2022-10-26T00:00:00"/>
    <n v="2712123"/>
    <s v="bob"/>
    <s v="Rolloff"/>
    <x v="0"/>
    <x v="0"/>
    <n v="7780"/>
    <n v="3.89"/>
    <n v="0"/>
    <s v="Dump &amp; Return"/>
    <s v="273937-001"/>
    <x v="0"/>
    <s v="KM 2 boxes"/>
    <x v="0"/>
    <x v="5"/>
  </r>
  <r>
    <d v="2022-10-28T00:00:00"/>
    <n v="2713289"/>
    <s v="Paul"/>
    <s v="Rolloff"/>
    <x v="0"/>
    <x v="0"/>
    <n v="8480"/>
    <n v="4.24"/>
    <n v="0"/>
    <s v="Dump &amp; Return"/>
    <s v="273937-001"/>
    <x v="0"/>
    <s v="KM 2 boxes"/>
    <x v="0"/>
    <x v="5"/>
  </r>
  <r>
    <d v="2022-11-04T00:00:00"/>
    <n v="2717024"/>
    <s v="Paul"/>
    <s v="Rolloff"/>
    <x v="0"/>
    <x v="0"/>
    <n v="10680"/>
    <n v="5.34"/>
    <n v="0"/>
    <s v="Dump &amp; Return"/>
    <s v="273937-001"/>
    <x v="0"/>
    <m/>
    <x v="0"/>
    <x v="6"/>
  </r>
  <r>
    <d v="2022-11-08T00:00:00"/>
    <n v="2719083"/>
    <s v="Chad"/>
    <s v="Rolloff"/>
    <x v="0"/>
    <x v="0"/>
    <n v="5360"/>
    <n v="2.68"/>
    <n v="0"/>
    <s v="Dump &amp; Return"/>
    <s v="273937-001"/>
    <x v="0"/>
    <m/>
    <x v="0"/>
    <x v="6"/>
  </r>
  <r>
    <d v="2022-11-14T00:00:00"/>
    <n v="2722656"/>
    <s v="Chad"/>
    <s v="Rolloff"/>
    <x v="0"/>
    <x v="0"/>
    <n v="12220"/>
    <n v="6.11"/>
    <n v="0"/>
    <s v="Dump &amp; Return"/>
    <s v="273937-001"/>
    <x v="0"/>
    <s v="KM 2 boxes"/>
    <x v="0"/>
    <x v="6"/>
  </r>
  <r>
    <d v="2022-11-21T00:00:00"/>
    <n v="2726774"/>
    <s v="Paul"/>
    <s v="Rolloff"/>
    <x v="0"/>
    <x v="0"/>
    <n v="11100"/>
    <n v="5.55"/>
    <n v="0"/>
    <s v="Dump &amp; Return"/>
    <s v="273937-001"/>
    <x v="0"/>
    <m/>
    <x v="0"/>
    <x v="6"/>
  </r>
  <r>
    <d v="2022-11-29T00:00:00"/>
    <n v="273158"/>
    <s v="Paul"/>
    <s v="Rolloff"/>
    <x v="0"/>
    <x v="0"/>
    <n v="8980"/>
    <n v="4.49"/>
    <n v="0"/>
    <s v="Dump &amp; Return"/>
    <s v="273937-001"/>
    <x v="0"/>
    <m/>
    <x v="0"/>
    <x v="6"/>
  </r>
  <r>
    <d v="2022-12-05T00:00:00"/>
    <n v="2734151"/>
    <s v="Chad"/>
    <s v="Rolloff"/>
    <x v="0"/>
    <x v="0"/>
    <n v="17400"/>
    <n v="8.6999999999999993"/>
    <n v="0"/>
    <s v="Dump &amp; Return"/>
    <s v="273937-001"/>
    <x v="0"/>
    <m/>
    <x v="0"/>
    <x v="7"/>
  </r>
  <r>
    <d v="2022-12-13T00:00:00"/>
    <n v="2738058"/>
    <s v="Paul"/>
    <s v="Rolloff"/>
    <x v="0"/>
    <x v="0"/>
    <n v="8060"/>
    <n v="4.03"/>
    <n v="0"/>
    <s v="Dump &amp; Return"/>
    <s v="273937-001"/>
    <x v="0"/>
    <m/>
    <x v="0"/>
    <x v="7"/>
  </r>
  <r>
    <d v="2022-12-16T00:00:00"/>
    <n v="2739734"/>
    <s v="Chad"/>
    <s v="Rolloff"/>
    <x v="0"/>
    <x v="0"/>
    <n v="11560"/>
    <n v="5.78"/>
    <n v="0"/>
    <s v="Dump &amp; Return"/>
    <s v="273937-001"/>
    <x v="0"/>
    <m/>
    <x v="0"/>
    <x v="7"/>
  </r>
  <r>
    <d v="2022-12-22T00:00:00"/>
    <n v="2742800"/>
    <s v="Chad"/>
    <s v="Rolloff"/>
    <x v="0"/>
    <x v="0"/>
    <n v="5760"/>
    <n v="2.88"/>
    <n v="0"/>
    <s v="Dump &amp; Return"/>
    <s v="273937-001"/>
    <x v="0"/>
    <s v="1 box only"/>
    <x v="0"/>
    <x v="7"/>
  </r>
  <r>
    <d v="2023-01-02T00:00:00"/>
    <n v="2747716"/>
    <s v="dave"/>
    <s v="Rolloff"/>
    <x v="0"/>
    <x v="0"/>
    <n v="4240"/>
    <n v="2.12"/>
    <n v="0"/>
    <s v="Dump &amp; Return"/>
    <s v="273937-001"/>
    <x v="0"/>
    <s v="KM 1 box"/>
    <x v="0"/>
    <x v="8"/>
  </r>
  <r>
    <d v="2023-01-02T00:00:00"/>
    <n v="2747721"/>
    <s v="dave"/>
    <s v="Rolloff"/>
    <x v="0"/>
    <x v="0"/>
    <n v="6380"/>
    <n v="3.19"/>
    <n v="0"/>
    <s v="Dump &amp; Return"/>
    <s v="273937-001"/>
    <x v="0"/>
    <s v="KM 1 box"/>
    <x v="0"/>
    <x v="8"/>
  </r>
  <r>
    <d v="2023-01-09T00:00:00"/>
    <n v="2752253"/>
    <s v="Paul"/>
    <s v="Rolloff"/>
    <x v="0"/>
    <x v="0"/>
    <n v="9740"/>
    <n v="4.87"/>
    <n v="0"/>
    <s v="Dump &amp; Return"/>
    <s v="273937-001"/>
    <x v="0"/>
    <s v="KM - 2L40 &amp; 3L40"/>
    <x v="0"/>
    <x v="8"/>
  </r>
  <r>
    <d v="2023-01-09T00:00:00"/>
    <n v="2752445"/>
    <s v="Paul"/>
    <s v="Rolloff"/>
    <x v="0"/>
    <x v="0"/>
    <n v="9740"/>
    <n v="4.87"/>
    <n v="0"/>
    <s v="Dump &amp; Return"/>
    <s v="273937-001"/>
    <x v="0"/>
    <s v="KM - 4L40 &amp; 5L40"/>
    <x v="0"/>
    <x v="8"/>
  </r>
  <r>
    <d v="2023-01-18T00:00:00"/>
    <n v="2757130"/>
    <s v="Paul"/>
    <s v="Rolloff"/>
    <x v="0"/>
    <x v="0"/>
    <n v="11060"/>
    <n v="5.53"/>
    <n v="0"/>
    <s v="Dump &amp; Return"/>
    <s v="273937-001"/>
    <x v="0"/>
    <s v="KM - 2L40 &amp; 3L40"/>
    <x v="0"/>
    <x v="8"/>
  </r>
  <r>
    <d v="2023-01-25T00:00:00"/>
    <n v="2760962"/>
    <s v="Paul"/>
    <s v="Rolloff"/>
    <x v="0"/>
    <x v="0"/>
    <n v="12820"/>
    <n v="6.41"/>
    <n v="0"/>
    <s v="Dump &amp; Return"/>
    <s v="273937-001"/>
    <x v="0"/>
    <s v="KM - 4L40 &amp; 5L40"/>
    <x v="0"/>
    <x v="8"/>
  </r>
  <r>
    <d v="2023-01-31T00:00:00"/>
    <n v="2764337"/>
    <s v="dave"/>
    <s v="Rolloff"/>
    <x v="0"/>
    <x v="0"/>
    <n v="9640"/>
    <n v="4.82"/>
    <n v="0"/>
    <s v="Dump &amp; Return"/>
    <s v="273937-001"/>
    <x v="0"/>
    <s v="KM 1L40 &amp; 2L40"/>
    <x v="0"/>
    <x v="8"/>
  </r>
  <r>
    <d v="2023-02-07T00:00:00"/>
    <n v="2768159"/>
    <s v="Paul"/>
    <s v="Rolloff"/>
    <x v="0"/>
    <x v="0"/>
    <n v="10440"/>
    <n v="5.22"/>
    <n v="0"/>
    <s v="Dump &amp; Return"/>
    <s v="273937-001"/>
    <x v="0"/>
    <s v="KM Haul 2l&amp;3L"/>
    <x v="0"/>
    <x v="9"/>
  </r>
  <r>
    <d v="2023-02-08T00:00:00"/>
    <n v="2768616"/>
    <s v="Paul"/>
    <s v="Rolloff"/>
    <x v="0"/>
    <x v="0"/>
    <n v="9760"/>
    <n v="4.88"/>
    <n v="0"/>
    <s v="Dump &amp; Return"/>
    <s v="273937-001"/>
    <x v="0"/>
    <m/>
    <x v="0"/>
    <x v="9"/>
  </r>
  <r>
    <d v="2023-02-15T00:00:00"/>
    <n v="2772395"/>
    <s v="dave"/>
    <s v="Rolloff"/>
    <x v="0"/>
    <x v="0"/>
    <n v="22780"/>
    <n v="11.39"/>
    <n v="0"/>
    <s v="Dump &amp; Return"/>
    <s v="273937-001"/>
    <x v="0"/>
    <s v="KM Haul 3L &amp; 4L"/>
    <x v="0"/>
    <x v="9"/>
  </r>
  <r>
    <d v="2023-02-21T00:00:00"/>
    <n v="2775820"/>
    <s v="dave"/>
    <s v="Rolloff"/>
    <x v="0"/>
    <x v="0"/>
    <n v="9420"/>
    <n v="4.71"/>
    <n v="0"/>
    <s v="Dump &amp; Return"/>
    <s v="273937-001"/>
    <x v="0"/>
    <s v="KM #1 &amp; #2"/>
    <x v="0"/>
    <x v="9"/>
  </r>
  <r>
    <d v="2023-03-03T00:00:00"/>
    <n v="2780651"/>
    <s v="Paul"/>
    <s v="Rolloff"/>
    <x v="0"/>
    <x v="0"/>
    <n v="22140"/>
    <n v="11.07"/>
    <n v="0"/>
    <s v="Dump &amp; Return"/>
    <s v="273937-001"/>
    <x v="0"/>
    <s v="KM Transfer  #2L &amp; 3L"/>
    <x v="0"/>
    <x v="10"/>
  </r>
  <r>
    <d v="2023-03-06T00:00:00"/>
    <n v="2782535"/>
    <s v="bob"/>
    <s v="Rolloff"/>
    <x v="0"/>
    <x v="0"/>
    <n v="10660"/>
    <n v="5.33"/>
    <n v="0"/>
    <s v="Dump &amp; Return"/>
    <s v="273937-001"/>
    <x v="0"/>
    <s v="KM Transfer  #5L &amp; 4L"/>
    <x v="0"/>
    <x v="10"/>
  </r>
  <r>
    <d v="2023-03-14T00:00:00"/>
    <n v="2786799"/>
    <s v="dave"/>
    <s v="Rolloff"/>
    <x v="0"/>
    <x v="0"/>
    <n v="11940"/>
    <n v="5.97"/>
    <n v="0"/>
    <s v="Dump &amp; Return"/>
    <s v="273937-001"/>
    <x v="0"/>
    <s v="KM Transfer #1 &amp; #2"/>
    <x v="0"/>
    <x v="10"/>
  </r>
  <r>
    <d v="2023-03-17T00:00:00"/>
    <n v="2788778"/>
    <s v="Paul"/>
    <s v="Rolloff"/>
    <x v="0"/>
    <x v="0"/>
    <n v="12460"/>
    <n v="6.23"/>
    <n v="0"/>
    <s v="Dump &amp; Return"/>
    <s v="273937-001"/>
    <x v="0"/>
    <s v="KM Transfer  3&amp;4"/>
    <x v="0"/>
    <x v="10"/>
  </r>
  <r>
    <d v="2023-03-23T00:00:00"/>
    <n v="2793018"/>
    <s v="bob"/>
    <s v="Rolloff"/>
    <x v="0"/>
    <x v="0"/>
    <n v="7820"/>
    <n v="3.91"/>
    <n v="0"/>
    <s v="Dump &amp; Return"/>
    <s v="273937-001"/>
    <x v="0"/>
    <s v="KM Transfer 1&amp;2"/>
    <x v="0"/>
    <x v="10"/>
  </r>
  <r>
    <d v="2023-03-27T00:00:00"/>
    <n v="2795112"/>
    <s v="bob"/>
    <s v="Rolloff"/>
    <x v="0"/>
    <x v="0"/>
    <n v="10320"/>
    <n v="5.16"/>
    <n v="0"/>
    <s v="Dump &amp; Return"/>
    <s v="273937-001"/>
    <x v="0"/>
    <m/>
    <x v="0"/>
    <x v="10"/>
  </r>
  <r>
    <d v="2023-03-29T00:00:00"/>
    <n v="2796087"/>
    <s v="dave"/>
    <s v="Rolloff"/>
    <x v="0"/>
    <x v="0"/>
    <n v="9520"/>
    <n v="4.76"/>
    <n v="0"/>
    <s v="Dump &amp; Return"/>
    <s v="273937-001"/>
    <x v="0"/>
    <s v="KM Trans (1&amp;2)"/>
    <x v="0"/>
    <x v="10"/>
  </r>
  <r>
    <d v="2023-04-04T00:00:00"/>
    <n v="2799588"/>
    <s v="Paul"/>
    <s v="Rolloff"/>
    <x v="0"/>
    <x v="0"/>
    <n v="9580"/>
    <n v="4.79"/>
    <n v="0"/>
    <s v="Dump &amp; Return"/>
    <s v="273937-001"/>
    <x v="0"/>
    <s v="KM Transfer #1 &amp; 2"/>
    <x v="0"/>
    <x v="11"/>
  </r>
  <r>
    <d v="2023-04-11T00:00:00"/>
    <n v="2802954"/>
    <s v="Paul"/>
    <s v="Rolloff"/>
    <x v="0"/>
    <x v="0"/>
    <n v="10100"/>
    <n v="5.05"/>
    <n v="0"/>
    <s v="Dump &amp; Return"/>
    <s v="273937-001"/>
    <x v="0"/>
    <m/>
    <x v="0"/>
    <x v="11"/>
  </r>
  <r>
    <d v="2023-04-12T00:00:00"/>
    <n v="2803448"/>
    <s v="dave"/>
    <s v="Rolloff"/>
    <x v="0"/>
    <x v="0"/>
    <n v="12220"/>
    <n v="6.11"/>
    <n v="0"/>
    <s v="Dump &amp; Return"/>
    <s v="273937-001"/>
    <x v="0"/>
    <s v="KM Transfer #3&amp;4"/>
    <x v="0"/>
    <x v="11"/>
  </r>
  <r>
    <d v="2023-04-20T00:00:00"/>
    <n v="2807988"/>
    <s v="dave"/>
    <s v="Rolloff"/>
    <x v="0"/>
    <x v="0"/>
    <n v="14840"/>
    <n v="7.42"/>
    <n v="0"/>
    <s v="Dump &amp; Return"/>
    <s v="273937-001"/>
    <x v="0"/>
    <s v="KM Transfer #3&amp;4"/>
    <x v="0"/>
    <x v="11"/>
  </r>
  <r>
    <d v="2023-04-26T00:00:00"/>
    <n v="2811685"/>
    <s v="Paul"/>
    <s v="Rolloff"/>
    <x v="1"/>
    <x v="0"/>
    <n v="11980"/>
    <n v="5.99"/>
    <n v="0"/>
    <s v="Dump &amp; Return"/>
    <s v="273937-001"/>
    <x v="0"/>
    <s v="KM Transfer #1 &amp; #2"/>
    <x v="0"/>
    <x v="11"/>
  </r>
  <r>
    <d v="2022-05-02T00:00:00"/>
    <m/>
    <n v="2"/>
    <s v="Rolloff"/>
    <x v="0"/>
    <x v="1"/>
    <n v="24540"/>
    <n v="12.27"/>
    <n v="0"/>
    <s v="Dump &amp; Return"/>
    <s v="12797190-002"/>
    <x v="1"/>
    <s v="Weyco 2 Ash Boxes"/>
    <x v="0"/>
    <x v="0"/>
  </r>
  <r>
    <d v="2022-05-06T00:00:00"/>
    <m/>
    <n v="2"/>
    <s v="Rolloff"/>
    <x v="0"/>
    <x v="1"/>
    <n v="25100"/>
    <n v="12.55"/>
    <n v="0"/>
    <s v="Dump &amp; Return"/>
    <s v="12797190-002"/>
    <x v="1"/>
    <s v="Weyco 2 Ash Boxes"/>
    <x v="0"/>
    <x v="0"/>
  </r>
  <r>
    <d v="2022-05-10T00:00:00"/>
    <m/>
    <n v="3"/>
    <s v="Rolloff"/>
    <x v="0"/>
    <x v="1"/>
    <n v="24760"/>
    <n v="12.38"/>
    <n v="0"/>
    <s v="Dump &amp; Return"/>
    <s v="12797190-002"/>
    <x v="1"/>
    <s v="Weyco 2 Ash Boxes"/>
    <x v="0"/>
    <x v="0"/>
  </r>
  <r>
    <d v="2022-05-16T00:00:00"/>
    <m/>
    <n v="3"/>
    <s v="Rolloff"/>
    <x v="0"/>
    <x v="1"/>
    <n v="27080"/>
    <n v="13.54"/>
    <n v="0"/>
    <s v="Dump &amp; Return"/>
    <s v="12797190-002"/>
    <x v="1"/>
    <s v="Weyco Ash Boxes #4 &amp; 5"/>
    <x v="0"/>
    <x v="0"/>
  </r>
  <r>
    <d v="2022-05-18T00:00:00"/>
    <m/>
    <n v="2"/>
    <s v="Rolloff"/>
    <x v="0"/>
    <x v="1"/>
    <n v="22900"/>
    <n v="11.45"/>
    <n v="0"/>
    <s v="Dump &amp; Return"/>
    <s v="12797190-002"/>
    <x v="1"/>
    <s v="Weyco Ash Boxes"/>
    <x v="0"/>
    <x v="0"/>
  </r>
  <r>
    <d v="2022-05-23T00:00:00"/>
    <m/>
    <n v="2"/>
    <s v="Rolloff"/>
    <x v="0"/>
    <x v="1"/>
    <n v="25080"/>
    <n v="12.54"/>
    <n v="0"/>
    <s v="Dump &amp; Return"/>
    <s v="12797190-002"/>
    <x v="1"/>
    <s v="Weyco 2 Ash Boxes"/>
    <x v="0"/>
    <x v="0"/>
  </r>
  <r>
    <d v="2022-05-26T00:00:00"/>
    <m/>
    <n v="3"/>
    <s v="Rolloff"/>
    <x v="0"/>
    <x v="1"/>
    <n v="24820"/>
    <n v="12.41"/>
    <n v="0"/>
    <s v="Dump &amp; Return"/>
    <s v="12797190-002"/>
    <x v="1"/>
    <s v="Weyco 2 Ash Boxes"/>
    <x v="0"/>
    <x v="0"/>
  </r>
  <r>
    <d v="2022-05-30T00:00:00"/>
    <m/>
    <n v="4"/>
    <s v="Rolloff"/>
    <x v="0"/>
    <x v="1"/>
    <n v="23660"/>
    <n v="11.83"/>
    <n v="0"/>
    <s v="Dump &amp; Return"/>
    <s v="12797190-002"/>
    <x v="1"/>
    <s v="Weyco 2 Ash Boxes"/>
    <x v="0"/>
    <x v="0"/>
  </r>
  <r>
    <d v="2022-06-06T00:00:00"/>
    <m/>
    <n v="4"/>
    <s v="Rolloff"/>
    <x v="0"/>
    <x v="1"/>
    <n v="20820"/>
    <n v="10.41"/>
    <n v="0"/>
    <s v="Dump &amp; Return"/>
    <s v="12797190-002"/>
    <x v="1"/>
    <m/>
    <x v="0"/>
    <x v="1"/>
  </r>
  <r>
    <d v="2022-06-10T00:00:00"/>
    <m/>
    <n v="2"/>
    <s v="Rolloff"/>
    <x v="0"/>
    <x v="1"/>
    <n v="27720"/>
    <n v="13.86"/>
    <n v="0"/>
    <s v="Dump &amp; Return"/>
    <s v="12797190-002"/>
    <x v="1"/>
    <s v="Weyco 2 Ash Boxes"/>
    <x v="0"/>
    <x v="1"/>
  </r>
  <r>
    <d v="2022-06-13T00:00:00"/>
    <m/>
    <n v="3"/>
    <s v="Rolloff"/>
    <x v="0"/>
    <x v="1"/>
    <n v="24620"/>
    <n v="12.31"/>
    <n v="0"/>
    <s v="Dump &amp; Return"/>
    <s v="12797190-002"/>
    <x v="1"/>
    <s v="Weyco 2 Ash Boxes"/>
    <x v="0"/>
    <x v="1"/>
  </r>
  <r>
    <d v="2022-06-20T00:00:00"/>
    <m/>
    <n v="3"/>
    <s v="Rolloff"/>
    <x v="0"/>
    <x v="1"/>
    <n v="28720"/>
    <n v="14.36"/>
    <n v="0"/>
    <s v="Dump &amp; Return"/>
    <s v="12797190-002"/>
    <x v="1"/>
    <s v="Weyco 2 Ash Boxes"/>
    <x v="0"/>
    <x v="1"/>
  </r>
  <r>
    <d v="2022-06-22T00:00:00"/>
    <m/>
    <n v="2"/>
    <s v="Rolloff"/>
    <x v="0"/>
    <x v="1"/>
    <n v="24940"/>
    <n v="12.47"/>
    <n v="0"/>
    <s v="Dump &amp; Return"/>
    <s v="12797190-002"/>
    <x v="1"/>
    <s v="Weyco 2 Ash Boxes"/>
    <x v="0"/>
    <x v="1"/>
  </r>
  <r>
    <d v="2022-06-29T00:00:00"/>
    <m/>
    <n v="3"/>
    <s v="Rolloff"/>
    <x v="0"/>
    <x v="1"/>
    <n v="30380"/>
    <n v="15.19"/>
    <n v="0"/>
    <s v="Dump &amp; Return"/>
    <s v="12797190-002"/>
    <x v="1"/>
    <s v="Weyco Ash Boxes"/>
    <x v="0"/>
    <x v="1"/>
  </r>
  <r>
    <d v="2022-07-05T00:00:00"/>
    <m/>
    <n v="3"/>
    <s v="Rolloff"/>
    <x v="0"/>
    <x v="1"/>
    <n v="27700"/>
    <n v="13.85"/>
    <n v="0"/>
    <s v="Dump &amp; Return"/>
    <s v="12797190-002"/>
    <x v="1"/>
    <s v="Weyco Ash Boxes"/>
    <x v="0"/>
    <x v="2"/>
  </r>
  <r>
    <d v="2022-07-11T00:00:00"/>
    <m/>
    <n v="3"/>
    <s v="Rolloff"/>
    <x v="0"/>
    <x v="1"/>
    <n v="25680"/>
    <n v="12.84"/>
    <n v="0"/>
    <s v="Dump &amp; Return"/>
    <s v="12797190-002"/>
    <x v="1"/>
    <s v="Weyco 2 Ash Boxes"/>
    <x v="0"/>
    <x v="2"/>
  </r>
  <r>
    <d v="2022-07-18T00:00:00"/>
    <m/>
    <n v="3"/>
    <s v="Rolloff"/>
    <x v="0"/>
    <x v="1"/>
    <n v="31780"/>
    <n v="15.89"/>
    <n v="0"/>
    <s v="Dump &amp; Return"/>
    <s v="12797190-002"/>
    <x v="1"/>
    <s v="Weyco 2 Ash Boxes"/>
    <x v="0"/>
    <x v="2"/>
  </r>
  <r>
    <d v="2022-07-22T00:00:00"/>
    <m/>
    <n v="3"/>
    <s v="Rolloff"/>
    <x v="0"/>
    <x v="1"/>
    <n v="34800"/>
    <n v="17.399999999999999"/>
    <n v="0"/>
    <s v="Dump &amp; Return"/>
    <s v="12797190-002"/>
    <x v="1"/>
    <s v="Weyco Ash Boxes"/>
    <x v="0"/>
    <x v="2"/>
  </r>
  <r>
    <d v="2022-07-27T00:00:00"/>
    <m/>
    <n v="2"/>
    <s v="Rolloff"/>
    <x v="0"/>
    <x v="1"/>
    <n v="28320"/>
    <n v="14.16"/>
    <n v="0"/>
    <s v="Dump &amp; Return"/>
    <s v="12797190-002"/>
    <x v="1"/>
    <s v="Weyco Ash 2 boxes"/>
    <x v="0"/>
    <x v="2"/>
  </r>
  <r>
    <d v="2022-08-02T00:00:00"/>
    <m/>
    <s v="Kevin"/>
    <s v="Rolloff"/>
    <x v="0"/>
    <x v="1"/>
    <n v="30560"/>
    <n v="15.28"/>
    <n v="0"/>
    <s v="Dump &amp; Return"/>
    <s v="12797190-002"/>
    <x v="1"/>
    <s v="Weyco haul"/>
    <x v="0"/>
    <x v="3"/>
  </r>
  <r>
    <d v="2022-08-08T00:00:00"/>
    <n v="59034"/>
    <s v="Paul"/>
    <s v="Rolloff"/>
    <x v="0"/>
    <x v="1"/>
    <n v="26380"/>
    <n v="13.19"/>
    <n v="0"/>
    <s v="Dump &amp; Return"/>
    <s v="12797190-002"/>
    <x v="1"/>
    <s v="weyco haul"/>
    <x v="0"/>
    <x v="3"/>
  </r>
  <r>
    <d v="2022-08-15T00:00:00"/>
    <m/>
    <s v="Paul"/>
    <s v="Rolloff"/>
    <x v="0"/>
    <x v="1"/>
    <n v="31240"/>
    <n v="15.62"/>
    <n v="0"/>
    <s v="Dump &amp; Return"/>
    <s v="12797190-002"/>
    <x v="1"/>
    <s v="weyco haul"/>
    <x v="0"/>
    <x v="3"/>
  </r>
  <r>
    <d v="2022-08-22T00:00:00"/>
    <m/>
    <s v="Paul"/>
    <s v="Rolloff"/>
    <x v="0"/>
    <x v="1"/>
    <n v="31100"/>
    <n v="15.55"/>
    <n v="0"/>
    <s v="Dump &amp; Return"/>
    <s v="12797190-002"/>
    <x v="1"/>
    <s v="weyco haul"/>
    <x v="0"/>
    <x v="3"/>
  </r>
  <r>
    <d v="2022-08-29T00:00:00"/>
    <m/>
    <s v="Paul"/>
    <s v="Rolloff"/>
    <x v="0"/>
    <x v="1"/>
    <n v="28100"/>
    <n v="14.05"/>
    <n v="0"/>
    <s v="Dump &amp; Return"/>
    <s v="12797190-002"/>
    <x v="1"/>
    <s v="weyco haul"/>
    <x v="0"/>
    <x v="3"/>
  </r>
  <r>
    <d v="2022-09-06T00:00:00"/>
    <n v="59372"/>
    <s v="Paul"/>
    <s v="Rolloff"/>
    <x v="0"/>
    <x v="1"/>
    <n v="31500"/>
    <n v="15.75"/>
    <n v="0"/>
    <s v="Dump &amp; Return"/>
    <s v="12797190-002"/>
    <x v="1"/>
    <s v="weyco to silversprings"/>
    <x v="0"/>
    <x v="4"/>
  </r>
  <r>
    <d v="2022-09-09T00:00:00"/>
    <m/>
    <s v="Paul"/>
    <s v="Rolloff"/>
    <x v="0"/>
    <x v="1"/>
    <n v="33380"/>
    <n v="16.690000000000001"/>
    <n v="0"/>
    <s v="Dump &amp; Return"/>
    <s v="12797190-002"/>
    <x v="1"/>
    <s v="weyco to silversprings"/>
    <x v="0"/>
    <x v="4"/>
  </r>
  <r>
    <d v="2022-11-07T00:00:00"/>
    <n v="60077"/>
    <s v="Paul"/>
    <s v="Rolloff"/>
    <x v="1"/>
    <x v="1"/>
    <n v="38820"/>
    <n v="19.41"/>
    <n v="0"/>
    <s v="Dump &amp; Return"/>
    <s v="12797190-002"/>
    <x v="1"/>
    <s v="Weyco Ash"/>
    <x v="0"/>
    <x v="6"/>
  </r>
  <r>
    <d v="2022-11-14T00:00:00"/>
    <n v="60151"/>
    <s v="Paul"/>
    <s v="Rolloff"/>
    <x v="1"/>
    <x v="1"/>
    <n v="24920"/>
    <n v="12.46"/>
    <n v="0"/>
    <s v="Dump &amp; Return"/>
    <s v="12797190-002"/>
    <x v="1"/>
    <s v="Weyco Ash"/>
    <x v="0"/>
    <x v="6"/>
  </r>
  <r>
    <d v="2022-11-16T00:00:00"/>
    <n v="60203"/>
    <s v="Paul"/>
    <s v="Rolloff"/>
    <x v="1"/>
    <x v="1"/>
    <n v="20720"/>
    <n v="10.36"/>
    <n v="0"/>
    <s v="Dump &amp; Return"/>
    <s v="12797190-002"/>
    <x v="1"/>
    <s v="Weyco Ash"/>
    <x v="0"/>
    <x v="6"/>
  </r>
  <r>
    <d v="2022-11-23T00:00:00"/>
    <n v="60281"/>
    <s v="Paul"/>
    <s v="Rolloff"/>
    <x v="1"/>
    <x v="1"/>
    <n v="29580"/>
    <n v="14.79"/>
    <n v="0"/>
    <s v="Dump &amp; Return"/>
    <s v="12797190-002"/>
    <x v="1"/>
    <s v="Weyco ash"/>
    <x v="0"/>
    <x v="6"/>
  </r>
  <r>
    <d v="2022-11-28T00:00:00"/>
    <n v="60329"/>
    <s v="Paul"/>
    <s v="Rolloff"/>
    <x v="1"/>
    <x v="1"/>
    <n v="26740"/>
    <n v="13.37"/>
    <n v="0"/>
    <s v="Dump &amp; Return"/>
    <s v="12797190-002"/>
    <x v="1"/>
    <s v="Weyco ash boxes"/>
    <x v="0"/>
    <x v="6"/>
  </r>
  <r>
    <d v="2022-12-02T00:00:00"/>
    <n v="60378"/>
    <s v="Paul"/>
    <s v="Rolloff"/>
    <x v="1"/>
    <x v="1"/>
    <n v="25480"/>
    <n v="12.74"/>
    <n v="0"/>
    <s v="Dump &amp; Return"/>
    <s v="12797190-002"/>
    <x v="1"/>
    <s v="Weyco ash"/>
    <x v="0"/>
    <x v="7"/>
  </r>
  <r>
    <d v="2022-12-05T00:00:00"/>
    <n v="60392"/>
    <s v="Paul"/>
    <s v="Rolloff"/>
    <x v="1"/>
    <x v="1"/>
    <n v="22360"/>
    <n v="11.18"/>
    <n v="0"/>
    <s v="Dump &amp; Return"/>
    <s v="12797190-002"/>
    <x v="1"/>
    <s v="Weyco ash"/>
    <x v="0"/>
    <x v="7"/>
  </r>
  <r>
    <d v="2022-12-09T00:00:00"/>
    <n v="60452"/>
    <s v="bob"/>
    <s v="Rolloff"/>
    <x v="1"/>
    <x v="1"/>
    <n v="20980"/>
    <n v="10.49"/>
    <n v="0"/>
    <s v="Dump &amp; Return"/>
    <s v="12797190-002"/>
    <x v="1"/>
    <s v="Weyco ash box "/>
    <x v="0"/>
    <x v="7"/>
  </r>
  <r>
    <d v="2022-12-12T00:00:00"/>
    <n v="60471"/>
    <s v="Paul"/>
    <s v="Rolloff"/>
    <x v="1"/>
    <x v="1"/>
    <n v="19620"/>
    <n v="9.81"/>
    <n v="0"/>
    <s v="Dump &amp; Return"/>
    <s v="12797190-002"/>
    <x v="1"/>
    <s v="weyco ash boxes"/>
    <x v="0"/>
    <x v="7"/>
  </r>
  <r>
    <d v="2022-12-15T00:00:00"/>
    <n v="60540"/>
    <s v="Paul"/>
    <s v="Rolloff"/>
    <x v="1"/>
    <x v="1"/>
    <n v="23400"/>
    <n v="11.7"/>
    <n v="0"/>
    <s v="Dump &amp; Return"/>
    <s v="12797190-002"/>
    <x v="1"/>
    <s v="Weyco ash"/>
    <x v="0"/>
    <x v="7"/>
  </r>
  <r>
    <d v="2022-12-19T00:00:00"/>
    <m/>
    <s v="Paul"/>
    <s v="Rolloff"/>
    <x v="1"/>
    <x v="1"/>
    <n v="23040"/>
    <n v="11.52"/>
    <n v="0"/>
    <s v="Dump &amp; Return"/>
    <s v="12797190-002"/>
    <x v="1"/>
    <s v="Weyco ash "/>
    <x v="0"/>
    <x v="7"/>
  </r>
  <r>
    <d v="2022-12-27T00:00:00"/>
    <m/>
    <s v="dave"/>
    <s v="Rolloff"/>
    <x v="1"/>
    <x v="1"/>
    <n v="21980"/>
    <n v="10.99"/>
    <n v="0"/>
    <s v="Dump &amp; Return"/>
    <s v="12797190-002"/>
    <x v="1"/>
    <s v="weyco ash"/>
    <x v="0"/>
    <x v="7"/>
  </r>
  <r>
    <d v="2022-12-28T00:00:00"/>
    <m/>
    <s v="dave"/>
    <s v="Rolloff"/>
    <x v="1"/>
    <x v="1"/>
    <n v="24060"/>
    <n v="12.03"/>
    <n v="0"/>
    <s v="Dump &amp; Return"/>
    <s v="12797190-002"/>
    <x v="1"/>
    <s v="Weyco ash boxes"/>
    <x v="0"/>
    <x v="7"/>
  </r>
  <r>
    <d v="2023-01-03T00:00:00"/>
    <n v="60612"/>
    <s v="dave"/>
    <s v="Rolloff"/>
    <x v="1"/>
    <x v="1"/>
    <n v="20000"/>
    <n v="10"/>
    <n v="0"/>
    <s v="Dump &amp; Return"/>
    <s v="12797190-002"/>
    <x v="1"/>
    <s v="Weyco Ash Boxes"/>
    <x v="0"/>
    <x v="8"/>
  </r>
  <r>
    <d v="2023-01-04T00:00:00"/>
    <n v="60617"/>
    <s v="Paul"/>
    <s v="Rolloff"/>
    <x v="1"/>
    <x v="1"/>
    <n v="21940"/>
    <n v="10.97"/>
    <n v="0"/>
    <s v="Dump &amp; Return"/>
    <s v="12797190-002"/>
    <x v="1"/>
    <s v="Weyco Ash Boxes"/>
    <x v="0"/>
    <x v="8"/>
  </r>
  <r>
    <d v="2023-01-09T00:00:00"/>
    <n v="60653"/>
    <s v="dave"/>
    <s v="Rolloff"/>
    <x v="1"/>
    <x v="1"/>
    <n v="21020"/>
    <n v="10.51"/>
    <n v="0"/>
    <s v="Dump &amp; Return"/>
    <s v="12797190-002"/>
    <x v="1"/>
    <s v="Weyco Ash Boxes"/>
    <x v="0"/>
    <x v="8"/>
  </r>
  <r>
    <d v="2023-01-11T00:00:00"/>
    <n v="60669"/>
    <s v="Paul"/>
    <s v="Rolloff"/>
    <x v="1"/>
    <x v="1"/>
    <n v="18180"/>
    <n v="9.09"/>
    <n v="0"/>
    <s v="Dump &amp; Return"/>
    <s v="12797190-002"/>
    <x v="1"/>
    <s v="Weyco 2 Ash boxes"/>
    <x v="0"/>
    <x v="8"/>
  </r>
  <r>
    <d v="2023-01-16T00:00:00"/>
    <n v="60691"/>
    <s v="Paul"/>
    <s v="Rolloff"/>
    <x v="1"/>
    <x v="1"/>
    <n v="20980"/>
    <n v="10.49"/>
    <n v="0"/>
    <s v="Dump &amp; Return"/>
    <s v="12797190-002"/>
    <x v="1"/>
    <s v="Weyco Ash Boxes"/>
    <x v="0"/>
    <x v="8"/>
  </r>
  <r>
    <d v="2023-01-19T00:00:00"/>
    <n v="60743"/>
    <s v="dave"/>
    <s v="Rolloff"/>
    <x v="1"/>
    <x v="1"/>
    <n v="24960"/>
    <n v="12.48"/>
    <n v="0"/>
    <s v="Dump &amp; Return"/>
    <s v="12797190-002"/>
    <x v="1"/>
    <s v="Weyco Ash (2 boxes)"/>
    <x v="0"/>
    <x v="8"/>
  </r>
  <r>
    <d v="2023-01-23T00:00:00"/>
    <n v="60770"/>
    <s v="Paul"/>
    <s v="Rolloff"/>
    <x v="1"/>
    <x v="1"/>
    <n v="21300"/>
    <n v="10.65"/>
    <n v="0"/>
    <s v="Dump &amp; Return"/>
    <s v="12797190-002"/>
    <x v="1"/>
    <s v="Weyco 2 Ash boxes"/>
    <x v="0"/>
    <x v="8"/>
  </r>
  <r>
    <d v="2023-01-25T00:00:00"/>
    <n v="60800"/>
    <s v="dave"/>
    <s v="Rolloff"/>
    <x v="1"/>
    <x v="1"/>
    <n v="20460"/>
    <n v="10.23"/>
    <n v="0"/>
    <s v="Dump &amp; Return"/>
    <s v="12797190-002"/>
    <x v="1"/>
    <s v="Weyco Ash x2"/>
    <x v="0"/>
    <x v="8"/>
  </r>
  <r>
    <d v="2023-01-31T00:00:00"/>
    <n v="60872"/>
    <s v="Paul"/>
    <s v="Rolloff"/>
    <x v="1"/>
    <x v="1"/>
    <n v="25020"/>
    <n v="12.51"/>
    <n v="0"/>
    <s v="Dump &amp; Return"/>
    <s v="12797190-002"/>
    <x v="1"/>
    <s v="Weyco Ash Boxes "/>
    <x v="0"/>
    <x v="8"/>
  </r>
  <r>
    <d v="2023-02-06T00:00:00"/>
    <n v="60907"/>
    <s v="Paul"/>
    <s v="Rolloff"/>
    <x v="1"/>
    <x v="1"/>
    <n v="20640"/>
    <n v="10.32"/>
    <n v="0"/>
    <s v="Dump &amp; Return"/>
    <s v="12797190-002"/>
    <x v="1"/>
    <s v="Weyco 2 Ash Boxes"/>
    <x v="0"/>
    <x v="9"/>
  </r>
  <r>
    <d v="2023-02-08T00:00:00"/>
    <n v="60925"/>
    <s v="dave"/>
    <s v="Rolloff"/>
    <x v="1"/>
    <x v="1"/>
    <n v="21040"/>
    <n v="10.52"/>
    <n v="0"/>
    <s v="Dump &amp; Return"/>
    <s v="12797190-200"/>
    <x v="1"/>
    <s v="Weyco 2 boxes"/>
    <x v="0"/>
    <x v="9"/>
  </r>
  <r>
    <d v="2023-02-10T00:00:00"/>
    <n v="60940"/>
    <s v="chad/bob"/>
    <s v="Rolloff"/>
    <x v="1"/>
    <x v="1"/>
    <n v="17400"/>
    <n v="8.6999999999999993"/>
    <n v="0"/>
    <s v="Dump &amp; Return"/>
    <s v="12797190-002"/>
    <x v="1"/>
    <s v="Weyco Ash 2 boxes"/>
    <x v="0"/>
    <x v="9"/>
  </r>
  <r>
    <d v="2023-02-15T00:00:00"/>
    <n v="60964"/>
    <s v="Paul"/>
    <s v="Rolloff"/>
    <x v="1"/>
    <x v="1"/>
    <n v="23640"/>
    <n v="11.82"/>
    <n v="0"/>
    <s v="Dump &amp; Return"/>
    <s v="12797190-002"/>
    <x v="1"/>
    <s v="Weyco Ash 2 boxes"/>
    <x v="0"/>
    <x v="9"/>
  </r>
  <r>
    <d v="2023-03-13T00:00:00"/>
    <n v="61099"/>
    <s v="Paul"/>
    <s v="Rolloff"/>
    <x v="1"/>
    <x v="1"/>
    <n v="28420"/>
    <n v="14.21"/>
    <n v="0"/>
    <s v="Dump &amp; Return"/>
    <s v="12797190-002"/>
    <x v="1"/>
    <s v="Weyco 2 ash boxes"/>
    <x v="0"/>
    <x v="10"/>
  </r>
  <r>
    <d v="2023-03-15T00:00:00"/>
    <n v="61110"/>
    <s v="Paul"/>
    <s v="Rolloff"/>
    <x v="1"/>
    <x v="1"/>
    <n v="23880"/>
    <n v="11.94"/>
    <n v="0"/>
    <s v="Dump &amp; Return"/>
    <s v="12797190-002"/>
    <x v="1"/>
    <s v="Weyco 2 ash boxes"/>
    <x v="0"/>
    <x v="10"/>
  </r>
  <r>
    <d v="2023-03-20T00:00:00"/>
    <n v="61162"/>
    <s v="Paul"/>
    <s v="Rolloff"/>
    <x v="1"/>
    <x v="1"/>
    <n v="23620"/>
    <n v="11.81"/>
    <n v="0"/>
    <s v="Dump &amp; Return"/>
    <s v="12797190-002"/>
    <x v="1"/>
    <s v="Weyco 2 ash boxes"/>
    <x v="0"/>
    <x v="10"/>
  </r>
  <r>
    <d v="2023-03-22T00:00:00"/>
    <n v="61188"/>
    <s v="Paul"/>
    <s v="Rolloff"/>
    <x v="1"/>
    <x v="1"/>
    <n v="27140"/>
    <n v="13.57"/>
    <n v="0"/>
    <s v="Dump &amp; Return"/>
    <s v="12797190-002"/>
    <x v="1"/>
    <s v="Weyco 2 ash boxes"/>
    <x v="0"/>
    <x v="10"/>
  </r>
  <r>
    <d v="2023-03-27T00:00:00"/>
    <n v="61206"/>
    <s v="Paul"/>
    <s v="Rolloff"/>
    <x v="1"/>
    <x v="1"/>
    <n v="30140"/>
    <n v="15.07"/>
    <n v="0"/>
    <s v="Dump &amp; Return"/>
    <s v="12797190-002"/>
    <x v="1"/>
    <s v="Weyco 2 ash boxes"/>
    <x v="0"/>
    <x v="10"/>
  </r>
  <r>
    <d v="2023-03-30T00:00:00"/>
    <n v="61257"/>
    <s v="bob"/>
    <s v="Rolloff"/>
    <x v="1"/>
    <x v="1"/>
    <n v="25820"/>
    <n v="12.91"/>
    <n v="0"/>
    <s v="Dump &amp; Return"/>
    <s v="12797190-002"/>
    <x v="1"/>
    <s v="Weyco 2 ash boxes"/>
    <x v="0"/>
    <x v="10"/>
  </r>
  <r>
    <d v="2023-04-05T00:00:00"/>
    <n v="61318"/>
    <s v="Paul"/>
    <s v="Rolloff"/>
    <x v="1"/>
    <x v="1"/>
    <n v="28860"/>
    <n v="14.43"/>
    <n v="0"/>
    <s v="Dump &amp; Return"/>
    <s v="12797190-002"/>
    <x v="1"/>
    <s v="Weyco 2 ash boxes"/>
    <x v="0"/>
    <x v="11"/>
  </r>
  <r>
    <d v="2023-04-10T00:00:00"/>
    <n v="61370"/>
    <s v="Paul"/>
    <s v="Rolloff"/>
    <x v="1"/>
    <x v="1"/>
    <n v="28140"/>
    <n v="14.07"/>
    <n v="0"/>
    <s v="Dump &amp; Return"/>
    <s v="12797190-002"/>
    <x v="1"/>
    <s v="Weyco 2 ash boxes"/>
    <x v="0"/>
    <x v="11"/>
  </r>
  <r>
    <d v="2023-04-13T00:00:00"/>
    <n v="61420"/>
    <s v="dave"/>
    <s v="Rolloff"/>
    <x v="1"/>
    <x v="1"/>
    <n v="27120"/>
    <n v="13.56"/>
    <n v="0"/>
    <s v="Dump &amp; Return"/>
    <s v="12797190-002"/>
    <x v="1"/>
    <s v="Weyco 2 ash boxes"/>
    <x v="0"/>
    <x v="11"/>
  </r>
  <r>
    <d v="2023-04-18T00:00:00"/>
    <n v="61450"/>
    <s v="Paul"/>
    <s v="Rolloff"/>
    <x v="1"/>
    <x v="1"/>
    <n v="32620"/>
    <n v="16.309999999999999"/>
    <n v="0"/>
    <s v="Dump &amp; Return"/>
    <s v="12797190-002"/>
    <x v="1"/>
    <s v="Weyco 2 ash boxes"/>
    <x v="0"/>
    <x v="11"/>
  </r>
  <r>
    <d v="2023-04-24T00:00:00"/>
    <n v="61492"/>
    <s v="Paul"/>
    <s v="Rolloff"/>
    <x v="1"/>
    <x v="1"/>
    <n v="27180"/>
    <n v="13.59"/>
    <n v="0"/>
    <s v="Dump &amp; Return"/>
    <s v="12797190-002"/>
    <x v="1"/>
    <s v="Weyco 2 Ash Boxes"/>
    <x v="0"/>
    <x v="11"/>
  </r>
  <r>
    <d v="2023-04-27T00:00:00"/>
    <n v="61558"/>
    <s v="Paul"/>
    <s v="Rolloff"/>
    <x v="1"/>
    <x v="1"/>
    <n v="30480"/>
    <n v="15.24"/>
    <n v="0"/>
    <s v="Dump &amp; Return"/>
    <s v="12797190-002"/>
    <x v="1"/>
    <s v="Weyco 2 ash boxes"/>
    <x v="0"/>
    <x v="11"/>
  </r>
  <r>
    <d v="2022-05-10T00:00:00"/>
    <m/>
    <n v="4"/>
    <s v="Rolloff"/>
    <x v="0"/>
    <x v="2"/>
    <n v="8780"/>
    <n v="4.3899999999999997"/>
    <n v="564.11500000000001"/>
    <s v="Dump &amp; Return"/>
    <n v="268837"/>
    <x v="0"/>
    <s v="Willapa Harbor Care Compactor"/>
    <x v="1"/>
    <x v="0"/>
  </r>
  <r>
    <d v="2022-06-27T00:00:00"/>
    <m/>
    <n v="2"/>
    <s v="Rolloff"/>
    <x v="0"/>
    <x v="2"/>
    <n v="10150"/>
    <n v="5.0750000000000002"/>
    <n v="652.13750000000005"/>
    <s v="Dump &amp; Return"/>
    <n v="268837"/>
    <x v="0"/>
    <s v="Willapa Harbor Care  Compactor"/>
    <x v="1"/>
    <x v="1"/>
  </r>
  <r>
    <d v="2022-08-08T00:00:00"/>
    <m/>
    <s v="Kevin"/>
    <s v="Rolloff"/>
    <x v="0"/>
    <x v="2"/>
    <n v="9240"/>
    <n v="4.62"/>
    <n v="593.66999999999996"/>
    <s v="Dump &amp; Return"/>
    <n v="268837"/>
    <x v="0"/>
    <m/>
    <x v="1"/>
    <x v="3"/>
  </r>
  <r>
    <d v="2022-09-26T00:00:00"/>
    <m/>
    <s v="Paul"/>
    <s v="Rolloff"/>
    <x v="0"/>
    <x v="2"/>
    <n v="10120"/>
    <n v="5.0599999999999996"/>
    <n v="650.20999999999992"/>
    <s v="Dump &amp; Return"/>
    <n v="268837"/>
    <x v="0"/>
    <m/>
    <x v="1"/>
    <x v="4"/>
  </r>
  <r>
    <d v="2022-11-01T00:00:00"/>
    <m/>
    <s v="Paul"/>
    <s v="Rolloff"/>
    <x v="0"/>
    <x v="2"/>
    <n v="8170"/>
    <n v="4.085"/>
    <n v="524.92250000000001"/>
    <s v="Dump &amp; Return"/>
    <n v="268837"/>
    <x v="0"/>
    <m/>
    <x v="1"/>
    <x v="6"/>
  </r>
  <r>
    <d v="2022-12-20T00:00:00"/>
    <m/>
    <s v="Paul"/>
    <s v="Rolloff"/>
    <x v="0"/>
    <x v="2"/>
    <n v="11690"/>
    <n v="5.8449999999999998"/>
    <n v="751.08249999999998"/>
    <s v="Dump &amp; Return"/>
    <n v="268837"/>
    <x v="0"/>
    <m/>
    <x v="1"/>
    <x v="7"/>
  </r>
  <r>
    <d v="2023-02-07T00:00:00"/>
    <m/>
    <s v="dave"/>
    <s v="Rolloff"/>
    <x v="0"/>
    <x v="2"/>
    <n v="11940"/>
    <n v="5.97"/>
    <n v="767.14499999999998"/>
    <s v="Dump &amp; Return"/>
    <n v="268837"/>
    <x v="0"/>
    <m/>
    <x v="1"/>
    <x v="9"/>
  </r>
  <r>
    <d v="2023-03-27T00:00:00"/>
    <m/>
    <s v="dave"/>
    <s v="Rolloff"/>
    <x v="0"/>
    <x v="2"/>
    <n v="10170"/>
    <n v="5.085"/>
    <n v="706.71329999999989"/>
    <s v="Dump &amp; Return"/>
    <n v="268837"/>
    <x v="0"/>
    <m/>
    <x v="1"/>
    <x v="10"/>
  </r>
  <r>
    <d v="2022-05-27T00:00:00"/>
    <m/>
    <n v="3"/>
    <s v="Rolloff"/>
    <x v="0"/>
    <x v="3"/>
    <n v="11300"/>
    <n v="5.65"/>
    <n v="452"/>
    <s v="Dump &amp; Return"/>
    <s v="12797190-002"/>
    <x v="2"/>
    <s v="Weyco #330"/>
    <x v="0"/>
    <x v="0"/>
  </r>
  <r>
    <d v="2022-06-01T00:00:00"/>
    <m/>
    <n v="2"/>
    <s v="Rolloff"/>
    <x v="0"/>
    <x v="3"/>
    <n v="10240"/>
    <n v="5.12"/>
    <n v="358.40000000000003"/>
    <s v="Dump &amp; Return"/>
    <s v="12797190-002"/>
    <x v="2"/>
    <s v="Weyco Wood Box # 1530"/>
    <x v="0"/>
    <x v="1"/>
  </r>
  <r>
    <d v="2022-06-02T00:00:00"/>
    <m/>
    <n v="3"/>
    <s v="Rolloff"/>
    <x v="0"/>
    <x v="3"/>
    <n v="9660"/>
    <n v="4.83"/>
    <n v="338.1"/>
    <s v="Dump &amp; Return"/>
    <s v="12797190-002"/>
    <x v="2"/>
    <s v="Weyeco Wood Box  # 2930"/>
    <x v="0"/>
    <x v="1"/>
  </r>
  <r>
    <d v="2022-06-04T00:00:00"/>
    <m/>
    <n v="5"/>
    <s v="Rolloff"/>
    <x v="0"/>
    <x v="3"/>
    <n v="10480"/>
    <n v="5.24"/>
    <n v="366.8"/>
    <s v="Dump &amp; Return"/>
    <s v="12797190-002"/>
    <x v="2"/>
    <s v="Weyco Wood Box # 1530"/>
    <x v="0"/>
    <x v="1"/>
  </r>
  <r>
    <d v="2022-06-04T00:00:00"/>
    <m/>
    <n v="5"/>
    <s v="Rolloff"/>
    <x v="0"/>
    <x v="3"/>
    <n v="15360"/>
    <n v="7.68"/>
    <n v="537.6"/>
    <s v="Dump &amp; Return"/>
    <s v="12797190-002"/>
    <x v="2"/>
    <s v="Weyco Wood Box # 2330"/>
    <x v="0"/>
    <x v="1"/>
  </r>
  <r>
    <d v="2022-06-06T00:00:00"/>
    <m/>
    <n v="2"/>
    <s v="Rolloff"/>
    <x v="0"/>
    <x v="3"/>
    <m/>
    <n v="0"/>
    <n v="0"/>
    <s v="Delivery"/>
    <n v="12799660"/>
    <x v="1"/>
    <s v="B Bair # 2"/>
    <x v="0"/>
    <x v="1"/>
  </r>
  <r>
    <d v="2022-06-07T00:00:00"/>
    <m/>
    <n v="2"/>
    <s v="Rolloff"/>
    <x v="0"/>
    <x v="3"/>
    <n v="14220"/>
    <n v="7.11"/>
    <n v="497.70000000000005"/>
    <s v="Dump &amp; Return"/>
    <s v="12797190-002"/>
    <x v="2"/>
    <s v="Weyco Wood # 2330"/>
    <x v="0"/>
    <x v="1"/>
  </r>
  <r>
    <d v="2022-06-07T00:00:00"/>
    <m/>
    <n v="4"/>
    <s v="Rolloff"/>
    <x v="0"/>
    <x v="3"/>
    <n v="15160"/>
    <n v="7.58"/>
    <n v="530.6"/>
    <s v="Dump &amp; Return"/>
    <s v="12797190-002"/>
    <x v="2"/>
    <s v="Weyco Wood #2230"/>
    <x v="0"/>
    <x v="1"/>
  </r>
  <r>
    <d v="2022-06-07T00:00:00"/>
    <m/>
    <n v="4"/>
    <s v="Rolloff"/>
    <x v="0"/>
    <x v="3"/>
    <n v="9400"/>
    <n v="4.7"/>
    <n v="329"/>
    <s v="Dump &amp; Return"/>
    <s v="12797190-002"/>
    <x v="2"/>
    <s v="Weyco Wood # 2330"/>
    <x v="0"/>
    <x v="1"/>
  </r>
  <r>
    <d v="2022-06-09T00:00:00"/>
    <m/>
    <n v="2"/>
    <s v="Rolloff"/>
    <x v="0"/>
    <x v="3"/>
    <n v="15460"/>
    <n v="7.73"/>
    <n v="541.1"/>
    <s v="Dump &amp; Return"/>
    <s v="12797190-002"/>
    <x v="2"/>
    <s v="Weyco Wood #1530"/>
    <x v="0"/>
    <x v="1"/>
  </r>
  <r>
    <d v="2022-06-09T00:00:00"/>
    <m/>
    <n v="2"/>
    <s v="Rolloff"/>
    <x v="0"/>
    <x v="3"/>
    <n v="15420"/>
    <n v="7.71"/>
    <n v="539.70000000000005"/>
    <s v="Dump &amp; Return"/>
    <s v="12797190-002"/>
    <x v="2"/>
    <s v="Weyco Wood # 1430"/>
    <x v="0"/>
    <x v="1"/>
  </r>
  <r>
    <d v="2022-06-14T00:00:00"/>
    <m/>
    <n v="3"/>
    <s v="Rolloff"/>
    <x v="0"/>
    <x v="3"/>
    <n v="8780"/>
    <n v="4.3899999999999997"/>
    <n v="307.29999999999995"/>
    <s v="Dump &amp; Return"/>
    <s v="12797190-002"/>
    <x v="2"/>
    <s v="Weyco Wood Box # 1430"/>
    <x v="0"/>
    <x v="1"/>
  </r>
  <r>
    <d v="2022-06-17T00:00:00"/>
    <m/>
    <n v="3"/>
    <s v="Rolloff"/>
    <x v="0"/>
    <x v="3"/>
    <n v="7940"/>
    <n v="3.97"/>
    <n v="277.90000000000003"/>
    <s v="Dump &amp; Return"/>
    <s v="12797190-002"/>
    <x v="2"/>
    <s v="Weyco Wood Box # 3030"/>
    <x v="0"/>
    <x v="1"/>
  </r>
  <r>
    <d v="2022-06-17T00:00:00"/>
    <m/>
    <n v="3"/>
    <s v="Rolloff"/>
    <x v="0"/>
    <x v="3"/>
    <n v="8600"/>
    <n v="4.3"/>
    <n v="301"/>
    <s v="Dump &amp; Return"/>
    <s v="12797190-002"/>
    <x v="2"/>
    <s v="Weyco Wood Box  # 330"/>
    <x v="0"/>
    <x v="1"/>
  </r>
  <r>
    <d v="2022-06-18T00:00:00"/>
    <m/>
    <n v="5"/>
    <s v="Rolloff"/>
    <x v="0"/>
    <x v="3"/>
    <n v="13460"/>
    <n v="6.73"/>
    <n v="471.1"/>
    <s v="Dump &amp; Return"/>
    <s v="12797190-002"/>
    <x v="2"/>
    <s v="Weyco Wood Box # 2830"/>
    <x v="0"/>
    <x v="1"/>
  </r>
  <r>
    <d v="2022-06-20T00:00:00"/>
    <m/>
    <n v="2"/>
    <s v="Rolloff"/>
    <x v="0"/>
    <x v="3"/>
    <n v="7400"/>
    <n v="3.7"/>
    <n v="259"/>
    <s v="Dump &amp; Return"/>
    <s v="12797190-002"/>
    <x v="2"/>
    <s v="Weyco Wood Box "/>
    <x v="0"/>
    <x v="1"/>
  </r>
  <r>
    <d v="2022-06-21T00:00:00"/>
    <m/>
    <n v="3"/>
    <s v="Rolloff"/>
    <x v="0"/>
    <x v="3"/>
    <n v="16520"/>
    <n v="8.26"/>
    <n v="578.19999999999993"/>
    <s v="Dump &amp; Return"/>
    <s v="12797190-002"/>
    <x v="2"/>
    <s v="Weyco Wood Box # 3030"/>
    <x v="0"/>
    <x v="1"/>
  </r>
  <r>
    <d v="2022-06-21T00:00:00"/>
    <m/>
    <n v="3"/>
    <s v="Rolloff"/>
    <x v="0"/>
    <x v="3"/>
    <n v="13060"/>
    <n v="6.53"/>
    <n v="457.1"/>
    <s v="Dump &amp; Return"/>
    <s v="12979190-002"/>
    <x v="2"/>
    <s v="Weyco Wood Box # 330"/>
    <x v="0"/>
    <x v="1"/>
  </r>
  <r>
    <d v="2022-06-21T00:00:00"/>
    <m/>
    <n v="3"/>
    <s v="Rolloff"/>
    <x v="0"/>
    <x v="3"/>
    <n v="15320"/>
    <n v="7.66"/>
    <n v="536.20000000000005"/>
    <s v="Dump &amp; Return"/>
    <s v="12797190-002"/>
    <x v="2"/>
    <s v="Weyco Wood Box  # 330"/>
    <x v="0"/>
    <x v="1"/>
  </r>
  <r>
    <d v="2022-06-22T00:00:00"/>
    <m/>
    <n v="5"/>
    <s v="Rolloff"/>
    <x v="0"/>
    <x v="3"/>
    <n v="13560"/>
    <n v="6.78"/>
    <n v="474.6"/>
    <s v="Dump &amp; Return"/>
    <s v="12797190-002"/>
    <x v="2"/>
    <s v="Weyco Wood Box # 3530"/>
    <x v="0"/>
    <x v="1"/>
  </r>
  <r>
    <d v="2022-06-22T00:00:00"/>
    <m/>
    <n v="5"/>
    <s v="Rolloff"/>
    <x v="0"/>
    <x v="3"/>
    <n v="14940"/>
    <n v="7.47"/>
    <n v="522.9"/>
    <s v="Dump &amp; Return"/>
    <s v="12797190-002"/>
    <x v="2"/>
    <s v="Weyco Wood Box # 330"/>
    <x v="0"/>
    <x v="1"/>
  </r>
  <r>
    <d v="2022-06-22T00:00:00"/>
    <m/>
    <n v="5"/>
    <s v="Rolloff"/>
    <x v="0"/>
    <x v="3"/>
    <n v="13800"/>
    <n v="6.9"/>
    <n v="483"/>
    <s v="Dump &amp; Return"/>
    <n v="12799924"/>
    <x v="2"/>
    <s v="G Del Valle # 2230"/>
    <x v="0"/>
    <x v="1"/>
  </r>
  <r>
    <d v="2022-06-23T00:00:00"/>
    <m/>
    <n v="3"/>
    <s v="Rolloff"/>
    <x v="0"/>
    <x v="3"/>
    <n v="17020"/>
    <n v="8.51"/>
    <n v="595.69999999999993"/>
    <s v="Dump &amp; Return"/>
    <s v="12797190-002"/>
    <x v="2"/>
    <s v="Weyco Wood Box # 2830"/>
    <x v="0"/>
    <x v="1"/>
  </r>
  <r>
    <d v="2022-06-23T00:00:00"/>
    <m/>
    <n v="3"/>
    <s v="Rolloff"/>
    <x v="0"/>
    <x v="3"/>
    <n v="10680"/>
    <n v="5.34"/>
    <n v="373.8"/>
    <s v="Dump &amp; Return"/>
    <s v="12797190-002"/>
    <x v="2"/>
    <s v="Weyco Wood Box # 1630"/>
    <x v="0"/>
    <x v="1"/>
  </r>
  <r>
    <d v="2022-06-27T00:00:00"/>
    <m/>
    <n v="5"/>
    <s v="Rolloff"/>
    <x v="0"/>
    <x v="3"/>
    <n v="16340"/>
    <n v="8.17"/>
    <n v="571.9"/>
    <s v="Dump &amp; Return"/>
    <s v="12799924-001"/>
    <x v="2"/>
    <s v="G Del Valle # 2130"/>
    <x v="0"/>
    <x v="1"/>
  </r>
  <r>
    <d v="2022-06-27T00:00:00"/>
    <m/>
    <n v="5"/>
    <s v="Rolloff"/>
    <x v="0"/>
    <x v="3"/>
    <n v="9860"/>
    <n v="4.93"/>
    <n v="345.09999999999997"/>
    <s v="Dump &amp; Return"/>
    <s v="12797190-002"/>
    <x v="2"/>
    <s v="Weyco Wood Box  # 1330"/>
    <x v="0"/>
    <x v="1"/>
  </r>
  <r>
    <d v="2022-06-27T00:00:00"/>
    <m/>
    <n v="5"/>
    <s v="Rolloff"/>
    <x v="0"/>
    <x v="3"/>
    <n v="6860"/>
    <n v="3.43"/>
    <n v="240.10000000000002"/>
    <s v="Dump &amp; Return"/>
    <s v="12797190-002"/>
    <x v="2"/>
    <s v="Weyco Wood Box  # 3530"/>
    <x v="0"/>
    <x v="1"/>
  </r>
  <r>
    <d v="2022-06-28T00:00:00"/>
    <m/>
    <n v="3"/>
    <s v="Rolloff"/>
    <x v="0"/>
    <x v="3"/>
    <n v="11060"/>
    <n v="5.53"/>
    <n v="387.1"/>
    <s v="Dump &amp; Return"/>
    <s v="12797190-002"/>
    <x v="2"/>
    <s v="Weyco Wood # 1630"/>
    <x v="0"/>
    <x v="1"/>
  </r>
  <r>
    <d v="2022-06-28T00:00:00"/>
    <m/>
    <n v="3"/>
    <s v="Rolloff"/>
    <x v="0"/>
    <x v="3"/>
    <n v="7420"/>
    <n v="3.71"/>
    <n v="259.7"/>
    <s v="Dump &amp; Return"/>
    <s v="12797190-002"/>
    <x v="2"/>
    <s v="Weyco Wood #130"/>
    <x v="0"/>
    <x v="1"/>
  </r>
  <r>
    <d v="2022-06-30T00:00:00"/>
    <m/>
    <n v="5"/>
    <s v="Rolloff"/>
    <x v="0"/>
    <x v="3"/>
    <n v="20360"/>
    <n v="10.18"/>
    <n v="712.6"/>
    <s v="Final Pull"/>
    <s v="12799924-001"/>
    <x v="2"/>
    <s v="G Del Valle # 330"/>
    <x v="0"/>
    <x v="1"/>
  </r>
  <r>
    <d v="2022-07-14T00:00:00"/>
    <m/>
    <n v="5"/>
    <s v="Rolloff"/>
    <x v="0"/>
    <x v="3"/>
    <n v="8160"/>
    <n v="4.08"/>
    <n v="285.60000000000002"/>
    <s v="Dump &amp; Return"/>
    <s v="12797190-002"/>
    <x v="2"/>
    <s v="Weyco Wood Box #3130"/>
    <x v="0"/>
    <x v="2"/>
  </r>
  <r>
    <d v="2022-07-14T00:00:00"/>
    <m/>
    <n v="5"/>
    <s v="Rolloff"/>
    <x v="0"/>
    <x v="3"/>
    <n v="11240"/>
    <n v="5.62"/>
    <n v="393.40000000000003"/>
    <s v="Dump &amp; Return"/>
    <s v="12797190-002"/>
    <x v="2"/>
    <s v="Weyco Wood Box #2730"/>
    <x v="0"/>
    <x v="2"/>
  </r>
  <r>
    <d v="2022-07-14T00:00:00"/>
    <m/>
    <n v="5"/>
    <s v="Rolloff"/>
    <x v="0"/>
    <x v="3"/>
    <n v="11100"/>
    <n v="5.55"/>
    <n v="388.5"/>
    <s v="Dump &amp; Return"/>
    <s v="12797190-002"/>
    <x v="2"/>
    <s v="Weyco Wood Box #1630"/>
    <x v="0"/>
    <x v="2"/>
  </r>
  <r>
    <d v="2022-07-14T00:00:00"/>
    <m/>
    <n v="5"/>
    <s v="Rolloff"/>
    <x v="0"/>
    <x v="3"/>
    <n v="10040"/>
    <n v="5.0199999999999996"/>
    <n v="351.4"/>
    <s v="Dump &amp; Return"/>
    <s v="12797190-002"/>
    <x v="2"/>
    <s v="Weyco Wood Box #630"/>
    <x v="0"/>
    <x v="2"/>
  </r>
  <r>
    <d v="2022-07-15T00:00:00"/>
    <m/>
    <n v="2"/>
    <s v="Rolloff"/>
    <x v="0"/>
    <x v="3"/>
    <n v="9180"/>
    <n v="4.59"/>
    <n v="321.3"/>
    <s v="Dump &amp; Return"/>
    <s v="12797190-002"/>
    <x v="2"/>
    <s v="Weyco Wood Box # 3530"/>
    <x v="0"/>
    <x v="2"/>
  </r>
  <r>
    <d v="2022-07-15T00:00:00"/>
    <m/>
    <n v="2"/>
    <s v="Rolloff"/>
    <x v="0"/>
    <x v="3"/>
    <n v="6660"/>
    <n v="3.33"/>
    <n v="233.1"/>
    <s v="Dump &amp; Return"/>
    <s v="12797190-002"/>
    <x v="2"/>
    <s v="Weyco Wood # 330"/>
    <x v="0"/>
    <x v="2"/>
  </r>
  <r>
    <d v="2022-07-18T00:00:00"/>
    <m/>
    <n v="5"/>
    <s v="Rolloff"/>
    <x v="0"/>
    <x v="3"/>
    <n v="6920"/>
    <n v="3.46"/>
    <n v="242.2"/>
    <s v="Dump &amp; Return"/>
    <s v="12797190-002"/>
    <x v="2"/>
    <s v="Weyco Wood Box #730"/>
    <x v="0"/>
    <x v="2"/>
  </r>
  <r>
    <d v="2022-07-26T00:00:00"/>
    <m/>
    <n v="3"/>
    <s v="Rolloff"/>
    <x v="0"/>
    <x v="3"/>
    <n v="4560"/>
    <n v="2.2799999999999998"/>
    <n v="159.6"/>
    <s v="Dump &amp; Return"/>
    <s v="12797190-002"/>
    <x v="2"/>
    <s v="Weyco Wood Box # 1430"/>
    <x v="0"/>
    <x v="2"/>
  </r>
  <r>
    <d v="2022-07-28T00:00:00"/>
    <m/>
    <n v="3"/>
    <s v="Rolloff"/>
    <x v="0"/>
    <x v="3"/>
    <n v="5480"/>
    <n v="2.74"/>
    <n v="191.8"/>
    <s v="Dump &amp; Return"/>
    <s v="12797190-002"/>
    <x v="2"/>
    <m/>
    <x v="0"/>
    <x v="2"/>
  </r>
  <r>
    <d v="2022-07-29T00:00:00"/>
    <m/>
    <n v="5"/>
    <s v="Rolloff"/>
    <x v="0"/>
    <x v="3"/>
    <n v="6440"/>
    <n v="3.22"/>
    <n v="225.4"/>
    <s v="Dump &amp; Return"/>
    <s v="12797190-001"/>
    <x v="2"/>
    <m/>
    <x v="0"/>
    <x v="2"/>
  </r>
  <r>
    <d v="2022-08-01T00:00:00"/>
    <n v="10378"/>
    <s v="dave"/>
    <s v="Rolloff"/>
    <x v="0"/>
    <x v="3"/>
    <n v="7080"/>
    <n v="3.54"/>
    <n v="247.8"/>
    <s v="Dump &amp; Return"/>
    <s v="12797190-003"/>
    <x v="2"/>
    <m/>
    <x v="0"/>
    <x v="3"/>
  </r>
  <r>
    <d v="2022-08-03T00:00:00"/>
    <n v="10599"/>
    <s v="Kevin"/>
    <s v="Rolloff"/>
    <x v="0"/>
    <x v="3"/>
    <n v="9600"/>
    <n v="4.8"/>
    <n v="336"/>
    <s v="Dump &amp; Return"/>
    <s v="12797190-003"/>
    <x v="2"/>
    <m/>
    <x v="0"/>
    <x v="3"/>
  </r>
  <r>
    <d v="2022-08-03T00:00:00"/>
    <n v="10600"/>
    <s v="Kevin"/>
    <s v="Rolloff"/>
    <x v="0"/>
    <x v="3"/>
    <n v="10160"/>
    <n v="5.08"/>
    <n v="355.6"/>
    <s v="Dump &amp; Return"/>
    <s v="12797190-003"/>
    <x v="2"/>
    <m/>
    <x v="0"/>
    <x v="3"/>
  </r>
  <r>
    <d v="2022-08-05T00:00:00"/>
    <n v="10793"/>
    <s v="Kevin"/>
    <s v="Rolloff"/>
    <x v="0"/>
    <x v="3"/>
    <n v="8960"/>
    <n v="4.4800000000000004"/>
    <n v="313.60000000000002"/>
    <s v="Dump &amp; Return"/>
    <s v="12797190-0021"/>
    <x v="2"/>
    <s v="Weyco wood swap"/>
    <x v="0"/>
    <x v="3"/>
  </r>
  <r>
    <d v="2022-08-09T00:00:00"/>
    <n v="11031"/>
    <s v="dave"/>
    <s v="Rolloff"/>
    <x v="0"/>
    <x v="3"/>
    <n v="11120"/>
    <n v="5.56"/>
    <n v="389.2"/>
    <s v="Dump &amp; Return"/>
    <s v="12797190-002"/>
    <x v="2"/>
    <m/>
    <x v="0"/>
    <x v="3"/>
  </r>
  <r>
    <d v="2022-08-11T00:00:00"/>
    <n v="11258"/>
    <s v="Paul"/>
    <s v="Rolloff"/>
    <x v="0"/>
    <x v="3"/>
    <n v="6640"/>
    <n v="3.32"/>
    <n v="232.39999999999998"/>
    <s v="Dump &amp; Return"/>
    <s v="12797190-002"/>
    <x v="2"/>
    <m/>
    <x v="0"/>
    <x v="3"/>
  </r>
  <r>
    <d v="2022-08-08T00:00:00"/>
    <n v="10948"/>
    <s v="dave"/>
    <s v="Rolloff"/>
    <x v="0"/>
    <x v="3"/>
    <n v="1080"/>
    <n v="0.54"/>
    <n v="37.800000000000004"/>
    <s v="Final Pull"/>
    <s v="262885-002"/>
    <x v="2"/>
    <m/>
    <x v="0"/>
    <x v="3"/>
  </r>
  <r>
    <d v="2022-08-16T00:00:00"/>
    <n v="11547"/>
    <s v="Paul"/>
    <s v="Rolloff"/>
    <x v="0"/>
    <x v="3"/>
    <n v="6860"/>
    <n v="3.43"/>
    <n v="240.10000000000002"/>
    <s v="Dump &amp; Return"/>
    <s v="12797190-002"/>
    <x v="2"/>
    <s v="Weyco wood swap"/>
    <x v="0"/>
    <x v="3"/>
  </r>
  <r>
    <d v="2022-08-23T00:00:00"/>
    <n v="12186"/>
    <s v="dave"/>
    <s v="Rolloff"/>
    <x v="0"/>
    <x v="3"/>
    <n v="10960"/>
    <n v="5.48"/>
    <n v="383.6"/>
    <s v="Dump &amp; Return"/>
    <s v="12797190-002"/>
    <x v="2"/>
    <s v="Weyco wood swap"/>
    <x v="0"/>
    <x v="3"/>
  </r>
  <r>
    <d v="2022-09-05T00:00:00"/>
    <n v="13166"/>
    <s v="dave"/>
    <s v="Rolloff"/>
    <x v="0"/>
    <x v="3"/>
    <n v="4580"/>
    <n v="2.29"/>
    <n v="160.30000000000001"/>
    <s v="Final Pull"/>
    <n v="262167"/>
    <x v="2"/>
    <m/>
    <x v="0"/>
    <x v="4"/>
  </r>
  <r>
    <d v="2022-09-14T00:00:00"/>
    <n v="13825"/>
    <s v="bob"/>
    <s v="Rolloff"/>
    <x v="0"/>
    <x v="3"/>
    <n v="2680"/>
    <n v="1.34"/>
    <n v="93.800000000000011"/>
    <s v="Final Pull"/>
    <s v="265867-002"/>
    <x v="2"/>
    <m/>
    <x v="0"/>
    <x v="4"/>
  </r>
  <r>
    <d v="2022-11-15T00:00:00"/>
    <n v="17713"/>
    <s v="Paul"/>
    <s v="Rolloff"/>
    <x v="1"/>
    <x v="3"/>
    <n v="5580"/>
    <n v="2.79"/>
    <n v="195.3"/>
    <s v="Dump &amp; Return"/>
    <s v="12797190-002"/>
    <x v="2"/>
    <s v="weyco stick box"/>
    <x v="0"/>
    <x v="6"/>
  </r>
  <r>
    <d v="2022-11-17T00:00:00"/>
    <n v="17837"/>
    <s v="Paul"/>
    <s v="Rolloff"/>
    <x v="1"/>
    <x v="3"/>
    <n v="6860"/>
    <n v="3.43"/>
    <n v="240.10000000000002"/>
    <s v="Dump &amp; Return"/>
    <s v="12797190-002"/>
    <x v="2"/>
    <s v="Weyco Wood Box"/>
    <x v="0"/>
    <x v="6"/>
  </r>
  <r>
    <d v="2022-11-18T00:00:00"/>
    <n v="17919"/>
    <s v="Paul"/>
    <s v="Rolloff"/>
    <x v="1"/>
    <x v="3"/>
    <n v="5420"/>
    <n v="2.71"/>
    <n v="189.7"/>
    <s v="Dump &amp; Return"/>
    <s v="12797190-002"/>
    <x v="2"/>
    <s v="Weyco Wood Box"/>
    <x v="0"/>
    <x v="6"/>
  </r>
  <r>
    <d v="2022-11-18T00:00:00"/>
    <n v="17915"/>
    <s v="Paul"/>
    <s v="Rolloff"/>
    <x v="1"/>
    <x v="3"/>
    <n v="6240"/>
    <n v="3.12"/>
    <n v="218.4"/>
    <s v="Dump &amp; Return"/>
    <s v="12797190-002"/>
    <x v="2"/>
    <s v="Weyco Wood Box"/>
    <x v="0"/>
    <x v="6"/>
  </r>
  <r>
    <d v="2022-11-19T00:00:00"/>
    <n v="17990"/>
    <s v="dave"/>
    <s v="Rolloff"/>
    <x v="1"/>
    <x v="3"/>
    <n v="5860"/>
    <n v="2.93"/>
    <n v="205.10000000000002"/>
    <s v="Dump &amp; Return"/>
    <s v="12797190-002"/>
    <x v="2"/>
    <s v="Weyco Wood Box"/>
    <x v="0"/>
    <x v="6"/>
  </r>
  <r>
    <d v="2022-11-23T00:00:00"/>
    <n v="18174"/>
    <s v="Paul"/>
    <s v="Rolloff"/>
    <x v="1"/>
    <x v="3"/>
    <n v="7160"/>
    <n v="3.58"/>
    <n v="250.6"/>
    <s v="Dump &amp; Return"/>
    <s v="12797190-002"/>
    <x v="2"/>
    <s v="Weyco Wood Box"/>
    <x v="0"/>
    <x v="6"/>
  </r>
  <r>
    <d v="2022-11-23T00:00:00"/>
    <n v="18176"/>
    <s v="Paul"/>
    <s v="Rolloff"/>
    <x v="1"/>
    <x v="3"/>
    <n v="7260"/>
    <n v="3.63"/>
    <n v="254.1"/>
    <s v="Dump &amp; Return"/>
    <s v="12797190-002"/>
    <x v="2"/>
    <s v="Weyco Wood Box"/>
    <x v="0"/>
    <x v="6"/>
  </r>
  <r>
    <d v="2022-11-29T00:00:00"/>
    <n v="18363"/>
    <s v="bob"/>
    <s v="Rolloff"/>
    <x v="1"/>
    <x v="3"/>
    <n v="6260"/>
    <n v="3.13"/>
    <n v="219.1"/>
    <s v="Dump &amp; Return"/>
    <s v="12797190-002"/>
    <x v="2"/>
    <s v="weyco stick box"/>
    <x v="0"/>
    <x v="6"/>
  </r>
  <r>
    <d v="2022-11-29T00:00:00"/>
    <n v="18364"/>
    <s v="bob"/>
    <s v="Rolloff"/>
    <x v="1"/>
    <x v="3"/>
    <n v="7260"/>
    <n v="3.63"/>
    <n v="254.1"/>
    <s v="Dump &amp; Return"/>
    <s v="12797190-002"/>
    <x v="2"/>
    <s v="weyco stick box"/>
    <x v="0"/>
    <x v="6"/>
  </r>
  <r>
    <d v="2022-12-06T00:00:00"/>
    <n v="18595"/>
    <s v="Paul"/>
    <s v="Rolloff"/>
    <x v="1"/>
    <x v="3"/>
    <n v="9420"/>
    <n v="4.71"/>
    <n v="329.7"/>
    <s v="Final Pull"/>
    <s v="12797190-002"/>
    <x v="2"/>
    <s v="Weyco stick box"/>
    <x v="0"/>
    <x v="7"/>
  </r>
  <r>
    <d v="2022-12-09T00:00:00"/>
    <m/>
    <s v="bob"/>
    <s v="Rolloff"/>
    <x v="1"/>
    <x v="3"/>
    <n v="7472"/>
    <n v="3.7360000000000002"/>
    <n v="261.52000000000004"/>
    <s v="Dump &amp; Return"/>
    <s v="12797190-002"/>
    <x v="2"/>
    <s v="Weyco stick box"/>
    <x v="0"/>
    <x v="7"/>
  </r>
  <r>
    <d v="2022-12-12T00:00:00"/>
    <n v="18795"/>
    <s v="bob"/>
    <s v="Rolloff"/>
    <x v="1"/>
    <x v="3"/>
    <n v="6600"/>
    <n v="3.3"/>
    <n v="231"/>
    <s v="Dump &amp; Return"/>
    <s v="12797190-002"/>
    <x v="2"/>
    <s v="weyco stick box"/>
    <x v="0"/>
    <x v="7"/>
  </r>
  <r>
    <d v="2022-12-12T00:00:00"/>
    <n v="18796"/>
    <s v="bob"/>
    <s v="Rolloff"/>
    <x v="1"/>
    <x v="3"/>
    <n v="6560"/>
    <n v="3.28"/>
    <n v="229.6"/>
    <s v="Dump &amp; Return"/>
    <s v="12797190-002"/>
    <x v="2"/>
    <s v="Weyco stick box"/>
    <x v="0"/>
    <x v="7"/>
  </r>
  <r>
    <d v="2022-12-13T00:00:00"/>
    <n v="18875"/>
    <s v="Paul"/>
    <s v="Rolloff"/>
    <x v="1"/>
    <x v="3"/>
    <n v="10600"/>
    <n v="5.3"/>
    <n v="371"/>
    <s v="Dump &amp; Return"/>
    <s v="12797190-002"/>
    <x v="2"/>
    <s v="Weyco stick box"/>
    <x v="0"/>
    <x v="7"/>
  </r>
  <r>
    <d v="2022-12-14T00:00:00"/>
    <n v="18920"/>
    <s v="Paul"/>
    <s v="Rolloff"/>
    <x v="1"/>
    <x v="3"/>
    <n v="7100"/>
    <n v="3.55"/>
    <n v="248.5"/>
    <s v="Dump &amp; Return"/>
    <s v="12797190-002"/>
    <x v="2"/>
    <s v="Weyco Wood"/>
    <x v="0"/>
    <x v="7"/>
  </r>
  <r>
    <d v="2022-12-16T00:00:00"/>
    <n v="19030"/>
    <s v="Paul"/>
    <s v="Rolloff"/>
    <x v="1"/>
    <x v="3"/>
    <n v="8680"/>
    <n v="4.34"/>
    <n v="303.8"/>
    <s v="Dump &amp; Return"/>
    <s v="12797190-002"/>
    <x v="2"/>
    <s v="Weyco stick box"/>
    <x v="0"/>
    <x v="7"/>
  </r>
  <r>
    <d v="2022-12-20T00:00:00"/>
    <n v="19165"/>
    <s v="Paul"/>
    <s v="Rolloff"/>
    <x v="1"/>
    <x v="3"/>
    <n v="8780"/>
    <n v="4.3899999999999997"/>
    <n v="307.29999999999995"/>
    <s v="Final Pull"/>
    <s v="12797190-002"/>
    <x v="2"/>
    <s v="Weyco Wood"/>
    <x v="0"/>
    <x v="7"/>
  </r>
  <r>
    <d v="2022-12-26T00:00:00"/>
    <n v="19303"/>
    <s v="dave"/>
    <s v="Rolloff"/>
    <x v="1"/>
    <x v="3"/>
    <n v="6200"/>
    <n v="3.1"/>
    <n v="217"/>
    <s v="Dump &amp; Return"/>
    <s v="12797190-002"/>
    <x v="2"/>
    <s v="Weyco Stick Box"/>
    <x v="0"/>
    <x v="7"/>
  </r>
  <r>
    <d v="2023-01-03T00:00:00"/>
    <n v="19634"/>
    <s v="Paul"/>
    <s v="Rolloff"/>
    <x v="0"/>
    <x v="3"/>
    <n v="10720"/>
    <n v="5.36"/>
    <n v="375.20000000000005"/>
    <s v="Dump &amp; Return"/>
    <s v="12797190-002"/>
    <x v="2"/>
    <s v="Weyco Stick Box "/>
    <x v="0"/>
    <x v="8"/>
  </r>
  <r>
    <d v="2023-01-03T00:00:00"/>
    <n v="19640"/>
    <s v="dave"/>
    <s v="Rolloff"/>
    <x v="1"/>
    <x v="3"/>
    <n v="8200"/>
    <n v="4.0999999999999996"/>
    <n v="287"/>
    <s v="Dump &amp; Return"/>
    <s v="12797190-002"/>
    <x v="2"/>
    <s v="Weyco Stick Box "/>
    <x v="0"/>
    <x v="8"/>
  </r>
  <r>
    <d v="2023-01-03T00:00:00"/>
    <n v="19645"/>
    <s v="dave"/>
    <s v="Rolloff"/>
    <x v="1"/>
    <x v="3"/>
    <n v="6680"/>
    <n v="3.34"/>
    <n v="233.79999999999998"/>
    <s v="Dump &amp; Return"/>
    <s v="12797190-002"/>
    <x v="2"/>
    <s v="Weyco Stick Box "/>
    <x v="0"/>
    <x v="8"/>
  </r>
  <r>
    <d v="2023-01-06T00:00:00"/>
    <n v="19775"/>
    <s v="dave"/>
    <s v="Rolloff"/>
    <x v="1"/>
    <x v="3"/>
    <n v="9340"/>
    <n v="4.67"/>
    <n v="326.89999999999998"/>
    <s v="Dump &amp; Return"/>
    <s v="12797190-002"/>
    <x v="2"/>
    <s v="Weyco Stick Box "/>
    <x v="0"/>
    <x v="8"/>
  </r>
  <r>
    <d v="2023-01-09T00:00:00"/>
    <n v="19857"/>
    <s v="bob"/>
    <s v="Rolloff"/>
    <x v="0"/>
    <x v="3"/>
    <n v="1820"/>
    <n v="0.91"/>
    <n v="63.7"/>
    <s v="Dump &amp; Return"/>
    <s v="273083-002"/>
    <x v="2"/>
    <m/>
    <x v="0"/>
    <x v="8"/>
  </r>
  <r>
    <d v="2023-01-12T00:00:00"/>
    <n v="20021"/>
    <s v="bob"/>
    <s v="Rolloff"/>
    <x v="1"/>
    <x v="3"/>
    <n v="10080"/>
    <n v="5.04"/>
    <n v="352.8"/>
    <s v="Dump &amp; Return"/>
    <s v="12797190-002"/>
    <x v="2"/>
    <m/>
    <x v="0"/>
    <x v="8"/>
  </r>
  <r>
    <d v="2023-01-19T00:00:00"/>
    <n v="20337"/>
    <s v="dave"/>
    <s v="Rolloff"/>
    <x v="1"/>
    <x v="3"/>
    <n v="16080"/>
    <n v="8.0399999999999991"/>
    <n v="562.79999999999995"/>
    <s v="Dump &amp; Return"/>
    <s v="12797190-002"/>
    <x v="2"/>
    <s v="Weyco Stick Box "/>
    <x v="0"/>
    <x v="8"/>
  </r>
  <r>
    <d v="2023-01-24T00:00:00"/>
    <n v="20521"/>
    <s v="bob"/>
    <s v="Rolloff"/>
    <x v="0"/>
    <x v="3"/>
    <n v="1600"/>
    <n v="0.8"/>
    <n v="56"/>
    <s v="Dump &amp; Return"/>
    <s v="273083-002"/>
    <x v="2"/>
    <m/>
    <x v="0"/>
    <x v="8"/>
  </r>
  <r>
    <d v="2023-01-26T00:00:00"/>
    <n v="20647"/>
    <s v="dave"/>
    <s v="Rolloff"/>
    <x v="1"/>
    <x v="3"/>
    <n v="10640"/>
    <n v="5.32"/>
    <n v="372.40000000000003"/>
    <s v="Dump &amp; Return"/>
    <s v="12797190-002"/>
    <x v="2"/>
    <s v="Weyco Stick Box "/>
    <x v="0"/>
    <x v="8"/>
  </r>
  <r>
    <d v="2023-02-07T00:00:00"/>
    <n v="21296"/>
    <s v="dave"/>
    <s v="Rolloff"/>
    <x v="1"/>
    <x v="3"/>
    <n v="9520"/>
    <n v="4.76"/>
    <n v="333.2"/>
    <s v="Dump &amp; Return"/>
    <s v="12797190-002"/>
    <x v="2"/>
    <m/>
    <x v="0"/>
    <x v="9"/>
  </r>
  <r>
    <d v="2023-02-17T00:00:00"/>
    <n v="21784"/>
    <s v="bob"/>
    <s v="Rolloff"/>
    <x v="0"/>
    <x v="3"/>
    <n v="2540"/>
    <n v="1.27"/>
    <n v="88.9"/>
    <s v="Final Pull"/>
    <s v="273083-002"/>
    <x v="2"/>
    <m/>
    <x v="0"/>
    <x v="9"/>
  </r>
  <r>
    <d v="2023-02-24T00:00:00"/>
    <n v="22124"/>
    <s v="dave"/>
    <s v="Rolloff"/>
    <x v="0"/>
    <x v="3"/>
    <n v="6220"/>
    <n v="3.11"/>
    <n v="217.7"/>
    <s v="Final Pull"/>
    <n v="12805141"/>
    <x v="2"/>
    <m/>
    <x v="0"/>
    <x v="9"/>
  </r>
  <r>
    <d v="2023-03-13T00:00:00"/>
    <n v="22812"/>
    <s v="bob"/>
    <s v="Rolloff"/>
    <x v="0"/>
    <x v="3"/>
    <n v="24180"/>
    <n v="12.09"/>
    <n v="846.3"/>
    <s v="Dump &amp; Return"/>
    <s v="12797190-002"/>
    <x v="2"/>
    <s v="Weyco Stick Box"/>
    <x v="0"/>
    <x v="10"/>
  </r>
  <r>
    <d v="2023-03-22T00:00:00"/>
    <n v="23388"/>
    <s v="dave"/>
    <s v="Rolloff"/>
    <x v="1"/>
    <x v="3"/>
    <n v="21340"/>
    <n v="10.67"/>
    <n v="746.9"/>
    <s v="Dump &amp; Return"/>
    <s v="12797190-002"/>
    <x v="2"/>
    <s v="Weyco wood box/saw "/>
    <x v="0"/>
    <x v="10"/>
  </r>
  <r>
    <d v="2023-03-22T00:00:00"/>
    <n v="23393"/>
    <s v="dave"/>
    <s v="Rolloff"/>
    <x v="1"/>
    <x v="3"/>
    <n v="26680"/>
    <n v="13.34"/>
    <n v="933.8"/>
    <s v="Dump &amp; Return"/>
    <s v="12797190-002"/>
    <x v="2"/>
    <s v="Weyco stick box"/>
    <x v="0"/>
    <x v="10"/>
  </r>
  <r>
    <d v="2023-03-28T00:00:00"/>
    <n v="23695"/>
    <s v="Paul"/>
    <s v="Rolloff"/>
    <x v="1"/>
    <x v="3"/>
    <n v="22260"/>
    <n v="11.13"/>
    <n v="779.1"/>
    <s v="Final Pull"/>
    <s v="12797190-002"/>
    <x v="2"/>
    <s v="Weyco wood Box"/>
    <x v="0"/>
    <x v="10"/>
  </r>
  <r>
    <d v="2023-04-18T00:00:00"/>
    <n v="24775"/>
    <s v="dave"/>
    <s v="Rolloff"/>
    <x v="1"/>
    <x v="3"/>
    <n v="14320"/>
    <n v="7.16"/>
    <n v="501.2"/>
    <s v="Dump &amp; Return"/>
    <s v="12797190-002"/>
    <x v="2"/>
    <s v="Weyco stick box"/>
    <x v="0"/>
    <x v="11"/>
  </r>
  <r>
    <d v="2022-05-02T00:00:00"/>
    <m/>
    <n v="14"/>
    <n v="4"/>
    <x v="2"/>
    <x v="4"/>
    <n v="13200"/>
    <n v="6.6"/>
    <n v="792"/>
    <m/>
    <m/>
    <x v="1"/>
    <m/>
    <x v="2"/>
    <x v="0"/>
  </r>
  <r>
    <d v="2022-05-02T00:00:00"/>
    <m/>
    <n v="15"/>
    <n v="3"/>
    <x v="2"/>
    <x v="4"/>
    <n v="21060"/>
    <n v="10.53"/>
    <n v="1263.5999999999999"/>
    <m/>
    <m/>
    <x v="1"/>
    <m/>
    <x v="2"/>
    <x v="0"/>
  </r>
  <r>
    <d v="2022-05-02T00:00:00"/>
    <m/>
    <n v="16"/>
    <n v="1"/>
    <x v="3"/>
    <x v="4"/>
    <n v="33340"/>
    <n v="16.670000000000002"/>
    <n v="2000.4"/>
    <m/>
    <m/>
    <x v="1"/>
    <m/>
    <x v="2"/>
    <x v="0"/>
  </r>
  <r>
    <d v="2022-05-02T00:00:00"/>
    <m/>
    <n v="18"/>
    <n v="2"/>
    <x v="2"/>
    <x v="4"/>
    <n v="11460"/>
    <n v="5.73"/>
    <n v="687.6"/>
    <m/>
    <m/>
    <x v="1"/>
    <m/>
    <x v="2"/>
    <x v="0"/>
  </r>
  <r>
    <d v="2022-05-02T00:00:00"/>
    <m/>
    <n v="5"/>
    <s v="Rolloff"/>
    <x v="0"/>
    <x v="4"/>
    <n v="1960"/>
    <n v="0.98"/>
    <n v="117.6"/>
    <s v="Final Pull"/>
    <s v="264568-002"/>
    <x v="0"/>
    <s v="B Kroger # 8"/>
    <x v="2"/>
    <x v="0"/>
  </r>
  <r>
    <d v="2022-05-02T00:00:00"/>
    <m/>
    <n v="5"/>
    <s v="Rolloff"/>
    <x v="0"/>
    <x v="4"/>
    <n v="1880"/>
    <n v="0.94"/>
    <n v="112.8"/>
    <s v="Final Pull"/>
    <n v="265696"/>
    <x v="0"/>
    <s v="L Anderson #24"/>
    <x v="2"/>
    <x v="0"/>
  </r>
  <r>
    <d v="2022-05-03T00:00:00"/>
    <m/>
    <n v="12"/>
    <n v="3"/>
    <x v="2"/>
    <x v="4"/>
    <n v="20260"/>
    <n v="10.130000000000001"/>
    <n v="1215.6000000000001"/>
    <m/>
    <m/>
    <x v="1"/>
    <m/>
    <x v="2"/>
    <x v="0"/>
  </r>
  <r>
    <d v="2022-05-03T00:00:00"/>
    <m/>
    <n v="14"/>
    <n v="4"/>
    <x v="2"/>
    <x v="4"/>
    <n v="9560"/>
    <n v="4.78"/>
    <n v="573.6"/>
    <m/>
    <m/>
    <x v="1"/>
    <m/>
    <x v="2"/>
    <x v="0"/>
  </r>
  <r>
    <d v="2022-05-03T00:00:00"/>
    <m/>
    <n v="15"/>
    <n v="2"/>
    <x v="2"/>
    <x v="4"/>
    <n v="10500"/>
    <n v="5.25"/>
    <n v="630"/>
    <m/>
    <m/>
    <x v="1"/>
    <m/>
    <x v="2"/>
    <x v="0"/>
  </r>
  <r>
    <d v="2022-05-03T00:00:00"/>
    <m/>
    <n v="16"/>
    <n v="1"/>
    <x v="2"/>
    <x v="4"/>
    <n v="25680"/>
    <n v="12.84"/>
    <n v="1540.8"/>
    <m/>
    <m/>
    <x v="1"/>
    <m/>
    <x v="2"/>
    <x v="0"/>
  </r>
  <r>
    <d v="2022-05-03T00:00:00"/>
    <m/>
    <n v="2"/>
    <s v="Rolloff"/>
    <x v="0"/>
    <x v="4"/>
    <n v="5300"/>
    <n v="2.65"/>
    <n v="318"/>
    <s v="Final Pull"/>
    <s v="273513-002"/>
    <x v="0"/>
    <s v="P Hageman # 11"/>
    <x v="2"/>
    <x v="0"/>
  </r>
  <r>
    <d v="2022-05-03T00:00:00"/>
    <m/>
    <n v="2"/>
    <s v="Rolloff"/>
    <x v="0"/>
    <x v="4"/>
    <n v="7960"/>
    <n v="3.98"/>
    <n v="477.6"/>
    <s v="Final Pull"/>
    <n v="260150"/>
    <x v="0"/>
    <s v="Borkman #30"/>
    <x v="2"/>
    <x v="0"/>
  </r>
  <r>
    <d v="2022-05-03T00:00:00"/>
    <m/>
    <n v="3"/>
    <s v="Rolloff"/>
    <x v="0"/>
    <x v="4"/>
    <n v="4300"/>
    <n v="2.15"/>
    <n v="258"/>
    <s v="Final Pull"/>
    <s v="272828-002"/>
    <x v="0"/>
    <s v="Seaview Cottages # 2"/>
    <x v="2"/>
    <x v="0"/>
  </r>
  <r>
    <d v="2022-05-03T00:00:00"/>
    <m/>
    <n v="3"/>
    <s v="Rolloff"/>
    <x v="0"/>
    <x v="4"/>
    <n v="1880"/>
    <n v="0.94"/>
    <n v="112.8"/>
    <s v="Final Pull"/>
    <s v="268699-002"/>
    <x v="0"/>
    <s v="R Damon # 29"/>
    <x v="2"/>
    <x v="0"/>
  </r>
  <r>
    <d v="2022-05-03T00:00:00"/>
    <m/>
    <n v="3"/>
    <s v="Rolloff"/>
    <x v="0"/>
    <x v="4"/>
    <n v="2820"/>
    <n v="1.41"/>
    <n v="169.2"/>
    <s v="Dump &amp; Return"/>
    <n v="269949"/>
    <x v="0"/>
    <s v="Okies # C 9"/>
    <x v="2"/>
    <x v="0"/>
  </r>
  <r>
    <d v="2022-05-03T00:00:00"/>
    <m/>
    <n v="3"/>
    <s v="Rolloff"/>
    <x v="0"/>
    <x v="4"/>
    <n v="1240"/>
    <n v="0.62"/>
    <n v="74.400000000000006"/>
    <s v="Final Pull"/>
    <n v="262549"/>
    <x v="0"/>
    <s v="B Green #14"/>
    <x v="2"/>
    <x v="0"/>
  </r>
  <r>
    <d v="2022-05-03T00:00:00"/>
    <m/>
    <n v="3"/>
    <s v="Rolloff"/>
    <x v="0"/>
    <x v="4"/>
    <n v="10060"/>
    <n v="5.03"/>
    <n v="603.6"/>
    <s v="Dump &amp; Return"/>
    <s v="268662-001"/>
    <x v="0"/>
    <s v="SHOA Comp #1"/>
    <x v="2"/>
    <x v="0"/>
  </r>
  <r>
    <d v="2022-05-03T00:00:00"/>
    <m/>
    <n v="3"/>
    <s v="Rolloff"/>
    <x v="0"/>
    <x v="4"/>
    <n v="9420"/>
    <n v="4.71"/>
    <n v="565.20000000000005"/>
    <s v="Final Pull"/>
    <n v="12798519"/>
    <x v="0"/>
    <s v="D Otten # 1130"/>
    <x v="2"/>
    <x v="0"/>
  </r>
  <r>
    <d v="2022-05-04T00:00:00"/>
    <m/>
    <n v="12"/>
    <n v="1"/>
    <x v="2"/>
    <x v="4"/>
    <n v="23160"/>
    <n v="11.58"/>
    <n v="1389.6"/>
    <m/>
    <m/>
    <x v="1"/>
    <m/>
    <x v="2"/>
    <x v="0"/>
  </r>
  <r>
    <d v="2022-05-04T00:00:00"/>
    <m/>
    <n v="14"/>
    <n v="4"/>
    <x v="2"/>
    <x v="4"/>
    <n v="16720"/>
    <n v="8.36"/>
    <n v="1003.1999999999999"/>
    <m/>
    <m/>
    <x v="1"/>
    <m/>
    <x v="2"/>
    <x v="0"/>
  </r>
  <r>
    <d v="2022-05-04T00:00:00"/>
    <m/>
    <n v="16"/>
    <n v="2"/>
    <x v="2"/>
    <x v="4"/>
    <n v="19260"/>
    <n v="9.6300000000000008"/>
    <n v="1155.6000000000001"/>
    <m/>
    <m/>
    <x v="1"/>
    <m/>
    <x v="2"/>
    <x v="0"/>
  </r>
  <r>
    <d v="2022-05-04T00:00:00"/>
    <m/>
    <n v="18"/>
    <n v="3"/>
    <x v="2"/>
    <x v="4"/>
    <n v="13080"/>
    <n v="6.54"/>
    <n v="784.8"/>
    <m/>
    <m/>
    <x v="1"/>
    <m/>
    <x v="2"/>
    <x v="0"/>
  </r>
  <r>
    <d v="2022-05-04T00:00:00"/>
    <m/>
    <n v="4"/>
    <s v="Rolloff"/>
    <x v="0"/>
    <x v="4"/>
    <n v="4100"/>
    <n v="2.0499999999999998"/>
    <n v="245.99999999999997"/>
    <s v="Dump &amp; Return"/>
    <n v="12798499"/>
    <x v="0"/>
    <s v="Legendz # 19"/>
    <x v="2"/>
    <x v="0"/>
  </r>
  <r>
    <d v="2022-05-04T00:00:00"/>
    <m/>
    <n v="4"/>
    <s v="Rolloff"/>
    <x v="0"/>
    <x v="4"/>
    <n v="5680"/>
    <n v="2.84"/>
    <n v="340.79999999999995"/>
    <s v="Dump &amp; Return"/>
    <s v="266663-001"/>
    <x v="0"/>
    <s v="Cape D Comp #D"/>
    <x v="2"/>
    <x v="0"/>
  </r>
  <r>
    <d v="2022-05-04T00:00:00"/>
    <m/>
    <n v="4"/>
    <s v="Rolloff"/>
    <x v="0"/>
    <x v="4"/>
    <n v="14180"/>
    <n v="7.09"/>
    <n v="850.8"/>
    <s v="Dump &amp; Return"/>
    <s v="266663-001"/>
    <x v="0"/>
    <s v="Cape D Comp # 1"/>
    <x v="2"/>
    <x v="0"/>
  </r>
  <r>
    <d v="2022-05-04T00:00:00"/>
    <m/>
    <n v="4"/>
    <s v="Rolloff"/>
    <x v="0"/>
    <x v="4"/>
    <n v="3320"/>
    <n v="1.66"/>
    <n v="199.2"/>
    <s v="Dump &amp; Return"/>
    <s v="270950-001"/>
    <x v="0"/>
    <s v="LB City # C 3"/>
    <x v="2"/>
    <x v="0"/>
  </r>
  <r>
    <d v="2022-05-04T00:00:00"/>
    <m/>
    <n v="5"/>
    <s v="Rolloff"/>
    <x v="0"/>
    <x v="4"/>
    <n v="8280"/>
    <n v="4.1399999999999997"/>
    <n v="496.79999999999995"/>
    <s v="Dump &amp; Return"/>
    <n v="12797877"/>
    <x v="0"/>
    <s v="M Mclaughlin #1430"/>
    <x v="2"/>
    <x v="0"/>
  </r>
  <r>
    <d v="2022-05-05T00:00:00"/>
    <m/>
    <n v="14"/>
    <n v="3"/>
    <x v="2"/>
    <x v="4"/>
    <n v="15540"/>
    <n v="7.77"/>
    <n v="932.4"/>
    <m/>
    <m/>
    <x v="1"/>
    <m/>
    <x v="2"/>
    <x v="0"/>
  </r>
  <r>
    <d v="2022-05-05T00:00:00"/>
    <m/>
    <n v="16"/>
    <n v="2"/>
    <x v="2"/>
    <x v="4"/>
    <n v="16640"/>
    <n v="8.32"/>
    <n v="998.40000000000009"/>
    <m/>
    <m/>
    <x v="1"/>
    <m/>
    <x v="2"/>
    <x v="0"/>
  </r>
  <r>
    <d v="2022-05-05T00:00:00"/>
    <m/>
    <n v="18"/>
    <n v="1"/>
    <x v="2"/>
    <x v="4"/>
    <n v="23360"/>
    <n v="11.68"/>
    <n v="1401.6"/>
    <m/>
    <m/>
    <x v="1"/>
    <m/>
    <x v="2"/>
    <x v="0"/>
  </r>
  <r>
    <d v="2022-05-05T00:00:00"/>
    <m/>
    <n v="3"/>
    <s v="Rolloff"/>
    <x v="0"/>
    <x v="4"/>
    <n v="9280"/>
    <n v="4.6399999999999997"/>
    <n v="556.79999999999995"/>
    <s v="Final Pull"/>
    <s v="261017-002"/>
    <x v="0"/>
    <s v="M Hill # 2530"/>
    <x v="2"/>
    <x v="0"/>
  </r>
  <r>
    <d v="2022-05-05T00:00:00"/>
    <m/>
    <n v="5"/>
    <s v="Rolloff"/>
    <x v="0"/>
    <x v="4"/>
    <n v="4920"/>
    <n v="2.46"/>
    <n v="295.2"/>
    <s v="Final Pull"/>
    <n v="12798717"/>
    <x v="0"/>
    <s v="R Livingston # 2830"/>
    <x v="2"/>
    <x v="0"/>
  </r>
  <r>
    <d v="2022-05-05T00:00:00"/>
    <m/>
    <n v="5"/>
    <s v="Rolloff"/>
    <x v="0"/>
    <x v="4"/>
    <n v="5280"/>
    <n v="2.64"/>
    <n v="316.8"/>
    <s v="Final Pull"/>
    <n v="272840"/>
    <x v="0"/>
    <s v="Clegg # 2130"/>
    <x v="2"/>
    <x v="0"/>
  </r>
  <r>
    <d v="2022-05-06T00:00:00"/>
    <m/>
    <n v="14"/>
    <n v="3"/>
    <x v="2"/>
    <x v="4"/>
    <n v="11320"/>
    <n v="5.66"/>
    <n v="679.2"/>
    <m/>
    <m/>
    <x v="1"/>
    <m/>
    <x v="2"/>
    <x v="0"/>
  </r>
  <r>
    <d v="2022-05-06T00:00:00"/>
    <m/>
    <n v="15"/>
    <n v="2"/>
    <x v="2"/>
    <x v="4"/>
    <n v="18900"/>
    <n v="9.4499999999999993"/>
    <n v="1134"/>
    <m/>
    <m/>
    <x v="1"/>
    <m/>
    <x v="2"/>
    <x v="0"/>
  </r>
  <r>
    <d v="2022-05-06T00:00:00"/>
    <m/>
    <n v="16"/>
    <n v="1"/>
    <x v="3"/>
    <x v="4"/>
    <n v="30240"/>
    <n v="15.12"/>
    <n v="1814.3999999999999"/>
    <m/>
    <m/>
    <x v="1"/>
    <m/>
    <x v="2"/>
    <x v="0"/>
  </r>
  <r>
    <d v="2022-05-06T00:00:00"/>
    <m/>
    <n v="3"/>
    <s v="Rolloff"/>
    <x v="0"/>
    <x v="4"/>
    <n v="8120"/>
    <n v="4.0599999999999996"/>
    <n v="487.19999999999993"/>
    <s v="Dump &amp; Return"/>
    <n v="268884"/>
    <x v="0"/>
    <s v="V Olson # 3530"/>
    <x v="2"/>
    <x v="0"/>
  </r>
  <r>
    <d v="2022-05-06T00:00:00"/>
    <m/>
    <n v="5"/>
    <s v="Rolloff"/>
    <x v="0"/>
    <x v="4"/>
    <n v="6000"/>
    <n v="3"/>
    <n v="360"/>
    <s v="Dump &amp; Return"/>
    <s v="12797764-002"/>
    <x v="0"/>
    <s v="P Reddy # 2030"/>
    <x v="2"/>
    <x v="0"/>
  </r>
  <r>
    <d v="2022-05-06T00:00:00"/>
    <m/>
    <n v="5"/>
    <s v="Rolloff"/>
    <x v="0"/>
    <x v="4"/>
    <n v="3200"/>
    <n v="1.6"/>
    <n v="192"/>
    <s v="Dump &amp; Return"/>
    <n v="273083"/>
    <x v="0"/>
    <s v="1000 Trails # C 6"/>
    <x v="2"/>
    <x v="0"/>
  </r>
  <r>
    <d v="2022-05-06T00:00:00"/>
    <m/>
    <n v="5"/>
    <s v="Rolloff"/>
    <x v="0"/>
    <x v="4"/>
    <n v="13040"/>
    <n v="6.52"/>
    <n v="782.4"/>
    <s v="Dump &amp; Return"/>
    <s v="268662-001"/>
    <x v="0"/>
    <s v="SHOA Comp #2"/>
    <x v="2"/>
    <x v="0"/>
  </r>
  <r>
    <d v="2022-05-06T00:00:00"/>
    <m/>
    <n v="5"/>
    <s v="Rolloff"/>
    <x v="0"/>
    <x v="4"/>
    <n v="5880"/>
    <n v="2.94"/>
    <n v="352.8"/>
    <s v="Dump &amp; Return"/>
    <n v="271296"/>
    <x v="0"/>
    <s v="Jacks # 2L30"/>
    <x v="2"/>
    <x v="0"/>
  </r>
  <r>
    <d v="2022-05-06T00:00:00"/>
    <m/>
    <n v="5"/>
    <s v="Rolloff"/>
    <x v="0"/>
    <x v="4"/>
    <n v="5320"/>
    <n v="2.66"/>
    <n v="319.20000000000005"/>
    <s v="Final Pull"/>
    <s v="269565-002"/>
    <x v="0"/>
    <s v="North Coast Antique Mall # 2330"/>
    <x v="2"/>
    <x v="0"/>
  </r>
  <r>
    <d v="2022-05-09T00:00:00"/>
    <m/>
    <n v="12"/>
    <n v="2"/>
    <x v="2"/>
    <x v="4"/>
    <n v="10440"/>
    <n v="5.22"/>
    <n v="626.4"/>
    <m/>
    <m/>
    <x v="1"/>
    <m/>
    <x v="2"/>
    <x v="0"/>
  </r>
  <r>
    <d v="2022-05-09T00:00:00"/>
    <m/>
    <n v="14"/>
    <n v="4"/>
    <x v="2"/>
    <x v="4"/>
    <n v="12720"/>
    <n v="6.36"/>
    <n v="763.2"/>
    <m/>
    <m/>
    <x v="1"/>
    <m/>
    <x v="2"/>
    <x v="0"/>
  </r>
  <r>
    <d v="2022-05-09T00:00:00"/>
    <m/>
    <n v="15"/>
    <n v="3"/>
    <x v="2"/>
    <x v="4"/>
    <n v="19820"/>
    <n v="9.91"/>
    <n v="1189.2"/>
    <m/>
    <m/>
    <x v="1"/>
    <m/>
    <x v="2"/>
    <x v="0"/>
  </r>
  <r>
    <d v="2022-05-09T00:00:00"/>
    <m/>
    <n v="16"/>
    <n v="1"/>
    <x v="3"/>
    <x v="4"/>
    <n v="32700"/>
    <n v="16.350000000000001"/>
    <n v="1962.0000000000002"/>
    <m/>
    <m/>
    <x v="1"/>
    <m/>
    <x v="2"/>
    <x v="0"/>
  </r>
  <r>
    <d v="2022-05-09T00:00:00"/>
    <m/>
    <n v="2"/>
    <s v="Rolloff"/>
    <x v="0"/>
    <x v="4"/>
    <n v="2760"/>
    <n v="1.38"/>
    <n v="165.6"/>
    <s v="Final Pull"/>
    <s v="12797897-002"/>
    <x v="0"/>
    <s v="R Elliott # 23"/>
    <x v="2"/>
    <x v="0"/>
  </r>
  <r>
    <d v="2022-05-09T00:00:00"/>
    <m/>
    <n v="3"/>
    <s v="Rolloff"/>
    <x v="0"/>
    <x v="4"/>
    <n v="5200"/>
    <n v="2.6"/>
    <n v="312"/>
    <s v="Dump &amp; Return"/>
    <s v="12797190-001"/>
    <x v="0"/>
    <s v="Weyco #1L30"/>
    <x v="2"/>
    <x v="0"/>
  </r>
  <r>
    <d v="2022-05-09T00:00:00"/>
    <m/>
    <n v="3"/>
    <s v="Rolloff"/>
    <x v="0"/>
    <x v="4"/>
    <n v="2620"/>
    <n v="1.31"/>
    <n v="157.20000000000002"/>
    <s v="Final Pull"/>
    <s v="268662-001"/>
    <x v="0"/>
    <s v="SHOA # 3230"/>
    <x v="2"/>
    <x v="0"/>
  </r>
  <r>
    <d v="2022-05-10T00:00:00"/>
    <m/>
    <n v="14"/>
    <n v="4"/>
    <x v="2"/>
    <x v="4"/>
    <n v="8320"/>
    <n v="4.16"/>
    <n v="499.20000000000005"/>
    <m/>
    <m/>
    <x v="1"/>
    <m/>
    <x v="2"/>
    <x v="0"/>
  </r>
  <r>
    <d v="2022-05-10T00:00:00"/>
    <m/>
    <n v="15"/>
    <n v="2"/>
    <x v="2"/>
    <x v="4"/>
    <n v="10320"/>
    <n v="5.16"/>
    <n v="619.20000000000005"/>
    <m/>
    <m/>
    <x v="1"/>
    <m/>
    <x v="2"/>
    <x v="0"/>
  </r>
  <r>
    <d v="2022-05-10T00:00:00"/>
    <m/>
    <n v="16"/>
    <n v="1"/>
    <x v="2"/>
    <x v="4"/>
    <n v="26980"/>
    <n v="13.49"/>
    <n v="1618.8"/>
    <m/>
    <m/>
    <x v="1"/>
    <m/>
    <x v="2"/>
    <x v="0"/>
  </r>
  <r>
    <d v="2022-05-10T00:00:00"/>
    <m/>
    <n v="18"/>
    <n v="3"/>
    <x v="2"/>
    <x v="4"/>
    <n v="18420"/>
    <n v="9.2100000000000009"/>
    <n v="1105.2"/>
    <m/>
    <m/>
    <x v="1"/>
    <m/>
    <x v="2"/>
    <x v="0"/>
  </r>
  <r>
    <d v="2022-05-10T00:00:00"/>
    <m/>
    <n v="2"/>
    <s v="Rolloff"/>
    <x v="0"/>
    <x v="4"/>
    <n v="3640"/>
    <n v="1.82"/>
    <n v="218.4"/>
    <s v="Final Pull"/>
    <n v="12798952"/>
    <x v="0"/>
    <s v="J Rogers # 14"/>
    <x v="2"/>
    <x v="0"/>
  </r>
  <r>
    <d v="2022-05-10T00:00:00"/>
    <m/>
    <n v="2"/>
    <s v="Rolloff"/>
    <x v="0"/>
    <x v="4"/>
    <n v="4040"/>
    <n v="2.02"/>
    <n v="242.4"/>
    <s v="Final Pull"/>
    <s v="274276-002"/>
    <x v="0"/>
    <s v="C Osmars #6"/>
    <x v="2"/>
    <x v="0"/>
  </r>
  <r>
    <d v="2022-05-10T00:00:00"/>
    <m/>
    <n v="2"/>
    <s v="Rolloff"/>
    <x v="0"/>
    <x v="4"/>
    <n v="5660"/>
    <n v="2.83"/>
    <n v="339.6"/>
    <s v="Final Pull"/>
    <n v="262167"/>
    <x v="0"/>
    <s v="B Davies # 2530"/>
    <x v="2"/>
    <x v="0"/>
  </r>
  <r>
    <d v="2022-05-10T00:00:00"/>
    <m/>
    <n v="4"/>
    <s v="Rolloff"/>
    <x v="0"/>
    <x v="4"/>
    <n v="5140"/>
    <n v="2.57"/>
    <n v="308.39999999999998"/>
    <s v="Dump &amp; Return"/>
    <n v="263310"/>
    <x v="0"/>
    <s v="Ekone Oyster # L7"/>
    <x v="2"/>
    <x v="0"/>
  </r>
  <r>
    <d v="2022-05-10T00:00:00"/>
    <m/>
    <n v="4"/>
    <s v="Rolloff"/>
    <x v="0"/>
    <x v="4"/>
    <n v="3420"/>
    <n v="1.71"/>
    <n v="205.2"/>
    <s v="Final Pull"/>
    <s v="274107-002"/>
    <x v="0"/>
    <s v="P Hjembo # 13"/>
    <x v="2"/>
    <x v="0"/>
  </r>
  <r>
    <d v="2022-05-10T00:00:00"/>
    <m/>
    <n v="5"/>
    <s v="Rolloff"/>
    <x v="0"/>
    <x v="4"/>
    <n v="12100"/>
    <n v="6.05"/>
    <n v="726"/>
    <s v="Final Pull"/>
    <n v="268884"/>
    <x v="0"/>
    <s v="V Olson # 2130"/>
    <x v="2"/>
    <x v="0"/>
  </r>
  <r>
    <d v="2022-05-10T00:00:00"/>
    <m/>
    <n v="5"/>
    <s v="Rolloff"/>
    <x v="0"/>
    <x v="4"/>
    <n v="3560"/>
    <n v="1.78"/>
    <n v="213.6"/>
    <s v="Dump &amp; Return"/>
    <n v="271296"/>
    <x v="0"/>
    <s v="Jacks # C8"/>
    <x v="2"/>
    <x v="0"/>
  </r>
  <r>
    <d v="2022-05-11T00:00:00"/>
    <m/>
    <n v="14"/>
    <n v="4"/>
    <x v="2"/>
    <x v="4"/>
    <n v="18720"/>
    <n v="9.36"/>
    <n v="1123.1999999999998"/>
    <m/>
    <m/>
    <x v="1"/>
    <m/>
    <x v="2"/>
    <x v="0"/>
  </r>
  <r>
    <d v="2022-05-11T00:00:00"/>
    <m/>
    <n v="15"/>
    <n v="1"/>
    <x v="2"/>
    <x v="4"/>
    <n v="24060"/>
    <n v="12.03"/>
    <n v="1443.6"/>
    <m/>
    <m/>
    <x v="1"/>
    <m/>
    <x v="2"/>
    <x v="0"/>
  </r>
  <r>
    <d v="2022-05-11T00:00:00"/>
    <m/>
    <n v="16"/>
    <n v="2"/>
    <x v="2"/>
    <x v="4"/>
    <n v="18700"/>
    <n v="9.35"/>
    <n v="1122"/>
    <m/>
    <m/>
    <x v="1"/>
    <m/>
    <x v="2"/>
    <x v="0"/>
  </r>
  <r>
    <d v="2022-05-11T00:00:00"/>
    <m/>
    <n v="18"/>
    <n v="3"/>
    <x v="2"/>
    <x v="4"/>
    <n v="11380"/>
    <n v="5.69"/>
    <n v="682.80000000000007"/>
    <m/>
    <m/>
    <x v="1"/>
    <m/>
    <x v="2"/>
    <x v="0"/>
  </r>
  <r>
    <d v="2022-05-11T00:00:00"/>
    <m/>
    <n v="2"/>
    <s v="Rolloff"/>
    <x v="0"/>
    <x v="4"/>
    <n v="3520"/>
    <n v="1.76"/>
    <n v="211.2"/>
    <s v="Dump &amp; Return"/>
    <n v="263833"/>
    <x v="0"/>
    <s v="Nisbet Oyster # C7"/>
    <x v="2"/>
    <x v="0"/>
  </r>
  <r>
    <d v="2022-05-11T00:00:00"/>
    <m/>
    <n v="2"/>
    <s v="Rolloff"/>
    <x v="0"/>
    <x v="4"/>
    <n v="9740"/>
    <n v="4.87"/>
    <n v="584.4"/>
    <s v="Dump &amp; Return"/>
    <n v="271777"/>
    <x v="0"/>
    <s v=" Cannagold # 230"/>
    <x v="2"/>
    <x v="0"/>
  </r>
  <r>
    <d v="2022-05-11T00:00:00"/>
    <m/>
    <n v="3"/>
    <s v="Rolloff"/>
    <x v="0"/>
    <x v="4"/>
    <n v="3060"/>
    <n v="1.53"/>
    <n v="183.6"/>
    <s v="Dump &amp; Return"/>
    <n v="270389"/>
    <x v="0"/>
    <s v="Willapa Market Place # C 4"/>
    <x v="2"/>
    <x v="0"/>
  </r>
  <r>
    <d v="2022-05-11T00:00:00"/>
    <m/>
    <n v="5"/>
    <s v="Rolloff"/>
    <x v="0"/>
    <x v="4"/>
    <n v="16420"/>
    <n v="8.2100000000000009"/>
    <n v="985.2"/>
    <s v="Dump &amp; Return"/>
    <s v="266663-001"/>
    <x v="0"/>
    <s v="Cape D Comp # 2"/>
    <x v="2"/>
    <x v="0"/>
  </r>
  <r>
    <d v="2022-05-11T00:00:00"/>
    <m/>
    <n v="5"/>
    <s v="Rolloff"/>
    <x v="0"/>
    <x v="4"/>
    <n v="1580"/>
    <n v="0.79"/>
    <n v="94.800000000000011"/>
    <s v="Final Pull"/>
    <n v="12797207"/>
    <x v="0"/>
    <s v="R Christiansen # 8"/>
    <x v="2"/>
    <x v="0"/>
  </r>
  <r>
    <d v="2022-05-11T00:00:00"/>
    <m/>
    <n v="5"/>
    <s v="Rolloff"/>
    <x v="0"/>
    <x v="4"/>
    <n v="4280"/>
    <n v="2.14"/>
    <n v="256.8"/>
    <s v="Dump &amp; Return"/>
    <n v="12798720"/>
    <x v="0"/>
    <s v="S Borton #7"/>
    <x v="2"/>
    <x v="0"/>
  </r>
  <r>
    <d v="2022-05-11T00:00:00"/>
    <m/>
    <n v="5"/>
    <s v="Rolloff"/>
    <x v="0"/>
    <x v="4"/>
    <n v="2740"/>
    <n v="1.37"/>
    <n v="164.4"/>
    <s v="Final Pull"/>
    <s v="12798642-002"/>
    <x v="0"/>
    <s v="D Erickson # 2230"/>
    <x v="2"/>
    <x v="0"/>
  </r>
  <r>
    <d v="2022-05-11T00:00:00"/>
    <m/>
    <n v="5"/>
    <s v="Rolloff"/>
    <x v="0"/>
    <x v="4"/>
    <n v="2600"/>
    <n v="1.3"/>
    <n v="156"/>
    <s v="Final Pull"/>
    <n v="267600"/>
    <x v="0"/>
    <s v="J Lee # 6"/>
    <x v="2"/>
    <x v="0"/>
  </r>
  <r>
    <d v="2022-05-11T00:00:00"/>
    <m/>
    <n v="5"/>
    <s v="Rolloff"/>
    <x v="0"/>
    <x v="4"/>
    <n v="8800"/>
    <n v="4.4000000000000004"/>
    <n v="528"/>
    <s v="Dump &amp; Return"/>
    <n v="274237"/>
    <x v="0"/>
    <s v="Safe Co Seafood # L6"/>
    <x v="2"/>
    <x v="0"/>
  </r>
  <r>
    <d v="2022-05-12T00:00:00"/>
    <m/>
    <n v="15"/>
    <n v="3"/>
    <x v="2"/>
    <x v="4"/>
    <n v="15680"/>
    <n v="7.84"/>
    <n v="940.8"/>
    <m/>
    <m/>
    <x v="1"/>
    <m/>
    <x v="2"/>
    <x v="0"/>
  </r>
  <r>
    <d v="2022-05-12T00:00:00"/>
    <m/>
    <n v="16"/>
    <n v="2"/>
    <x v="2"/>
    <x v="4"/>
    <n v="16300"/>
    <n v="8.15"/>
    <n v="978"/>
    <m/>
    <m/>
    <x v="1"/>
    <m/>
    <x v="2"/>
    <x v="0"/>
  </r>
  <r>
    <d v="2022-05-12T00:00:00"/>
    <m/>
    <n v="18"/>
    <n v="1"/>
    <x v="2"/>
    <x v="4"/>
    <n v="22140"/>
    <n v="11.07"/>
    <n v="1328.4"/>
    <m/>
    <m/>
    <x v="1"/>
    <m/>
    <x v="2"/>
    <x v="0"/>
  </r>
  <r>
    <d v="2022-05-12T00:00:00"/>
    <m/>
    <n v="2"/>
    <s v="Rolloff"/>
    <x v="0"/>
    <x v="4"/>
    <n v="3640"/>
    <n v="1.82"/>
    <n v="218.4"/>
    <s v="Dump &amp; Return"/>
    <n v="12798338"/>
    <x v="0"/>
    <s v="Bornstein Seafoods  # L10"/>
    <x v="2"/>
    <x v="0"/>
  </r>
  <r>
    <d v="2022-05-12T00:00:00"/>
    <m/>
    <n v="2"/>
    <s v="Rolloff"/>
    <x v="0"/>
    <x v="4"/>
    <n v="2340"/>
    <n v="1.17"/>
    <n v="140.39999999999998"/>
    <s v="Dump &amp; Return"/>
    <n v="273083"/>
    <x v="0"/>
    <s v="1000 Trials # C6"/>
    <x v="2"/>
    <x v="0"/>
  </r>
  <r>
    <d v="2022-05-12T00:00:00"/>
    <m/>
    <n v="2"/>
    <s v="Rolloff"/>
    <x v="0"/>
    <x v="4"/>
    <n v="14660"/>
    <n v="7.33"/>
    <n v="879.6"/>
    <s v="Dump &amp; Return"/>
    <n v="264619"/>
    <x v="0"/>
    <s v="Sids Shop N Kart Comp"/>
    <x v="2"/>
    <x v="0"/>
  </r>
  <r>
    <d v="2022-05-12T00:00:00"/>
    <m/>
    <n v="2"/>
    <s v="Rolloff"/>
    <x v="0"/>
    <x v="4"/>
    <n v="3440"/>
    <n v="1.72"/>
    <n v="206.4"/>
    <s v="Dump &amp; Return"/>
    <s v="270950-001"/>
    <x v="0"/>
    <s v="LB City # C 3"/>
    <x v="2"/>
    <x v="0"/>
  </r>
  <r>
    <d v="2022-05-12T00:00:00"/>
    <m/>
    <n v="2"/>
    <s v="Rolloff"/>
    <x v="0"/>
    <x v="4"/>
    <n v="5660"/>
    <n v="2.83"/>
    <n v="339.6"/>
    <s v="Dump &amp; Return"/>
    <s v="266292-002"/>
    <x v="0"/>
    <s v="S Weir #1330"/>
    <x v="2"/>
    <x v="0"/>
  </r>
  <r>
    <d v="2022-05-13T00:00:00"/>
    <m/>
    <n v="15"/>
    <n v="2"/>
    <x v="2"/>
    <x v="4"/>
    <n v="18720"/>
    <n v="9.36"/>
    <n v="1123.1999999999998"/>
    <m/>
    <m/>
    <x v="1"/>
    <m/>
    <x v="2"/>
    <x v="0"/>
  </r>
  <r>
    <d v="2022-05-13T00:00:00"/>
    <m/>
    <n v="16"/>
    <n v="1"/>
    <x v="3"/>
    <x v="4"/>
    <n v="27600"/>
    <n v="13.8"/>
    <n v="1656"/>
    <m/>
    <m/>
    <x v="1"/>
    <m/>
    <x v="2"/>
    <x v="0"/>
  </r>
  <r>
    <d v="2022-05-13T00:00:00"/>
    <m/>
    <n v="18"/>
    <n v="3"/>
    <x v="2"/>
    <x v="4"/>
    <n v="10920"/>
    <n v="5.46"/>
    <n v="655.20000000000005"/>
    <m/>
    <m/>
    <x v="1"/>
    <m/>
    <x v="2"/>
    <x v="0"/>
  </r>
  <r>
    <d v="2022-05-13T00:00:00"/>
    <m/>
    <n v="2"/>
    <s v="Rolloff"/>
    <x v="0"/>
    <x v="4"/>
    <n v="3140"/>
    <n v="1.57"/>
    <n v="188.4"/>
    <s v="Dump &amp; Return"/>
    <n v="269949"/>
    <x v="0"/>
    <s v="Okies # C 2"/>
    <x v="2"/>
    <x v="0"/>
  </r>
  <r>
    <d v="2022-05-13T00:00:00"/>
    <m/>
    <n v="2"/>
    <s v="Rolloff"/>
    <x v="0"/>
    <x v="4"/>
    <n v="5280"/>
    <n v="2.64"/>
    <n v="316.8"/>
    <s v="Final Pull"/>
    <s v="261026-002"/>
    <x v="0"/>
    <s v="Rebuilding Together # 130"/>
    <x v="2"/>
    <x v="0"/>
  </r>
  <r>
    <d v="2022-05-13T00:00:00"/>
    <m/>
    <n v="5"/>
    <s v="Rolloff"/>
    <x v="0"/>
    <x v="4"/>
    <n v="7720"/>
    <n v="3.86"/>
    <n v="463.2"/>
    <s v="Dump &amp; Return"/>
    <s v="268662-001"/>
    <x v="0"/>
    <s v="SHOA Comp # 1"/>
    <x v="2"/>
    <x v="0"/>
  </r>
  <r>
    <d v="2022-05-16T00:00:00"/>
    <m/>
    <n v="14"/>
    <n v="4"/>
    <x v="2"/>
    <x v="4"/>
    <n v="10880"/>
    <n v="5.44"/>
    <n v="652.80000000000007"/>
    <m/>
    <m/>
    <x v="1"/>
    <m/>
    <x v="2"/>
    <x v="0"/>
  </r>
  <r>
    <d v="2022-05-16T00:00:00"/>
    <m/>
    <n v="16"/>
    <n v="1"/>
    <x v="3"/>
    <x v="4"/>
    <n v="31700"/>
    <n v="15.85"/>
    <n v="1902"/>
    <m/>
    <m/>
    <x v="1"/>
    <m/>
    <x v="2"/>
    <x v="0"/>
  </r>
  <r>
    <d v="2022-05-16T00:00:00"/>
    <m/>
    <n v="17"/>
    <n v="3"/>
    <x v="2"/>
    <x v="4"/>
    <n v="19500"/>
    <n v="9.75"/>
    <n v="1170"/>
    <m/>
    <m/>
    <x v="1"/>
    <m/>
    <x v="2"/>
    <x v="0"/>
  </r>
  <r>
    <d v="2022-05-16T00:00:00"/>
    <m/>
    <n v="18"/>
    <n v="2"/>
    <x v="2"/>
    <x v="4"/>
    <n v="10260"/>
    <n v="5.13"/>
    <n v="615.6"/>
    <m/>
    <m/>
    <x v="1"/>
    <m/>
    <x v="2"/>
    <x v="0"/>
  </r>
  <r>
    <d v="2022-05-16T00:00:00"/>
    <m/>
    <n v="4"/>
    <s v="Rolloff"/>
    <x v="0"/>
    <x v="4"/>
    <n v="6140"/>
    <n v="3.07"/>
    <n v="368.4"/>
    <s v="Final Pull"/>
    <s v="271495-002"/>
    <x v="0"/>
    <s v="Port of Ilwaco # 1730"/>
    <x v="2"/>
    <x v="0"/>
  </r>
  <r>
    <d v="2022-05-16T00:00:00"/>
    <m/>
    <n v="4"/>
    <s v="Rolloff"/>
    <x v="0"/>
    <x v="4"/>
    <n v="1540"/>
    <n v="0.77"/>
    <n v="92.4"/>
    <s v="Final Pull"/>
    <n v="12798469"/>
    <x v="0"/>
    <s v="T McQueen #27"/>
    <x v="2"/>
    <x v="0"/>
  </r>
  <r>
    <d v="2022-05-16T00:00:00"/>
    <m/>
    <n v="4"/>
    <s v="Rolloff"/>
    <x v="0"/>
    <x v="4"/>
    <n v="8480"/>
    <n v="4.24"/>
    <n v="508.8"/>
    <s v="Dump &amp; Return"/>
    <s v="267549-002"/>
    <x v="0"/>
    <s v="C Cameron # 2930"/>
    <x v="2"/>
    <x v="0"/>
  </r>
  <r>
    <d v="2022-05-16T00:00:00"/>
    <m/>
    <n v="4"/>
    <s v="Rolloff"/>
    <x v="0"/>
    <x v="4"/>
    <n v="5760"/>
    <n v="2.88"/>
    <n v="345.59999999999997"/>
    <s v="Final Pull"/>
    <n v="264997"/>
    <x v="0"/>
    <s v="J Bittner # 16"/>
    <x v="2"/>
    <x v="0"/>
  </r>
  <r>
    <d v="2022-05-17T00:00:00"/>
    <m/>
    <n v="12"/>
    <n v="3"/>
    <x v="2"/>
    <x v="4"/>
    <n v="19680"/>
    <n v="9.84"/>
    <n v="1180.8"/>
    <m/>
    <m/>
    <x v="1"/>
    <m/>
    <x v="2"/>
    <x v="0"/>
  </r>
  <r>
    <d v="2022-05-17T00:00:00"/>
    <m/>
    <n v="14"/>
    <n v="4"/>
    <x v="2"/>
    <x v="4"/>
    <n v="8280"/>
    <n v="4.1399999999999997"/>
    <n v="496.79999999999995"/>
    <m/>
    <m/>
    <x v="1"/>
    <m/>
    <x v="2"/>
    <x v="0"/>
  </r>
  <r>
    <d v="2022-05-17T00:00:00"/>
    <m/>
    <n v="16"/>
    <n v="1"/>
    <x v="2"/>
    <x v="4"/>
    <n v="25700"/>
    <n v="12.85"/>
    <n v="1542"/>
    <m/>
    <m/>
    <x v="1"/>
    <m/>
    <x v="2"/>
    <x v="0"/>
  </r>
  <r>
    <d v="2022-05-17T00:00:00"/>
    <m/>
    <n v="17"/>
    <n v="2"/>
    <x v="2"/>
    <x v="4"/>
    <n v="9660"/>
    <n v="4.83"/>
    <n v="579.6"/>
    <m/>
    <m/>
    <x v="1"/>
    <m/>
    <x v="2"/>
    <x v="0"/>
  </r>
  <r>
    <d v="2022-05-17T00:00:00"/>
    <m/>
    <n v="2"/>
    <s v="Rolloff"/>
    <x v="0"/>
    <x v="4"/>
    <n v="5380"/>
    <n v="2.69"/>
    <n v="322.8"/>
    <s v="Dump &amp; Return"/>
    <s v="12797190-001"/>
    <x v="0"/>
    <s v="Weyco Trash Box #4L30"/>
    <x v="2"/>
    <x v="0"/>
  </r>
  <r>
    <d v="2022-05-17T00:00:00"/>
    <m/>
    <n v="2"/>
    <s v="Rolloff"/>
    <x v="0"/>
    <x v="4"/>
    <n v="6340"/>
    <n v="3.17"/>
    <n v="380.4"/>
    <s v="Final Pull"/>
    <n v="12798952"/>
    <x v="0"/>
    <s v="J Rogers # 2530"/>
    <x v="2"/>
    <x v="0"/>
  </r>
  <r>
    <d v="2022-05-17T00:00:00"/>
    <m/>
    <n v="2"/>
    <s v="Rolloff"/>
    <x v="0"/>
    <x v="4"/>
    <n v="2280"/>
    <n v="1.1399999999999999"/>
    <n v="136.79999999999998"/>
    <s v="Dump &amp; Return"/>
    <s v="272859-002"/>
    <x v="0"/>
    <s v="Coast Guard boat basin # L13"/>
    <x v="2"/>
    <x v="0"/>
  </r>
  <r>
    <d v="2022-05-17T00:00:00"/>
    <m/>
    <n v="2"/>
    <s v="Rolloff"/>
    <x v="0"/>
    <x v="4"/>
    <n v="1780"/>
    <n v="0.89"/>
    <n v="106.8"/>
    <s v="Dump &amp; Return"/>
    <s v="270950-001"/>
    <x v="0"/>
    <s v="LB City # C 3"/>
    <x v="2"/>
    <x v="0"/>
  </r>
  <r>
    <d v="2022-05-17T00:00:00"/>
    <m/>
    <n v="4"/>
    <s v="Rolloff"/>
    <x v="0"/>
    <x v="4"/>
    <n v="3660"/>
    <n v="1.83"/>
    <n v="219.60000000000002"/>
    <s v="Final Pull"/>
    <n v="12798717"/>
    <x v="0"/>
    <s v="R Livingston # 6"/>
    <x v="2"/>
    <x v="0"/>
  </r>
  <r>
    <d v="2022-05-17T00:00:00"/>
    <m/>
    <n v="5"/>
    <s v="Rolloff"/>
    <x v="0"/>
    <x v="4"/>
    <n v="3700"/>
    <n v="1.85"/>
    <n v="222"/>
    <s v="Dump &amp; Return"/>
    <n v="261363"/>
    <x v="0"/>
    <s v="Wiegardts # L5"/>
    <x v="2"/>
    <x v="0"/>
  </r>
  <r>
    <d v="2022-05-17T00:00:00"/>
    <m/>
    <n v="5"/>
    <s v="Rolloff"/>
    <x v="0"/>
    <x v="4"/>
    <n v="6800"/>
    <n v="3.4"/>
    <n v="408"/>
    <s v="Dump &amp; Return"/>
    <n v="271296"/>
    <x v="0"/>
    <s v="Jacks # 3L30"/>
    <x v="2"/>
    <x v="0"/>
  </r>
  <r>
    <d v="2022-05-17T00:00:00"/>
    <m/>
    <n v="5"/>
    <s v="Rolloff"/>
    <x v="0"/>
    <x v="4"/>
    <n v="14960"/>
    <n v="7.48"/>
    <n v="897.6"/>
    <s v="Dump &amp; Return"/>
    <s v="268662-001"/>
    <x v="0"/>
    <s v="SHOA Comp #2"/>
    <x v="2"/>
    <x v="0"/>
  </r>
  <r>
    <d v="2022-05-18T00:00:00"/>
    <m/>
    <n v="14"/>
    <n v="4"/>
    <x v="2"/>
    <x v="4"/>
    <n v="15600"/>
    <n v="7.8"/>
    <n v="936"/>
    <m/>
    <m/>
    <x v="1"/>
    <m/>
    <x v="2"/>
    <x v="0"/>
  </r>
  <r>
    <d v="2022-05-18T00:00:00"/>
    <m/>
    <n v="16"/>
    <n v="2"/>
    <x v="2"/>
    <x v="4"/>
    <n v="18300"/>
    <n v="9.15"/>
    <n v="1098"/>
    <m/>
    <m/>
    <x v="1"/>
    <m/>
    <x v="2"/>
    <x v="0"/>
  </r>
  <r>
    <d v="2022-05-18T00:00:00"/>
    <m/>
    <n v="17"/>
    <n v="1"/>
    <x v="2"/>
    <x v="4"/>
    <n v="20580"/>
    <n v="10.29"/>
    <n v="1234.8"/>
    <m/>
    <m/>
    <x v="1"/>
    <m/>
    <x v="2"/>
    <x v="0"/>
  </r>
  <r>
    <d v="2022-05-18T00:00:00"/>
    <m/>
    <n v="18"/>
    <n v="3"/>
    <x v="2"/>
    <x v="4"/>
    <n v="10940"/>
    <n v="5.47"/>
    <n v="656.4"/>
    <m/>
    <m/>
    <x v="1"/>
    <m/>
    <x v="2"/>
    <x v="0"/>
  </r>
  <r>
    <d v="2022-05-18T00:00:00"/>
    <m/>
    <n v="3"/>
    <s v="Rolloff"/>
    <x v="0"/>
    <x v="4"/>
    <n v="7460"/>
    <n v="3.73"/>
    <n v="447.6"/>
    <s v="Final Pull"/>
    <s v="263662-004"/>
    <x v="0"/>
    <s v="M Knecht # 2"/>
    <x v="2"/>
    <x v="0"/>
  </r>
  <r>
    <d v="2022-05-18T00:00:00"/>
    <m/>
    <n v="3"/>
    <s v="Rolloff"/>
    <x v="0"/>
    <x v="4"/>
    <n v="3380"/>
    <n v="1.69"/>
    <n v="202.79999999999998"/>
    <s v="Final Pull"/>
    <n v="12798537"/>
    <x v="0"/>
    <s v="C Klever # 8"/>
    <x v="2"/>
    <x v="0"/>
  </r>
  <r>
    <d v="2022-05-19T00:00:00"/>
    <m/>
    <n v="14"/>
    <n v="3"/>
    <x v="2"/>
    <x v="4"/>
    <n v="14760"/>
    <n v="7.38"/>
    <n v="885.6"/>
    <m/>
    <m/>
    <x v="1"/>
    <m/>
    <x v="2"/>
    <x v="0"/>
  </r>
  <r>
    <d v="2022-05-19T00:00:00"/>
    <m/>
    <n v="16"/>
    <n v="2"/>
    <x v="2"/>
    <x v="4"/>
    <n v="15100"/>
    <n v="7.55"/>
    <n v="906"/>
    <m/>
    <m/>
    <x v="1"/>
    <m/>
    <x v="2"/>
    <x v="0"/>
  </r>
  <r>
    <d v="2022-05-19T00:00:00"/>
    <m/>
    <n v="18"/>
    <n v="1"/>
    <x v="2"/>
    <x v="4"/>
    <n v="22060"/>
    <n v="11.03"/>
    <n v="1323.6"/>
    <m/>
    <m/>
    <x v="1"/>
    <m/>
    <x v="2"/>
    <x v="0"/>
  </r>
  <r>
    <d v="2022-05-19T00:00:00"/>
    <m/>
    <n v="2"/>
    <s v="Rolloff"/>
    <x v="0"/>
    <x v="4"/>
    <n v="2840"/>
    <n v="1.42"/>
    <n v="170.39999999999998"/>
    <s v="Dump &amp; Return"/>
    <n v="273083"/>
    <x v="0"/>
    <s v="1000 Trails # C 6"/>
    <x v="2"/>
    <x v="0"/>
  </r>
  <r>
    <d v="2022-05-23T00:00:00"/>
    <m/>
    <n v="2"/>
    <s v="Rolloff"/>
    <x v="0"/>
    <x v="4"/>
    <n v="4580"/>
    <n v="2.29"/>
    <n v="274.8"/>
    <s v="Dump &amp; Return"/>
    <n v="272295"/>
    <x v="0"/>
    <s v="L Ryan #9"/>
    <x v="2"/>
    <x v="0"/>
  </r>
  <r>
    <d v="2022-05-19T00:00:00"/>
    <m/>
    <n v="2"/>
    <s v="Rolloff"/>
    <x v="0"/>
    <x v="4"/>
    <n v="2680"/>
    <n v="1.34"/>
    <n v="160.80000000000001"/>
    <s v="Final Pull"/>
    <s v="261740-002"/>
    <x v="0"/>
    <s v="M Glazier  #3"/>
    <x v="2"/>
    <x v="0"/>
  </r>
  <r>
    <d v="2022-05-19T00:00:00"/>
    <m/>
    <n v="2"/>
    <s v="Rolloff"/>
    <x v="0"/>
    <x v="4"/>
    <n v="4320"/>
    <n v="2.16"/>
    <n v="259.20000000000005"/>
    <s v="Final Pull"/>
    <n v="266369"/>
    <x v="0"/>
    <s v="C Dittbener # 28"/>
    <x v="2"/>
    <x v="0"/>
  </r>
  <r>
    <d v="2022-05-20T00:00:00"/>
    <m/>
    <n v="16"/>
    <n v="1"/>
    <x v="3"/>
    <x v="4"/>
    <n v="30300"/>
    <n v="15.15"/>
    <n v="1818"/>
    <m/>
    <m/>
    <x v="1"/>
    <m/>
    <x v="2"/>
    <x v="0"/>
  </r>
  <r>
    <d v="2022-05-20T00:00:00"/>
    <m/>
    <n v="17"/>
    <n v="2"/>
    <x v="2"/>
    <x v="4"/>
    <n v="17300"/>
    <n v="8.65"/>
    <n v="1038"/>
    <m/>
    <m/>
    <x v="1"/>
    <m/>
    <x v="2"/>
    <x v="0"/>
  </r>
  <r>
    <d v="2022-05-20T00:00:00"/>
    <m/>
    <n v="18"/>
    <n v="3"/>
    <x v="2"/>
    <x v="4"/>
    <n v="11080"/>
    <n v="5.54"/>
    <n v="664.8"/>
    <m/>
    <m/>
    <x v="1"/>
    <m/>
    <x v="2"/>
    <x v="0"/>
  </r>
  <r>
    <d v="2022-05-20T00:00:00"/>
    <m/>
    <n v="2"/>
    <s v="Rolloff"/>
    <x v="0"/>
    <x v="4"/>
    <n v="3660"/>
    <n v="1.83"/>
    <n v="219.60000000000002"/>
    <s v="Dump &amp; Return"/>
    <n v="12798928"/>
    <x v="0"/>
    <s v=" D McPherson # 21"/>
    <x v="2"/>
    <x v="0"/>
  </r>
  <r>
    <d v="2022-05-20T00:00:00"/>
    <m/>
    <n v="2"/>
    <s v="Rolloff"/>
    <x v="0"/>
    <x v="4"/>
    <n v="1900"/>
    <n v="0.95"/>
    <n v="114"/>
    <s v="Final Pull"/>
    <n v="12797229"/>
    <x v="0"/>
    <s v="M Allinger # 22"/>
    <x v="2"/>
    <x v="0"/>
  </r>
  <r>
    <d v="2022-05-20T00:00:00"/>
    <m/>
    <n v="2"/>
    <s v="Rolloff"/>
    <x v="0"/>
    <x v="4"/>
    <n v="4020"/>
    <n v="2.0099999999999998"/>
    <n v="241.2"/>
    <s v="Dump &amp; Return"/>
    <n v="271296"/>
    <x v="0"/>
    <s v="Jack's Country Store # c9"/>
    <x v="2"/>
    <x v="0"/>
  </r>
  <r>
    <d v="2022-05-20T00:00:00"/>
    <m/>
    <n v="4"/>
    <s v="Rolloff"/>
    <x v="0"/>
    <x v="4"/>
    <n v="5000"/>
    <n v="2.5"/>
    <n v="300"/>
    <s v="Final Pull"/>
    <s v="261306-002"/>
    <x v="0"/>
    <s v="D Sliva # 11"/>
    <x v="2"/>
    <x v="0"/>
  </r>
  <r>
    <d v="2022-05-23T00:00:00"/>
    <m/>
    <n v="14"/>
    <n v="4"/>
    <x v="2"/>
    <x v="4"/>
    <n v="10360"/>
    <n v="5.18"/>
    <n v="621.59999999999991"/>
    <m/>
    <m/>
    <x v="1"/>
    <m/>
    <x v="2"/>
    <x v="0"/>
  </r>
  <r>
    <d v="2022-05-23T00:00:00"/>
    <m/>
    <n v="15"/>
    <n v="1"/>
    <x v="3"/>
    <x v="4"/>
    <n v="32100"/>
    <n v="16.05"/>
    <n v="1926"/>
    <m/>
    <m/>
    <x v="1"/>
    <m/>
    <x v="2"/>
    <x v="0"/>
  </r>
  <r>
    <d v="2022-05-23T00:00:00"/>
    <m/>
    <n v="17"/>
    <n v="3"/>
    <x v="2"/>
    <x v="4"/>
    <n v="20820"/>
    <n v="10.41"/>
    <n v="1249.2"/>
    <m/>
    <m/>
    <x v="1"/>
    <m/>
    <x v="2"/>
    <x v="0"/>
  </r>
  <r>
    <d v="2022-05-23T00:00:00"/>
    <m/>
    <n v="18"/>
    <n v="2"/>
    <x v="2"/>
    <x v="4"/>
    <n v="11860"/>
    <n v="5.93"/>
    <n v="711.59999999999991"/>
    <m/>
    <m/>
    <x v="1"/>
    <m/>
    <x v="2"/>
    <x v="0"/>
  </r>
  <r>
    <d v="2022-05-23T00:00:00"/>
    <m/>
    <n v="5"/>
    <s v="Rolloff"/>
    <x v="0"/>
    <x v="4"/>
    <n v="8060"/>
    <n v="4.03"/>
    <n v="483.6"/>
    <s v="Final Pull"/>
    <s v="273618-002"/>
    <x v="0"/>
    <s v="C Kleingbart # 230"/>
    <x v="2"/>
    <x v="0"/>
  </r>
  <r>
    <d v="2022-05-23T00:00:00"/>
    <m/>
    <n v="5"/>
    <s v="Rolloff"/>
    <x v="0"/>
    <x v="4"/>
    <n v="3680"/>
    <n v="1.84"/>
    <n v="220.8"/>
    <s v="Dump &amp; Return"/>
    <n v="266390"/>
    <x v="0"/>
    <s v=" SB Products # L9"/>
    <x v="2"/>
    <x v="0"/>
  </r>
  <r>
    <d v="2022-05-23T00:00:00"/>
    <m/>
    <n v="5"/>
    <s v="Rolloff"/>
    <x v="0"/>
    <x v="4"/>
    <n v="3000"/>
    <n v="1.5"/>
    <n v="180"/>
    <s v="Dump &amp; Return"/>
    <n v="269949"/>
    <x v="0"/>
    <s v="Okies #C4"/>
    <x v="2"/>
    <x v="0"/>
  </r>
  <r>
    <d v="2022-05-24T00:00:00"/>
    <m/>
    <n v="15"/>
    <n v="4"/>
    <x v="2"/>
    <x v="4"/>
    <n v="9160"/>
    <n v="4.58"/>
    <n v="549.6"/>
    <m/>
    <m/>
    <x v="1"/>
    <m/>
    <x v="2"/>
    <x v="0"/>
  </r>
  <r>
    <d v="2022-05-24T00:00:00"/>
    <m/>
    <n v="16"/>
    <n v="1"/>
    <x v="2"/>
    <x v="4"/>
    <n v="27540"/>
    <n v="13.77"/>
    <n v="1652.3999999999999"/>
    <m/>
    <m/>
    <x v="1"/>
    <m/>
    <x v="2"/>
    <x v="0"/>
  </r>
  <r>
    <d v="2022-05-24T00:00:00"/>
    <m/>
    <n v="17"/>
    <n v="2"/>
    <x v="2"/>
    <x v="4"/>
    <n v="9940"/>
    <n v="4.97"/>
    <n v="596.4"/>
    <m/>
    <m/>
    <x v="1"/>
    <m/>
    <x v="2"/>
    <x v="0"/>
  </r>
  <r>
    <d v="2022-05-24T00:00:00"/>
    <m/>
    <n v="18"/>
    <n v="3"/>
    <x v="2"/>
    <x v="4"/>
    <n v="19380"/>
    <n v="9.69"/>
    <n v="1162.8"/>
    <m/>
    <m/>
    <x v="1"/>
    <m/>
    <x v="2"/>
    <x v="0"/>
  </r>
  <r>
    <d v="2022-05-24T00:00:00"/>
    <m/>
    <n v="2"/>
    <s v="Rolloff"/>
    <x v="0"/>
    <x v="4"/>
    <n v="4680"/>
    <n v="2.34"/>
    <n v="280.79999999999995"/>
    <s v="Dump &amp; Return"/>
    <n v="270389"/>
    <x v="0"/>
    <s v="Willapa Market Place #C 10"/>
    <x v="2"/>
    <x v="0"/>
  </r>
  <r>
    <d v="2022-05-24T00:00:00"/>
    <m/>
    <n v="3"/>
    <s v="Rolloff"/>
    <x v="0"/>
    <x v="4"/>
    <n v="5800"/>
    <n v="2.9"/>
    <n v="348"/>
    <s v="Dump &amp; Return"/>
    <n v="272077"/>
    <x v="0"/>
    <s v="Chautauqua Lodge  compactor"/>
    <x v="2"/>
    <x v="0"/>
  </r>
  <r>
    <d v="2022-05-24T00:00:00"/>
    <m/>
    <n v="3"/>
    <s v="Rolloff"/>
    <x v="0"/>
    <x v="4"/>
    <n v="2640"/>
    <n v="1.32"/>
    <n v="158.4"/>
    <s v="Final Pull"/>
    <n v="12797876"/>
    <x v="0"/>
    <s v="R Spahman # 1"/>
    <x v="2"/>
    <x v="0"/>
  </r>
  <r>
    <d v="2022-05-24T00:00:00"/>
    <m/>
    <n v="3"/>
    <s v="Rolloff"/>
    <x v="0"/>
    <x v="4"/>
    <n v="4120"/>
    <n v="2.06"/>
    <n v="247.20000000000002"/>
    <s v="Dump &amp; Return"/>
    <s v="233292-002"/>
    <x v="0"/>
    <s v="S Weie # 330"/>
    <x v="2"/>
    <x v="0"/>
  </r>
  <r>
    <d v="2022-05-25T00:00:00"/>
    <m/>
    <n v="14"/>
    <n v="4"/>
    <x v="2"/>
    <x v="4"/>
    <n v="19060"/>
    <n v="9.5299999999999994"/>
    <n v="1143.5999999999999"/>
    <m/>
    <m/>
    <x v="1"/>
    <m/>
    <x v="2"/>
    <x v="0"/>
  </r>
  <r>
    <d v="2022-05-25T00:00:00"/>
    <m/>
    <n v="16"/>
    <n v="2"/>
    <x v="2"/>
    <x v="4"/>
    <n v="18720"/>
    <n v="9.36"/>
    <n v="1123.1999999999998"/>
    <m/>
    <m/>
    <x v="1"/>
    <m/>
    <x v="2"/>
    <x v="0"/>
  </r>
  <r>
    <d v="2022-05-25T00:00:00"/>
    <m/>
    <n v="17"/>
    <n v="1"/>
    <x v="2"/>
    <x v="4"/>
    <n v="25400"/>
    <n v="12.7"/>
    <n v="1524"/>
    <m/>
    <m/>
    <x v="1"/>
    <m/>
    <x v="2"/>
    <x v="0"/>
  </r>
  <r>
    <d v="2022-05-25T00:00:00"/>
    <m/>
    <n v="18"/>
    <n v="3"/>
    <x v="2"/>
    <x v="4"/>
    <n v="12440"/>
    <n v="6.22"/>
    <n v="746.4"/>
    <m/>
    <m/>
    <x v="1"/>
    <m/>
    <x v="2"/>
    <x v="0"/>
  </r>
  <r>
    <d v="2022-05-25T00:00:00"/>
    <s v="`"/>
    <n v="2"/>
    <s v="Rolloff"/>
    <x v="0"/>
    <x v="4"/>
    <n v="1960"/>
    <n v="0.98"/>
    <n v="117.6"/>
    <s v="Dump &amp; Return"/>
    <n v="12798338"/>
    <x v="0"/>
    <s v="Bornstein Seafoods  # L10"/>
    <x v="2"/>
    <x v="0"/>
  </r>
  <r>
    <d v="2022-05-25T00:00:00"/>
    <m/>
    <n v="2"/>
    <s v="Rolloff"/>
    <x v="0"/>
    <x v="4"/>
    <n v="2840"/>
    <n v="1.42"/>
    <n v="170.39999999999998"/>
    <s v="Dump &amp; Return"/>
    <s v="270950-001"/>
    <x v="0"/>
    <s v="City of Long Beach # C3"/>
    <x v="2"/>
    <x v="0"/>
  </r>
  <r>
    <d v="2022-05-25T00:00:00"/>
    <m/>
    <n v="3"/>
    <s v="Rolloff"/>
    <x v="0"/>
    <x v="4"/>
    <n v="11120"/>
    <n v="5.56"/>
    <n v="667.19999999999993"/>
    <s v="Dump &amp; Return"/>
    <s v="268662-001"/>
    <x v="0"/>
    <s v="SHOA Comp # 1"/>
    <x v="2"/>
    <x v="0"/>
  </r>
  <r>
    <d v="2022-05-25T00:00:00"/>
    <m/>
    <n v="3"/>
    <s v="Rolloff"/>
    <x v="0"/>
    <x v="4"/>
    <n v="12140"/>
    <n v="6.07"/>
    <n v="728.40000000000009"/>
    <s v="Dump &amp; Return"/>
    <s v="268662-001"/>
    <x v="0"/>
    <s v="SHOA Comp #2"/>
    <x v="2"/>
    <x v="0"/>
  </r>
  <r>
    <d v="2022-05-26T00:00:00"/>
    <m/>
    <n v="16"/>
    <n v="2"/>
    <x v="2"/>
    <x v="4"/>
    <n v="16460"/>
    <n v="8.23"/>
    <n v="987.6"/>
    <m/>
    <m/>
    <x v="1"/>
    <m/>
    <x v="2"/>
    <x v="0"/>
  </r>
  <r>
    <d v="2022-05-26T00:00:00"/>
    <m/>
    <n v="17"/>
    <n v="3"/>
    <x v="2"/>
    <x v="4"/>
    <n v="15120"/>
    <n v="7.56"/>
    <n v="907.19999999999993"/>
    <m/>
    <m/>
    <x v="1"/>
    <m/>
    <x v="2"/>
    <x v="0"/>
  </r>
  <r>
    <d v="2022-05-26T00:00:00"/>
    <m/>
    <n v="18"/>
    <n v="1"/>
    <x v="2"/>
    <x v="4"/>
    <n v="23040"/>
    <n v="11.52"/>
    <n v="1382.3999999999999"/>
    <m/>
    <m/>
    <x v="1"/>
    <m/>
    <x v="2"/>
    <x v="0"/>
  </r>
  <r>
    <d v="2022-05-26T00:00:00"/>
    <m/>
    <n v="4"/>
    <s v="Rolloff"/>
    <x v="0"/>
    <x v="4"/>
    <n v="2800"/>
    <n v="1.4"/>
    <n v="168"/>
    <s v="Dump &amp; Return"/>
    <n v="273083"/>
    <x v="0"/>
    <s v="1000 Trails # C 6"/>
    <x v="2"/>
    <x v="0"/>
  </r>
  <r>
    <d v="2022-05-26T00:00:00"/>
    <m/>
    <n v="4"/>
    <s v="Rolloff"/>
    <x v="0"/>
    <x v="4"/>
    <n v="5980"/>
    <n v="2.99"/>
    <n v="358.8"/>
    <s v="Dump &amp; Return"/>
    <n v="271296"/>
    <x v="0"/>
    <s v="Jack's Country Store # 4L"/>
    <x v="2"/>
    <x v="0"/>
  </r>
  <r>
    <d v="2022-05-27T00:00:00"/>
    <m/>
    <n v="16"/>
    <n v="1"/>
    <x v="3"/>
    <x v="4"/>
    <n v="32500"/>
    <n v="16.25"/>
    <n v="1950"/>
    <m/>
    <m/>
    <x v="1"/>
    <m/>
    <x v="2"/>
    <x v="0"/>
  </r>
  <r>
    <d v="2022-05-27T00:00:00"/>
    <m/>
    <n v="17"/>
    <n v="2"/>
    <x v="2"/>
    <x v="4"/>
    <n v="18680"/>
    <n v="9.34"/>
    <n v="1120.8"/>
    <m/>
    <m/>
    <x v="1"/>
    <m/>
    <x v="2"/>
    <x v="0"/>
  </r>
  <r>
    <d v="2022-05-27T00:00:00"/>
    <m/>
    <n v="18"/>
    <n v="3"/>
    <x v="2"/>
    <x v="4"/>
    <n v="10900"/>
    <n v="5.45"/>
    <n v="654"/>
    <m/>
    <m/>
    <x v="1"/>
    <m/>
    <x v="2"/>
    <x v="0"/>
  </r>
  <r>
    <d v="2022-05-27T00:00:00"/>
    <m/>
    <n v="2"/>
    <s v="Rolloff"/>
    <x v="0"/>
    <x v="4"/>
    <n v="5320"/>
    <n v="2.66"/>
    <n v="319.20000000000005"/>
    <s v="Dump &amp; Return"/>
    <s v="266494-002"/>
    <x v="0"/>
    <s v="Beacon RV #3030"/>
    <x v="2"/>
    <x v="0"/>
  </r>
  <r>
    <d v="2022-05-27T00:00:00"/>
    <m/>
    <n v="2"/>
    <s v="Rolloff"/>
    <x v="0"/>
    <x v="4"/>
    <n v="4480"/>
    <n v="2.2400000000000002"/>
    <n v="268.8"/>
    <s v="Dump &amp; Return"/>
    <n v="274237"/>
    <x v="0"/>
    <s v="Safe Co Seafood # L6"/>
    <x v="2"/>
    <x v="0"/>
  </r>
  <r>
    <d v="2022-05-27T00:00:00"/>
    <m/>
    <n v="2"/>
    <s v="Rolloff"/>
    <x v="0"/>
    <x v="4"/>
    <n v="13300"/>
    <n v="6.65"/>
    <n v="798"/>
    <s v="Final Pull"/>
    <n v="12799239"/>
    <x v="0"/>
    <s v="Aled Quality Roofing # 1430"/>
    <x v="2"/>
    <x v="0"/>
  </r>
  <r>
    <d v="2022-05-27T00:00:00"/>
    <m/>
    <n v="3"/>
    <s v="Rolloff"/>
    <x v="0"/>
    <x v="4"/>
    <n v="2660"/>
    <n v="1.33"/>
    <n v="159.60000000000002"/>
    <s v="Dump &amp; Return"/>
    <n v="263833"/>
    <x v="0"/>
    <s v="Nisbet Oyster # C8"/>
    <x v="2"/>
    <x v="0"/>
  </r>
  <r>
    <d v="2022-05-30T00:00:00"/>
    <m/>
    <n v="14"/>
    <n v="4"/>
    <x v="2"/>
    <x v="4"/>
    <n v="11180"/>
    <n v="5.59"/>
    <n v="670.8"/>
    <m/>
    <m/>
    <x v="1"/>
    <m/>
    <x v="2"/>
    <x v="0"/>
  </r>
  <r>
    <d v="2022-05-30T00:00:00"/>
    <m/>
    <n v="16"/>
    <n v="1"/>
    <x v="3"/>
    <x v="4"/>
    <n v="34300"/>
    <n v="17.149999999999999"/>
    <n v="2058"/>
    <m/>
    <m/>
    <x v="1"/>
    <m/>
    <x v="2"/>
    <x v="0"/>
  </r>
  <r>
    <d v="2022-05-30T00:00:00"/>
    <m/>
    <n v="17"/>
    <n v="3"/>
    <x v="2"/>
    <x v="4"/>
    <n v="19420"/>
    <n v="9.7100000000000009"/>
    <n v="1165.2"/>
    <m/>
    <m/>
    <x v="1"/>
    <m/>
    <x v="2"/>
    <x v="0"/>
  </r>
  <r>
    <d v="2022-05-30T00:00:00"/>
    <m/>
    <n v="18"/>
    <n v="2"/>
    <x v="2"/>
    <x v="4"/>
    <n v="9900"/>
    <n v="4.95"/>
    <n v="594"/>
    <m/>
    <m/>
    <x v="1"/>
    <m/>
    <x v="2"/>
    <x v="0"/>
  </r>
  <r>
    <d v="2022-05-30T00:00:00"/>
    <m/>
    <n v="3"/>
    <s v="Rolloff"/>
    <x v="0"/>
    <x v="4"/>
    <n v="5480"/>
    <n v="2.74"/>
    <n v="328.8"/>
    <s v="Final Pull"/>
    <s v="267857-002"/>
    <x v="0"/>
    <s v="K Zumbuhl # 730"/>
    <x v="2"/>
    <x v="0"/>
  </r>
  <r>
    <d v="2022-05-30T00:00:00"/>
    <m/>
    <n v="5"/>
    <s v="Rolloff"/>
    <x v="0"/>
    <x v="4"/>
    <n v="2980"/>
    <n v="1.49"/>
    <n v="178.8"/>
    <s v="Final Pull"/>
    <s v="265288-002"/>
    <x v="0"/>
    <s v="DCN Rentals # 11"/>
    <x v="2"/>
    <x v="0"/>
  </r>
  <r>
    <d v="2022-05-30T00:00:00"/>
    <m/>
    <n v="5"/>
    <s v="Rolloff"/>
    <x v="0"/>
    <x v="4"/>
    <n v="3900"/>
    <n v="1.95"/>
    <n v="234"/>
    <s v="Dump &amp; Return"/>
    <n v="274237"/>
    <x v="0"/>
    <s v="Safe Co Seafood # L6"/>
    <x v="2"/>
    <x v="0"/>
  </r>
  <r>
    <d v="2022-05-31T00:00:00"/>
    <m/>
    <n v="9"/>
    <n v="2"/>
    <x v="2"/>
    <x v="4"/>
    <n v="4620"/>
    <n v="2.31"/>
    <n v="277.2"/>
    <m/>
    <m/>
    <x v="1"/>
    <m/>
    <x v="2"/>
    <x v="0"/>
  </r>
  <r>
    <d v="2022-05-31T00:00:00"/>
    <m/>
    <n v="14"/>
    <n v="4"/>
    <x v="2"/>
    <x v="4"/>
    <n v="9220"/>
    <n v="4.6100000000000003"/>
    <n v="553.20000000000005"/>
    <m/>
    <m/>
    <x v="1"/>
    <m/>
    <x v="2"/>
    <x v="0"/>
  </r>
  <r>
    <d v="2022-05-31T00:00:00"/>
    <m/>
    <n v="15"/>
    <n v="3"/>
    <x v="2"/>
    <x v="4"/>
    <n v="20940"/>
    <n v="10.47"/>
    <n v="1256.4000000000001"/>
    <m/>
    <m/>
    <x v="1"/>
    <m/>
    <x v="2"/>
    <x v="0"/>
  </r>
  <r>
    <d v="2022-05-31T00:00:00"/>
    <m/>
    <n v="16"/>
    <n v="1"/>
    <x v="2"/>
    <x v="4"/>
    <n v="27200"/>
    <n v="13.6"/>
    <n v="1632"/>
    <m/>
    <m/>
    <x v="1"/>
    <m/>
    <x v="2"/>
    <x v="0"/>
  </r>
  <r>
    <d v="2022-05-31T00:00:00"/>
    <m/>
    <n v="2"/>
    <s v="Rolloff"/>
    <x v="0"/>
    <x v="4"/>
    <n v="4300"/>
    <n v="2.15"/>
    <n v="258"/>
    <s v="Dump &amp; Return"/>
    <s v="12797190-001"/>
    <x v="0"/>
    <s v="Weyco Trach # 1L"/>
    <x v="2"/>
    <x v="0"/>
  </r>
  <r>
    <d v="2022-05-31T00:00:00"/>
    <m/>
    <n v="2"/>
    <s v="Rolloff"/>
    <x v="0"/>
    <x v="4"/>
    <n v="7280"/>
    <n v="3.64"/>
    <n v="436.8"/>
    <s v="Dump &amp; Return"/>
    <n v="12798936"/>
    <x v="0"/>
    <s v="Rognlins # 2130"/>
    <x v="2"/>
    <x v="0"/>
  </r>
  <r>
    <d v="2022-05-31T00:00:00"/>
    <m/>
    <n v="3"/>
    <s v="Rolloff"/>
    <x v="0"/>
    <x v="4"/>
    <n v="6220"/>
    <n v="3.11"/>
    <n v="373.2"/>
    <s v="Dump &amp; Return"/>
    <n v="271296"/>
    <x v="0"/>
    <s v="Jack's Country Store # 4L"/>
    <x v="2"/>
    <x v="0"/>
  </r>
  <r>
    <d v="2022-05-31T00:00:00"/>
    <m/>
    <n v="3"/>
    <s v="Rolloff"/>
    <x v="0"/>
    <x v="4"/>
    <n v="7180"/>
    <n v="3.59"/>
    <n v="430.79999999999995"/>
    <s v="Dump &amp; Return"/>
    <s v="268662-001"/>
    <x v="0"/>
    <s v="SHOA Comp #1"/>
    <x v="2"/>
    <x v="0"/>
  </r>
  <r>
    <d v="2022-05-31T00:00:00"/>
    <m/>
    <n v="3"/>
    <s v="Rolloff"/>
    <x v="0"/>
    <x v="4"/>
    <n v="12160"/>
    <n v="6.08"/>
    <n v="729.6"/>
    <s v="Dump &amp; Return"/>
    <s v="268662-001"/>
    <x v="0"/>
    <s v="SHOA Comp #2"/>
    <x v="2"/>
    <x v="0"/>
  </r>
  <r>
    <d v="2022-05-31T00:00:00"/>
    <m/>
    <n v="3"/>
    <s v="Rolloff"/>
    <x v="0"/>
    <x v="4"/>
    <n v="4060"/>
    <n v="2.0299999999999998"/>
    <n v="243.59999999999997"/>
    <s v="Final Pull"/>
    <n v="12799440"/>
    <x v="0"/>
    <s v="D Ellis # 2230"/>
    <x v="2"/>
    <x v="0"/>
  </r>
  <r>
    <d v="2022-05-31T00:00:00"/>
    <m/>
    <n v="4"/>
    <s v="Rolloff"/>
    <x v="0"/>
    <x v="4"/>
    <n v="4260"/>
    <n v="2.13"/>
    <n v="255.6"/>
    <s v="Final Pull"/>
    <s v="12798407-002"/>
    <x v="0"/>
    <s v="J Rergrim # 130"/>
    <x v="2"/>
    <x v="0"/>
  </r>
  <r>
    <d v="2022-06-01T00:00:00"/>
    <m/>
    <n v="16"/>
    <n v="2"/>
    <x v="2"/>
    <x v="4"/>
    <n v="21240"/>
    <n v="10.62"/>
    <n v="1274.3999999999999"/>
    <m/>
    <m/>
    <x v="1"/>
    <m/>
    <x v="2"/>
    <x v="1"/>
  </r>
  <r>
    <d v="2022-06-01T00:00:00"/>
    <m/>
    <n v="17"/>
    <n v="1"/>
    <x v="2"/>
    <x v="4"/>
    <n v="32460"/>
    <n v="16.23"/>
    <n v="1947.6000000000001"/>
    <m/>
    <m/>
    <x v="1"/>
    <m/>
    <x v="2"/>
    <x v="1"/>
  </r>
  <r>
    <d v="2022-06-01T00:00:00"/>
    <m/>
    <n v="18"/>
    <n v="3"/>
    <x v="2"/>
    <x v="4"/>
    <n v="12420"/>
    <n v="6.21"/>
    <n v="745.2"/>
    <m/>
    <m/>
    <x v="1"/>
    <m/>
    <x v="2"/>
    <x v="1"/>
  </r>
  <r>
    <d v="2022-06-01T00:00:00"/>
    <m/>
    <n v="5"/>
    <s v="Rolloff"/>
    <x v="0"/>
    <x v="4"/>
    <n v="4320"/>
    <n v="2.16"/>
    <n v="259.20000000000005"/>
    <s v="Dump &amp; Return"/>
    <n v="274237"/>
    <x v="0"/>
    <s v="Safeco # L 6"/>
    <x v="2"/>
    <x v="1"/>
  </r>
  <r>
    <d v="2022-06-01T00:00:00"/>
    <m/>
    <n v="5"/>
    <s v="Rolloff"/>
    <x v="0"/>
    <x v="4"/>
    <n v="5960"/>
    <n v="2.98"/>
    <n v="357.6"/>
    <s v="Final Pull"/>
    <n v="12799070"/>
    <x v="0"/>
    <s v="T Jirava # 1230"/>
    <x v="2"/>
    <x v="1"/>
  </r>
  <r>
    <d v="2022-06-01T00:00:00"/>
    <m/>
    <n v="5"/>
    <s v="Rolloff"/>
    <x v="0"/>
    <x v="4"/>
    <n v="3540"/>
    <n v="1.77"/>
    <n v="212.4"/>
    <s v="Dump &amp; Return"/>
    <s v="270950-001"/>
    <x v="0"/>
    <s v="City of LB #C 3"/>
    <x v="2"/>
    <x v="1"/>
  </r>
  <r>
    <d v="2022-06-01T00:00:00"/>
    <m/>
    <n v="5"/>
    <s v="Rolloff"/>
    <x v="0"/>
    <x v="4"/>
    <n v="2160"/>
    <n v="1.08"/>
    <n v="129.60000000000002"/>
    <s v="Final Pull"/>
    <n v="12799213"/>
    <x v="0"/>
    <s v="A Boyd # 2160"/>
    <x v="2"/>
    <x v="1"/>
  </r>
  <r>
    <d v="2022-06-01T00:00:00"/>
    <m/>
    <n v="5"/>
    <s v="Rolloff"/>
    <x v="0"/>
    <x v="4"/>
    <n v="3380"/>
    <n v="1.69"/>
    <n v="202.79999999999998"/>
    <s v="Dump &amp; Return"/>
    <n v="269949"/>
    <x v="0"/>
    <s v="Okies Thriftway # C 8"/>
    <x v="2"/>
    <x v="1"/>
  </r>
  <r>
    <d v="2022-06-02T00:00:00"/>
    <m/>
    <n v="16"/>
    <n v="2"/>
    <x v="2"/>
    <x v="4"/>
    <n v="18100"/>
    <n v="9.0500000000000007"/>
    <n v="1086"/>
    <m/>
    <m/>
    <x v="1"/>
    <m/>
    <x v="2"/>
    <x v="1"/>
  </r>
  <r>
    <d v="2022-06-02T00:00:00"/>
    <m/>
    <n v="17"/>
    <n v="3"/>
    <x v="2"/>
    <x v="4"/>
    <n v="16440"/>
    <n v="8.2200000000000006"/>
    <n v="986.40000000000009"/>
    <m/>
    <m/>
    <x v="1"/>
    <m/>
    <x v="2"/>
    <x v="1"/>
  </r>
  <r>
    <d v="2022-06-02T00:00:00"/>
    <m/>
    <n v="18"/>
    <n v="1"/>
    <x v="2"/>
    <x v="4"/>
    <n v="25480"/>
    <n v="12.74"/>
    <n v="1528.8"/>
    <m/>
    <m/>
    <x v="1"/>
    <m/>
    <x v="2"/>
    <x v="1"/>
  </r>
  <r>
    <d v="2022-06-02T00:00:00"/>
    <m/>
    <n v="2"/>
    <s v="Rolloff"/>
    <x v="0"/>
    <x v="4"/>
    <n v="3840"/>
    <n v="1.92"/>
    <n v="230.39999999999998"/>
    <s v="Dump &amp; Return"/>
    <n v="273083"/>
    <x v="0"/>
    <s v="1000 Trails #C6"/>
    <x v="2"/>
    <x v="1"/>
  </r>
  <r>
    <d v="2022-06-02T00:00:00"/>
    <m/>
    <n v="2"/>
    <s v="Rolloff"/>
    <x v="0"/>
    <x v="4"/>
    <n v="6600"/>
    <n v="3.3"/>
    <n v="396"/>
    <s v="Dump &amp; Return"/>
    <s v="271554-002"/>
    <x v="0"/>
    <s v="J Wardell # 1630 (emplyee)"/>
    <x v="2"/>
    <x v="1"/>
  </r>
  <r>
    <d v="2022-06-02T00:00:00"/>
    <m/>
    <n v="3"/>
    <s v="Rolloff"/>
    <x v="0"/>
    <x v="4"/>
    <n v="4620"/>
    <n v="2.31"/>
    <n v="277.2"/>
    <s v="Final Pull"/>
    <s v="271705-002"/>
    <x v="0"/>
    <s v="C. Burleson # 30"/>
    <x v="2"/>
    <x v="1"/>
  </r>
  <r>
    <d v="2022-06-03T00:00:00"/>
    <m/>
    <n v="16"/>
    <n v="1"/>
    <x v="3"/>
    <x v="4"/>
    <n v="30240"/>
    <n v="15.12"/>
    <n v="1814.3999999999999"/>
    <m/>
    <m/>
    <x v="1"/>
    <m/>
    <x v="2"/>
    <x v="1"/>
  </r>
  <r>
    <d v="2022-06-03T00:00:00"/>
    <m/>
    <n v="17"/>
    <n v="2"/>
    <x v="2"/>
    <x v="4"/>
    <n v="20400"/>
    <n v="10.199999999999999"/>
    <n v="1224"/>
    <m/>
    <m/>
    <x v="1"/>
    <m/>
    <x v="2"/>
    <x v="1"/>
  </r>
  <r>
    <d v="2022-06-03T00:00:00"/>
    <m/>
    <n v="18"/>
    <n v="3"/>
    <x v="2"/>
    <x v="4"/>
    <n v="11380"/>
    <n v="5.69"/>
    <n v="682.80000000000007"/>
    <m/>
    <m/>
    <x v="1"/>
    <m/>
    <x v="2"/>
    <x v="1"/>
  </r>
  <r>
    <d v="2022-06-03T00:00:00"/>
    <m/>
    <n v="2"/>
    <s v="Rolloff"/>
    <x v="0"/>
    <x v="4"/>
    <n v="3600"/>
    <n v="1.8"/>
    <n v="216"/>
    <s v="Final Pull"/>
    <n v="12799346"/>
    <x v="0"/>
    <s v="T Olson # 22"/>
    <x v="2"/>
    <x v="1"/>
  </r>
  <r>
    <d v="2022-06-03T00:00:00"/>
    <m/>
    <n v="2"/>
    <s v="Rolloff"/>
    <x v="0"/>
    <x v="4"/>
    <n v="960"/>
    <n v="0.48"/>
    <n v="57.599999999999994"/>
    <s v="Dump &amp; Return"/>
    <s v="270950-001"/>
    <x v="0"/>
    <s v="City of LB #C 3"/>
    <x v="2"/>
    <x v="1"/>
  </r>
  <r>
    <d v="2022-06-03T00:00:00"/>
    <m/>
    <n v="3"/>
    <s v="Rolloff"/>
    <x v="0"/>
    <x v="4"/>
    <n v="10380"/>
    <n v="5.19"/>
    <n v="622.80000000000007"/>
    <s v="Dump &amp; Return"/>
    <s v="261827-002"/>
    <x v="0"/>
    <s v="Naselle Youth Camp compactor"/>
    <x v="2"/>
    <x v="1"/>
  </r>
  <r>
    <d v="2022-06-06T00:00:00"/>
    <m/>
    <n v="14"/>
    <n v="4"/>
    <x v="2"/>
    <x v="4"/>
    <n v="12740"/>
    <n v="6.37"/>
    <n v="764.4"/>
    <m/>
    <m/>
    <x v="1"/>
    <m/>
    <x v="2"/>
    <x v="1"/>
  </r>
  <r>
    <d v="2022-06-06T00:00:00"/>
    <m/>
    <n v="15"/>
    <n v="1"/>
    <x v="3"/>
    <x v="4"/>
    <n v="8340"/>
    <n v="4.17"/>
    <n v="500.4"/>
    <m/>
    <m/>
    <x v="1"/>
    <m/>
    <x v="2"/>
    <x v="1"/>
  </r>
  <r>
    <d v="2022-06-06T00:00:00"/>
    <m/>
    <n v="16"/>
    <n v="1"/>
    <x v="3"/>
    <x v="4"/>
    <n v="23940"/>
    <n v="11.97"/>
    <n v="1436.4"/>
    <m/>
    <m/>
    <x v="1"/>
    <m/>
    <x v="2"/>
    <x v="1"/>
  </r>
  <r>
    <d v="2022-06-06T00:00:00"/>
    <m/>
    <n v="17"/>
    <n v="3"/>
    <x v="2"/>
    <x v="4"/>
    <n v="23360"/>
    <n v="11.68"/>
    <n v="1401.6"/>
    <m/>
    <m/>
    <x v="1"/>
    <m/>
    <x v="2"/>
    <x v="1"/>
  </r>
  <r>
    <d v="2022-06-06T00:00:00"/>
    <m/>
    <n v="18"/>
    <n v="2"/>
    <x v="2"/>
    <x v="4"/>
    <n v="12640"/>
    <n v="6.32"/>
    <n v="758.40000000000009"/>
    <m/>
    <m/>
    <x v="1"/>
    <m/>
    <x v="2"/>
    <x v="1"/>
  </r>
  <r>
    <d v="2022-06-06T00:00:00"/>
    <m/>
    <n v="2"/>
    <s v="Rolloff"/>
    <x v="0"/>
    <x v="4"/>
    <n v="1080"/>
    <n v="0.54"/>
    <n v="64.800000000000011"/>
    <s v="Final Pull"/>
    <s v="274107-002"/>
    <x v="0"/>
    <s v="P Hjembo #17"/>
    <x v="2"/>
    <x v="1"/>
  </r>
  <r>
    <d v="2022-06-06T00:00:00"/>
    <m/>
    <n v="5"/>
    <s v="Rolloff"/>
    <x v="0"/>
    <x v="4"/>
    <n v="3840"/>
    <n v="1.92"/>
    <n v="230.39999999999998"/>
    <s v="Final Pull"/>
    <n v="272632"/>
    <x v="0"/>
    <s v="M Morris # 14"/>
    <x v="2"/>
    <x v="1"/>
  </r>
  <r>
    <d v="2022-06-06T00:00:00"/>
    <m/>
    <n v="5"/>
    <s v="Rolloff"/>
    <x v="1"/>
    <x v="3"/>
    <n v="10220"/>
    <n v="5.1100000000000003"/>
    <n v="613.20000000000005"/>
    <s v="Dump &amp; Return"/>
    <s v="12797190-002"/>
    <x v="2"/>
    <s v="Weyco Wood Box "/>
    <x v="0"/>
    <x v="1"/>
  </r>
  <r>
    <d v="2022-06-06T00:00:00"/>
    <m/>
    <n v="5"/>
    <s v="Rolloff"/>
    <x v="0"/>
    <x v="4"/>
    <n v="6280"/>
    <n v="3.14"/>
    <n v="376.8"/>
    <s v="Dump &amp; Return"/>
    <n v="271296"/>
    <x v="0"/>
    <s v="Jack's  # 5L"/>
    <x v="2"/>
    <x v="1"/>
  </r>
  <r>
    <d v="2022-06-06T00:00:00"/>
    <m/>
    <n v="5"/>
    <s v="Rolloff"/>
    <x v="0"/>
    <x v="4"/>
    <n v="3500"/>
    <n v="1.75"/>
    <n v="210"/>
    <s v="Dump &amp; Return"/>
    <n v="269949"/>
    <x v="0"/>
    <s v="Okies Thriftway # C 8"/>
    <x v="2"/>
    <x v="1"/>
  </r>
  <r>
    <d v="2022-06-06T00:00:00"/>
    <m/>
    <n v="5"/>
    <s v="Rolloff"/>
    <x v="0"/>
    <x v="4"/>
    <n v="8560"/>
    <n v="4.28"/>
    <n v="513.6"/>
    <s v="Dump &amp; Return"/>
    <n v="12799647"/>
    <x v="0"/>
    <s v="C Huddleston # 1230"/>
    <x v="2"/>
    <x v="1"/>
  </r>
  <r>
    <d v="2022-06-07T00:00:00"/>
    <m/>
    <n v="14"/>
    <n v="4"/>
    <x v="2"/>
    <x v="4"/>
    <n v="10820"/>
    <n v="5.41"/>
    <n v="649.20000000000005"/>
    <m/>
    <m/>
    <x v="1"/>
    <m/>
    <x v="2"/>
    <x v="1"/>
  </r>
  <r>
    <d v="2022-06-07T00:00:00"/>
    <m/>
    <n v="16"/>
    <n v="1"/>
    <x v="2"/>
    <x v="4"/>
    <n v="28480"/>
    <n v="14.24"/>
    <n v="1708.8"/>
    <m/>
    <m/>
    <x v="1"/>
    <m/>
    <x v="2"/>
    <x v="1"/>
  </r>
  <r>
    <d v="2022-06-07T00:00:00"/>
    <m/>
    <n v="17"/>
    <n v="2"/>
    <x v="2"/>
    <x v="4"/>
    <n v="11160"/>
    <n v="5.58"/>
    <n v="669.6"/>
    <m/>
    <m/>
    <x v="1"/>
    <m/>
    <x v="2"/>
    <x v="1"/>
  </r>
  <r>
    <d v="2022-06-07T00:00:00"/>
    <m/>
    <n v="18"/>
    <n v="3"/>
    <x v="2"/>
    <x v="4"/>
    <n v="21760"/>
    <n v="10.88"/>
    <n v="1305.6000000000001"/>
    <m/>
    <m/>
    <x v="1"/>
    <m/>
    <x v="2"/>
    <x v="1"/>
  </r>
  <r>
    <d v="2022-06-07T00:00:00"/>
    <m/>
    <n v="2"/>
    <s v="Rolloff"/>
    <x v="0"/>
    <x v="4"/>
    <n v="17480"/>
    <n v="8.74"/>
    <n v="1048.8"/>
    <s v="Final Pull"/>
    <s v="260597-004"/>
    <x v="0"/>
    <s v="Dr Roof # 730"/>
    <x v="2"/>
    <x v="1"/>
  </r>
  <r>
    <d v="2022-06-07T00:00:00"/>
    <m/>
    <n v="2"/>
    <s v="Rolloff"/>
    <x v="0"/>
    <x v="4"/>
    <n v="7480"/>
    <n v="3.74"/>
    <n v="448.8"/>
    <s v="Final Pull"/>
    <s v="260597-002"/>
    <x v="0"/>
    <s v="Dr Roof # 630"/>
    <x v="2"/>
    <x v="1"/>
  </r>
  <r>
    <d v="2022-06-07T00:00:00"/>
    <m/>
    <n v="4"/>
    <s v="Rolloff"/>
    <x v="0"/>
    <x v="4"/>
    <n v="5440"/>
    <n v="2.72"/>
    <n v="326.40000000000003"/>
    <s v="Dump &amp; Return"/>
    <n v="263310"/>
    <x v="0"/>
    <s v="Ekone Oysters # L11"/>
    <x v="2"/>
    <x v="1"/>
  </r>
  <r>
    <d v="2022-06-07T00:00:00"/>
    <m/>
    <n v="5"/>
    <s v="Rolloff"/>
    <x v="0"/>
    <x v="4"/>
    <n v="7440"/>
    <n v="3.72"/>
    <n v="446.40000000000003"/>
    <s v="Dump &amp; Return"/>
    <s v="268662-001"/>
    <x v="0"/>
    <s v="SHOA Comp #1"/>
    <x v="2"/>
    <x v="1"/>
  </r>
  <r>
    <d v="2022-06-08T00:00:00"/>
    <m/>
    <n v="14"/>
    <n v="4"/>
    <x v="2"/>
    <x v="4"/>
    <n v="18920"/>
    <n v="9.4600000000000009"/>
    <n v="1135.2"/>
    <m/>
    <m/>
    <x v="1"/>
    <m/>
    <x v="2"/>
    <x v="1"/>
  </r>
  <r>
    <d v="2022-06-08T00:00:00"/>
    <m/>
    <n v="15"/>
    <n v="2"/>
    <x v="2"/>
    <x v="4"/>
    <n v="20020"/>
    <n v="10.01"/>
    <n v="1201.2"/>
    <m/>
    <m/>
    <x v="1"/>
    <m/>
    <x v="2"/>
    <x v="1"/>
  </r>
  <r>
    <d v="2022-06-08T00:00:00"/>
    <m/>
    <n v="16"/>
    <n v="2"/>
    <x v="2"/>
    <x v="4"/>
    <n v="1440"/>
    <n v="0.72"/>
    <n v="86.399999999999991"/>
    <m/>
    <m/>
    <x v="1"/>
    <m/>
    <x v="2"/>
    <x v="1"/>
  </r>
  <r>
    <d v="2022-06-08T00:00:00"/>
    <m/>
    <n v="17"/>
    <n v="1"/>
    <x v="2"/>
    <x v="4"/>
    <n v="24980"/>
    <n v="12.49"/>
    <n v="1498.8"/>
    <m/>
    <m/>
    <x v="1"/>
    <m/>
    <x v="2"/>
    <x v="1"/>
  </r>
  <r>
    <d v="2022-06-08T00:00:00"/>
    <m/>
    <n v="18"/>
    <n v="3"/>
    <x v="2"/>
    <x v="4"/>
    <n v="14260"/>
    <n v="7.13"/>
    <n v="855.6"/>
    <m/>
    <m/>
    <x v="1"/>
    <m/>
    <x v="2"/>
    <x v="1"/>
  </r>
  <r>
    <d v="2022-06-08T00:00:00"/>
    <m/>
    <n v="2"/>
    <s v="Rolloff"/>
    <x v="0"/>
    <x v="4"/>
    <n v="7240"/>
    <n v="3.62"/>
    <n v="434.40000000000003"/>
    <s v="Final Pull"/>
    <s v="273143-002"/>
    <x v="0"/>
    <s v="Willapa Harbor Golf &amp; RV # 3130"/>
    <x v="2"/>
    <x v="1"/>
  </r>
  <r>
    <d v="2022-06-08T00:00:00"/>
    <m/>
    <n v="4"/>
    <s v="Rolloff"/>
    <x v="1"/>
    <x v="4"/>
    <n v="5580"/>
    <n v="2.79"/>
    <n v="334.8"/>
    <s v="Final Pull"/>
    <n v="273937"/>
    <x v="3"/>
    <s v="Wahkiakum Cnty Metal Box # 3230"/>
    <x v="0"/>
    <x v="1"/>
  </r>
  <r>
    <d v="2022-06-08T00:00:00"/>
    <m/>
    <n v="5"/>
    <s v="Rolloff"/>
    <x v="0"/>
    <x v="4"/>
    <n v="5300"/>
    <n v="2.65"/>
    <n v="318"/>
    <s v="Dump &amp; Return"/>
    <n v="274237"/>
    <x v="0"/>
    <s v="Safe Co Seafood # L6"/>
    <x v="2"/>
    <x v="1"/>
  </r>
  <r>
    <d v="2022-06-08T00:00:00"/>
    <m/>
    <n v="5"/>
    <s v="Rolloff"/>
    <x v="0"/>
    <x v="4"/>
    <n v="1740"/>
    <n v="0.87"/>
    <n v="104.4"/>
    <s v="Dump &amp; Return"/>
    <s v="270950-001"/>
    <x v="0"/>
    <s v="City of LB #C 3"/>
    <x v="2"/>
    <x v="1"/>
  </r>
  <r>
    <d v="2022-06-08T00:00:00"/>
    <m/>
    <n v="5"/>
    <s v="Rolloff"/>
    <x v="0"/>
    <x v="4"/>
    <n v="25960"/>
    <n v="12.98"/>
    <n v="1557.6000000000001"/>
    <s v="Final Pull"/>
    <s v="260597-004"/>
    <x v="0"/>
    <s v="Dr Roof (21608 O Pl) # 330"/>
    <x v="2"/>
    <x v="1"/>
  </r>
  <r>
    <d v="2022-06-08T00:00:00"/>
    <m/>
    <n v="5"/>
    <s v="Rolloff"/>
    <x v="0"/>
    <x v="4"/>
    <n v="2320"/>
    <n v="1.1599999999999999"/>
    <n v="139.19999999999999"/>
    <s v="Dump &amp; Return"/>
    <s v="260597-005"/>
    <x v="0"/>
    <s v="Dr Roof (16101 Pacific) # 2530"/>
    <x v="2"/>
    <x v="1"/>
  </r>
  <r>
    <d v="2022-06-08T00:00:00"/>
    <m/>
    <n v="5"/>
    <s v="Rolloff"/>
    <x v="0"/>
    <x v="4"/>
    <n v="11580"/>
    <n v="5.79"/>
    <n v="694.8"/>
    <s v="Dump &amp; Return"/>
    <s v="238662-001"/>
    <x v="0"/>
    <s v="SHOA Comp # 2"/>
    <x v="2"/>
    <x v="1"/>
  </r>
  <r>
    <d v="2022-06-08T00:00:00"/>
    <m/>
    <n v="5"/>
    <s v="Rolloff"/>
    <x v="0"/>
    <x v="4"/>
    <n v="2300"/>
    <n v="1.1499999999999999"/>
    <n v="138"/>
    <s v="Dump &amp; Return"/>
    <s v="261827-003"/>
    <x v="0"/>
    <s v="Naselle Youth Camp # 12"/>
    <x v="2"/>
    <x v="1"/>
  </r>
  <r>
    <d v="2022-06-09T00:00:00"/>
    <m/>
    <n v="16"/>
    <n v="2"/>
    <x v="2"/>
    <x v="4"/>
    <n v="18060"/>
    <n v="9.0299999999999994"/>
    <n v="1083.5999999999999"/>
    <m/>
    <m/>
    <x v="1"/>
    <m/>
    <x v="2"/>
    <x v="1"/>
  </r>
  <r>
    <d v="2022-06-09T00:00:00"/>
    <m/>
    <n v="17"/>
    <n v="3"/>
    <x v="2"/>
    <x v="4"/>
    <n v="16680"/>
    <n v="8.34"/>
    <n v="1000.8"/>
    <m/>
    <m/>
    <x v="1"/>
    <m/>
    <x v="2"/>
    <x v="1"/>
  </r>
  <r>
    <d v="2022-06-09T00:00:00"/>
    <m/>
    <n v="18"/>
    <n v="1"/>
    <x v="2"/>
    <x v="4"/>
    <n v="25530"/>
    <n v="12.765000000000001"/>
    <n v="1531.8000000000002"/>
    <m/>
    <m/>
    <x v="1"/>
    <m/>
    <x v="2"/>
    <x v="1"/>
  </r>
  <r>
    <d v="2022-06-09T00:00:00"/>
    <m/>
    <n v="5"/>
    <s v="Rolloff"/>
    <x v="0"/>
    <x v="4"/>
    <n v="3000"/>
    <n v="1.5"/>
    <n v="180"/>
    <s v="Dump &amp; Return"/>
    <n v="273083"/>
    <x v="0"/>
    <s v="1000 trails # C 6"/>
    <x v="2"/>
    <x v="1"/>
  </r>
  <r>
    <d v="2022-06-09T00:00:00"/>
    <m/>
    <n v="5"/>
    <s v="Rolloff"/>
    <x v="0"/>
    <x v="4"/>
    <n v="2880"/>
    <n v="1.44"/>
    <n v="172.79999999999998"/>
    <s v="Dump &amp; Return"/>
    <n v="12799610"/>
    <x v="0"/>
    <s v="K Hogg # 30"/>
    <x v="2"/>
    <x v="1"/>
  </r>
  <r>
    <d v="2022-06-10T00:00:00"/>
    <m/>
    <n v="16"/>
    <n v="1"/>
    <x v="3"/>
    <x v="4"/>
    <n v="30960"/>
    <n v="15.48"/>
    <n v="1857.6000000000001"/>
    <m/>
    <m/>
    <x v="1"/>
    <m/>
    <x v="2"/>
    <x v="1"/>
  </r>
  <r>
    <d v="2022-06-10T00:00:00"/>
    <m/>
    <n v="17"/>
    <n v="2"/>
    <x v="2"/>
    <x v="4"/>
    <n v="18340"/>
    <n v="9.17"/>
    <n v="1100.4000000000001"/>
    <m/>
    <m/>
    <x v="1"/>
    <m/>
    <x v="2"/>
    <x v="1"/>
  </r>
  <r>
    <d v="2022-06-10T00:00:00"/>
    <m/>
    <n v="18"/>
    <n v="3"/>
    <x v="2"/>
    <x v="4"/>
    <n v="12860"/>
    <n v="6.43"/>
    <n v="771.59999999999991"/>
    <m/>
    <m/>
    <x v="1"/>
    <m/>
    <x v="2"/>
    <x v="1"/>
  </r>
  <r>
    <d v="2022-06-10T00:00:00"/>
    <m/>
    <n v="4"/>
    <s v="Rolloff"/>
    <x v="0"/>
    <x v="4"/>
    <n v="3160"/>
    <n v="1.58"/>
    <n v="189.60000000000002"/>
    <s v="Dump &amp; Return"/>
    <n v="12798338"/>
    <x v="0"/>
    <s v="Bornstein # L10"/>
    <x v="2"/>
    <x v="1"/>
  </r>
  <r>
    <d v="2022-06-10T00:00:00"/>
    <m/>
    <n v="4"/>
    <s v="Rolloff"/>
    <x v="0"/>
    <x v="4"/>
    <n v="5740"/>
    <n v="2.87"/>
    <n v="344.40000000000003"/>
    <s v="Final Pull"/>
    <s v="267779-002"/>
    <x v="0"/>
    <s v="Ilwaco Freedom Market # 1030"/>
    <x v="2"/>
    <x v="1"/>
  </r>
  <r>
    <d v="2022-06-10T00:00:00"/>
    <m/>
    <n v="4"/>
    <s v="Rolloff"/>
    <x v="0"/>
    <x v="4"/>
    <n v="2840"/>
    <n v="1.42"/>
    <n v="170.39999999999998"/>
    <s v="Dump &amp; Return"/>
    <n v="263833"/>
    <x v="0"/>
    <s v="Nisbet Oysters # C 10"/>
    <x v="2"/>
    <x v="1"/>
  </r>
  <r>
    <d v="2022-06-10T00:00:00"/>
    <m/>
    <n v="4"/>
    <s v="Rolloff"/>
    <x v="0"/>
    <x v="4"/>
    <n v="840"/>
    <n v="0.42"/>
    <n v="50.4"/>
    <s v="Dump &amp; Return"/>
    <s v="270950-001"/>
    <x v="0"/>
    <s v="City of LB #C 3"/>
    <x v="2"/>
    <x v="1"/>
  </r>
  <r>
    <d v="2022-06-10T00:00:00"/>
    <m/>
    <n v="4"/>
    <s v="Rolloff"/>
    <x v="0"/>
    <x v="4"/>
    <n v="2680"/>
    <n v="1.34"/>
    <n v="160.80000000000001"/>
    <s v="Final Pull"/>
    <s v="266494-002"/>
    <x v="0"/>
    <s v="Beacon Charter-Deerpoint # 3030"/>
    <x v="2"/>
    <x v="1"/>
  </r>
  <r>
    <d v="2022-06-10T00:00:00"/>
    <m/>
    <n v="4"/>
    <s v="Rolloff"/>
    <x v="0"/>
    <x v="4"/>
    <n v="9320"/>
    <n v="4.66"/>
    <n v="559.20000000000005"/>
    <s v="Final Pull"/>
    <n v="12798277"/>
    <x v="0"/>
    <s v="N Vanderheyden  # 1830"/>
    <x v="2"/>
    <x v="1"/>
  </r>
  <r>
    <d v="2022-06-10T00:00:00"/>
    <m/>
    <n v="4"/>
    <s v="Rolloff"/>
    <x v="0"/>
    <x v="4"/>
    <n v="9320"/>
    <n v="4.66"/>
    <n v="559.20000000000005"/>
    <s v="Final Pull"/>
    <n v="12799647"/>
    <x v="0"/>
    <s v="C Huddleston # 2830"/>
    <x v="2"/>
    <x v="1"/>
  </r>
  <r>
    <d v="2022-06-10T00:00:00"/>
    <m/>
    <n v="4"/>
    <s v="Rolloff"/>
    <x v="0"/>
    <x v="4"/>
    <n v="3900"/>
    <n v="1.95"/>
    <n v="234"/>
    <s v="Dump &amp; Return"/>
    <n v="271296"/>
    <x v="0"/>
    <s v="Jack's # C2"/>
    <x v="2"/>
    <x v="1"/>
  </r>
  <r>
    <d v="2022-06-13T00:00:00"/>
    <m/>
    <n v="14"/>
    <n v="4"/>
    <x v="2"/>
    <x v="4"/>
    <n v="13120"/>
    <n v="6.56"/>
    <n v="787.19999999999993"/>
    <m/>
    <m/>
    <x v="1"/>
    <m/>
    <x v="2"/>
    <x v="1"/>
  </r>
  <r>
    <d v="2022-06-13T00:00:00"/>
    <m/>
    <n v="15"/>
    <n v="2"/>
    <x v="2"/>
    <x v="4"/>
    <n v="11460"/>
    <n v="5.73"/>
    <n v="687.6"/>
    <m/>
    <m/>
    <x v="1"/>
    <m/>
    <x v="2"/>
    <x v="1"/>
  </r>
  <r>
    <d v="2022-06-13T00:00:00"/>
    <m/>
    <n v="16"/>
    <n v="1"/>
    <x v="3"/>
    <x v="4"/>
    <n v="33700"/>
    <n v="16.850000000000001"/>
    <n v="2022.0000000000002"/>
    <m/>
    <m/>
    <x v="1"/>
    <m/>
    <x v="2"/>
    <x v="1"/>
  </r>
  <r>
    <d v="2022-06-13T00:00:00"/>
    <m/>
    <n v="17"/>
    <n v="3"/>
    <x v="2"/>
    <x v="4"/>
    <n v="21800"/>
    <n v="10.9"/>
    <n v="1308"/>
    <m/>
    <m/>
    <x v="1"/>
    <m/>
    <x v="2"/>
    <x v="1"/>
  </r>
  <r>
    <d v="2022-06-14T00:00:00"/>
    <m/>
    <n v="14"/>
    <n v="4"/>
    <x v="2"/>
    <x v="4"/>
    <n v="9860"/>
    <n v="4.93"/>
    <n v="591.59999999999991"/>
    <m/>
    <m/>
    <x v="1"/>
    <m/>
    <x v="2"/>
    <x v="1"/>
  </r>
  <r>
    <d v="2022-06-14T00:00:00"/>
    <m/>
    <n v="16"/>
    <n v="1"/>
    <x v="2"/>
    <x v="4"/>
    <n v="27360"/>
    <n v="13.68"/>
    <n v="1641.6"/>
    <m/>
    <m/>
    <x v="1"/>
    <m/>
    <x v="2"/>
    <x v="1"/>
  </r>
  <r>
    <d v="2022-06-14T00:00:00"/>
    <m/>
    <n v="17"/>
    <n v="2"/>
    <x v="2"/>
    <x v="4"/>
    <n v="10380"/>
    <n v="5.19"/>
    <n v="622.80000000000007"/>
    <m/>
    <m/>
    <x v="1"/>
    <m/>
    <x v="2"/>
    <x v="1"/>
  </r>
  <r>
    <d v="2022-06-14T00:00:00"/>
    <m/>
    <n v="18"/>
    <n v="3"/>
    <x v="2"/>
    <x v="4"/>
    <n v="20380"/>
    <n v="10.19"/>
    <n v="1222.8"/>
    <m/>
    <m/>
    <x v="1"/>
    <m/>
    <x v="2"/>
    <x v="1"/>
  </r>
  <r>
    <d v="2022-06-14T00:00:00"/>
    <m/>
    <n v="3"/>
    <s v="Rolloff"/>
    <x v="0"/>
    <x v="4"/>
    <n v="7080"/>
    <n v="3.54"/>
    <n v="424.8"/>
    <s v="Final Pull"/>
    <s v="270564-002"/>
    <x v="0"/>
    <s v="P Coleman # 1230"/>
    <x v="2"/>
    <x v="1"/>
  </r>
  <r>
    <d v="2022-06-14T00:00:00"/>
    <m/>
    <n v="4"/>
    <s v="Rolloff"/>
    <x v="0"/>
    <x v="4"/>
    <n v="5580"/>
    <n v="2.79"/>
    <n v="334.8"/>
    <s v="Final Pull"/>
    <n v="12798720"/>
    <x v="0"/>
    <s v="S Borton # 7"/>
    <x v="2"/>
    <x v="1"/>
  </r>
  <r>
    <d v="2022-06-14T00:00:00"/>
    <m/>
    <n v="4"/>
    <s v="Rolloff"/>
    <x v="0"/>
    <x v="4"/>
    <n v="4540"/>
    <n v="2.27"/>
    <n v="272.39999999999998"/>
    <s v="Final Pull"/>
    <n v="12799640"/>
    <x v="0"/>
    <s v="Z Helmandollar # 30"/>
    <x v="2"/>
    <x v="1"/>
  </r>
  <r>
    <d v="2022-06-14T00:00:00"/>
    <m/>
    <n v="4"/>
    <s v="Rolloff"/>
    <x v="0"/>
    <x v="4"/>
    <n v="4580"/>
    <n v="2.29"/>
    <n v="274.8"/>
    <s v="Dump &amp; Return"/>
    <s v="260597-005"/>
    <x v="0"/>
    <s v="Dr Roof (16101 Pacific) # 2530"/>
    <x v="2"/>
    <x v="1"/>
  </r>
  <r>
    <d v="2022-06-14T00:00:00"/>
    <m/>
    <n v="5"/>
    <s v="Rolloff"/>
    <x v="0"/>
    <x v="4"/>
    <n v="6940"/>
    <n v="3.47"/>
    <n v="416.40000000000003"/>
    <s v="Dump &amp; Return"/>
    <n v="271777"/>
    <x v="0"/>
    <s v="Cannagold # 13"/>
    <x v="2"/>
    <x v="1"/>
  </r>
  <r>
    <d v="2022-06-14T00:00:00"/>
    <m/>
    <n v="5"/>
    <s v="Rolloff"/>
    <x v="0"/>
    <x v="4"/>
    <n v="3960"/>
    <n v="1.98"/>
    <n v="237.6"/>
    <s v="Dump &amp; Return"/>
    <n v="270389"/>
    <x v="0"/>
    <s v="Willapa Market # C9"/>
    <x v="2"/>
    <x v="1"/>
  </r>
  <r>
    <d v="2022-06-14T00:00:00"/>
    <m/>
    <n v="5"/>
    <s v="Rolloff"/>
    <x v="0"/>
    <x v="4"/>
    <n v="2980"/>
    <n v="1.49"/>
    <n v="178.8"/>
    <s v="Dump &amp; Return"/>
    <n v="268528"/>
    <x v="0"/>
    <s v="Naselle Youth Camp School # 14"/>
    <x v="2"/>
    <x v="1"/>
  </r>
  <r>
    <d v="2022-06-14T00:00:00"/>
    <m/>
    <n v="5"/>
    <s v="Rolloff"/>
    <x v="0"/>
    <x v="4"/>
    <n v="10420"/>
    <n v="5.21"/>
    <n v="625.20000000000005"/>
    <s v="Dump &amp; Return"/>
    <s v="268662-001"/>
    <x v="0"/>
    <s v="SHOA Comp #2"/>
    <x v="2"/>
    <x v="1"/>
  </r>
  <r>
    <d v="2022-06-15T00:00:00"/>
    <m/>
    <n v="14"/>
    <n v="4"/>
    <x v="2"/>
    <x v="4"/>
    <n v="18300"/>
    <n v="9.15"/>
    <n v="1098"/>
    <m/>
    <m/>
    <x v="1"/>
    <m/>
    <x v="2"/>
    <x v="1"/>
  </r>
  <r>
    <d v="2022-06-15T00:00:00"/>
    <m/>
    <n v="16"/>
    <n v="2"/>
    <x v="2"/>
    <x v="4"/>
    <n v="18500"/>
    <n v="9.25"/>
    <n v="1110"/>
    <m/>
    <m/>
    <x v="1"/>
    <m/>
    <x v="2"/>
    <x v="1"/>
  </r>
  <r>
    <d v="2022-06-15T00:00:00"/>
    <m/>
    <n v="17"/>
    <n v="1"/>
    <x v="2"/>
    <x v="4"/>
    <n v="24280"/>
    <n v="12.14"/>
    <n v="1456.8000000000002"/>
    <m/>
    <m/>
    <x v="1"/>
    <m/>
    <x v="2"/>
    <x v="1"/>
  </r>
  <r>
    <d v="2022-06-15T00:00:00"/>
    <m/>
    <n v="18"/>
    <n v="3"/>
    <x v="2"/>
    <x v="4"/>
    <n v="13840"/>
    <n v="6.92"/>
    <n v="830.4"/>
    <m/>
    <m/>
    <x v="1"/>
    <m/>
    <x v="2"/>
    <x v="1"/>
  </r>
  <r>
    <d v="2022-06-15T00:00:00"/>
    <m/>
    <n v="3"/>
    <s v="Rolloff"/>
    <x v="0"/>
    <x v="4"/>
    <n v="5820"/>
    <n v="2.91"/>
    <n v="349.20000000000005"/>
    <s v="Dump &amp; Return"/>
    <s v="12797190-001"/>
    <x v="0"/>
    <s v="Weyco Trash # 3L"/>
    <x v="2"/>
    <x v="1"/>
  </r>
  <r>
    <d v="2022-06-15T00:00:00"/>
    <m/>
    <n v="5"/>
    <s v="Rolloff"/>
    <x v="0"/>
    <x v="4"/>
    <n v="2980"/>
    <n v="1.49"/>
    <n v="178.8"/>
    <s v="Dump &amp; Return"/>
    <s v="270950-001"/>
    <x v="0"/>
    <s v="City of LB #C 3"/>
    <x v="2"/>
    <x v="1"/>
  </r>
  <r>
    <d v="2022-06-15T00:00:00"/>
    <m/>
    <n v="5"/>
    <s v="Rolloff"/>
    <x v="0"/>
    <x v="4"/>
    <n v="3440"/>
    <n v="1.72"/>
    <n v="206.4"/>
    <s v="Dump &amp; Return"/>
    <n v="269949"/>
    <x v="0"/>
    <s v="Okies Thriftway # C 4"/>
    <x v="2"/>
    <x v="1"/>
  </r>
  <r>
    <d v="2022-06-16T00:00:00"/>
    <m/>
    <n v="16"/>
    <n v="2"/>
    <x v="2"/>
    <x v="4"/>
    <n v="17180"/>
    <n v="8.59"/>
    <n v="1030.8"/>
    <m/>
    <m/>
    <x v="1"/>
    <m/>
    <x v="2"/>
    <x v="1"/>
  </r>
  <r>
    <d v="2022-06-16T00:00:00"/>
    <m/>
    <n v="17"/>
    <n v="3"/>
    <x v="2"/>
    <x v="4"/>
    <n v="15020"/>
    <n v="7.51"/>
    <n v="901.19999999999993"/>
    <m/>
    <m/>
    <x v="1"/>
    <m/>
    <x v="2"/>
    <x v="1"/>
  </r>
  <r>
    <d v="2022-06-16T00:00:00"/>
    <m/>
    <n v="18"/>
    <n v="1"/>
    <x v="2"/>
    <x v="4"/>
    <n v="19940"/>
    <n v="9.9700000000000006"/>
    <n v="1196.4000000000001"/>
    <m/>
    <m/>
    <x v="1"/>
    <m/>
    <x v="2"/>
    <x v="1"/>
  </r>
  <r>
    <d v="2022-06-16T00:00:00"/>
    <m/>
    <n v="2"/>
    <s v="Rolloff"/>
    <x v="0"/>
    <x v="4"/>
    <n v="4380"/>
    <n v="2.19"/>
    <n v="262.8"/>
    <s v="Dump &amp; Return"/>
    <n v="274237"/>
    <x v="0"/>
    <s v="Safe Co Seafood # L6"/>
    <x v="2"/>
    <x v="1"/>
  </r>
  <r>
    <d v="2022-06-16T00:00:00"/>
    <m/>
    <n v="2"/>
    <s v="Rolloff"/>
    <x v="0"/>
    <x v="4"/>
    <n v="3240"/>
    <n v="1.62"/>
    <n v="194.4"/>
    <s v="Dump &amp; Return"/>
    <n v="273083"/>
    <x v="0"/>
    <s v="1000 trails # C 6"/>
    <x v="2"/>
    <x v="1"/>
  </r>
  <r>
    <d v="2022-06-16T00:00:00"/>
    <m/>
    <n v="2"/>
    <s v="Rolloff"/>
    <x v="0"/>
    <x v="4"/>
    <n v="5960"/>
    <n v="2.98"/>
    <n v="357.6"/>
    <s v="Dump &amp; Return"/>
    <n v="271296"/>
    <x v="0"/>
    <s v="Jack's # C5L30"/>
    <x v="2"/>
    <x v="1"/>
  </r>
  <r>
    <d v="2022-06-16T00:00:00"/>
    <m/>
    <n v="2"/>
    <s v="Rolloff"/>
    <x v="0"/>
    <x v="4"/>
    <n v="6760"/>
    <n v="3.38"/>
    <n v="405.59999999999997"/>
    <s v="Final Pull"/>
    <n v="266292.00199999998"/>
    <x v="0"/>
    <s v="S Weir # 3530"/>
    <x v="2"/>
    <x v="1"/>
  </r>
  <r>
    <d v="2022-06-16T00:00:00"/>
    <m/>
    <n v="3"/>
    <s v="Rolloff"/>
    <x v="0"/>
    <x v="4"/>
    <n v="13200"/>
    <n v="6.6"/>
    <n v="792"/>
    <s v="Final Pull"/>
    <n v="262601"/>
    <x v="0"/>
    <s v="Tapani inc # 1930"/>
    <x v="2"/>
    <x v="1"/>
  </r>
  <r>
    <d v="2022-06-17T00:00:00"/>
    <m/>
    <n v="16"/>
    <n v="1"/>
    <x v="3"/>
    <x v="4"/>
    <n v="31560"/>
    <n v="15.78"/>
    <n v="1893.6"/>
    <m/>
    <m/>
    <x v="1"/>
    <m/>
    <x v="2"/>
    <x v="1"/>
  </r>
  <r>
    <d v="2022-06-17T00:00:00"/>
    <m/>
    <n v="17"/>
    <n v="2"/>
    <x v="2"/>
    <x v="4"/>
    <n v="19240"/>
    <n v="9.6199999999999992"/>
    <n v="1154.3999999999999"/>
    <m/>
    <m/>
    <x v="1"/>
    <m/>
    <x v="2"/>
    <x v="1"/>
  </r>
  <r>
    <d v="2022-06-17T00:00:00"/>
    <m/>
    <n v="18"/>
    <n v="3"/>
    <x v="2"/>
    <x v="4"/>
    <n v="13980"/>
    <n v="6.99"/>
    <n v="838.80000000000007"/>
    <m/>
    <m/>
    <x v="1"/>
    <m/>
    <x v="2"/>
    <x v="1"/>
  </r>
  <r>
    <d v="2022-06-17T00:00:00"/>
    <m/>
    <n v="3"/>
    <s v="Rolloff"/>
    <x v="0"/>
    <x v="4"/>
    <n v="14320"/>
    <n v="7.16"/>
    <n v="859.2"/>
    <s v="Final Pull"/>
    <n v="12799824"/>
    <x v="0"/>
    <s v="T Mohon # 2830"/>
    <x v="2"/>
    <x v="1"/>
  </r>
  <r>
    <d v="2022-06-17T00:00:00"/>
    <m/>
    <n v="5"/>
    <s v="Rolloff"/>
    <x v="0"/>
    <x v="4"/>
    <n v="5100"/>
    <n v="2.5499999999999998"/>
    <n v="306"/>
    <s v="Dump &amp; Return"/>
    <n v="12799439"/>
    <x v="0"/>
    <s v="Dwell Seaview # 1730"/>
    <x v="2"/>
    <x v="1"/>
  </r>
  <r>
    <d v="2022-06-17T00:00:00"/>
    <m/>
    <n v="5"/>
    <s v="Rolloff"/>
    <x v="0"/>
    <x v="4"/>
    <n v="2560"/>
    <n v="1.28"/>
    <n v="153.6"/>
    <s v="Final Pull"/>
    <n v="263789"/>
    <x v="0"/>
    <s v="A Overstake # 31"/>
    <x v="2"/>
    <x v="1"/>
  </r>
  <r>
    <d v="2022-06-17T00:00:00"/>
    <m/>
    <n v="5"/>
    <s v="Rolloff"/>
    <x v="0"/>
    <x v="4"/>
    <n v="1060"/>
    <n v="0.53"/>
    <n v="63.6"/>
    <s v="Dump &amp; Return"/>
    <s v="270950-001"/>
    <x v="0"/>
    <s v="City of LB #C 3"/>
    <x v="2"/>
    <x v="1"/>
  </r>
  <r>
    <d v="2022-06-17T00:00:00"/>
    <m/>
    <n v="5"/>
    <s v="Rolloff"/>
    <x v="0"/>
    <x v="4"/>
    <n v="13540"/>
    <n v="6.77"/>
    <n v="812.4"/>
    <s v="Dump &amp; Return"/>
    <n v="264619"/>
    <x v="0"/>
    <s v="Sid's Comp"/>
    <x v="2"/>
    <x v="1"/>
  </r>
  <r>
    <d v="2022-06-17T00:00:00"/>
    <m/>
    <n v="5"/>
    <s v="Rolloff"/>
    <x v="0"/>
    <x v="4"/>
    <n v="4800"/>
    <n v="2.4"/>
    <n v="288"/>
    <s v="Final Pull"/>
    <n v="12799676"/>
    <x v="0"/>
    <s v="K Nichols # 17"/>
    <x v="2"/>
    <x v="1"/>
  </r>
  <r>
    <d v="2022-06-17T00:00:00"/>
    <m/>
    <n v="5"/>
    <s v="Rolloff"/>
    <x v="0"/>
    <x v="4"/>
    <n v="6420"/>
    <n v="3.21"/>
    <n v="385.2"/>
    <s v="Final Pull"/>
    <n v="12799881"/>
    <x v="0"/>
    <s v="M Norelius # 14"/>
    <x v="2"/>
    <x v="1"/>
  </r>
  <r>
    <d v="2022-06-17T00:00:00"/>
    <m/>
    <n v="5"/>
    <s v="Rolloff"/>
    <x v="0"/>
    <x v="4"/>
    <n v="3580"/>
    <n v="1.79"/>
    <n v="214.8"/>
    <s v="Dump &amp; Return"/>
    <n v="261363"/>
    <x v="0"/>
    <s v="Wiegardt Bros # L7"/>
    <x v="2"/>
    <x v="1"/>
  </r>
  <r>
    <d v="2022-06-17T00:00:00"/>
    <m/>
    <n v="5"/>
    <s v="Rolloff"/>
    <x v="0"/>
    <x v="4"/>
    <n v="3280"/>
    <n v="1.64"/>
    <n v="196.79999999999998"/>
    <s v="Dump &amp; Return"/>
    <s v="272859-002"/>
    <x v="0"/>
    <s v="USCG # L5"/>
    <x v="2"/>
    <x v="1"/>
  </r>
  <r>
    <d v="2022-06-20T00:00:00"/>
    <m/>
    <n v="14"/>
    <n v="4"/>
    <x v="2"/>
    <x v="4"/>
    <n v="10700"/>
    <n v="5.35"/>
    <n v="642"/>
    <m/>
    <m/>
    <x v="1"/>
    <m/>
    <x v="2"/>
    <x v="1"/>
  </r>
  <r>
    <d v="2022-06-20T00:00:00"/>
    <m/>
    <n v="16"/>
    <n v="1"/>
    <x v="3"/>
    <x v="4"/>
    <n v="33740"/>
    <n v="16.87"/>
    <n v="2024.4"/>
    <m/>
    <m/>
    <x v="1"/>
    <m/>
    <x v="2"/>
    <x v="1"/>
  </r>
  <r>
    <d v="2022-06-20T00:00:00"/>
    <m/>
    <n v="17"/>
    <n v="3"/>
    <x v="2"/>
    <x v="4"/>
    <n v="21460"/>
    <n v="10.73"/>
    <n v="1287.6000000000001"/>
    <m/>
    <m/>
    <x v="1"/>
    <m/>
    <x v="2"/>
    <x v="1"/>
  </r>
  <r>
    <d v="2022-06-20T00:00:00"/>
    <m/>
    <n v="18"/>
    <n v="2"/>
    <x v="2"/>
    <x v="4"/>
    <n v="11460"/>
    <n v="5.73"/>
    <n v="687.6"/>
    <m/>
    <m/>
    <x v="1"/>
    <m/>
    <x v="2"/>
    <x v="1"/>
  </r>
  <r>
    <d v="2022-06-20T00:00:00"/>
    <m/>
    <n v="5"/>
    <s v="Rolloff"/>
    <x v="0"/>
    <x v="4"/>
    <n v="1880"/>
    <n v="0.94"/>
    <n v="112.8"/>
    <s v="Dump &amp; Return"/>
    <s v="261827-003"/>
    <x v="0"/>
    <s v="Naselle Youth Camp # 23"/>
    <x v="2"/>
    <x v="1"/>
  </r>
  <r>
    <d v="2022-06-20T00:00:00"/>
    <m/>
    <n v="5"/>
    <s v="Rolloff"/>
    <x v="0"/>
    <x v="4"/>
    <n v="4460"/>
    <n v="2.23"/>
    <n v="267.60000000000002"/>
    <s v="Dump &amp; Return"/>
    <n v="271296"/>
    <x v="0"/>
    <s v="Jack's # C2"/>
    <x v="2"/>
    <x v="1"/>
  </r>
  <r>
    <d v="2022-06-20T00:00:00"/>
    <m/>
    <n v="5"/>
    <s v="Rolloff"/>
    <x v="0"/>
    <x v="4"/>
    <n v="3000"/>
    <n v="1.5"/>
    <n v="180"/>
    <s v="Dump &amp; Return"/>
    <n v="268112"/>
    <x v="0"/>
    <s v="Grass Roots/surfside # 18"/>
    <x v="2"/>
    <x v="1"/>
  </r>
  <r>
    <d v="2022-06-21T00:00:00"/>
    <m/>
    <n v="14"/>
    <n v="4"/>
    <x v="2"/>
    <x v="4"/>
    <n v="10080"/>
    <n v="5.04"/>
    <n v="604.79999999999995"/>
    <m/>
    <m/>
    <x v="1"/>
    <m/>
    <x v="2"/>
    <x v="1"/>
  </r>
  <r>
    <d v="2022-06-21T00:00:00"/>
    <m/>
    <n v="16"/>
    <n v="1"/>
    <x v="2"/>
    <x v="4"/>
    <n v="28900"/>
    <n v="14.45"/>
    <n v="1734"/>
    <m/>
    <m/>
    <x v="1"/>
    <m/>
    <x v="2"/>
    <x v="1"/>
  </r>
  <r>
    <d v="2022-06-21T00:00:00"/>
    <m/>
    <n v="17"/>
    <n v="2"/>
    <x v="2"/>
    <x v="4"/>
    <n v="10680"/>
    <n v="5.34"/>
    <n v="640.79999999999995"/>
    <m/>
    <m/>
    <x v="1"/>
    <m/>
    <x v="2"/>
    <x v="1"/>
  </r>
  <r>
    <d v="2022-06-21T00:00:00"/>
    <m/>
    <n v="18"/>
    <n v="3"/>
    <x v="2"/>
    <x v="4"/>
    <n v="19700"/>
    <n v="9.85"/>
    <n v="1182"/>
    <m/>
    <m/>
    <x v="1"/>
    <m/>
    <x v="2"/>
    <x v="1"/>
  </r>
  <r>
    <d v="2022-06-21T00:00:00"/>
    <m/>
    <n v="2"/>
    <s v="Rolloff"/>
    <x v="0"/>
    <x v="4"/>
    <n v="10980"/>
    <n v="5.49"/>
    <n v="658.80000000000007"/>
    <s v="Dump &amp; Return"/>
    <s v="268662-001"/>
    <x v="0"/>
    <s v="SHOA Comp #2"/>
    <x v="2"/>
    <x v="1"/>
  </r>
  <r>
    <d v="2022-06-21T00:00:00"/>
    <m/>
    <n v="4"/>
    <s v="Rolloff"/>
    <x v="0"/>
    <x v="4"/>
    <n v="1200"/>
    <n v="0.6"/>
    <n v="72"/>
    <s v="Dump &amp; Return"/>
    <n v="12798338"/>
    <x v="0"/>
    <s v="Bornstein # L10"/>
    <x v="2"/>
    <x v="1"/>
  </r>
  <r>
    <d v="2022-06-21T00:00:00"/>
    <m/>
    <n v="4"/>
    <s v="Rolloff"/>
    <x v="0"/>
    <x v="4"/>
    <n v="2580"/>
    <n v="1.29"/>
    <n v="154.80000000000001"/>
    <s v="Dump &amp; Return"/>
    <s v="264661-001"/>
    <x v="0"/>
    <s v="Oman's # C11"/>
    <x v="2"/>
    <x v="1"/>
  </r>
  <r>
    <d v="2022-06-21T00:00:00"/>
    <m/>
    <n v="4"/>
    <s v="Rolloff"/>
    <x v="0"/>
    <x v="4"/>
    <n v="6200"/>
    <n v="3.1"/>
    <n v="372"/>
    <s v="Dump &amp; Return"/>
    <n v="272077"/>
    <x v="0"/>
    <s v="Chautauqua Comp"/>
    <x v="2"/>
    <x v="1"/>
  </r>
  <r>
    <d v="2022-06-21T00:00:00"/>
    <m/>
    <n v="4"/>
    <s v="Rolloff"/>
    <x v="0"/>
    <x v="4"/>
    <n v="16980"/>
    <n v="8.49"/>
    <n v="1018.8000000000001"/>
    <s v="Final Pull"/>
    <s v="271554-002"/>
    <x v="0"/>
    <s v="J Wardell # 1630 (employee)"/>
    <x v="2"/>
    <x v="1"/>
  </r>
  <r>
    <d v="2022-06-21T00:00:00"/>
    <m/>
    <n v="4"/>
    <s v="Rolloff"/>
    <x v="1"/>
    <x v="3"/>
    <n v="11060"/>
    <n v="5.53"/>
    <n v="663.6"/>
    <s v="Dump &amp; Return"/>
    <s v="12797190-002"/>
    <x v="2"/>
    <s v="Weyco Wood # 3030"/>
    <x v="0"/>
    <x v="1"/>
  </r>
  <r>
    <d v="2022-06-22T00:00:00"/>
    <m/>
    <n v="14"/>
    <n v="4"/>
    <x v="2"/>
    <x v="4"/>
    <n v="17980"/>
    <n v="8.99"/>
    <n v="1078.8"/>
    <m/>
    <m/>
    <x v="1"/>
    <m/>
    <x v="2"/>
    <x v="1"/>
  </r>
  <r>
    <d v="2022-06-22T00:00:00"/>
    <m/>
    <n v="16"/>
    <n v="2"/>
    <x v="2"/>
    <x v="4"/>
    <n v="19700"/>
    <n v="9.85"/>
    <n v="1182"/>
    <m/>
    <m/>
    <x v="1"/>
    <m/>
    <x v="2"/>
    <x v="1"/>
  </r>
  <r>
    <d v="2022-06-22T00:00:00"/>
    <m/>
    <n v="17"/>
    <n v="1"/>
    <x v="2"/>
    <x v="4"/>
    <n v="26760"/>
    <n v="13.38"/>
    <n v="1605.6000000000001"/>
    <m/>
    <m/>
    <x v="1"/>
    <m/>
    <x v="2"/>
    <x v="1"/>
  </r>
  <r>
    <d v="2022-06-22T00:00:00"/>
    <m/>
    <n v="18"/>
    <n v="3"/>
    <x v="2"/>
    <x v="4"/>
    <n v="12660"/>
    <n v="6.33"/>
    <n v="759.6"/>
    <m/>
    <m/>
    <x v="1"/>
    <m/>
    <x v="2"/>
    <x v="1"/>
  </r>
  <r>
    <d v="2022-06-22T00:00:00"/>
    <m/>
    <n v="3"/>
    <s v="Rolloff"/>
    <x v="0"/>
    <x v="4"/>
    <n v="2900"/>
    <n v="1.45"/>
    <n v="174"/>
    <s v="Final Pull"/>
    <n v="12798276"/>
    <x v="0"/>
    <s v="C Cockrall # 2730"/>
    <x v="2"/>
    <x v="1"/>
  </r>
  <r>
    <d v="2022-06-22T00:00:00"/>
    <m/>
    <n v="5"/>
    <s v="Rolloff"/>
    <x v="0"/>
    <x v="4"/>
    <n v="2340"/>
    <n v="1.17"/>
    <n v="140.39999999999998"/>
    <s v="Dump &amp; Return"/>
    <s v="270950-001"/>
    <x v="0"/>
    <s v="City of LB #C 3"/>
    <x v="2"/>
    <x v="1"/>
  </r>
  <r>
    <d v="2022-06-22T00:00:00"/>
    <m/>
    <n v="5"/>
    <s v="Rolloff"/>
    <x v="0"/>
    <x v="4"/>
    <n v="7920"/>
    <n v="3.96"/>
    <n v="475.2"/>
    <s v="Dump &amp; Return"/>
    <n v="12798936"/>
    <x v="0"/>
    <s v="Rognlins # 2130"/>
    <x v="2"/>
    <x v="1"/>
  </r>
  <r>
    <d v="2022-06-22T00:00:00"/>
    <m/>
    <n v="5"/>
    <s v="Rolloff"/>
    <x v="0"/>
    <x v="4"/>
    <n v="7460"/>
    <n v="3.73"/>
    <n v="447.6"/>
    <s v="Final Pull"/>
    <s v="12797700-002"/>
    <x v="0"/>
    <s v="T Wade # 7"/>
    <x v="2"/>
    <x v="1"/>
  </r>
  <r>
    <d v="2022-06-22T00:00:00"/>
    <m/>
    <n v="5"/>
    <s v="Rolloff"/>
    <x v="0"/>
    <x v="4"/>
    <n v="3900"/>
    <n v="1.95"/>
    <n v="234"/>
    <s v="Dump &amp; Return"/>
    <n v="266390"/>
    <x v="0"/>
    <s v="South Bend Products # L13"/>
    <x v="2"/>
    <x v="1"/>
  </r>
  <r>
    <d v="2022-06-23T00:00:00"/>
    <m/>
    <n v="16"/>
    <n v="2"/>
    <x v="2"/>
    <x v="4"/>
    <n v="17180"/>
    <n v="8.59"/>
    <n v="1030.8"/>
    <m/>
    <m/>
    <x v="1"/>
    <m/>
    <x v="2"/>
    <x v="1"/>
  </r>
  <r>
    <d v="2022-06-23T00:00:00"/>
    <m/>
    <n v="17"/>
    <n v="3"/>
    <x v="2"/>
    <x v="4"/>
    <n v="16000"/>
    <n v="8"/>
    <n v="960"/>
    <m/>
    <m/>
    <x v="1"/>
    <m/>
    <x v="2"/>
    <x v="1"/>
  </r>
  <r>
    <d v="2022-06-23T00:00:00"/>
    <m/>
    <n v="18"/>
    <n v="1"/>
    <x v="2"/>
    <x v="4"/>
    <n v="24260"/>
    <n v="12.13"/>
    <n v="1455.6000000000001"/>
    <m/>
    <m/>
    <x v="1"/>
    <m/>
    <x v="2"/>
    <x v="1"/>
  </r>
  <r>
    <d v="2022-06-23T00:00:00"/>
    <m/>
    <n v="2"/>
    <s v="Rolloff"/>
    <x v="0"/>
    <x v="4"/>
    <n v="3500"/>
    <n v="1.75"/>
    <n v="210"/>
    <s v="Dump &amp; Return"/>
    <n v="263833"/>
    <x v="0"/>
    <s v="Nisbet Oysters # C 7"/>
    <x v="2"/>
    <x v="1"/>
  </r>
  <r>
    <d v="2022-06-23T00:00:00"/>
    <m/>
    <n v="4"/>
    <s v="Rolloff"/>
    <x v="0"/>
    <x v="4"/>
    <n v="4580"/>
    <n v="2.29"/>
    <n v="274.8"/>
    <s v="Dump &amp; Return"/>
    <s v="271726-002"/>
    <x v="0"/>
    <s v="Leadbetter Farms # L4"/>
    <x v="2"/>
    <x v="1"/>
  </r>
  <r>
    <d v="2022-06-23T00:00:00"/>
    <m/>
    <n v="5"/>
    <s v="Rolloff"/>
    <x v="0"/>
    <x v="4"/>
    <n v="3460"/>
    <n v="1.73"/>
    <n v="207.6"/>
    <s v="Dump &amp; Return"/>
    <n v="273083"/>
    <x v="0"/>
    <s v="1000 Trails #C6"/>
    <x v="2"/>
    <x v="1"/>
  </r>
  <r>
    <d v="2022-06-23T00:00:00"/>
    <m/>
    <n v="5"/>
    <s v="Rolloff"/>
    <x v="0"/>
    <x v="4"/>
    <n v="10860"/>
    <n v="5.43"/>
    <n v="651.59999999999991"/>
    <s v="Dump &amp; Return"/>
    <s v="260597-005"/>
    <x v="0"/>
    <s v="Dr Roof (16101 Pacific) # 2530"/>
    <x v="2"/>
    <x v="1"/>
  </r>
  <r>
    <d v="2022-06-23T00:00:00"/>
    <m/>
    <n v="5"/>
    <s v="Rolloff"/>
    <x v="0"/>
    <x v="4"/>
    <n v="1480"/>
    <n v="0.74"/>
    <n v="88.8"/>
    <s v="Final Pull"/>
    <n v="12798092"/>
    <x v="0"/>
    <s v="G Haskin # 26"/>
    <x v="2"/>
    <x v="1"/>
  </r>
  <r>
    <d v="2022-06-23T00:00:00"/>
    <m/>
    <n v="5"/>
    <s v="Rolloff"/>
    <x v="0"/>
    <x v="4"/>
    <n v="5020"/>
    <n v="2.5099999999999998"/>
    <n v="301.2"/>
    <s v="Dump &amp; Return"/>
    <n v="274237"/>
    <x v="0"/>
    <s v="Safe Co Seafood # L6"/>
    <x v="2"/>
    <x v="1"/>
  </r>
  <r>
    <d v="2022-06-24T00:00:00"/>
    <m/>
    <n v="16"/>
    <n v="1"/>
    <x v="3"/>
    <x v="4"/>
    <n v="35560"/>
    <n v="17.78"/>
    <n v="2133.6000000000004"/>
    <m/>
    <m/>
    <x v="1"/>
    <m/>
    <x v="2"/>
    <x v="1"/>
  </r>
  <r>
    <d v="2022-06-24T00:00:00"/>
    <m/>
    <n v="17"/>
    <n v="2"/>
    <x v="2"/>
    <x v="4"/>
    <n v="18000"/>
    <n v="9"/>
    <n v="1080"/>
    <m/>
    <m/>
    <x v="1"/>
    <m/>
    <x v="2"/>
    <x v="1"/>
  </r>
  <r>
    <d v="2022-06-24T00:00:00"/>
    <m/>
    <n v="18"/>
    <n v="3"/>
    <x v="2"/>
    <x v="4"/>
    <n v="11540"/>
    <n v="5.77"/>
    <n v="692.4"/>
    <m/>
    <m/>
    <x v="1"/>
    <m/>
    <x v="2"/>
    <x v="1"/>
  </r>
  <r>
    <d v="2022-06-24T00:00:00"/>
    <m/>
    <n v="2"/>
    <s v="Rolloff"/>
    <x v="0"/>
    <x v="4"/>
    <n v="3660"/>
    <n v="1.83"/>
    <n v="219.60000000000002"/>
    <s v="Dump &amp; Return"/>
    <s v="12797190-001"/>
    <x v="0"/>
    <s v="Weyco Trash # 4L"/>
    <x v="2"/>
    <x v="1"/>
  </r>
  <r>
    <d v="2022-06-24T00:00:00"/>
    <m/>
    <n v="3"/>
    <s v="Rolloff"/>
    <x v="0"/>
    <x v="4"/>
    <n v="8200"/>
    <n v="4.0999999999999996"/>
    <n v="491.99999999999994"/>
    <s v="Dump &amp; Return"/>
    <s v="262397-003"/>
    <x v="0"/>
    <s v="Naselle HS # 2630"/>
    <x v="2"/>
    <x v="1"/>
  </r>
  <r>
    <d v="2022-06-24T00:00:00"/>
    <m/>
    <n v="5"/>
    <s v="Rolloff"/>
    <x v="0"/>
    <x v="4"/>
    <n v="3480"/>
    <n v="1.74"/>
    <n v="208.8"/>
    <s v="Dump &amp; Return"/>
    <n v="270898"/>
    <x v="0"/>
    <s v="PNE Construction # 130"/>
    <x v="2"/>
    <x v="1"/>
  </r>
  <r>
    <d v="2022-06-24T00:00:00"/>
    <m/>
    <n v="5"/>
    <s v="Rolloff"/>
    <x v="0"/>
    <x v="4"/>
    <n v="3560"/>
    <n v="1.78"/>
    <n v="213.6"/>
    <s v="Final Pull"/>
    <n v="12791448"/>
    <x v="0"/>
    <s v="S Carriles # 1330"/>
    <x v="2"/>
    <x v="1"/>
  </r>
  <r>
    <d v="2022-06-24T00:00:00"/>
    <m/>
    <n v="5"/>
    <s v="Rolloff"/>
    <x v="0"/>
    <x v="4"/>
    <n v="1160"/>
    <n v="0.57999999999999996"/>
    <n v="69.599999999999994"/>
    <s v="Dump &amp; Return"/>
    <s v="270950-001"/>
    <x v="0"/>
    <s v="LB City Shop # C3"/>
    <x v="2"/>
    <x v="1"/>
  </r>
  <r>
    <d v="2022-06-24T00:00:00"/>
    <m/>
    <n v="5"/>
    <s v="Rolloff"/>
    <x v="0"/>
    <x v="4"/>
    <n v="4120"/>
    <n v="2.06"/>
    <n v="247.20000000000002"/>
    <s v="Final Pull"/>
    <n v="260265"/>
    <x v="0"/>
    <s v="Coggeshall Const."/>
    <x v="2"/>
    <x v="1"/>
  </r>
  <r>
    <d v="2022-06-24T00:00:00"/>
    <m/>
    <n v="5"/>
    <s v="Rolloff"/>
    <x v="0"/>
    <x v="4"/>
    <n v="7640"/>
    <n v="3.82"/>
    <n v="458.4"/>
    <s v="Dump &amp; Return"/>
    <s v="268662-001"/>
    <x v="0"/>
    <s v="SHOA Comp #1"/>
    <x v="2"/>
    <x v="1"/>
  </r>
  <r>
    <d v="2022-06-27T00:00:00"/>
    <m/>
    <n v="14"/>
    <n v="4"/>
    <x v="2"/>
    <x v="4"/>
    <n v="11040"/>
    <n v="5.52"/>
    <n v="662.4"/>
    <m/>
    <m/>
    <x v="1"/>
    <m/>
    <x v="2"/>
    <x v="1"/>
  </r>
  <r>
    <d v="2022-06-27T00:00:00"/>
    <m/>
    <n v="15"/>
    <n v="1"/>
    <x v="3"/>
    <x v="4"/>
    <n v="37680"/>
    <n v="18.84"/>
    <n v="2260.8000000000002"/>
    <m/>
    <m/>
    <x v="1"/>
    <m/>
    <x v="2"/>
    <x v="1"/>
  </r>
  <r>
    <d v="2022-06-27T00:00:00"/>
    <m/>
    <n v="17"/>
    <n v="3"/>
    <x v="2"/>
    <x v="4"/>
    <n v="21880"/>
    <n v="10.94"/>
    <n v="1312.8"/>
    <m/>
    <m/>
    <x v="1"/>
    <m/>
    <x v="2"/>
    <x v="1"/>
  </r>
  <r>
    <d v="2022-06-27T00:00:00"/>
    <m/>
    <n v="18"/>
    <n v="2"/>
    <x v="2"/>
    <x v="4"/>
    <n v="11140"/>
    <n v="5.57"/>
    <n v="668.40000000000009"/>
    <m/>
    <m/>
    <x v="1"/>
    <m/>
    <x v="2"/>
    <x v="1"/>
  </r>
  <r>
    <d v="2022-06-27T00:00:00"/>
    <m/>
    <n v="2"/>
    <s v="Rolloff"/>
    <x v="0"/>
    <x v="4"/>
    <n v="5800"/>
    <n v="2.9"/>
    <n v="348"/>
    <s v="Final Pull"/>
    <n v="12797877"/>
    <x v="0"/>
    <s v="M Mclaughlin # 1130"/>
    <x v="2"/>
    <x v="1"/>
  </r>
  <r>
    <d v="2022-06-27T00:00:00"/>
    <m/>
    <n v="5"/>
    <s v="Rolloff"/>
    <x v="0"/>
    <x v="4"/>
    <n v="2720"/>
    <n v="1.36"/>
    <n v="163.20000000000002"/>
    <s v="Dump &amp; Return"/>
    <n v="272234"/>
    <x v="0"/>
    <s v="Ilwaco School Main Shop # L1"/>
    <x v="2"/>
    <x v="1"/>
  </r>
  <r>
    <d v="2022-06-27T00:00:00"/>
    <m/>
    <n v="5"/>
    <s v="Rolloff"/>
    <x v="0"/>
    <x v="4"/>
    <n v="3720"/>
    <n v="1.86"/>
    <n v="223.20000000000002"/>
    <s v="Final Pull"/>
    <n v="12800011"/>
    <x v="0"/>
    <s v="H Braun # 3130"/>
    <x v="2"/>
    <x v="1"/>
  </r>
  <r>
    <d v="2022-06-27T00:00:00"/>
    <m/>
    <n v="5"/>
    <s v="Rolloff"/>
    <x v="0"/>
    <x v="4"/>
    <n v="5360"/>
    <n v="2.68"/>
    <n v="321.60000000000002"/>
    <s v="Final Pull"/>
    <n v="267288"/>
    <x v="0"/>
    <s v="Baker &amp; Son Const # 24"/>
    <x v="2"/>
    <x v="1"/>
  </r>
  <r>
    <d v="2022-06-27T00:00:00"/>
    <m/>
    <n v="5"/>
    <s v="Rolloff"/>
    <x v="0"/>
    <x v="4"/>
    <n v="9920"/>
    <n v="4.96"/>
    <n v="595.20000000000005"/>
    <s v="Dump &amp; Return"/>
    <n v="271296"/>
    <x v="0"/>
    <s v="Jack's # 5L"/>
    <x v="2"/>
    <x v="1"/>
  </r>
  <r>
    <d v="2022-06-28T00:00:00"/>
    <m/>
    <n v="14"/>
    <n v="4"/>
    <x v="2"/>
    <x v="4"/>
    <n v="9580"/>
    <n v="4.79"/>
    <n v="574.79999999999995"/>
    <m/>
    <m/>
    <x v="1"/>
    <m/>
    <x v="2"/>
    <x v="1"/>
  </r>
  <r>
    <d v="2022-06-28T00:00:00"/>
    <m/>
    <n v="16"/>
    <n v="1"/>
    <x v="2"/>
    <x v="4"/>
    <n v="27720"/>
    <n v="13.86"/>
    <n v="1663.1999999999998"/>
    <m/>
    <m/>
    <x v="1"/>
    <m/>
    <x v="2"/>
    <x v="1"/>
  </r>
  <r>
    <d v="2022-06-28T00:00:00"/>
    <m/>
    <n v="17"/>
    <n v="2"/>
    <x v="2"/>
    <x v="4"/>
    <n v="10400"/>
    <n v="5.2"/>
    <n v="624"/>
    <m/>
    <m/>
    <x v="1"/>
    <m/>
    <x v="2"/>
    <x v="1"/>
  </r>
  <r>
    <d v="2022-06-28T00:00:00"/>
    <m/>
    <n v="18"/>
    <n v="3"/>
    <x v="2"/>
    <x v="4"/>
    <n v="20460"/>
    <n v="10.23"/>
    <n v="1227.6000000000001"/>
    <m/>
    <m/>
    <x v="1"/>
    <m/>
    <x v="2"/>
    <x v="1"/>
  </r>
  <r>
    <d v="2022-06-28T00:00:00"/>
    <m/>
    <n v="3"/>
    <s v="Rolloff"/>
    <x v="0"/>
    <x v="4"/>
    <n v="1380"/>
    <n v="0.69"/>
    <n v="82.8"/>
    <s v="Dump &amp; Return"/>
    <s v="261827-003"/>
    <x v="0"/>
    <s v="Naselle Youth camp # 12"/>
    <x v="2"/>
    <x v="1"/>
  </r>
  <r>
    <d v="2022-06-28T00:00:00"/>
    <m/>
    <n v="5"/>
    <s v="Rolloff"/>
    <x v="0"/>
    <x v="4"/>
    <n v="220"/>
    <n v="0.11"/>
    <n v="13.2"/>
    <s v="Dump &amp; Return"/>
    <s v="264661-001"/>
    <x v="0"/>
    <s v="Oman's # C11"/>
    <x v="2"/>
    <x v="1"/>
  </r>
  <r>
    <d v="2022-06-28T00:00:00"/>
    <m/>
    <n v="5"/>
    <s v="Rolloff"/>
    <x v="0"/>
    <x v="4"/>
    <n v="3820"/>
    <n v="1.91"/>
    <n v="229.2"/>
    <s v="Dump &amp; Return"/>
    <n v="269949"/>
    <x v="0"/>
    <s v="Okies Thriftway # C 5"/>
    <x v="2"/>
    <x v="1"/>
  </r>
  <r>
    <d v="2022-06-28T00:00:00"/>
    <m/>
    <n v="5"/>
    <s v="Rolloff"/>
    <x v="0"/>
    <x v="4"/>
    <n v="4180"/>
    <n v="2.09"/>
    <n v="250.79999999999998"/>
    <s v="Final Pull"/>
    <s v="267549-002"/>
    <x v="0"/>
    <s v="C Cameron # 27"/>
    <x v="2"/>
    <x v="1"/>
  </r>
  <r>
    <d v="2022-06-29T00:00:00"/>
    <m/>
    <n v="14"/>
    <n v="4"/>
    <x v="2"/>
    <x v="4"/>
    <n v="17420"/>
    <n v="8.7100000000000009"/>
    <n v="1045.2"/>
    <m/>
    <m/>
    <x v="1"/>
    <m/>
    <x v="2"/>
    <x v="1"/>
  </r>
  <r>
    <d v="2022-06-29T00:00:00"/>
    <m/>
    <n v="16"/>
    <n v="2"/>
    <x v="2"/>
    <x v="4"/>
    <n v="20940"/>
    <n v="10.47"/>
    <n v="1256.4000000000001"/>
    <m/>
    <m/>
    <x v="1"/>
    <m/>
    <x v="2"/>
    <x v="1"/>
  </r>
  <r>
    <d v="2022-06-29T00:00:00"/>
    <m/>
    <n v="17"/>
    <n v="1"/>
    <x v="2"/>
    <x v="4"/>
    <n v="25540"/>
    <n v="12.77"/>
    <n v="1532.3999999999999"/>
    <m/>
    <m/>
    <x v="1"/>
    <m/>
    <x v="2"/>
    <x v="1"/>
  </r>
  <r>
    <d v="2022-06-29T00:00:00"/>
    <m/>
    <n v="18"/>
    <n v="3"/>
    <x v="2"/>
    <x v="4"/>
    <n v="11860"/>
    <n v="5.93"/>
    <n v="711.59999999999991"/>
    <m/>
    <m/>
    <x v="1"/>
    <m/>
    <x v="2"/>
    <x v="1"/>
  </r>
  <r>
    <d v="2022-06-29T00:00:00"/>
    <m/>
    <n v="2"/>
    <s v="Rolloff"/>
    <x v="0"/>
    <x v="4"/>
    <n v="8400"/>
    <n v="4.2"/>
    <n v="504"/>
    <s v="Final Pull"/>
    <s v="266621-002"/>
    <x v="0"/>
    <s v="R Crater # 3330"/>
    <x v="2"/>
    <x v="1"/>
  </r>
  <r>
    <d v="2022-06-29T00:00:00"/>
    <m/>
    <n v="5"/>
    <s v="Rolloff"/>
    <x v="0"/>
    <x v="4"/>
    <n v="2840"/>
    <n v="1.42"/>
    <n v="170.39999999999998"/>
    <s v="Dump &amp; Return"/>
    <s v="270950-001"/>
    <x v="0"/>
    <s v="City of LB #C 3"/>
    <x v="2"/>
    <x v="1"/>
  </r>
  <r>
    <d v="2022-06-29T00:00:00"/>
    <m/>
    <n v="5"/>
    <s v="Rolloff"/>
    <x v="0"/>
    <x v="4"/>
    <n v="11520"/>
    <n v="5.76"/>
    <n v="691.19999999999993"/>
    <s v="Dump &amp; Return"/>
    <s v="268662-001"/>
    <x v="0"/>
    <s v="SHOA comp #2"/>
    <x v="2"/>
    <x v="1"/>
  </r>
  <r>
    <d v="2022-06-29T00:00:00"/>
    <m/>
    <n v="5"/>
    <s v="Rolloff"/>
    <x v="0"/>
    <x v="4"/>
    <n v="6880"/>
    <n v="3.44"/>
    <n v="412.8"/>
    <s v="Final Pull"/>
    <n v="12797081"/>
    <x v="0"/>
    <s v="E Starheim # 2430"/>
    <x v="2"/>
    <x v="1"/>
  </r>
  <r>
    <d v="2022-06-29T00:00:00"/>
    <m/>
    <n v="5"/>
    <s v="Rolloff"/>
    <x v="0"/>
    <x v="4"/>
    <n v="7780"/>
    <n v="3.89"/>
    <n v="466.8"/>
    <s v="Final Pull"/>
    <s v="266292-002"/>
    <x v="0"/>
    <s v="S Weir # 3030"/>
    <x v="2"/>
    <x v="1"/>
  </r>
  <r>
    <d v="2022-06-29T00:00:00"/>
    <m/>
    <n v="5"/>
    <s v="Rolloff"/>
    <x v="0"/>
    <x v="4"/>
    <n v="3640"/>
    <n v="1.82"/>
    <n v="218.4"/>
    <s v="Dump &amp; Return"/>
    <n v="273083"/>
    <x v="0"/>
    <s v="1000 Trails # C6"/>
    <x v="2"/>
    <x v="1"/>
  </r>
  <r>
    <d v="2022-06-30T00:00:00"/>
    <m/>
    <n v="16"/>
    <n v="2"/>
    <x v="2"/>
    <x v="4"/>
    <n v="17240"/>
    <n v="8.6199999999999992"/>
    <n v="1034.3999999999999"/>
    <m/>
    <m/>
    <x v="1"/>
    <m/>
    <x v="2"/>
    <x v="1"/>
  </r>
  <r>
    <d v="2022-06-30T00:00:00"/>
    <m/>
    <n v="17"/>
    <n v="3"/>
    <x v="2"/>
    <x v="4"/>
    <n v="16340"/>
    <n v="8.17"/>
    <n v="980.4"/>
    <m/>
    <m/>
    <x v="1"/>
    <m/>
    <x v="2"/>
    <x v="1"/>
  </r>
  <r>
    <d v="2022-06-30T00:00:00"/>
    <m/>
    <n v="18"/>
    <n v="1"/>
    <x v="2"/>
    <x v="4"/>
    <n v="23620"/>
    <n v="11.81"/>
    <n v="1417.2"/>
    <m/>
    <m/>
    <x v="1"/>
    <m/>
    <x v="2"/>
    <x v="1"/>
  </r>
  <r>
    <d v="2022-06-30T00:00:00"/>
    <m/>
    <n v="5"/>
    <s v="Rolloff"/>
    <x v="0"/>
    <x v="4"/>
    <n v="2320"/>
    <n v="1.1599999999999999"/>
    <n v="139.19999999999999"/>
    <s v="Final Pull"/>
    <n v="12800053"/>
    <x v="0"/>
    <s v="T Goulter #18"/>
    <x v="2"/>
    <x v="1"/>
  </r>
  <r>
    <d v="2022-06-30T00:00:00"/>
    <m/>
    <n v="5"/>
    <s v="Rolloff"/>
    <x v="0"/>
    <x v="4"/>
    <n v="2600"/>
    <n v="1.3"/>
    <n v="156"/>
    <s v="Dump &amp; Return"/>
    <n v="270389"/>
    <x v="0"/>
    <s v="Willlapa Market Thriftway # C10"/>
    <x v="2"/>
    <x v="1"/>
  </r>
  <r>
    <d v="2022-07-01T00:00:00"/>
    <m/>
    <n v="16"/>
    <n v="1"/>
    <x v="3"/>
    <x v="4"/>
    <n v="36640"/>
    <n v="18.32"/>
    <n v="2198.4"/>
    <m/>
    <m/>
    <x v="1"/>
    <m/>
    <x v="2"/>
    <x v="2"/>
  </r>
  <r>
    <d v="2022-07-01T00:00:00"/>
    <m/>
    <n v="17"/>
    <n v="2"/>
    <x v="2"/>
    <x v="4"/>
    <n v="19620"/>
    <n v="9.81"/>
    <n v="1177.2"/>
    <m/>
    <m/>
    <x v="1"/>
    <m/>
    <x v="2"/>
    <x v="2"/>
  </r>
  <r>
    <d v="2022-07-01T00:00:00"/>
    <m/>
    <n v="18"/>
    <n v="3"/>
    <x v="2"/>
    <x v="4"/>
    <n v="12440"/>
    <n v="6.22"/>
    <n v="746.4"/>
    <m/>
    <m/>
    <x v="1"/>
    <m/>
    <x v="2"/>
    <x v="2"/>
  </r>
  <r>
    <d v="2022-07-01T00:00:00"/>
    <m/>
    <n v="2"/>
    <s v="Rolloff"/>
    <x v="0"/>
    <x v="4"/>
    <n v="2020"/>
    <n v="1.01"/>
    <n v="121.2"/>
    <s v="Dump &amp; Return"/>
    <n v="273083"/>
    <x v="0"/>
    <s v="1000 Trails # C6"/>
    <x v="2"/>
    <x v="2"/>
  </r>
  <r>
    <d v="2022-07-01T00:00:00"/>
    <m/>
    <n v="2"/>
    <s v="Rolloff"/>
    <x v="0"/>
    <x v="4"/>
    <n v="4760"/>
    <n v="2.38"/>
    <n v="285.59999999999997"/>
    <s v="Dump &amp; Return"/>
    <n v="12799439"/>
    <x v="0"/>
    <s v="Dwell Seaview # 1730"/>
    <x v="2"/>
    <x v="2"/>
  </r>
  <r>
    <d v="2022-07-01T00:00:00"/>
    <m/>
    <n v="2"/>
    <s v="Rolloff"/>
    <x v="0"/>
    <x v="4"/>
    <n v="1200"/>
    <n v="0.6"/>
    <n v="72"/>
    <s v="Dump &amp; Return"/>
    <s v="270950-001"/>
    <x v="0"/>
    <s v="LB City Shop # C3"/>
    <x v="2"/>
    <x v="2"/>
  </r>
  <r>
    <d v="2022-07-01T00:00:00"/>
    <m/>
    <n v="2"/>
    <s v="Rolloff"/>
    <x v="0"/>
    <x v="4"/>
    <n v="3720"/>
    <n v="1.86"/>
    <n v="223.20000000000002"/>
    <s v="Final Pull"/>
    <n v="272295"/>
    <x v="0"/>
    <s v="L Ryan # 8"/>
    <x v="2"/>
    <x v="2"/>
  </r>
  <r>
    <d v="2022-07-01T00:00:00"/>
    <m/>
    <n v="2"/>
    <s v="Rolloff"/>
    <x v="0"/>
    <x v="4"/>
    <n v="6980"/>
    <n v="3.49"/>
    <n v="418.8"/>
    <s v="Dump &amp; Return"/>
    <n v="271296"/>
    <x v="0"/>
    <s v="Jack's #C8"/>
    <x v="2"/>
    <x v="2"/>
  </r>
  <r>
    <d v="2022-07-01T00:00:00"/>
    <m/>
    <n v="3"/>
    <s v="Rolloff"/>
    <x v="0"/>
    <x v="4"/>
    <n v="5900"/>
    <n v="2.95"/>
    <n v="354"/>
    <s v="Final Pull"/>
    <n v="12800259"/>
    <x v="0"/>
    <s v="Nehar # 1130"/>
    <x v="2"/>
    <x v="2"/>
  </r>
  <r>
    <d v="2022-07-01T00:00:00"/>
    <m/>
    <n v="5"/>
    <s v="Rolloff"/>
    <x v="0"/>
    <x v="4"/>
    <n v="7980"/>
    <n v="3.99"/>
    <n v="478.8"/>
    <s v="Dump &amp; Return"/>
    <n v="12798936"/>
    <x v="0"/>
    <s v="Rognlins # 1030"/>
    <x v="2"/>
    <x v="2"/>
  </r>
  <r>
    <d v="2022-07-02T00:00:00"/>
    <m/>
    <n v="3"/>
    <s v="Rolloff"/>
    <x v="0"/>
    <x v="4"/>
    <n v="8480"/>
    <n v="4.24"/>
    <n v="508.8"/>
    <s v="Dump &amp; Return"/>
    <s v="268622-001"/>
    <x v="0"/>
    <s v="SHOA Comp #2"/>
    <x v="2"/>
    <x v="2"/>
  </r>
  <r>
    <d v="2022-07-04T00:00:00"/>
    <m/>
    <n v="14"/>
    <n v="4"/>
    <x v="2"/>
    <x v="4"/>
    <n v="12620"/>
    <n v="6.31"/>
    <n v="757.19999999999993"/>
    <m/>
    <m/>
    <x v="1"/>
    <m/>
    <x v="2"/>
    <x v="2"/>
  </r>
  <r>
    <d v="2022-07-04T00:00:00"/>
    <m/>
    <n v="16"/>
    <n v="1"/>
    <x v="3"/>
    <x v="4"/>
    <n v="35740"/>
    <n v="17.87"/>
    <n v="2144.4"/>
    <m/>
    <m/>
    <x v="1"/>
    <m/>
    <x v="2"/>
    <x v="2"/>
  </r>
  <r>
    <d v="2022-07-04T00:00:00"/>
    <m/>
    <n v="17"/>
    <n v="3"/>
    <x v="2"/>
    <x v="4"/>
    <n v="21880"/>
    <n v="10.94"/>
    <n v="1312.8"/>
    <m/>
    <m/>
    <x v="1"/>
    <m/>
    <x v="2"/>
    <x v="2"/>
  </r>
  <r>
    <d v="2022-07-04T00:00:00"/>
    <m/>
    <n v="18"/>
    <n v="2"/>
    <x v="2"/>
    <x v="4"/>
    <n v="10800"/>
    <n v="5.4"/>
    <n v="648"/>
    <m/>
    <m/>
    <x v="1"/>
    <m/>
    <x v="2"/>
    <x v="2"/>
  </r>
  <r>
    <d v="2022-07-04T00:00:00"/>
    <m/>
    <n v="2"/>
    <s v="Rolloff"/>
    <x v="0"/>
    <x v="4"/>
    <n v="2200"/>
    <n v="1.1000000000000001"/>
    <n v="132"/>
    <s v="Dump &amp; Return"/>
    <n v="273083"/>
    <x v="0"/>
    <s v="1000 Trails # C6"/>
    <x v="2"/>
    <x v="2"/>
  </r>
  <r>
    <d v="2022-07-04T00:00:00"/>
    <m/>
    <n v="2"/>
    <s v="Rolloff"/>
    <x v="0"/>
    <x v="4"/>
    <n v="6320"/>
    <n v="3.16"/>
    <n v="379.20000000000005"/>
    <s v="Final Pull"/>
    <n v="12799943"/>
    <x v="0"/>
    <s v="JF Construction # 1530"/>
    <x v="2"/>
    <x v="2"/>
  </r>
  <r>
    <d v="2022-07-04T00:00:00"/>
    <m/>
    <n v="2"/>
    <s v="Rolloff"/>
    <x v="0"/>
    <x v="4"/>
    <n v="4760"/>
    <n v="2.38"/>
    <n v="285.59999999999997"/>
    <s v="Final Pull"/>
    <n v="12800075"/>
    <x v="0"/>
    <s v="D Brown # 1930"/>
    <x v="2"/>
    <x v="2"/>
  </r>
  <r>
    <d v="2022-07-04T00:00:00"/>
    <m/>
    <n v="2"/>
    <s v="Rolloff"/>
    <x v="0"/>
    <x v="4"/>
    <n v="6680"/>
    <n v="3.34"/>
    <n v="400.79999999999995"/>
    <s v="Dump &amp; Return"/>
    <n v="271296"/>
    <x v="0"/>
    <s v="Jack's #2L30"/>
    <x v="2"/>
    <x v="2"/>
  </r>
  <r>
    <d v="2022-07-04T00:00:00"/>
    <m/>
    <n v="3"/>
    <s v="Rolloff"/>
    <x v="0"/>
    <x v="4"/>
    <n v="2120"/>
    <n v="1.06"/>
    <n v="127.2"/>
    <s v="Final Pull"/>
    <s v="268603-002"/>
    <x v="0"/>
    <s v="S Ritzman # 17"/>
    <x v="2"/>
    <x v="2"/>
  </r>
  <r>
    <d v="2022-07-05T00:00:00"/>
    <m/>
    <n v="14"/>
    <n v="4"/>
    <x v="2"/>
    <x v="4"/>
    <n v="11040"/>
    <n v="5.52"/>
    <n v="662.4"/>
    <m/>
    <m/>
    <x v="1"/>
    <m/>
    <x v="2"/>
    <x v="2"/>
  </r>
  <r>
    <d v="2022-07-05T00:00:00"/>
    <m/>
    <n v="16"/>
    <n v="1"/>
    <x v="2"/>
    <x v="4"/>
    <n v="28020"/>
    <n v="14.01"/>
    <n v="1681.2"/>
    <m/>
    <m/>
    <x v="1"/>
    <m/>
    <x v="2"/>
    <x v="2"/>
  </r>
  <r>
    <d v="2022-07-05T00:00:00"/>
    <m/>
    <n v="17"/>
    <n v="2"/>
    <x v="2"/>
    <x v="4"/>
    <n v="10620"/>
    <n v="5.31"/>
    <n v="637.19999999999993"/>
    <m/>
    <m/>
    <x v="1"/>
    <m/>
    <x v="2"/>
    <x v="2"/>
  </r>
  <r>
    <d v="2022-07-05T00:00:00"/>
    <m/>
    <n v="18"/>
    <n v="3"/>
    <x v="2"/>
    <x v="4"/>
    <n v="20920"/>
    <n v="10.46"/>
    <n v="1255.2"/>
    <m/>
    <m/>
    <x v="1"/>
    <m/>
    <x v="2"/>
    <x v="2"/>
  </r>
  <r>
    <d v="2022-07-05T00:00:00"/>
    <m/>
    <n v="2"/>
    <s v="Rolloff"/>
    <x v="0"/>
    <x v="4"/>
    <n v="6640"/>
    <n v="3.32"/>
    <n v="398.4"/>
    <s v="Final Pull"/>
    <s v="260597-005"/>
    <x v="0"/>
    <s v="Dr Roof (16101 Pacific) # 2530"/>
    <x v="2"/>
    <x v="2"/>
  </r>
  <r>
    <d v="2022-07-05T00:00:00"/>
    <m/>
    <n v="2"/>
    <s v="Rolloff"/>
    <x v="0"/>
    <x v="4"/>
    <n v="5320"/>
    <n v="2.66"/>
    <n v="319.20000000000005"/>
    <s v="Dump &amp; Return"/>
    <s v="273450-003"/>
    <x v="0"/>
    <s v="Cape D/Klipsan # 1130"/>
    <x v="2"/>
    <x v="2"/>
  </r>
  <r>
    <d v="2022-07-05T00:00:00"/>
    <m/>
    <n v="2"/>
    <s v="Rolloff"/>
    <x v="0"/>
    <x v="4"/>
    <n v="8220"/>
    <n v="4.1100000000000003"/>
    <n v="493.20000000000005"/>
    <s v="Final Pull"/>
    <n v="12800232"/>
    <x v="0"/>
    <s v="R Hill # 3530"/>
    <x v="2"/>
    <x v="2"/>
  </r>
  <r>
    <d v="2022-07-05T00:00:00"/>
    <m/>
    <n v="2"/>
    <s v="Rolloff"/>
    <x v="0"/>
    <x v="4"/>
    <n v="1600"/>
    <n v="0.8"/>
    <n v="96"/>
    <s v="Final Pull"/>
    <s v="273450-005"/>
    <x v="0"/>
    <s v="Cape D/Ocean Park  #1930"/>
    <x v="2"/>
    <x v="2"/>
  </r>
  <r>
    <d v="2022-07-05T00:00:00"/>
    <m/>
    <n v="2"/>
    <s v="Rolloff"/>
    <x v="0"/>
    <x v="4"/>
    <n v="4700"/>
    <n v="2.35"/>
    <n v="282"/>
    <s v="Dump &amp; Return"/>
    <s v="273450-005"/>
    <x v="0"/>
    <s v="Cape D/ocean park #1630"/>
    <x v="2"/>
    <x v="2"/>
  </r>
  <r>
    <d v="2022-07-05T00:00:00"/>
    <m/>
    <n v="2"/>
    <s v="Rolloff"/>
    <x v="0"/>
    <x v="4"/>
    <n v="2000"/>
    <n v="1"/>
    <n v="120"/>
    <s v="Dump &amp; Return"/>
    <s v="265377-011"/>
    <x v="0"/>
    <s v="Pacific County DCD/Ocean Park  # 1530"/>
    <x v="2"/>
    <x v="2"/>
  </r>
  <r>
    <d v="2022-07-05T00:00:00"/>
    <m/>
    <n v="4"/>
    <s v="Rolloff"/>
    <x v="0"/>
    <x v="4"/>
    <n v="11300"/>
    <n v="5.65"/>
    <n v="678"/>
    <s v="Dump &amp; Return"/>
    <s v="270950-002"/>
    <x v="0"/>
    <s v="LB City/Bolstad #330"/>
    <x v="2"/>
    <x v="2"/>
  </r>
  <r>
    <d v="2022-07-05T00:00:00"/>
    <m/>
    <n v="4"/>
    <s v="Rolloff"/>
    <x v="0"/>
    <x v="4"/>
    <n v="4200"/>
    <n v="2.1"/>
    <n v="252"/>
    <s v="Dump &amp; Return"/>
    <s v="270950-003"/>
    <x v="0"/>
    <s v="LB City/Sid Snyder  #1030"/>
    <x v="2"/>
    <x v="2"/>
  </r>
  <r>
    <d v="2022-07-05T00:00:00"/>
    <m/>
    <n v="4"/>
    <s v="Rolloff"/>
    <x v="0"/>
    <x v="4"/>
    <n v="7500"/>
    <n v="3.75"/>
    <n v="450"/>
    <s v="Final Pull"/>
    <s v="273450-004"/>
    <x v="0"/>
    <s v="Cape D/Oysterville #3430"/>
    <x v="2"/>
    <x v="2"/>
  </r>
  <r>
    <d v="2022-07-05T00:00:00"/>
    <m/>
    <n v="4"/>
    <s v="Rolloff"/>
    <x v="0"/>
    <x v="4"/>
    <n v="1880"/>
    <n v="0.94"/>
    <n v="112.8"/>
    <s v="Final Pull"/>
    <s v="273450-003"/>
    <x v="0"/>
    <s v="Cape D/Klipsan #  2530"/>
    <x v="2"/>
    <x v="2"/>
  </r>
  <r>
    <d v="2022-07-05T00:00:00"/>
    <m/>
    <n v="4"/>
    <s v="Rolloff"/>
    <x v="0"/>
    <x v="4"/>
    <n v="6360"/>
    <n v="3.18"/>
    <n v="381.6"/>
    <s v="Final Pull"/>
    <s v="273450-002"/>
    <x v="0"/>
    <s v="Cape D/Cranberry # 1330"/>
    <x v="2"/>
    <x v="2"/>
  </r>
  <r>
    <d v="2022-07-05T00:00:00"/>
    <m/>
    <n v="4"/>
    <s v="Rolloff"/>
    <x v="0"/>
    <x v="4"/>
    <n v="1800"/>
    <n v="0.9"/>
    <n v="108"/>
    <s v="Final Pull"/>
    <s v="270950-002"/>
    <x v="0"/>
    <s v="LB City/Bolstad #330"/>
    <x v="2"/>
    <x v="2"/>
  </r>
  <r>
    <d v="2022-07-06T00:00:00"/>
    <m/>
    <n v="14"/>
    <n v="4"/>
    <x v="2"/>
    <x v="4"/>
    <n v="20080"/>
    <n v="10.039999999999999"/>
    <n v="1204.8"/>
    <m/>
    <m/>
    <x v="1"/>
    <m/>
    <x v="2"/>
    <x v="2"/>
  </r>
  <r>
    <d v="2022-07-06T00:00:00"/>
    <m/>
    <n v="16"/>
    <n v="2"/>
    <x v="2"/>
    <x v="4"/>
    <n v="24620"/>
    <n v="12.31"/>
    <n v="1477.2"/>
    <m/>
    <m/>
    <x v="1"/>
    <m/>
    <x v="2"/>
    <x v="2"/>
  </r>
  <r>
    <d v="2022-07-06T00:00:00"/>
    <m/>
    <n v="17"/>
    <n v="1"/>
    <x v="2"/>
    <x v="4"/>
    <n v="29840"/>
    <n v="14.92"/>
    <n v="1790.4"/>
    <m/>
    <m/>
    <x v="1"/>
    <m/>
    <x v="2"/>
    <x v="2"/>
  </r>
  <r>
    <d v="2022-07-06T00:00:00"/>
    <m/>
    <n v="18"/>
    <n v="3"/>
    <x v="2"/>
    <x v="4"/>
    <n v="12760"/>
    <n v="6.38"/>
    <n v="765.6"/>
    <m/>
    <m/>
    <x v="1"/>
    <m/>
    <x v="2"/>
    <x v="2"/>
  </r>
  <r>
    <d v="2022-07-06T00:00:00"/>
    <m/>
    <n v="3"/>
    <s v="Rolloff"/>
    <x v="0"/>
    <x v="4"/>
    <n v="5820"/>
    <n v="2.91"/>
    <n v="349.20000000000005"/>
    <s v="Final Pull"/>
    <n v="273733"/>
    <x v="0"/>
    <s v="B Badger # 6"/>
    <x v="2"/>
    <x v="2"/>
  </r>
  <r>
    <d v="2022-07-06T00:00:00"/>
    <m/>
    <n v="4"/>
    <s v="Rolloff"/>
    <x v="0"/>
    <x v="4"/>
    <n v="4700"/>
    <n v="2.35"/>
    <n v="282"/>
    <s v="Dump &amp; Return"/>
    <n v="271296"/>
    <x v="0"/>
    <s v="Jack's Country Store #C10"/>
    <x v="2"/>
    <x v="2"/>
  </r>
  <r>
    <d v="2022-07-06T00:00:00"/>
    <m/>
    <n v="4"/>
    <s v="Rolloff"/>
    <x v="0"/>
    <x v="4"/>
    <n v="11460"/>
    <n v="5.73"/>
    <n v="687.6"/>
    <s v="Dump &amp; Return"/>
    <s v="268662-001"/>
    <x v="0"/>
    <s v="SHOA Comp #2"/>
    <x v="2"/>
    <x v="2"/>
  </r>
  <r>
    <d v="2022-07-06T00:00:00"/>
    <m/>
    <n v="4"/>
    <s v="Rolloff"/>
    <x v="0"/>
    <x v="4"/>
    <n v="5980"/>
    <n v="2.99"/>
    <n v="358.8"/>
    <s v="Dump &amp; Return"/>
    <s v="268662-001"/>
    <x v="0"/>
    <s v="SHOA Comp #1"/>
    <x v="2"/>
    <x v="2"/>
  </r>
  <r>
    <d v="2022-07-06T00:00:00"/>
    <m/>
    <n v="4"/>
    <s v="Rolloff"/>
    <x v="0"/>
    <x v="4"/>
    <n v="2900"/>
    <n v="1.45"/>
    <n v="174"/>
    <s v="Dump &amp; Return"/>
    <n v="269949"/>
    <x v="0"/>
    <s v="Okies Thriftway # C9"/>
    <x v="2"/>
    <x v="2"/>
  </r>
  <r>
    <d v="2022-07-06T00:00:00"/>
    <m/>
    <n v="5"/>
    <s v="Rolloff"/>
    <x v="0"/>
    <x v="4"/>
    <n v="4340"/>
    <n v="2.17"/>
    <n v="260.39999999999998"/>
    <s v="Dump &amp; Return"/>
    <n v="263310"/>
    <x v="0"/>
    <s v="Ekone Oyster # L9"/>
    <x v="2"/>
    <x v="2"/>
  </r>
  <r>
    <d v="2022-07-06T00:00:00"/>
    <m/>
    <n v="5"/>
    <s v="Rolloff"/>
    <x v="0"/>
    <x v="4"/>
    <n v="800"/>
    <n v="0.4"/>
    <n v="48"/>
    <s v="Final Pull"/>
    <s v="270950-003"/>
    <x v="0"/>
    <s v="LB City/Sid Snyder  #1030"/>
    <x v="2"/>
    <x v="2"/>
  </r>
  <r>
    <d v="2022-07-06T00:00:00"/>
    <m/>
    <n v="5"/>
    <s v="Rolloff"/>
    <x v="0"/>
    <x v="4"/>
    <n v="6380"/>
    <n v="3.19"/>
    <n v="382.8"/>
    <s v="Final Pull"/>
    <s v="265377-011"/>
    <x v="0"/>
    <s v="Pacific County DCD/Ocean Park  # 1625"/>
    <x v="2"/>
    <x v="2"/>
  </r>
  <r>
    <d v="2022-07-06T00:00:00"/>
    <m/>
    <n v="5"/>
    <s v="Rolloff"/>
    <x v="0"/>
    <x v="4"/>
    <n v="4060"/>
    <n v="2.0299999999999998"/>
    <n v="243.59999999999997"/>
    <s v="Final Pull"/>
    <s v="273450-001"/>
    <x v="0"/>
    <s v="Cape D/Seaview # 3030"/>
    <x v="2"/>
    <x v="2"/>
  </r>
  <r>
    <d v="2022-07-06T00:00:00"/>
    <m/>
    <n v="5"/>
    <s v="Rolloff"/>
    <x v="0"/>
    <x v="4"/>
    <n v="4000"/>
    <n v="2"/>
    <n v="240"/>
    <s v="Final Pull"/>
    <s v="265377-012"/>
    <x v="0"/>
    <s v="Pacific County DCD/Seaview #930"/>
    <x v="2"/>
    <x v="2"/>
  </r>
  <r>
    <d v="2022-07-06T00:00:00"/>
    <m/>
    <n v="5"/>
    <s v="Rolloff"/>
    <x v="0"/>
    <x v="4"/>
    <n v="5240"/>
    <n v="2.62"/>
    <n v="314.40000000000003"/>
    <s v="Final Pull"/>
    <n v="12799715"/>
    <x v="0"/>
    <s v="D McKInney  #11"/>
    <x v="2"/>
    <x v="2"/>
  </r>
  <r>
    <d v="2022-07-06T00:00:00"/>
    <m/>
    <n v="5"/>
    <s v="Rolloff"/>
    <x v="0"/>
    <x v="4"/>
    <n v="6120"/>
    <n v="3.06"/>
    <n v="367.2"/>
    <s v="Dump &amp; Return"/>
    <s v="272859-002"/>
    <x v="0"/>
    <s v=" USCG/Boat Basin #L11"/>
    <x v="2"/>
    <x v="2"/>
  </r>
  <r>
    <d v="2022-07-06T00:00:00"/>
    <m/>
    <n v="5"/>
    <s v="Rolloff"/>
    <x v="0"/>
    <x v="4"/>
    <n v="2760"/>
    <n v="1.38"/>
    <n v="165.6"/>
    <s v="Dump &amp; Return"/>
    <s v="270950-001"/>
    <x v="0"/>
    <s v="LB Shop #C3"/>
    <x v="2"/>
    <x v="2"/>
  </r>
  <r>
    <d v="2022-07-06T00:00:00"/>
    <m/>
    <n v="5"/>
    <s v="Rolloff"/>
    <x v="0"/>
    <x v="4"/>
    <n v="4280"/>
    <n v="2.14"/>
    <n v="256.8"/>
    <s v="Final Pull"/>
    <n v="262167"/>
    <x v="0"/>
    <s v="B Davies #3330"/>
    <x v="2"/>
    <x v="2"/>
  </r>
  <r>
    <d v="2022-07-06T00:00:00"/>
    <m/>
    <n v="5"/>
    <s v="Rolloff"/>
    <x v="0"/>
    <x v="4"/>
    <n v="2840"/>
    <n v="1.42"/>
    <n v="170.39999999999998"/>
    <s v="Dump &amp; Return"/>
    <n v="268528"/>
    <x v="0"/>
    <s v="NYC School/fish hatchery #22"/>
    <x v="2"/>
    <x v="2"/>
  </r>
  <r>
    <d v="2022-07-06T00:00:00"/>
    <m/>
    <n v="5"/>
    <s v="Rolloff"/>
    <x v="0"/>
    <x v="4"/>
    <n v="1200"/>
    <n v="0.6"/>
    <n v="72"/>
    <s v="Final Pull"/>
    <s v="270354-002"/>
    <x v="0"/>
    <s v="Lewis Pacific Swiss #20"/>
    <x v="2"/>
    <x v="2"/>
  </r>
  <r>
    <d v="2022-07-07T00:00:00"/>
    <m/>
    <n v="16"/>
    <n v="2"/>
    <x v="2"/>
    <x v="4"/>
    <n v="19960"/>
    <n v="9.98"/>
    <n v="1197.6000000000001"/>
    <m/>
    <m/>
    <x v="1"/>
    <m/>
    <x v="2"/>
    <x v="2"/>
  </r>
  <r>
    <d v="2022-07-07T00:00:00"/>
    <m/>
    <n v="17"/>
    <n v="3"/>
    <x v="2"/>
    <x v="4"/>
    <n v="17900"/>
    <n v="8.9499999999999993"/>
    <n v="1074"/>
    <m/>
    <m/>
    <x v="1"/>
    <m/>
    <x v="2"/>
    <x v="2"/>
  </r>
  <r>
    <d v="2022-07-07T00:00:00"/>
    <m/>
    <n v="18"/>
    <n v="1"/>
    <x v="2"/>
    <x v="4"/>
    <n v="27540"/>
    <n v="13.77"/>
    <n v="1652.3999999999999"/>
    <m/>
    <m/>
    <x v="1"/>
    <m/>
    <x v="2"/>
    <x v="2"/>
  </r>
  <r>
    <d v="2022-07-07T00:00:00"/>
    <m/>
    <n v="4"/>
    <s v="Rolloff"/>
    <x v="1"/>
    <x v="4"/>
    <n v="6680"/>
    <n v="3.34"/>
    <n v="400.79999999999995"/>
    <s v="Final Pull"/>
    <s v="272987-002"/>
    <x v="3"/>
    <s v="N Duddington #8"/>
    <x v="0"/>
    <x v="2"/>
  </r>
  <r>
    <d v="2022-07-07T00:00:00"/>
    <m/>
    <n v="2"/>
    <s v="Rolloff"/>
    <x v="0"/>
    <x v="4"/>
    <n v="7200"/>
    <n v="3.6"/>
    <n v="432"/>
    <s v="Dump &amp; Return"/>
    <n v="12800009"/>
    <x v="0"/>
    <s v="J Wischman #1030"/>
    <x v="2"/>
    <x v="2"/>
  </r>
  <r>
    <d v="2022-07-07T00:00:00"/>
    <m/>
    <n v="2"/>
    <s v="Rolloff"/>
    <x v="0"/>
    <x v="4"/>
    <n v="8460"/>
    <n v="4.2300000000000004"/>
    <n v="507.6"/>
    <s v="Dump &amp; Return"/>
    <n v="12800009"/>
    <x v="0"/>
    <s v="J Wischman #3530"/>
    <x v="2"/>
    <x v="2"/>
  </r>
  <r>
    <d v="2022-07-07T00:00:00"/>
    <m/>
    <n v="3"/>
    <s v="Rolloff"/>
    <x v="0"/>
    <x v="4"/>
    <n v="8540"/>
    <n v="4.2699999999999996"/>
    <n v="512.4"/>
    <s v="Dump &amp; Return"/>
    <s v="261827-002"/>
    <x v="0"/>
    <s v="Naselle Youth Camp Compactor"/>
    <x v="2"/>
    <x v="2"/>
  </r>
  <r>
    <d v="2022-07-07T00:00:00"/>
    <m/>
    <n v="3"/>
    <s v="Rolloff"/>
    <x v="0"/>
    <x v="4"/>
    <n v="11560"/>
    <n v="5.78"/>
    <n v="693.6"/>
    <s v="Final Pull"/>
    <n v="12800259"/>
    <x v="0"/>
    <s v="S Neher #130"/>
    <x v="2"/>
    <x v="2"/>
  </r>
  <r>
    <d v="2022-07-07T00:00:00"/>
    <m/>
    <n v="3"/>
    <s v="Rolloff"/>
    <x v="0"/>
    <x v="4"/>
    <n v="2860"/>
    <n v="1.43"/>
    <n v="171.6"/>
    <s v="Dump &amp; Return"/>
    <n v="268528"/>
    <x v="0"/>
    <s v="NYC School # 13"/>
    <x v="2"/>
    <x v="2"/>
  </r>
  <r>
    <d v="2022-07-07T00:00:00"/>
    <m/>
    <n v="5"/>
    <s v="Rolloff"/>
    <x v="0"/>
    <x v="4"/>
    <n v="15160"/>
    <n v="7.58"/>
    <n v="909.6"/>
    <s v="Dump &amp; Return"/>
    <s v="266663-001"/>
    <x v="0"/>
    <s v="Cape D Compactor #1"/>
    <x v="2"/>
    <x v="2"/>
  </r>
  <r>
    <d v="2022-07-07T00:00:00"/>
    <m/>
    <n v="5"/>
    <s v="Rolloff"/>
    <x v="0"/>
    <x v="4"/>
    <n v="14000"/>
    <n v="7"/>
    <n v="840"/>
    <s v="Dump &amp; Return"/>
    <s v="266663-001"/>
    <x v="0"/>
    <s v="Cape D Compactor #2"/>
    <x v="2"/>
    <x v="2"/>
  </r>
  <r>
    <d v="2022-07-07T00:00:00"/>
    <m/>
    <n v="5"/>
    <s v="Rolloff"/>
    <x v="0"/>
    <x v="4"/>
    <n v="3140"/>
    <n v="1.57"/>
    <n v="188.4"/>
    <s v="Dump &amp; Return"/>
    <n v="273083"/>
    <x v="0"/>
    <s v="1000 Trails # C6"/>
    <x v="2"/>
    <x v="2"/>
  </r>
  <r>
    <d v="2022-07-07T00:00:00"/>
    <m/>
    <n v="5"/>
    <s v="Rolloff"/>
    <x v="0"/>
    <x v="4"/>
    <n v="1780"/>
    <n v="0.89"/>
    <n v="106.8"/>
    <s v="Final Pull"/>
    <s v="265779-002"/>
    <x v="0"/>
    <s v="Discover recovery #27"/>
    <x v="2"/>
    <x v="2"/>
  </r>
  <r>
    <d v="2022-07-08T00:00:00"/>
    <m/>
    <n v="16"/>
    <n v="1"/>
    <x v="3"/>
    <x v="4"/>
    <n v="39500"/>
    <n v="19.75"/>
    <n v="2370"/>
    <m/>
    <m/>
    <x v="1"/>
    <m/>
    <x v="2"/>
    <x v="2"/>
  </r>
  <r>
    <d v="2022-07-08T00:00:00"/>
    <m/>
    <n v="17"/>
    <n v="2"/>
    <x v="2"/>
    <x v="4"/>
    <n v="20580"/>
    <n v="10.29"/>
    <n v="1234.8"/>
    <m/>
    <m/>
    <x v="1"/>
    <m/>
    <x v="2"/>
    <x v="2"/>
  </r>
  <r>
    <d v="2022-07-08T00:00:00"/>
    <m/>
    <n v="18"/>
    <n v="3"/>
    <x v="2"/>
    <x v="4"/>
    <n v="13020"/>
    <n v="6.51"/>
    <n v="781.19999999999993"/>
    <m/>
    <m/>
    <x v="1"/>
    <m/>
    <x v="2"/>
    <x v="2"/>
  </r>
  <r>
    <d v="2022-07-08T00:00:00"/>
    <m/>
    <n v="4"/>
    <s v="Rolloff"/>
    <x v="0"/>
    <x v="4"/>
    <n v="11580"/>
    <n v="5.79"/>
    <n v="694.8"/>
    <s v="Dump &amp; Return"/>
    <n v="12800009"/>
    <x v="0"/>
    <s v="J Wischman #930"/>
    <x v="2"/>
    <x v="2"/>
  </r>
  <r>
    <d v="2022-07-08T00:00:00"/>
    <m/>
    <n v="4"/>
    <s v="Rolloff"/>
    <x v="0"/>
    <x v="4"/>
    <n v="9300"/>
    <n v="4.6500000000000004"/>
    <n v="558"/>
    <s v="Dump &amp; Return"/>
    <n v="12800009"/>
    <x v="0"/>
    <s v="J Wischman #1030"/>
    <x v="2"/>
    <x v="2"/>
  </r>
  <r>
    <d v="2022-07-08T00:00:00"/>
    <m/>
    <n v="5"/>
    <s v="Rolloff"/>
    <x v="0"/>
    <x v="4"/>
    <n v="12680"/>
    <n v="6.34"/>
    <n v="760.8"/>
    <s v="Dump &amp; Return"/>
    <s v="266663-001"/>
    <x v="0"/>
    <s v="Cape D Compactor &quot;D&quot;"/>
    <x v="2"/>
    <x v="2"/>
  </r>
  <r>
    <d v="2022-07-08T00:00:00"/>
    <m/>
    <n v="5"/>
    <s v="Rolloff"/>
    <x v="0"/>
    <x v="4"/>
    <n v="1200"/>
    <n v="0.6"/>
    <n v="72"/>
    <s v="Dump &amp; Return"/>
    <s v="270950-001"/>
    <x v="0"/>
    <s v="LB City Shop # C3"/>
    <x v="2"/>
    <x v="2"/>
  </r>
  <r>
    <d v="2022-07-08T00:00:00"/>
    <m/>
    <n v="5"/>
    <s v="Rolloff"/>
    <x v="0"/>
    <x v="4"/>
    <n v="6500"/>
    <n v="3.25"/>
    <n v="390"/>
    <s v="Dump &amp; Return"/>
    <n v="271296"/>
    <x v="0"/>
    <s v="Jack's 30yd #L"/>
    <x v="2"/>
    <x v="2"/>
  </r>
  <r>
    <d v="2022-07-08T00:00:00"/>
    <m/>
    <n v="5"/>
    <s v="Rolloff"/>
    <x v="0"/>
    <x v="4"/>
    <n v="6380"/>
    <n v="3.19"/>
    <n v="382.8"/>
    <s v="Dump &amp; Return"/>
    <s v="268662-001"/>
    <x v="0"/>
    <s v="SHOA Comp #1"/>
    <x v="2"/>
    <x v="2"/>
  </r>
  <r>
    <d v="2022-07-11T00:00:00"/>
    <m/>
    <n v="14"/>
    <n v="4"/>
    <x v="2"/>
    <x v="4"/>
    <n v="13260"/>
    <n v="6.63"/>
    <n v="795.6"/>
    <m/>
    <m/>
    <x v="1"/>
    <m/>
    <x v="2"/>
    <x v="2"/>
  </r>
  <r>
    <d v="2022-07-11T00:00:00"/>
    <m/>
    <n v="16"/>
    <n v="1"/>
    <x v="3"/>
    <x v="4"/>
    <n v="43060"/>
    <n v="21.53"/>
    <n v="2583.6000000000004"/>
    <m/>
    <m/>
    <x v="1"/>
    <m/>
    <x v="2"/>
    <x v="2"/>
  </r>
  <r>
    <d v="2022-07-11T00:00:00"/>
    <m/>
    <n v="17"/>
    <n v="3"/>
    <x v="2"/>
    <x v="4"/>
    <n v="25780"/>
    <n v="12.89"/>
    <n v="1546.8000000000002"/>
    <m/>
    <m/>
    <x v="1"/>
    <m/>
    <x v="2"/>
    <x v="2"/>
  </r>
  <r>
    <d v="2022-07-11T00:00:00"/>
    <m/>
    <n v="18"/>
    <n v="2"/>
    <x v="2"/>
    <x v="4"/>
    <n v="13440"/>
    <n v="6.72"/>
    <n v="806.4"/>
    <m/>
    <m/>
    <x v="1"/>
    <m/>
    <x v="2"/>
    <x v="2"/>
  </r>
  <r>
    <d v="2022-07-11T00:00:00"/>
    <m/>
    <n v="2"/>
    <s v="Rolloff"/>
    <x v="0"/>
    <x v="4"/>
    <n v="23800"/>
    <n v="11.9"/>
    <n v="1428"/>
    <s v="Dump &amp; Return"/>
    <n v="12800009"/>
    <x v="0"/>
    <s v="J Wischman # 930"/>
    <x v="2"/>
    <x v="2"/>
  </r>
  <r>
    <d v="2022-07-11T00:00:00"/>
    <m/>
    <n v="2"/>
    <s v="Rolloff"/>
    <x v="0"/>
    <x v="4"/>
    <n v="3740"/>
    <n v="1.87"/>
    <n v="224.4"/>
    <s v="Dump &amp; Return"/>
    <n v="263833"/>
    <x v="0"/>
    <s v="Nisbet Oyster # C4"/>
    <x v="2"/>
    <x v="2"/>
  </r>
  <r>
    <d v="2022-07-11T00:00:00"/>
    <m/>
    <n v="2"/>
    <s v="Rolloff"/>
    <x v="0"/>
    <x v="4"/>
    <n v="4040"/>
    <n v="2.02"/>
    <n v="242.4"/>
    <s v="Dump &amp; Return"/>
    <n v="271296"/>
    <x v="0"/>
    <s v="Jack's 20 yd C9"/>
    <x v="2"/>
    <x v="2"/>
  </r>
  <r>
    <d v="2022-07-11T00:00:00"/>
    <m/>
    <n v="4"/>
    <s v="Rolloff"/>
    <x v="0"/>
    <x v="4"/>
    <n v="2720"/>
    <n v="1.36"/>
    <n v="163.20000000000002"/>
    <s v="Dump &amp; Return"/>
    <n v="273083"/>
    <x v="0"/>
    <s v="1000 Trails # C6"/>
    <x v="2"/>
    <x v="2"/>
  </r>
  <r>
    <d v="2022-07-11T00:00:00"/>
    <m/>
    <n v="4"/>
    <s v="Rolloff"/>
    <x v="0"/>
    <x v="4"/>
    <n v="2300"/>
    <n v="1.1499999999999999"/>
    <n v="138"/>
    <s v="Dump &amp; Return"/>
    <s v="270950-001"/>
    <x v="0"/>
    <s v="LB City Shop # C3"/>
    <x v="2"/>
    <x v="2"/>
  </r>
  <r>
    <d v="2022-07-11T00:00:00"/>
    <m/>
    <n v="4"/>
    <s v="Rolloff"/>
    <x v="0"/>
    <x v="4"/>
    <n v="15520"/>
    <n v="7.76"/>
    <n v="931.19999999999993"/>
    <s v="Dump &amp; Return"/>
    <s v="266663-001"/>
    <x v="0"/>
    <s v="Cape D Compactor # 3"/>
    <x v="2"/>
    <x v="2"/>
  </r>
  <r>
    <d v="2022-07-11T00:00:00"/>
    <m/>
    <n v="4"/>
    <s v="Rolloff"/>
    <x v="0"/>
    <x v="4"/>
    <n v="21160"/>
    <n v="10.58"/>
    <n v="1269.5999999999999"/>
    <s v="Dump &amp; Return"/>
    <n v="12800009"/>
    <x v="0"/>
    <s v="J Wischman #1030"/>
    <x v="2"/>
    <x v="2"/>
  </r>
  <r>
    <d v="2022-07-11T00:00:00"/>
    <m/>
    <n v="4"/>
    <s v="Rolloff"/>
    <x v="0"/>
    <x v="4"/>
    <n v="6060"/>
    <n v="3.03"/>
    <n v="363.59999999999997"/>
    <s v="Dump &amp; Return"/>
    <n v="272077"/>
    <x v="0"/>
    <s v="Chautauqua Compactor"/>
    <x v="2"/>
    <x v="2"/>
  </r>
  <r>
    <d v="2022-07-12T00:00:00"/>
    <m/>
    <n v="14"/>
    <n v="4"/>
    <x v="2"/>
    <x v="4"/>
    <n v="10720"/>
    <n v="5.36"/>
    <n v="643.20000000000005"/>
    <m/>
    <m/>
    <x v="1"/>
    <m/>
    <x v="2"/>
    <x v="2"/>
  </r>
  <r>
    <d v="2022-07-12T00:00:00"/>
    <m/>
    <n v="16"/>
    <n v="1"/>
    <x v="2"/>
    <x v="4"/>
    <n v="30700"/>
    <n v="15.35"/>
    <n v="1842"/>
    <m/>
    <m/>
    <x v="1"/>
    <m/>
    <x v="2"/>
    <x v="2"/>
  </r>
  <r>
    <d v="2022-07-12T00:00:00"/>
    <m/>
    <n v="17"/>
    <n v="2"/>
    <x v="2"/>
    <x v="4"/>
    <n v="12040"/>
    <n v="6.02"/>
    <n v="722.4"/>
    <m/>
    <m/>
    <x v="1"/>
    <m/>
    <x v="2"/>
    <x v="2"/>
  </r>
  <r>
    <d v="2022-07-12T00:00:00"/>
    <m/>
    <n v="18"/>
    <n v="3"/>
    <x v="2"/>
    <x v="4"/>
    <n v="20600"/>
    <n v="10.3"/>
    <n v="1236"/>
    <m/>
    <m/>
    <x v="1"/>
    <m/>
    <x v="2"/>
    <x v="2"/>
  </r>
  <r>
    <d v="2022-07-12T00:00:00"/>
    <m/>
    <n v="3"/>
    <s v="Rolloff"/>
    <x v="0"/>
    <x v="4"/>
    <n v="4560"/>
    <n v="2.2799999999999998"/>
    <n v="273.59999999999997"/>
    <s v="Dump &amp; Return"/>
    <s v="273466-002"/>
    <x v="0"/>
    <s v="C Fritsch #1430"/>
    <x v="2"/>
    <x v="2"/>
  </r>
  <r>
    <d v="2022-07-12T00:00:00"/>
    <m/>
    <n v="3"/>
    <s v="Rolloff"/>
    <x v="0"/>
    <x v="4"/>
    <n v="2360"/>
    <n v="1.18"/>
    <n v="141.6"/>
    <s v="Final Pull"/>
    <n v="12799772"/>
    <x v="0"/>
    <s v="S Caren  #630"/>
    <x v="2"/>
    <x v="2"/>
  </r>
  <r>
    <d v="2022-07-12T00:00:00"/>
    <m/>
    <n v="5"/>
    <s v="Rolloff"/>
    <x v="0"/>
    <x v="4"/>
    <n v="25220"/>
    <n v="12.61"/>
    <n v="1513.1999999999998"/>
    <s v="Final Pull"/>
    <n v="12800009"/>
    <x v="0"/>
    <s v="J Wischman #3530"/>
    <x v="2"/>
    <x v="2"/>
  </r>
  <r>
    <d v="2022-07-12T00:00:00"/>
    <m/>
    <n v="5"/>
    <s v="Rolloff"/>
    <x v="0"/>
    <x v="4"/>
    <n v="12400"/>
    <n v="6.2"/>
    <n v="744"/>
    <s v="Dump &amp; Return"/>
    <s v="268662-001"/>
    <x v="0"/>
    <s v="SHOA Comp #2"/>
    <x v="2"/>
    <x v="2"/>
  </r>
  <r>
    <d v="2022-07-12T00:00:00"/>
    <m/>
    <n v="5"/>
    <s v="Rolloff"/>
    <x v="0"/>
    <x v="4"/>
    <n v="4260"/>
    <n v="2.13"/>
    <n v="255.6"/>
    <s v="Final Pull"/>
    <s v="264342-002"/>
    <x v="0"/>
    <s v="P Hall (employee) # 1630"/>
    <x v="2"/>
    <x v="2"/>
  </r>
  <r>
    <d v="2022-07-12T00:00:00"/>
    <m/>
    <n v="5"/>
    <s v="Rolloff"/>
    <x v="0"/>
    <x v="4"/>
    <n v="23980"/>
    <n v="11.99"/>
    <n v="1438.8"/>
    <s v="Final Pull"/>
    <n v="12800009"/>
    <x v="0"/>
    <s v="J Wischman # 1130"/>
    <x v="2"/>
    <x v="2"/>
  </r>
  <r>
    <d v="2022-07-13T00:00:00"/>
    <m/>
    <n v="14"/>
    <n v="4"/>
    <x v="2"/>
    <x v="4"/>
    <n v="19680"/>
    <n v="9.84"/>
    <n v="1180.8"/>
    <m/>
    <m/>
    <x v="1"/>
    <m/>
    <x v="2"/>
    <x v="2"/>
  </r>
  <r>
    <d v="2022-07-13T00:00:00"/>
    <m/>
    <n v="16"/>
    <n v="2"/>
    <x v="2"/>
    <x v="4"/>
    <n v="22760"/>
    <n v="11.38"/>
    <n v="1365.6000000000001"/>
    <m/>
    <m/>
    <x v="1"/>
    <m/>
    <x v="2"/>
    <x v="2"/>
  </r>
  <r>
    <d v="2022-07-13T00:00:00"/>
    <m/>
    <n v="17"/>
    <n v="1"/>
    <x v="2"/>
    <x v="4"/>
    <n v="26240"/>
    <n v="13.12"/>
    <n v="1574.3999999999999"/>
    <m/>
    <m/>
    <x v="1"/>
    <m/>
    <x v="2"/>
    <x v="2"/>
  </r>
  <r>
    <d v="2022-07-13T00:00:00"/>
    <m/>
    <n v="18"/>
    <n v="3"/>
    <x v="2"/>
    <x v="4"/>
    <n v="12340"/>
    <n v="6.17"/>
    <n v="740.4"/>
    <m/>
    <m/>
    <x v="1"/>
    <m/>
    <x v="2"/>
    <x v="2"/>
  </r>
  <r>
    <d v="2022-07-13T00:00:00"/>
    <m/>
    <n v="5"/>
    <s v="Rolloff"/>
    <x v="0"/>
    <x v="4"/>
    <n v="5840"/>
    <n v="2.92"/>
    <n v="350.4"/>
    <s v="Dump &amp; Return"/>
    <n v="12800509"/>
    <x v="0"/>
    <s v="J Chamberlain #1030"/>
    <x v="2"/>
    <x v="2"/>
  </r>
  <r>
    <d v="2022-07-13T00:00:00"/>
    <m/>
    <n v="5"/>
    <s v="Rolloff"/>
    <x v="0"/>
    <x v="4"/>
    <n v="6020"/>
    <n v="3.01"/>
    <n v="361.2"/>
    <s v="Dump &amp; Return"/>
    <n v="12800509"/>
    <x v="0"/>
    <s v="J Chamberlain #330"/>
    <x v="2"/>
    <x v="2"/>
  </r>
  <r>
    <d v="2022-07-13T00:00:00"/>
    <m/>
    <n v="5"/>
    <s v="Rolloff"/>
    <x v="0"/>
    <x v="4"/>
    <n v="2200"/>
    <n v="1.1000000000000001"/>
    <n v="132"/>
    <s v="Final Pull"/>
    <s v="271434-002"/>
    <x v="0"/>
    <s v="W Epperson #26"/>
    <x v="2"/>
    <x v="2"/>
  </r>
  <r>
    <d v="2022-07-13T00:00:00"/>
    <m/>
    <n v="5"/>
    <s v="Rolloff"/>
    <x v="0"/>
    <x v="4"/>
    <n v="9140"/>
    <n v="4.57"/>
    <n v="548.40000000000009"/>
    <s v="Final Pull"/>
    <s v="260773-002"/>
    <x v="0"/>
    <s v="C Waters # 2730"/>
    <x v="2"/>
    <x v="2"/>
  </r>
  <r>
    <d v="2022-07-13T00:00:00"/>
    <m/>
    <n v="5"/>
    <s v="Rolloff"/>
    <x v="0"/>
    <x v="4"/>
    <n v="3600"/>
    <n v="1.8"/>
    <n v="216"/>
    <m/>
    <s v="260597-003"/>
    <x v="0"/>
    <s v=" Dr Roof (1811-223rd) #3130"/>
    <x v="2"/>
    <x v="2"/>
  </r>
  <r>
    <d v="2022-07-14T00:00:00"/>
    <m/>
    <n v="16"/>
    <n v="2"/>
    <x v="2"/>
    <x v="4"/>
    <n v="19900"/>
    <n v="9.9499999999999993"/>
    <n v="1194"/>
    <m/>
    <m/>
    <x v="1"/>
    <m/>
    <x v="2"/>
    <x v="2"/>
  </r>
  <r>
    <d v="2022-07-14T00:00:00"/>
    <m/>
    <n v="17"/>
    <n v="3"/>
    <x v="2"/>
    <x v="4"/>
    <n v="17580"/>
    <n v="8.7899999999999991"/>
    <n v="1054.8"/>
    <m/>
    <m/>
    <x v="1"/>
    <m/>
    <x v="2"/>
    <x v="2"/>
  </r>
  <r>
    <d v="2022-07-14T00:00:00"/>
    <m/>
    <n v="18"/>
    <n v="1"/>
    <x v="2"/>
    <x v="4"/>
    <n v="24860"/>
    <n v="12.43"/>
    <n v="1491.6"/>
    <m/>
    <m/>
    <x v="1"/>
    <m/>
    <x v="2"/>
    <x v="2"/>
  </r>
  <r>
    <d v="2022-07-14T00:00:00"/>
    <m/>
    <n v="3"/>
    <s v="Rolloff"/>
    <x v="0"/>
    <x v="4"/>
    <n v="2200"/>
    <n v="1.1000000000000001"/>
    <n v="132"/>
    <s v="Final Pull"/>
    <n v="12799780"/>
    <x v="0"/>
    <s v="C Engel # 730"/>
    <x v="2"/>
    <x v="2"/>
  </r>
  <r>
    <d v="2022-07-14T00:00:00"/>
    <m/>
    <n v="5"/>
    <s v="Rolloff"/>
    <x v="0"/>
    <x v="4"/>
    <n v="5480"/>
    <n v="2.74"/>
    <n v="328.8"/>
    <s v="Dump &amp; Return"/>
    <n v="12800362"/>
    <x v="0"/>
    <s v="B Bjerke  #2530"/>
    <x v="2"/>
    <x v="2"/>
  </r>
  <r>
    <d v="2022-07-14T00:00:00"/>
    <m/>
    <n v="5"/>
    <s v="Rolloff"/>
    <x v="0"/>
    <x v="4"/>
    <n v="2160"/>
    <n v="1.08"/>
    <n v="129.60000000000002"/>
    <s v="Dump &amp; Return"/>
    <n v="268528"/>
    <x v="0"/>
    <s v="NYC School #6"/>
    <x v="2"/>
    <x v="2"/>
  </r>
  <r>
    <d v="2022-07-14T00:00:00"/>
    <m/>
    <n v="5"/>
    <s v="Rolloff"/>
    <x v="0"/>
    <x v="4"/>
    <n v="1980"/>
    <n v="0.99"/>
    <n v="118.8"/>
    <s v="Dump &amp; Return"/>
    <n v="270389"/>
    <x v="0"/>
    <s v="Willapa Thriftway #C2"/>
    <x v="2"/>
    <x v="2"/>
  </r>
  <r>
    <d v="2022-07-14T00:00:00"/>
    <m/>
    <n v="5"/>
    <s v="Rolloff"/>
    <x v="0"/>
    <x v="4"/>
    <n v="7460"/>
    <n v="3.73"/>
    <n v="447.6"/>
    <s v="Final Pull"/>
    <n v="12799644"/>
    <x v="0"/>
    <s v="E Starhiem # 2930"/>
    <x v="2"/>
    <x v="2"/>
  </r>
  <r>
    <d v="2022-07-15T00:00:00"/>
    <m/>
    <n v="14"/>
    <n v="1"/>
    <x v="2"/>
    <x v="4"/>
    <n v="10240"/>
    <n v="5.12"/>
    <n v="614.4"/>
    <m/>
    <m/>
    <x v="1"/>
    <m/>
    <x v="2"/>
    <x v="2"/>
  </r>
  <r>
    <d v="2022-07-15T00:00:00"/>
    <m/>
    <n v="17"/>
    <n v="2"/>
    <x v="2"/>
    <x v="4"/>
    <n v="18820"/>
    <n v="9.41"/>
    <n v="1129.2"/>
    <m/>
    <m/>
    <x v="1"/>
    <m/>
    <x v="2"/>
    <x v="2"/>
  </r>
  <r>
    <d v="2022-07-15T00:00:00"/>
    <m/>
    <n v="16"/>
    <n v="1"/>
    <x v="3"/>
    <x v="4"/>
    <n v="32700"/>
    <n v="16.350000000000001"/>
    <n v="1962.0000000000002"/>
    <m/>
    <m/>
    <x v="1"/>
    <m/>
    <x v="2"/>
    <x v="2"/>
  </r>
  <r>
    <d v="2022-07-12T00:00:00"/>
    <m/>
    <n v="5"/>
    <s v="Rolloff"/>
    <x v="0"/>
    <x v="4"/>
    <n v="5440"/>
    <n v="2.72"/>
    <n v="326.40000000000003"/>
    <s v="Dump &amp; Return"/>
    <s v="12797190-001"/>
    <x v="0"/>
    <s v="Weyco #5L30"/>
    <x v="2"/>
    <x v="2"/>
  </r>
  <r>
    <d v="2022-07-15T00:00:00"/>
    <m/>
    <n v="2"/>
    <s v="Rolloff"/>
    <x v="0"/>
    <x v="4"/>
    <n v="3040"/>
    <n v="1.52"/>
    <n v="182.4"/>
    <s v="Final Pull"/>
    <s v="265931-002"/>
    <x v="0"/>
    <s v="G Quinlan  # 2330"/>
    <x v="2"/>
    <x v="2"/>
  </r>
  <r>
    <d v="2022-07-15T00:00:00"/>
    <m/>
    <n v="2"/>
    <s v="Rolloff"/>
    <x v="0"/>
    <x v="4"/>
    <n v="1140"/>
    <n v="0.56999999999999995"/>
    <n v="68.399999999999991"/>
    <s v="Dump &amp; Return"/>
    <s v="261827-003"/>
    <x v="0"/>
    <s v="Naselle Youth Camp (20 Youth Camp Ln) #14"/>
    <x v="2"/>
    <x v="2"/>
  </r>
  <r>
    <d v="2022-07-15T00:00:00"/>
    <m/>
    <n v="4"/>
    <s v="Rolloff"/>
    <x v="0"/>
    <x v="4"/>
    <n v="5660"/>
    <n v="2.83"/>
    <n v="339.6"/>
    <s v="Final Pull"/>
    <n v="12799660"/>
    <x v="0"/>
    <s v="B Bair # 2"/>
    <x v="2"/>
    <x v="2"/>
  </r>
  <r>
    <d v="2022-07-15T00:00:00"/>
    <m/>
    <n v="4"/>
    <s v="Rolloff"/>
    <x v="0"/>
    <x v="4"/>
    <n v="3040"/>
    <n v="1.52"/>
    <n v="182.4"/>
    <s v="Dump &amp; Return"/>
    <s v="270950-001"/>
    <x v="0"/>
    <s v="LB City Shop #C3"/>
    <x v="2"/>
    <x v="2"/>
  </r>
  <r>
    <d v="2022-07-15T00:00:00"/>
    <m/>
    <n v="4"/>
    <s v="Rolloff"/>
    <x v="0"/>
    <x v="4"/>
    <n v="6300"/>
    <n v="3.15"/>
    <n v="378"/>
    <s v="Dump &amp; Return"/>
    <n v="271296"/>
    <x v="0"/>
    <s v="Jack's 30 yd #2L30"/>
    <x v="2"/>
    <x v="2"/>
  </r>
  <r>
    <d v="2022-07-15T00:00:00"/>
    <m/>
    <n v="4"/>
    <s v="Rolloff"/>
    <x v="0"/>
    <x v="4"/>
    <n v="7520"/>
    <n v="3.76"/>
    <n v="451.2"/>
    <s v="Dump &amp; Return"/>
    <s v="268662-001"/>
    <x v="0"/>
    <s v="SHOA Comp #1"/>
    <x v="2"/>
    <x v="2"/>
  </r>
  <r>
    <d v="2022-07-15T00:00:00"/>
    <m/>
    <n v="4"/>
    <s v="Rolloff"/>
    <x v="0"/>
    <x v="4"/>
    <n v="8000"/>
    <n v="4"/>
    <n v="480"/>
    <s v="Final Pull"/>
    <n v="262611"/>
    <x v="0"/>
    <s v="D Byrd #(new box)"/>
    <x v="2"/>
    <x v="2"/>
  </r>
  <r>
    <d v="2022-07-15T00:00:00"/>
    <m/>
    <n v="4"/>
    <s v="Rolloff"/>
    <x v="0"/>
    <x v="4"/>
    <n v="3760"/>
    <n v="1.88"/>
    <n v="225.6"/>
    <s v="Dump &amp; Return"/>
    <n v="12800155"/>
    <x v="0"/>
    <s v="Y Petersen-Hanson  #17"/>
    <x v="2"/>
    <x v="2"/>
  </r>
  <r>
    <d v="2022-07-15T00:00:00"/>
    <m/>
    <n v="4"/>
    <s v="Rolloff"/>
    <x v="0"/>
    <x v="4"/>
    <n v="2440"/>
    <n v="1.22"/>
    <n v="146.4"/>
    <s v="Dump &amp; Return"/>
    <n v="273083"/>
    <x v="0"/>
    <s v="1000 Trails # C6"/>
    <x v="2"/>
    <x v="2"/>
  </r>
  <r>
    <d v="2022-07-18T00:00:00"/>
    <m/>
    <n v="14"/>
    <n v="4"/>
    <x v="2"/>
    <x v="4"/>
    <n v="11800"/>
    <n v="5.9"/>
    <n v="708"/>
    <m/>
    <m/>
    <x v="1"/>
    <m/>
    <x v="2"/>
    <x v="2"/>
  </r>
  <r>
    <d v="2022-07-18T00:00:00"/>
    <m/>
    <n v="16"/>
    <n v="1"/>
    <x v="3"/>
    <x v="4"/>
    <n v="40900"/>
    <n v="20.45"/>
    <n v="2454"/>
    <m/>
    <m/>
    <x v="1"/>
    <m/>
    <x v="2"/>
    <x v="2"/>
  </r>
  <r>
    <d v="2022-07-18T00:00:00"/>
    <m/>
    <n v="17"/>
    <n v="3"/>
    <x v="2"/>
    <x v="4"/>
    <n v="21840"/>
    <n v="10.92"/>
    <n v="1310.4000000000001"/>
    <m/>
    <m/>
    <x v="1"/>
    <m/>
    <x v="2"/>
    <x v="2"/>
  </r>
  <r>
    <d v="2022-07-18T00:00:00"/>
    <m/>
    <n v="18"/>
    <n v="2"/>
    <x v="2"/>
    <x v="4"/>
    <n v="11280"/>
    <n v="5.64"/>
    <n v="676.8"/>
    <m/>
    <m/>
    <x v="1"/>
    <m/>
    <x v="2"/>
    <x v="2"/>
  </r>
  <r>
    <d v="2022-07-18T00:00:00"/>
    <m/>
    <n v="5"/>
    <s v="Rolloff"/>
    <x v="0"/>
    <x v="4"/>
    <n v="4320"/>
    <n v="2.16"/>
    <n v="259.20000000000005"/>
    <s v="Final Pull"/>
    <n v="12800362"/>
    <x v="0"/>
    <s v="B Bjerke  #2930"/>
    <x v="2"/>
    <x v="2"/>
  </r>
  <r>
    <d v="2022-07-18T00:00:00"/>
    <m/>
    <n v="5"/>
    <s v="Rolloff"/>
    <x v="0"/>
    <x v="4"/>
    <n v="640"/>
    <n v="0.32"/>
    <n v="38.4"/>
    <s v="Final Pull"/>
    <n v="264124"/>
    <x v="0"/>
    <s v="Wa State DCYF # 930"/>
    <x v="2"/>
    <x v="2"/>
  </r>
  <r>
    <d v="2022-07-18T00:00:00"/>
    <m/>
    <n v="5"/>
    <s v="Rolloff"/>
    <x v="0"/>
    <x v="4"/>
    <n v="3900"/>
    <n v="1.95"/>
    <n v="234"/>
    <s v="Dump &amp; Return"/>
    <n v="274237"/>
    <x v="0"/>
    <s v="Safe Co Seafood # L6"/>
    <x v="2"/>
    <x v="2"/>
  </r>
  <r>
    <d v="2022-07-18T00:00:00"/>
    <m/>
    <n v="5"/>
    <s v="Rolloff"/>
    <x v="0"/>
    <x v="4"/>
    <n v="2360"/>
    <n v="1.18"/>
    <n v="141.6"/>
    <s v="Dump &amp; Return"/>
    <n v="273083"/>
    <x v="0"/>
    <s v="1000 Trails # C6"/>
    <x v="2"/>
    <x v="2"/>
  </r>
  <r>
    <d v="2022-07-18T00:00:00"/>
    <m/>
    <n v="5"/>
    <s v="Rolloff"/>
    <x v="0"/>
    <x v="4"/>
    <n v="2120"/>
    <n v="1.06"/>
    <n v="127.2"/>
    <s v="Dump &amp; Return"/>
    <s v="270950-001"/>
    <x v="0"/>
    <s v="LB City #C3"/>
    <x v="2"/>
    <x v="2"/>
  </r>
  <r>
    <d v="2022-07-18T00:00:00"/>
    <m/>
    <n v="5"/>
    <s v="Rolloff"/>
    <x v="0"/>
    <x v="4"/>
    <n v="2540"/>
    <n v="1.27"/>
    <n v="152.4"/>
    <s v="Dump &amp; Return"/>
    <n v="261363"/>
    <x v="0"/>
    <s v="Wiegardt Bros #L8"/>
    <x v="2"/>
    <x v="2"/>
  </r>
  <r>
    <d v="2022-07-19T00:00:00"/>
    <m/>
    <n v="12"/>
    <n v="3"/>
    <x v="2"/>
    <x v="4"/>
    <n v="20360"/>
    <n v="10.18"/>
    <n v="1221.5999999999999"/>
    <m/>
    <m/>
    <x v="1"/>
    <m/>
    <x v="2"/>
    <x v="2"/>
  </r>
  <r>
    <d v="2022-07-19T00:00:00"/>
    <m/>
    <n v="14"/>
    <n v="4"/>
    <x v="2"/>
    <x v="4"/>
    <n v="9140"/>
    <n v="4.57"/>
    <n v="548.40000000000009"/>
    <m/>
    <m/>
    <x v="1"/>
    <m/>
    <x v="2"/>
    <x v="2"/>
  </r>
  <r>
    <d v="2022-07-19T00:00:00"/>
    <m/>
    <n v="16"/>
    <n v="1"/>
    <x v="2"/>
    <x v="4"/>
    <n v="27480"/>
    <n v="13.74"/>
    <n v="1648.8"/>
    <m/>
    <m/>
    <x v="1"/>
    <m/>
    <x v="2"/>
    <x v="2"/>
  </r>
  <r>
    <d v="2022-07-19T00:00:00"/>
    <m/>
    <n v="17"/>
    <n v="2"/>
    <x v="2"/>
    <x v="4"/>
    <n v="9520"/>
    <n v="4.76"/>
    <n v="571.19999999999993"/>
    <m/>
    <m/>
    <x v="1"/>
    <m/>
    <x v="2"/>
    <x v="2"/>
  </r>
  <r>
    <d v="2022-07-19T00:00:00"/>
    <m/>
    <n v="2"/>
    <s v="Rolloff"/>
    <x v="0"/>
    <x v="4"/>
    <n v="8180"/>
    <n v="4.09"/>
    <n v="490.79999999999995"/>
    <s v="Dump &amp; Return"/>
    <n v="12798936"/>
    <x v="0"/>
    <s v="Rognlins # 2130"/>
    <x v="2"/>
    <x v="2"/>
  </r>
  <r>
    <d v="2022-07-19T00:00:00"/>
    <m/>
    <n v="3"/>
    <s v="Rolloff"/>
    <x v="0"/>
    <x v="4"/>
    <n v="8240"/>
    <n v="4.12"/>
    <n v="494.40000000000003"/>
    <s v="Dump &amp; Return"/>
    <n v="271777"/>
    <x v="0"/>
    <s v="Rognlins # 1830"/>
    <x v="2"/>
    <x v="2"/>
  </r>
  <r>
    <d v="2022-07-19T00:00:00"/>
    <m/>
    <n v="3"/>
    <s v="Rolloff"/>
    <x v="0"/>
    <x v="4"/>
    <n v="8060"/>
    <n v="4.03"/>
    <n v="483.6"/>
    <s v="Dump &amp; Return"/>
    <n v="262601"/>
    <x v="0"/>
    <s v="Tapani Inc  #2630"/>
    <x v="2"/>
    <x v="2"/>
  </r>
  <r>
    <d v="2022-07-19T00:00:00"/>
    <m/>
    <n v="3"/>
    <s v="Rolloff"/>
    <x v="0"/>
    <x v="4"/>
    <n v="3420"/>
    <n v="1.71"/>
    <n v="205.2"/>
    <s v="Dump &amp; Return"/>
    <n v="269949"/>
    <x v="0"/>
    <s v="Okies Thriftway # C5"/>
    <x v="2"/>
    <x v="2"/>
  </r>
  <r>
    <d v="2022-07-19T00:00:00"/>
    <m/>
    <n v="3"/>
    <s v="Rolloff"/>
    <x v="0"/>
    <x v="4"/>
    <n v="10860"/>
    <n v="5.43"/>
    <n v="651.59999999999991"/>
    <s v="Final Pull"/>
    <n v="12800509"/>
    <x v="0"/>
    <s v="J Champerlain #1030"/>
    <x v="2"/>
    <x v="2"/>
  </r>
  <r>
    <d v="2022-07-19T00:00:00"/>
    <m/>
    <n v="3"/>
    <s v="Rolloff"/>
    <x v="0"/>
    <x v="4"/>
    <n v="4160"/>
    <n v="2.08"/>
    <n v="249.60000000000002"/>
    <s v="Final Pull"/>
    <n v="12800626"/>
    <x v="0"/>
    <s v="A Andrerson  #22"/>
    <x v="2"/>
    <x v="2"/>
  </r>
  <r>
    <d v="2022-07-19T00:00:00"/>
    <m/>
    <n v="3"/>
    <s v="Rolloff"/>
    <x v="0"/>
    <x v="4"/>
    <n v="3360"/>
    <n v="1.68"/>
    <n v="201.6"/>
    <s v="Dump &amp; Return"/>
    <n v="266390"/>
    <x v="0"/>
    <s v="SB Products #L5"/>
    <x v="2"/>
    <x v="2"/>
  </r>
  <r>
    <d v="2022-07-19T00:00:00"/>
    <m/>
    <n v="3"/>
    <s v="Rolloff"/>
    <x v="0"/>
    <x v="4"/>
    <n v="3540"/>
    <n v="1.77"/>
    <n v="212.4"/>
    <s v="Final Pull"/>
    <s v="12800390-002"/>
    <x v="0"/>
    <s v="L Elfering # 20"/>
    <x v="2"/>
    <x v="2"/>
  </r>
  <r>
    <d v="2022-07-19T00:00:00"/>
    <m/>
    <n v="3"/>
    <s v="Rolloff"/>
    <x v="0"/>
    <x v="4"/>
    <n v="12060"/>
    <n v="6.03"/>
    <n v="723.6"/>
    <s v="Dump &amp; Return"/>
    <s v="268662-001"/>
    <x v="0"/>
    <s v="SHOA Compactor #2"/>
    <x v="2"/>
    <x v="2"/>
  </r>
  <r>
    <d v="2022-07-20T00:00:00"/>
    <m/>
    <n v="14"/>
    <n v="4"/>
    <x v="2"/>
    <x v="4"/>
    <n v="16920"/>
    <n v="8.4600000000000009"/>
    <n v="1015.2"/>
    <m/>
    <m/>
    <x v="1"/>
    <m/>
    <x v="2"/>
    <x v="2"/>
  </r>
  <r>
    <d v="2022-07-20T00:00:00"/>
    <m/>
    <n v="16"/>
    <n v="2"/>
    <x v="2"/>
    <x v="4"/>
    <n v="20180"/>
    <n v="10.09"/>
    <n v="1210.8"/>
    <m/>
    <m/>
    <x v="1"/>
    <m/>
    <x v="2"/>
    <x v="2"/>
  </r>
  <r>
    <d v="2022-07-20T00:00:00"/>
    <m/>
    <n v="17"/>
    <n v="1"/>
    <x v="2"/>
    <x v="4"/>
    <n v="24980"/>
    <n v="12.49"/>
    <n v="1498.8"/>
    <m/>
    <m/>
    <x v="1"/>
    <m/>
    <x v="2"/>
    <x v="2"/>
  </r>
  <r>
    <d v="2022-07-20T00:00:00"/>
    <m/>
    <n v="18"/>
    <n v="3"/>
    <x v="2"/>
    <x v="4"/>
    <n v="11100"/>
    <n v="5.55"/>
    <n v="666"/>
    <m/>
    <m/>
    <x v="1"/>
    <m/>
    <x v="2"/>
    <x v="2"/>
  </r>
  <r>
    <d v="2022-07-20T00:00:00"/>
    <m/>
    <n v="3"/>
    <s v="Rolloff"/>
    <x v="0"/>
    <x v="4"/>
    <n v="3020"/>
    <n v="1.51"/>
    <n v="181.2"/>
    <s v="Final Pull"/>
    <n v="12800639"/>
    <x v="0"/>
    <s v="Clatsop Distributing Co #26"/>
    <x v="2"/>
    <x v="2"/>
  </r>
  <r>
    <d v="2022-07-20T00:00:00"/>
    <m/>
    <n v="5"/>
    <s v="Rolloff"/>
    <x v="0"/>
    <x v="4"/>
    <n v="3880"/>
    <n v="1.94"/>
    <n v="232.79999999999998"/>
    <s v="Dump &amp; Return"/>
    <n v="271296"/>
    <x v="0"/>
    <s v="Jack's #C4"/>
    <x v="2"/>
    <x v="2"/>
  </r>
  <r>
    <d v="2022-07-20T00:00:00"/>
    <m/>
    <n v="5"/>
    <s v="Rolloff"/>
    <x v="0"/>
    <x v="4"/>
    <n v="11500"/>
    <n v="5.75"/>
    <n v="690"/>
    <s v="Final Pull"/>
    <n v="271972"/>
    <x v="0"/>
    <s v="A Morris # 2430"/>
    <x v="2"/>
    <x v="2"/>
  </r>
  <r>
    <d v="2022-07-20T00:00:00"/>
    <m/>
    <n v="5"/>
    <s v="Rolloff"/>
    <x v="0"/>
    <x v="4"/>
    <n v="2680"/>
    <n v="1.34"/>
    <n v="160.80000000000001"/>
    <s v="Final Pull"/>
    <s v="269778-002"/>
    <x v="0"/>
    <s v=" Servpro #1430"/>
    <x v="2"/>
    <x v="2"/>
  </r>
  <r>
    <d v="2022-07-21T00:00:00"/>
    <m/>
    <n v="14"/>
    <n v="3"/>
    <x v="2"/>
    <x v="4"/>
    <n v="15820"/>
    <n v="7.91"/>
    <n v="949.2"/>
    <m/>
    <m/>
    <x v="1"/>
    <m/>
    <x v="2"/>
    <x v="2"/>
  </r>
  <r>
    <d v="2022-07-21T00:00:00"/>
    <m/>
    <n v="16"/>
    <n v="2"/>
    <x v="2"/>
    <x v="4"/>
    <n v="17540"/>
    <n v="8.77"/>
    <n v="1052.3999999999999"/>
    <m/>
    <m/>
    <x v="1"/>
    <m/>
    <x v="2"/>
    <x v="2"/>
  </r>
  <r>
    <d v="2022-07-21T00:00:00"/>
    <m/>
    <n v="18"/>
    <n v="1"/>
    <x v="2"/>
    <x v="4"/>
    <n v="22720"/>
    <n v="11.36"/>
    <n v="1363.1999999999998"/>
    <m/>
    <m/>
    <x v="1"/>
    <m/>
    <x v="2"/>
    <x v="2"/>
  </r>
  <r>
    <d v="2022-07-21T00:00:00"/>
    <m/>
    <n v="2"/>
    <s v="Rolloff"/>
    <x v="0"/>
    <x v="4"/>
    <n v="4420"/>
    <n v="2.21"/>
    <n v="265.2"/>
    <s v="Final Pull"/>
    <s v="271260-002"/>
    <x v="0"/>
    <s v="A Ingebretsen # 10"/>
    <x v="2"/>
    <x v="2"/>
  </r>
  <r>
    <d v="2022-07-21T00:00:00"/>
    <m/>
    <n v="2"/>
    <s v="Rolloff"/>
    <x v="0"/>
    <x v="4"/>
    <n v="4560"/>
    <n v="2.2799999999999998"/>
    <n v="273.59999999999997"/>
    <s v="Final Pull"/>
    <n v="12800608"/>
    <x v="0"/>
    <s v="M McCord # 8"/>
    <x v="2"/>
    <x v="2"/>
  </r>
  <r>
    <d v="2022-07-21T00:00:00"/>
    <m/>
    <n v="3"/>
    <s v="Rolloff"/>
    <x v="0"/>
    <x v="4"/>
    <n v="2460"/>
    <n v="1.23"/>
    <n v="147.6"/>
    <s v="Dump &amp; Return"/>
    <n v="263833"/>
    <x v="0"/>
    <s v="Nisbet Oyster # C10"/>
    <x v="2"/>
    <x v="2"/>
  </r>
  <r>
    <d v="2022-07-22T00:00:00"/>
    <m/>
    <n v="12"/>
    <n v="1"/>
    <x v="3"/>
    <x v="4"/>
    <n v="35540"/>
    <n v="17.77"/>
    <n v="2132.4"/>
    <m/>
    <m/>
    <x v="1"/>
    <m/>
    <x v="2"/>
    <x v="2"/>
  </r>
  <r>
    <d v="2022-07-22T00:00:00"/>
    <m/>
    <n v="17"/>
    <n v="2"/>
    <x v="2"/>
    <x v="4"/>
    <n v="18380"/>
    <n v="9.19"/>
    <n v="1102.8"/>
    <m/>
    <m/>
    <x v="1"/>
    <m/>
    <x v="2"/>
    <x v="2"/>
  </r>
  <r>
    <d v="2022-07-22T00:00:00"/>
    <m/>
    <n v="18"/>
    <n v="3"/>
    <x v="2"/>
    <x v="4"/>
    <n v="10600"/>
    <n v="5.3"/>
    <n v="636"/>
    <m/>
    <m/>
    <x v="1"/>
    <m/>
    <x v="2"/>
    <x v="2"/>
  </r>
  <r>
    <d v="2022-07-22T00:00:00"/>
    <m/>
    <n v="2"/>
    <s v="Rolloff"/>
    <x v="0"/>
    <x v="4"/>
    <n v="7600"/>
    <n v="3.8"/>
    <n v="456"/>
    <s v="Final Pull"/>
    <n v="12800686"/>
    <x v="0"/>
    <s v=" Weyco/C Crawford # 6"/>
    <x v="2"/>
    <x v="2"/>
  </r>
  <r>
    <d v="2022-07-22T00:00:00"/>
    <m/>
    <n v="4"/>
    <s v="Rolloff"/>
    <x v="0"/>
    <x v="4"/>
    <n v="2000"/>
    <n v="1"/>
    <n v="120"/>
    <s v="Dump &amp; Return"/>
    <n v="273083"/>
    <x v="0"/>
    <s v="1000 Trails # C6"/>
    <x v="2"/>
    <x v="2"/>
  </r>
  <r>
    <d v="2022-07-22T00:00:00"/>
    <m/>
    <n v="4"/>
    <s v="Rolloff"/>
    <x v="0"/>
    <x v="4"/>
    <n v="2780"/>
    <n v="1.39"/>
    <n v="166.79999999999998"/>
    <s v="Final Pull"/>
    <n v="12798444"/>
    <x v="0"/>
    <s v="legendz #19"/>
    <x v="2"/>
    <x v="2"/>
  </r>
  <r>
    <d v="2022-07-22T00:00:00"/>
    <m/>
    <n v="5"/>
    <s v="Rolloff"/>
    <x v="0"/>
    <x v="4"/>
    <n v="1920"/>
    <n v="0.96"/>
    <n v="115.19999999999999"/>
    <s v="Dump &amp; Return"/>
    <s v="270950-001"/>
    <x v="0"/>
    <s v="LB City Shop # C3"/>
    <x v="2"/>
    <x v="2"/>
  </r>
  <r>
    <d v="2022-07-22T00:00:00"/>
    <m/>
    <n v="5"/>
    <s v="Rolloff"/>
    <x v="0"/>
    <x v="4"/>
    <n v="13340"/>
    <n v="6.67"/>
    <n v="800.4"/>
    <s v="Dump &amp; Return"/>
    <n v="264619"/>
    <x v="0"/>
    <s v="Sid's Shop N Kart  Compactor"/>
    <x v="2"/>
    <x v="2"/>
  </r>
  <r>
    <d v="2022-07-22T00:00:00"/>
    <m/>
    <n v="5"/>
    <s v="Rolloff"/>
    <x v="0"/>
    <x v="4"/>
    <n v="3960"/>
    <n v="1.98"/>
    <n v="237.6"/>
    <s v="Final Pull"/>
    <n v="12798928"/>
    <x v="0"/>
    <s v="D McPherson # 28"/>
    <x v="2"/>
    <x v="2"/>
  </r>
  <r>
    <d v="2022-07-22T00:00:00"/>
    <m/>
    <n v="5"/>
    <s v="Rolloff"/>
    <x v="0"/>
    <x v="4"/>
    <n v="2600"/>
    <n v="1.3"/>
    <n v="156"/>
    <s v="Final Pull"/>
    <s v="269978-002"/>
    <x v="0"/>
    <s v=" A French # 1930"/>
    <x v="2"/>
    <x v="2"/>
  </r>
  <r>
    <d v="2022-07-22T00:00:00"/>
    <m/>
    <n v="5"/>
    <s v="Rolloff"/>
    <x v="0"/>
    <x v="4"/>
    <n v="8280"/>
    <n v="4.1399999999999997"/>
    <n v="496.79999999999995"/>
    <s v="Dump &amp; Return"/>
    <s v="268662-001"/>
    <x v="0"/>
    <s v="SHOA Compactor #1"/>
    <x v="2"/>
    <x v="2"/>
  </r>
  <r>
    <d v="2022-07-25T00:00:00"/>
    <m/>
    <n v="14"/>
    <n v="4"/>
    <x v="2"/>
    <x v="4"/>
    <n v="12200"/>
    <n v="6.1"/>
    <n v="732"/>
    <m/>
    <m/>
    <x v="1"/>
    <m/>
    <x v="2"/>
    <x v="2"/>
  </r>
  <r>
    <d v="2022-07-25T00:00:00"/>
    <m/>
    <n v="16"/>
    <n v="1"/>
    <x v="3"/>
    <x v="4"/>
    <n v="41360"/>
    <n v="20.68"/>
    <n v="2481.6"/>
    <m/>
    <m/>
    <x v="1"/>
    <m/>
    <x v="2"/>
    <x v="2"/>
  </r>
  <r>
    <d v="2022-07-25T00:00:00"/>
    <m/>
    <n v="17"/>
    <n v="3"/>
    <x v="2"/>
    <x v="4"/>
    <n v="21020"/>
    <n v="10.51"/>
    <n v="1261.2"/>
    <m/>
    <m/>
    <x v="1"/>
    <m/>
    <x v="2"/>
    <x v="2"/>
  </r>
  <r>
    <d v="2022-07-25T00:00:00"/>
    <m/>
    <n v="18"/>
    <n v="2"/>
    <x v="2"/>
    <x v="4"/>
    <n v="10960"/>
    <n v="5.48"/>
    <n v="657.6"/>
    <m/>
    <m/>
    <x v="1"/>
    <m/>
    <x v="2"/>
    <x v="2"/>
  </r>
  <r>
    <d v="2022-07-25T00:00:00"/>
    <m/>
    <n v="2"/>
    <s v="Rolloff"/>
    <x v="0"/>
    <x v="4"/>
    <n v="3260"/>
    <n v="1.63"/>
    <n v="195.6"/>
    <s v="Dump &amp; Return"/>
    <s v="261827-003"/>
    <x v="0"/>
    <s v="Naselle Youth Camp # 18"/>
    <x v="2"/>
    <x v="2"/>
  </r>
  <r>
    <d v="2022-07-25T00:00:00"/>
    <m/>
    <n v="2"/>
    <s v="Rolloff"/>
    <x v="0"/>
    <x v="4"/>
    <n v="3800"/>
    <n v="1.9"/>
    <n v="228"/>
    <s v="Final Pull"/>
    <n v="12800823"/>
    <x v="0"/>
    <s v="J Straub # 28"/>
    <x v="2"/>
    <x v="2"/>
  </r>
  <r>
    <d v="2022-07-25T00:00:00"/>
    <m/>
    <n v="3"/>
    <s v="Rolloff"/>
    <x v="0"/>
    <x v="4"/>
    <n v="4460"/>
    <n v="2.23"/>
    <n v="267.60000000000002"/>
    <s v="Dump &amp; Return"/>
    <s v="12797190-001"/>
    <x v="0"/>
    <s v="Weyco Trash #4L"/>
    <x v="2"/>
    <x v="2"/>
  </r>
  <r>
    <d v="2022-07-25T00:00:00"/>
    <m/>
    <n v="3"/>
    <s v="Rolloff"/>
    <x v="0"/>
    <x v="4"/>
    <n v="5060"/>
    <n v="2.5299999999999998"/>
    <n v="303.59999999999997"/>
    <s v="Final Pull"/>
    <n v="12800726"/>
    <x v="0"/>
    <s v="MRC Roofing # 26"/>
    <x v="2"/>
    <x v="2"/>
  </r>
  <r>
    <d v="2022-07-25T00:00:00"/>
    <m/>
    <n v="5"/>
    <s v="Rolloff"/>
    <x v="0"/>
    <x v="4"/>
    <n v="2560"/>
    <n v="1.28"/>
    <n v="153.6"/>
    <s v="Dump &amp; Return"/>
    <n v="12798338"/>
    <x v="0"/>
    <s v="Bornstein Seafood # 10L"/>
    <x v="2"/>
    <x v="2"/>
  </r>
  <r>
    <d v="2022-07-25T00:00:00"/>
    <m/>
    <n v="5"/>
    <s v="Rolloff"/>
    <x v="0"/>
    <x v="4"/>
    <n v="2420"/>
    <n v="1.21"/>
    <n v="145.19999999999999"/>
    <s v="Dump &amp; Return"/>
    <n v="273083"/>
    <x v="0"/>
    <s v="1000 Trails # C6"/>
    <x v="2"/>
    <x v="2"/>
  </r>
  <r>
    <d v="2022-07-25T00:00:00"/>
    <m/>
    <n v="5"/>
    <s v="Rolloff"/>
    <x v="0"/>
    <x v="4"/>
    <n v="1900"/>
    <n v="0.95"/>
    <n v="114"/>
    <s v="Final Pull"/>
    <s v="261128-002"/>
    <x v="0"/>
    <s v="B Hash # 3"/>
    <x v="2"/>
    <x v="2"/>
  </r>
  <r>
    <d v="2022-07-25T00:00:00"/>
    <m/>
    <n v="5"/>
    <s v="Rolloff"/>
    <x v="0"/>
    <x v="4"/>
    <n v="2880"/>
    <n v="1.44"/>
    <n v="172.79999999999998"/>
    <s v="Dump &amp; Return"/>
    <s v="270950-001"/>
    <x v="0"/>
    <s v="LB City Shop #3C"/>
    <x v="2"/>
    <x v="2"/>
  </r>
  <r>
    <d v="2022-07-25T00:00:00"/>
    <m/>
    <n v="5"/>
    <s v="Rolloff"/>
    <x v="0"/>
    <x v="4"/>
    <n v="2820"/>
    <n v="1.41"/>
    <n v="169.2"/>
    <s v="Final Pull"/>
    <s v="271787-002"/>
    <x v="0"/>
    <s v="M Meriwether #16"/>
    <x v="2"/>
    <x v="2"/>
  </r>
  <r>
    <d v="2022-07-26T00:00:00"/>
    <m/>
    <n v="14"/>
    <n v="4"/>
    <x v="2"/>
    <x v="4"/>
    <n v="9920"/>
    <n v="4.96"/>
    <n v="595.20000000000005"/>
    <m/>
    <m/>
    <x v="1"/>
    <m/>
    <x v="2"/>
    <x v="2"/>
  </r>
  <r>
    <d v="2022-07-26T00:00:00"/>
    <m/>
    <n v="16"/>
    <n v="1"/>
    <x v="2"/>
    <x v="4"/>
    <n v="26260"/>
    <n v="13.13"/>
    <n v="1575.6000000000001"/>
    <m/>
    <m/>
    <x v="1"/>
    <m/>
    <x v="2"/>
    <x v="2"/>
  </r>
  <r>
    <d v="2022-07-26T00:00:00"/>
    <m/>
    <n v="17"/>
    <n v="2"/>
    <x v="2"/>
    <x v="4"/>
    <n v="10520"/>
    <n v="5.26"/>
    <n v="631.19999999999993"/>
    <m/>
    <m/>
    <x v="1"/>
    <m/>
    <x v="2"/>
    <x v="2"/>
  </r>
  <r>
    <d v="2022-07-26T00:00:00"/>
    <m/>
    <n v="18"/>
    <n v="3"/>
    <x v="2"/>
    <x v="4"/>
    <n v="18560"/>
    <n v="9.2799999999999994"/>
    <n v="1113.5999999999999"/>
    <m/>
    <m/>
    <x v="1"/>
    <m/>
    <x v="2"/>
    <x v="2"/>
  </r>
  <r>
    <d v="2022-07-26T00:00:00"/>
    <m/>
    <n v="2"/>
    <s v="Rolloff"/>
    <x v="0"/>
    <x v="4"/>
    <n v="4680"/>
    <n v="2.34"/>
    <n v="280.79999999999995"/>
    <s v="Final Pull"/>
    <s v="261798-002"/>
    <x v="0"/>
    <s v=" R Seiler # 1530"/>
    <x v="2"/>
    <x v="2"/>
  </r>
  <r>
    <d v="2022-07-26T00:00:00"/>
    <m/>
    <n v="5"/>
    <s v="Rolloff"/>
    <x v="0"/>
    <x v="4"/>
    <n v="7280"/>
    <n v="3.64"/>
    <n v="436.8"/>
    <s v="Dump &amp; Return"/>
    <n v="12800199"/>
    <x v="0"/>
    <s v="T Tutupalli # 3730"/>
    <x v="2"/>
    <x v="2"/>
  </r>
  <r>
    <d v="2022-07-26T00:00:00"/>
    <m/>
    <n v="5"/>
    <s v="Rolloff"/>
    <x v="0"/>
    <x v="4"/>
    <n v="6520"/>
    <n v="3.26"/>
    <n v="391.2"/>
    <s v="Dump &amp; Return"/>
    <n v="271296"/>
    <x v="0"/>
    <s v="Jack's # 1L30"/>
    <x v="2"/>
    <x v="2"/>
  </r>
  <r>
    <d v="2022-07-26T00:00:00"/>
    <m/>
    <n v="5"/>
    <s v="Rolloff"/>
    <x v="0"/>
    <x v="4"/>
    <n v="8380"/>
    <n v="4.1900000000000004"/>
    <n v="502.80000000000007"/>
    <s v="Dump &amp; Return"/>
    <n v="12800199"/>
    <x v="0"/>
    <s v="T Tutupalli # 2930"/>
    <x v="2"/>
    <x v="2"/>
  </r>
  <r>
    <d v="2022-07-26T00:00:00"/>
    <m/>
    <n v="5"/>
    <s v="Rolloff"/>
    <x v="0"/>
    <x v="4"/>
    <n v="3140"/>
    <n v="1.57"/>
    <n v="188.4"/>
    <s v="Dump &amp; Return"/>
    <n v="269949"/>
    <x v="0"/>
    <s v="Okies Thriftway # C2"/>
    <x v="2"/>
    <x v="2"/>
  </r>
  <r>
    <d v="2022-07-26T00:00:00"/>
    <m/>
    <n v="5"/>
    <s v="Rolloff"/>
    <x v="0"/>
    <x v="4"/>
    <n v="6540"/>
    <n v="3.27"/>
    <n v="392.4"/>
    <s v="Final Pull"/>
    <s v="272987-003"/>
    <x v="0"/>
    <s v="N Duddingtom # 2430"/>
    <x v="2"/>
    <x v="2"/>
  </r>
  <r>
    <d v="2022-07-26T00:00:00"/>
    <m/>
    <n v="5"/>
    <s v="Rolloff"/>
    <x v="0"/>
    <x v="4"/>
    <n v="3460"/>
    <n v="1.73"/>
    <n v="207.6"/>
    <s v="Final Pull"/>
    <s v="274021-002"/>
    <x v="0"/>
    <s v="C Davis #8"/>
    <x v="2"/>
    <x v="2"/>
  </r>
  <r>
    <d v="2022-07-27T00:00:00"/>
    <m/>
    <n v="14"/>
    <n v="4"/>
    <x v="2"/>
    <x v="4"/>
    <n v="17500"/>
    <n v="8.75"/>
    <n v="1050"/>
    <m/>
    <m/>
    <x v="1"/>
    <m/>
    <x v="2"/>
    <x v="2"/>
  </r>
  <r>
    <d v="2022-07-27T00:00:00"/>
    <m/>
    <n v="16"/>
    <n v="2"/>
    <x v="2"/>
    <x v="4"/>
    <n v="21300"/>
    <n v="10.65"/>
    <n v="1278"/>
    <m/>
    <m/>
    <x v="1"/>
    <m/>
    <x v="2"/>
    <x v="2"/>
  </r>
  <r>
    <d v="2022-07-27T00:00:00"/>
    <m/>
    <n v="17"/>
    <n v="1"/>
    <x v="2"/>
    <x v="4"/>
    <n v="23160"/>
    <n v="11.58"/>
    <n v="1389.6"/>
    <m/>
    <m/>
    <x v="1"/>
    <m/>
    <x v="2"/>
    <x v="2"/>
  </r>
  <r>
    <d v="2022-07-27T00:00:00"/>
    <m/>
    <n v="18"/>
    <n v="3"/>
    <x v="2"/>
    <x v="4"/>
    <n v="10380"/>
    <n v="5.19"/>
    <n v="622.80000000000007"/>
    <m/>
    <m/>
    <x v="1"/>
    <m/>
    <x v="2"/>
    <x v="2"/>
  </r>
  <r>
    <d v="2022-07-27T00:00:00"/>
    <m/>
    <n v="5"/>
    <s v="Rolloff"/>
    <x v="0"/>
    <x v="4"/>
    <n v="2980"/>
    <n v="1.49"/>
    <n v="178.8"/>
    <s v="Final Pull"/>
    <n v="12800199"/>
    <x v="0"/>
    <s v="T Tutupalli #630"/>
    <x v="2"/>
    <x v="2"/>
  </r>
  <r>
    <d v="2022-07-27T00:00:00"/>
    <m/>
    <n v="5"/>
    <s v="Rolloff"/>
    <x v="0"/>
    <x v="4"/>
    <n v="5140"/>
    <n v="2.57"/>
    <n v="308.39999999999998"/>
    <s v="Dump &amp; Return"/>
    <n v="12800199"/>
    <x v="0"/>
    <s v="T Tutupalli # 1330"/>
    <x v="2"/>
    <x v="2"/>
  </r>
  <r>
    <d v="2022-07-27T00:00:00"/>
    <m/>
    <n v="5"/>
    <s v="Rolloff"/>
    <x v="0"/>
    <x v="4"/>
    <n v="3420"/>
    <n v="1.71"/>
    <n v="205.2"/>
    <s v="Final Pull"/>
    <s v="261357-002"/>
    <x v="0"/>
    <s v="V Wheatley #2"/>
    <x v="2"/>
    <x v="2"/>
  </r>
  <r>
    <d v="2022-07-27T00:00:00"/>
    <m/>
    <n v="5"/>
    <s v="Rolloff"/>
    <x v="0"/>
    <x v="4"/>
    <n v="3580"/>
    <n v="1.79"/>
    <n v="214.8"/>
    <s v="Dump &amp; Return"/>
    <n v="271296"/>
    <x v="0"/>
    <s v="Jack's  #C11"/>
    <x v="2"/>
    <x v="2"/>
  </r>
  <r>
    <d v="2022-07-27T00:00:00"/>
    <m/>
    <n v="5"/>
    <s v="Rolloff"/>
    <x v="0"/>
    <x v="4"/>
    <n v="12280"/>
    <n v="6.14"/>
    <n v="736.8"/>
    <s v="Dump &amp; Return"/>
    <s v="268662-002"/>
    <x v="0"/>
    <s v="SHOA comp #2"/>
    <x v="0"/>
    <x v="2"/>
  </r>
  <r>
    <d v="2022-07-28T00:00:00"/>
    <m/>
    <n v="18"/>
    <n v="1"/>
    <x v="4"/>
    <x v="4"/>
    <n v="8320"/>
    <n v="4.16"/>
    <n v="499.20000000000005"/>
    <m/>
    <m/>
    <x v="1"/>
    <m/>
    <x v="2"/>
    <x v="2"/>
  </r>
  <r>
    <d v="2022-07-28T00:00:00"/>
    <m/>
    <n v="18"/>
    <n v="1"/>
    <x v="4"/>
    <x v="4"/>
    <n v="13660"/>
    <n v="6.83"/>
    <n v="819.6"/>
    <m/>
    <m/>
    <x v="1"/>
    <m/>
    <x v="2"/>
    <x v="2"/>
  </r>
  <r>
    <d v="2022-07-28T00:00:00"/>
    <m/>
    <n v="17"/>
    <n v="3"/>
    <x v="4"/>
    <x v="4"/>
    <n v="15900"/>
    <n v="7.95"/>
    <n v="954"/>
    <m/>
    <m/>
    <x v="1"/>
    <m/>
    <x v="2"/>
    <x v="2"/>
  </r>
  <r>
    <d v="2022-07-28T00:00:00"/>
    <m/>
    <n v="16"/>
    <n v="2"/>
    <x v="4"/>
    <x v="4"/>
    <n v="17260"/>
    <n v="8.6300000000000008"/>
    <n v="1035.6000000000001"/>
    <m/>
    <m/>
    <x v="1"/>
    <m/>
    <x v="2"/>
    <x v="2"/>
  </r>
  <r>
    <d v="2022-07-28T00:00:00"/>
    <m/>
    <n v="3"/>
    <s v="Rolloff"/>
    <x v="0"/>
    <x v="4"/>
    <n v="3440"/>
    <n v="1.72"/>
    <n v="206.4"/>
    <s v="Final Pull"/>
    <n v="273881"/>
    <x v="0"/>
    <m/>
    <x v="2"/>
    <x v="2"/>
  </r>
  <r>
    <d v="2022-07-28T00:00:00"/>
    <m/>
    <n v="2"/>
    <s v="Rolloff"/>
    <x v="0"/>
    <x v="4"/>
    <n v="4620"/>
    <n v="2.31"/>
    <n v="277.2"/>
    <s v="Final Pull"/>
    <n v="264690"/>
    <x v="0"/>
    <m/>
    <x v="2"/>
    <x v="2"/>
  </r>
  <r>
    <d v="2022-07-28T00:00:00"/>
    <m/>
    <n v="2"/>
    <s v="Rolloff"/>
    <x v="0"/>
    <x v="4"/>
    <n v="4720"/>
    <n v="2.36"/>
    <n v="283.2"/>
    <s v="Final Pull"/>
    <s v="268162-002"/>
    <x v="0"/>
    <m/>
    <x v="2"/>
    <x v="2"/>
  </r>
  <r>
    <d v="2022-07-29T00:00:00"/>
    <m/>
    <n v="17"/>
    <n v="2"/>
    <x v="4"/>
    <x v="4"/>
    <n v="18260"/>
    <n v="9.1300000000000008"/>
    <n v="1095.6000000000001"/>
    <m/>
    <m/>
    <x v="1"/>
    <m/>
    <x v="2"/>
    <x v="2"/>
  </r>
  <r>
    <d v="2022-07-29T00:00:00"/>
    <m/>
    <n v="16"/>
    <n v="1"/>
    <x v="3"/>
    <x v="4"/>
    <n v="6940"/>
    <n v="3.47"/>
    <n v="416.40000000000003"/>
    <m/>
    <m/>
    <x v="1"/>
    <m/>
    <x v="2"/>
    <x v="2"/>
  </r>
  <r>
    <d v="2022-07-29T00:00:00"/>
    <m/>
    <n v="16"/>
    <n v="1"/>
    <x v="3"/>
    <x v="4"/>
    <n v="19720"/>
    <n v="9.86"/>
    <n v="1183.1999999999998"/>
    <m/>
    <m/>
    <x v="1"/>
    <m/>
    <x v="2"/>
    <x v="2"/>
  </r>
  <r>
    <d v="2022-07-29T00:00:00"/>
    <m/>
    <n v="16"/>
    <n v="1"/>
    <x v="3"/>
    <x v="4"/>
    <n v="12540"/>
    <n v="6.27"/>
    <n v="752.4"/>
    <m/>
    <m/>
    <x v="1"/>
    <m/>
    <x v="2"/>
    <x v="2"/>
  </r>
  <r>
    <d v="2022-07-29T00:00:00"/>
    <m/>
    <n v="18"/>
    <n v="3"/>
    <x v="4"/>
    <x v="4"/>
    <n v="11380"/>
    <n v="5.69"/>
    <n v="682.80000000000007"/>
    <m/>
    <m/>
    <x v="1"/>
    <m/>
    <x v="2"/>
    <x v="2"/>
  </r>
  <r>
    <d v="2022-07-29T00:00:00"/>
    <m/>
    <n v="5"/>
    <s v="Rolloff"/>
    <x v="0"/>
    <x v="4"/>
    <n v="2200"/>
    <n v="1.1000000000000001"/>
    <n v="132"/>
    <s v="Dump &amp; Return"/>
    <n v="273083"/>
    <x v="0"/>
    <m/>
    <x v="2"/>
    <x v="2"/>
  </r>
  <r>
    <d v="2022-07-29T00:00:00"/>
    <m/>
    <n v="5"/>
    <s v="Rolloff"/>
    <x v="0"/>
    <x v="4"/>
    <n v="2020"/>
    <n v="1.01"/>
    <n v="121.2"/>
    <s v="Dump &amp; Return"/>
    <s v="270950-001"/>
    <x v="0"/>
    <m/>
    <x v="2"/>
    <x v="2"/>
  </r>
  <r>
    <d v="2022-07-29T00:00:00"/>
    <m/>
    <n v="5"/>
    <s v="Rolloff"/>
    <x v="0"/>
    <x v="4"/>
    <n v="5640"/>
    <n v="2.82"/>
    <n v="338.4"/>
    <s v="Dump &amp; Return"/>
    <n v="272077"/>
    <x v="0"/>
    <m/>
    <x v="2"/>
    <x v="2"/>
  </r>
  <r>
    <d v="2022-07-29T00:00:00"/>
    <m/>
    <n v="5"/>
    <s v="Rolloff"/>
    <x v="0"/>
    <x v="4"/>
    <n v="5180"/>
    <n v="2.59"/>
    <n v="310.79999999999995"/>
    <s v="Dump &amp; Return"/>
    <s v="266530-002"/>
    <x v="0"/>
    <m/>
    <x v="2"/>
    <x v="2"/>
  </r>
  <r>
    <d v="2022-07-29T00:00:00"/>
    <m/>
    <n v="5"/>
    <s v="Rolloff"/>
    <x v="0"/>
    <x v="4"/>
    <n v="7660"/>
    <n v="3.83"/>
    <n v="459.6"/>
    <s v="Dump &amp; Return"/>
    <s v="268662-001"/>
    <x v="0"/>
    <m/>
    <x v="2"/>
    <x v="2"/>
  </r>
  <r>
    <d v="2022-07-29T00:00:00"/>
    <m/>
    <n v="5"/>
    <s v="Rolloff"/>
    <x v="0"/>
    <x v="4"/>
    <n v="2400"/>
    <n v="1.2"/>
    <n v="144"/>
    <s v="Dump &amp; Return"/>
    <s v="12797190-001"/>
    <x v="0"/>
    <m/>
    <x v="2"/>
    <x v="2"/>
  </r>
  <r>
    <d v="2022-07-29T00:00:00"/>
    <m/>
    <n v="5"/>
    <s v="Rolloff"/>
    <x v="0"/>
    <x v="4"/>
    <n v="3360"/>
    <n v="1.68"/>
    <n v="201.6"/>
    <s v="Dump &amp; Return"/>
    <n v="263310"/>
    <x v="0"/>
    <m/>
    <x v="2"/>
    <x v="2"/>
  </r>
  <r>
    <d v="2022-07-29T00:00:00"/>
    <m/>
    <n v="2"/>
    <s v="Rolloff"/>
    <x v="0"/>
    <x v="4"/>
    <n v="4360"/>
    <n v="2.1800000000000002"/>
    <n v="261.60000000000002"/>
    <s v="Final Pull"/>
    <s v="261332-002"/>
    <x v="0"/>
    <m/>
    <x v="2"/>
    <x v="2"/>
  </r>
  <r>
    <d v="2022-07-29T00:00:00"/>
    <m/>
    <n v="2"/>
    <s v="Rolloff"/>
    <x v="0"/>
    <x v="4"/>
    <n v="3800"/>
    <n v="1.9"/>
    <n v="228"/>
    <s v="Final Pull"/>
    <s v="262847-002"/>
    <x v="0"/>
    <m/>
    <x v="2"/>
    <x v="2"/>
  </r>
  <r>
    <d v="2022-07-29T00:00:00"/>
    <m/>
    <n v="2"/>
    <s v="Rolloff"/>
    <x v="0"/>
    <x v="4"/>
    <n v="3940"/>
    <n v="1.97"/>
    <n v="236.4"/>
    <s v="Final Pull"/>
    <n v="268551"/>
    <x v="0"/>
    <m/>
    <x v="2"/>
    <x v="2"/>
  </r>
  <r>
    <d v="2022-08-01T00:00:00"/>
    <n v="10422"/>
    <s v="Zach"/>
    <n v="4"/>
    <x v="4"/>
    <x v="4"/>
    <n v="11980"/>
    <n v="5.99"/>
    <n v="718.80000000000007"/>
    <m/>
    <m/>
    <x v="1"/>
    <m/>
    <x v="2"/>
    <x v="3"/>
  </r>
  <r>
    <d v="2022-08-01T00:00:00"/>
    <n v="10427"/>
    <s v="Pam"/>
    <n v="1"/>
    <x v="3"/>
    <x v="4"/>
    <n v="8660"/>
    <n v="4.33"/>
    <n v="519.6"/>
    <m/>
    <m/>
    <x v="1"/>
    <m/>
    <x v="2"/>
    <x v="3"/>
  </r>
  <r>
    <d v="2022-08-01T00:00:00"/>
    <n v="10395"/>
    <s v="Pam"/>
    <n v="1"/>
    <x v="3"/>
    <x v="4"/>
    <n v="13860"/>
    <n v="6.93"/>
    <n v="831.59999999999991"/>
    <m/>
    <m/>
    <x v="1"/>
    <m/>
    <x v="2"/>
    <x v="3"/>
  </r>
  <r>
    <d v="2022-08-01T00:00:00"/>
    <n v="10350"/>
    <s v="Pam"/>
    <n v="1"/>
    <x v="3"/>
    <x v="4"/>
    <n v="21420"/>
    <n v="10.71"/>
    <n v="1285.2"/>
    <m/>
    <m/>
    <x v="1"/>
    <m/>
    <x v="2"/>
    <x v="3"/>
  </r>
  <r>
    <d v="2022-08-01T00:00:00"/>
    <n v="10426"/>
    <s v="Scott"/>
    <n v="3"/>
    <x v="4"/>
    <x v="4"/>
    <n v="7000"/>
    <n v="3.5"/>
    <n v="420"/>
    <m/>
    <m/>
    <x v="1"/>
    <m/>
    <x v="2"/>
    <x v="3"/>
  </r>
  <r>
    <d v="2022-08-01T00:00:00"/>
    <n v="10406"/>
    <s v="Scott"/>
    <n v="3"/>
    <x v="4"/>
    <x v="4"/>
    <n v="16160"/>
    <n v="8.08"/>
    <n v="969.6"/>
    <m/>
    <m/>
    <x v="1"/>
    <m/>
    <x v="2"/>
    <x v="3"/>
  </r>
  <r>
    <d v="2022-08-01T00:00:00"/>
    <n v="10441"/>
    <s v="Larry"/>
    <n v="2"/>
    <x v="4"/>
    <x v="4"/>
    <n v="11520"/>
    <n v="5.76"/>
    <n v="691.19999999999993"/>
    <m/>
    <m/>
    <x v="1"/>
    <m/>
    <x v="2"/>
    <x v="3"/>
  </r>
  <r>
    <d v="2022-08-01T00:00:00"/>
    <n v="10379"/>
    <s v="Kevin"/>
    <s v="Rolloff"/>
    <x v="0"/>
    <x v="4"/>
    <n v="90"/>
    <n v="4.4999999999999998E-2"/>
    <n v="5.3999999999999995"/>
    <s v="Final Pull"/>
    <s v="261827-004"/>
    <x v="0"/>
    <m/>
    <x v="2"/>
    <x v="3"/>
  </r>
  <r>
    <d v="2022-08-01T00:00:00"/>
    <n v="10370"/>
    <s v="Kevin"/>
    <s v="Rolloff"/>
    <x v="0"/>
    <x v="4"/>
    <n v="3240"/>
    <n v="1.62"/>
    <n v="194.4"/>
    <s v="Dump &amp; Return"/>
    <n v="268528"/>
    <x v="0"/>
    <m/>
    <x v="2"/>
    <x v="3"/>
  </r>
  <r>
    <d v="2022-08-01T00:00:00"/>
    <n v="10346"/>
    <s v="dave"/>
    <s v="Rolloff"/>
    <x v="0"/>
    <x v="4"/>
    <n v="2200"/>
    <n v="1.1000000000000001"/>
    <n v="132"/>
    <s v="Dump &amp; Return"/>
    <n v="273083"/>
    <x v="0"/>
    <m/>
    <x v="2"/>
    <x v="3"/>
  </r>
  <r>
    <d v="2022-08-01T00:00:00"/>
    <n v="10355"/>
    <s v="dave"/>
    <s v="Rolloff"/>
    <x v="0"/>
    <x v="4"/>
    <n v="9000"/>
    <n v="4.5"/>
    <n v="540"/>
    <s v="Final Pull"/>
    <n v="12800199"/>
    <x v="0"/>
    <m/>
    <x v="2"/>
    <x v="3"/>
  </r>
  <r>
    <d v="2022-08-01T00:00:00"/>
    <n v="10365"/>
    <s v="dave"/>
    <s v="Rolloff"/>
    <x v="0"/>
    <x v="4"/>
    <n v="2320"/>
    <n v="1.1599999999999999"/>
    <n v="139.19999999999999"/>
    <s v="Dump &amp; Return"/>
    <s v="270950-001"/>
    <x v="0"/>
    <m/>
    <x v="2"/>
    <x v="3"/>
  </r>
  <r>
    <d v="2022-08-01T00:00:00"/>
    <n v="10407"/>
    <s v="dave"/>
    <s v="Rolloff"/>
    <x v="0"/>
    <x v="4"/>
    <n v="2500"/>
    <n v="1.25"/>
    <n v="150"/>
    <s v="Final Pull"/>
    <n v="12800804"/>
    <x v="0"/>
    <m/>
    <x v="2"/>
    <x v="3"/>
  </r>
  <r>
    <d v="2022-08-02T00:00:00"/>
    <n v="10525"/>
    <s v="Scott"/>
    <n v="2"/>
    <x v="4"/>
    <x v="4"/>
    <n v="11000"/>
    <n v="5.5"/>
    <n v="660"/>
    <m/>
    <m/>
    <x v="0"/>
    <m/>
    <x v="2"/>
    <x v="3"/>
  </r>
  <r>
    <d v="2022-08-02T00:00:00"/>
    <n v="10468"/>
    <s v="Pam"/>
    <n v="1"/>
    <x v="4"/>
    <x v="4"/>
    <n v="14560"/>
    <n v="7.28"/>
    <n v="873.6"/>
    <m/>
    <m/>
    <x v="0"/>
    <m/>
    <x v="2"/>
    <x v="3"/>
  </r>
  <r>
    <d v="2022-08-02T00:00:00"/>
    <n v="10522"/>
    <s v="Pam"/>
    <n v="1"/>
    <x v="4"/>
    <x v="4"/>
    <n v="13700"/>
    <n v="6.85"/>
    <n v="822"/>
    <m/>
    <m/>
    <x v="0"/>
    <m/>
    <x v="2"/>
    <x v="3"/>
  </r>
  <r>
    <d v="2022-08-02T00:00:00"/>
    <n v="10511"/>
    <s v="Zach"/>
    <n v="4"/>
    <x v="4"/>
    <x v="4"/>
    <n v="10720"/>
    <n v="5.36"/>
    <n v="643.20000000000005"/>
    <m/>
    <m/>
    <x v="0"/>
    <m/>
    <x v="2"/>
    <x v="3"/>
  </r>
  <r>
    <d v="2022-08-02T00:00:00"/>
    <n v="10535"/>
    <s v="Larry"/>
    <n v="3"/>
    <x v="4"/>
    <x v="4"/>
    <n v="20100"/>
    <n v="10.050000000000001"/>
    <n v="1206"/>
    <m/>
    <m/>
    <x v="0"/>
    <m/>
    <x v="2"/>
    <x v="3"/>
  </r>
  <r>
    <d v="2022-08-02T00:00:00"/>
    <n v="10455"/>
    <s v="Paul"/>
    <s v="Rolloff"/>
    <x v="0"/>
    <x v="4"/>
    <n v="3060"/>
    <n v="1.53"/>
    <n v="183.6"/>
    <s v="Final Pull"/>
    <n v="12791442"/>
    <x v="0"/>
    <m/>
    <x v="2"/>
    <x v="3"/>
  </r>
  <r>
    <d v="2022-08-02T00:00:00"/>
    <n v="10457"/>
    <s v="Paul"/>
    <s v="Rolloff"/>
    <x v="0"/>
    <x v="4"/>
    <n v="7080"/>
    <n v="3.54"/>
    <n v="424.8"/>
    <s v="Dump &amp; Return"/>
    <n v="271296"/>
    <x v="0"/>
    <m/>
    <x v="2"/>
    <x v="3"/>
  </r>
  <r>
    <d v="2022-08-02T00:00:00"/>
    <n v="10518"/>
    <s v="Paul"/>
    <s v="Rolloff"/>
    <x v="0"/>
    <x v="4"/>
    <n v="11420"/>
    <n v="5.71"/>
    <n v="685.2"/>
    <s v="Dump &amp; Return"/>
    <n v="268662"/>
    <x v="0"/>
    <m/>
    <x v="2"/>
    <x v="3"/>
  </r>
  <r>
    <d v="2022-08-02T00:00:00"/>
    <n v="10500"/>
    <s v="dave"/>
    <s v="Rolloff"/>
    <x v="0"/>
    <x v="4"/>
    <n v="2460"/>
    <n v="1.23"/>
    <n v="147.6"/>
    <s v="Dump &amp; Return"/>
    <n v="274237"/>
    <x v="0"/>
    <m/>
    <x v="2"/>
    <x v="3"/>
  </r>
  <r>
    <d v="2022-08-03T00:00:00"/>
    <n v="10608"/>
    <s v="Zach"/>
    <n v="4"/>
    <x v="4"/>
    <x v="4"/>
    <n v="16360"/>
    <n v="8.18"/>
    <n v="981.59999999999991"/>
    <m/>
    <m/>
    <x v="0"/>
    <m/>
    <x v="2"/>
    <x v="3"/>
  </r>
  <r>
    <d v="2022-08-03T00:00:00"/>
    <n v="10574"/>
    <s v="Pam"/>
    <n v="2"/>
    <x v="4"/>
    <x v="4"/>
    <n v="11520"/>
    <n v="5.76"/>
    <n v="691.19999999999993"/>
    <m/>
    <m/>
    <x v="0"/>
    <m/>
    <x v="2"/>
    <x v="3"/>
  </r>
  <r>
    <d v="2022-08-03T00:00:00"/>
    <n v="10615"/>
    <s v="Pam"/>
    <n v="2"/>
    <x v="4"/>
    <x v="4"/>
    <n v="9900"/>
    <n v="4.95"/>
    <n v="594"/>
    <m/>
    <m/>
    <x v="0"/>
    <m/>
    <x v="2"/>
    <x v="3"/>
  </r>
  <r>
    <d v="2022-08-03T00:00:00"/>
    <n v="10635"/>
    <s v="Scott"/>
    <n v="1"/>
    <x v="3"/>
    <x v="4"/>
    <n v="14720"/>
    <n v="7.36"/>
    <n v="883.2"/>
    <m/>
    <m/>
    <x v="0"/>
    <m/>
    <x v="2"/>
    <x v="3"/>
  </r>
  <r>
    <d v="2022-08-03T00:00:00"/>
    <n v="10567"/>
    <s v="Scott"/>
    <n v="1"/>
    <x v="3"/>
    <x v="4"/>
    <n v="11680"/>
    <n v="5.84"/>
    <n v="700.8"/>
    <m/>
    <m/>
    <x v="0"/>
    <m/>
    <x v="2"/>
    <x v="3"/>
  </r>
  <r>
    <d v="2022-08-03T00:00:00"/>
    <n v="10648"/>
    <s v="Larry"/>
    <n v="3"/>
    <x v="4"/>
    <x v="4"/>
    <n v="14260"/>
    <n v="7.13"/>
    <n v="855.6"/>
    <m/>
    <m/>
    <x v="0"/>
    <m/>
    <x v="2"/>
    <x v="3"/>
  </r>
  <r>
    <d v="2022-08-03T00:00:00"/>
    <n v="10595"/>
    <s v="Kevin"/>
    <s v="Rolloff"/>
    <x v="0"/>
    <x v="4"/>
    <n v="3200"/>
    <n v="1.6"/>
    <n v="192"/>
    <s v="Dump &amp; Return"/>
    <n v="271296"/>
    <x v="0"/>
    <m/>
    <x v="2"/>
    <x v="3"/>
  </r>
  <r>
    <d v="2022-08-03T00:00:00"/>
    <n v="10563"/>
    <s v="dave"/>
    <s v="Rolloff"/>
    <x v="0"/>
    <x v="4"/>
    <n v="10880"/>
    <n v="5.44"/>
    <n v="652.80000000000007"/>
    <s v="Dump &amp; Return"/>
    <n v="12801034"/>
    <x v="0"/>
    <m/>
    <x v="2"/>
    <x v="3"/>
  </r>
  <r>
    <d v="2022-08-03T00:00:00"/>
    <n v="10562"/>
    <s v="dave"/>
    <s v="Rolloff"/>
    <x v="0"/>
    <x v="4"/>
    <n v="22860"/>
    <n v="11.43"/>
    <n v="1371.6"/>
    <s v="Dump &amp; Return"/>
    <n v="12801034"/>
    <x v="0"/>
    <m/>
    <x v="2"/>
    <x v="3"/>
  </r>
  <r>
    <d v="2022-08-03T00:00:00"/>
    <n v="10572"/>
    <s v="dave"/>
    <s v="Rolloff"/>
    <x v="0"/>
    <x v="4"/>
    <n v="2580"/>
    <n v="1.29"/>
    <n v="154.80000000000001"/>
    <s v="Final Pull"/>
    <s v="264703-002"/>
    <x v="0"/>
    <m/>
    <x v="2"/>
    <x v="3"/>
  </r>
  <r>
    <d v="2022-08-03T00:00:00"/>
    <n v="10580"/>
    <s v="dave"/>
    <s v="Rolloff"/>
    <x v="0"/>
    <x v="4"/>
    <n v="2280"/>
    <n v="1.1399999999999999"/>
    <n v="136.79999999999998"/>
    <s v="Dump &amp; Return"/>
    <s v="266494-001"/>
    <x v="0"/>
    <m/>
    <x v="2"/>
    <x v="3"/>
  </r>
  <r>
    <d v="2022-08-03T00:00:00"/>
    <n v="10596"/>
    <s v="dave"/>
    <s v="Rolloff"/>
    <x v="0"/>
    <x v="4"/>
    <n v="1940"/>
    <n v="0.97"/>
    <n v="116.39999999999999"/>
    <s v="Dump &amp; Return"/>
    <s v="272859-002"/>
    <x v="0"/>
    <m/>
    <x v="2"/>
    <x v="3"/>
  </r>
  <r>
    <d v="2022-08-04T00:00:00"/>
    <n v="10708"/>
    <s v="Pam"/>
    <n v="2"/>
    <x v="4"/>
    <x v="4"/>
    <n v="18680"/>
    <n v="9.34"/>
    <n v="1120.8"/>
    <m/>
    <m/>
    <x v="0"/>
    <m/>
    <x v="2"/>
    <x v="3"/>
  </r>
  <r>
    <d v="2022-08-04T00:00:00"/>
    <n v="10718"/>
    <s v="Scott"/>
    <n v="3"/>
    <x v="4"/>
    <x v="4"/>
    <n v="18280"/>
    <n v="9.14"/>
    <n v="1096.8000000000002"/>
    <m/>
    <m/>
    <x v="0"/>
    <m/>
    <x v="2"/>
    <x v="3"/>
  </r>
  <r>
    <d v="2022-08-04T00:00:00"/>
    <n v="10728"/>
    <s v="Larry"/>
    <n v="1"/>
    <x v="4"/>
    <x v="4"/>
    <n v="11900"/>
    <n v="5.95"/>
    <n v="714"/>
    <m/>
    <m/>
    <x v="0"/>
    <m/>
    <x v="2"/>
    <x v="3"/>
  </r>
  <r>
    <d v="2022-08-04T00:00:00"/>
    <n v="10653"/>
    <s v="Larry"/>
    <n v="1"/>
    <x v="4"/>
    <x v="4"/>
    <n v="9300"/>
    <n v="4.6500000000000004"/>
    <n v="558"/>
    <m/>
    <m/>
    <x v="0"/>
    <m/>
    <x v="2"/>
    <x v="3"/>
  </r>
  <r>
    <d v="2022-08-04T00:00:00"/>
    <n v="10659"/>
    <s v="dave"/>
    <s v="Rolloff"/>
    <x v="0"/>
    <x v="4"/>
    <n v="5300"/>
    <n v="2.65"/>
    <n v="318"/>
    <s v="Final Pull"/>
    <s v="268699-002"/>
    <x v="0"/>
    <m/>
    <x v="2"/>
    <x v="3"/>
  </r>
  <r>
    <d v="2022-08-04T00:00:00"/>
    <n v="10657"/>
    <s v="dave"/>
    <s v="Rolloff"/>
    <x v="0"/>
    <x v="4"/>
    <n v="2760"/>
    <n v="1.38"/>
    <n v="165.6"/>
    <s v="Dump &amp; Return"/>
    <n v="269949"/>
    <x v="0"/>
    <m/>
    <x v="2"/>
    <x v="3"/>
  </r>
  <r>
    <d v="2022-08-04T00:00:00"/>
    <n v="10698"/>
    <s v="dave"/>
    <s v="Rolloff"/>
    <x v="0"/>
    <x v="4"/>
    <n v="15960"/>
    <n v="7.98"/>
    <n v="957.6"/>
    <s v="Dump &amp; Return"/>
    <s v="266663-001"/>
    <x v="0"/>
    <m/>
    <x v="2"/>
    <x v="3"/>
  </r>
  <r>
    <d v="2022-08-04T00:00:00"/>
    <n v="10715"/>
    <s v="dave"/>
    <s v="Rolloff"/>
    <x v="0"/>
    <x v="4"/>
    <n v="3180"/>
    <n v="1.59"/>
    <n v="190.8"/>
    <s v="Final Pull"/>
    <n v="12800155"/>
    <x v="0"/>
    <m/>
    <x v="2"/>
    <x v="3"/>
  </r>
  <r>
    <d v="2022-08-04T00:00:00"/>
    <n v="10654"/>
    <s v="Paul"/>
    <s v="Rolloff"/>
    <x v="0"/>
    <x v="4"/>
    <n v="6400"/>
    <n v="3.2"/>
    <n v="384"/>
    <s v="Final Pull"/>
    <n v="268526"/>
    <x v="0"/>
    <m/>
    <x v="2"/>
    <x v="3"/>
  </r>
  <r>
    <d v="2022-08-04T00:00:00"/>
    <n v="10656"/>
    <s v="Paul"/>
    <s v="Rolloff"/>
    <x v="0"/>
    <x v="4"/>
    <n v="2060"/>
    <n v="1.03"/>
    <n v="123.60000000000001"/>
    <s v="Dump &amp; Return"/>
    <s v="261827-003"/>
    <x v="0"/>
    <m/>
    <x v="2"/>
    <x v="3"/>
  </r>
  <r>
    <d v="2022-08-05T00:00:00"/>
    <n v="10826"/>
    <s v="Larry"/>
    <n v="3"/>
    <x v="4"/>
    <x v="4"/>
    <n v="13060"/>
    <n v="6.53"/>
    <n v="783.6"/>
    <m/>
    <m/>
    <x v="0"/>
    <m/>
    <x v="2"/>
    <x v="3"/>
  </r>
  <r>
    <d v="2022-08-05T00:00:00"/>
    <n v="10819"/>
    <s v="Pam"/>
    <n v="1"/>
    <x v="3"/>
    <x v="4"/>
    <n v="5000"/>
    <n v="2.5"/>
    <n v="300"/>
    <m/>
    <m/>
    <x v="0"/>
    <m/>
    <x v="2"/>
    <x v="3"/>
  </r>
  <r>
    <d v="2022-08-05T00:00:00"/>
    <n v="10743"/>
    <s v="Pam"/>
    <n v="1"/>
    <x v="3"/>
    <x v="4"/>
    <n v="17880"/>
    <n v="8.94"/>
    <n v="1072.8"/>
    <m/>
    <m/>
    <x v="0"/>
    <m/>
    <x v="2"/>
    <x v="3"/>
  </r>
  <r>
    <d v="2022-08-05T00:00:00"/>
    <n v="10781"/>
    <s v="Pam"/>
    <n v="1"/>
    <x v="3"/>
    <x v="4"/>
    <n v="14940"/>
    <n v="7.47"/>
    <n v="896.4"/>
    <m/>
    <m/>
    <x v="0"/>
    <m/>
    <x v="2"/>
    <x v="3"/>
  </r>
  <r>
    <d v="2022-08-05T00:00:00"/>
    <n v="10804"/>
    <s v="Scott"/>
    <n v="2"/>
    <x v="4"/>
    <x v="4"/>
    <n v="20500"/>
    <n v="10.25"/>
    <n v="1230"/>
    <m/>
    <m/>
    <x v="0"/>
    <m/>
    <x v="2"/>
    <x v="3"/>
  </r>
  <r>
    <d v="2022-08-05T00:00:00"/>
    <n v="10736"/>
    <s v="dave"/>
    <s v="Rolloff"/>
    <x v="0"/>
    <x v="4"/>
    <n v="2900"/>
    <n v="1.45"/>
    <n v="174"/>
    <s v="Dump &amp; Return"/>
    <n v="273083"/>
    <x v="0"/>
    <m/>
    <x v="2"/>
    <x v="3"/>
  </r>
  <r>
    <d v="2022-08-05T00:00:00"/>
    <n v="10750"/>
    <s v="dave"/>
    <s v="Rolloff"/>
    <x v="0"/>
    <x v="4"/>
    <n v="2620"/>
    <n v="1.31"/>
    <n v="157.20000000000002"/>
    <s v="Dump &amp; Return"/>
    <n v="268528"/>
    <x v="0"/>
    <m/>
    <x v="2"/>
    <x v="3"/>
  </r>
  <r>
    <d v="2022-08-05T00:00:00"/>
    <n v="10737"/>
    <s v="dave"/>
    <s v="Rolloff"/>
    <x v="0"/>
    <x v="4"/>
    <n v="2340"/>
    <n v="1.17"/>
    <n v="140.39999999999998"/>
    <s v="Dump &amp; Return"/>
    <s v="270950-001"/>
    <x v="0"/>
    <m/>
    <x v="2"/>
    <x v="3"/>
  </r>
  <r>
    <d v="2022-08-05T00:00:00"/>
    <n v="10748"/>
    <s v="dave"/>
    <s v="Rolloff"/>
    <x v="0"/>
    <x v="4"/>
    <n v="7940"/>
    <n v="3.97"/>
    <n v="476.40000000000003"/>
    <s v="Final Pull"/>
    <n v="12800199"/>
    <x v="0"/>
    <m/>
    <x v="2"/>
    <x v="3"/>
  </r>
  <r>
    <d v="2022-08-05T00:00:00"/>
    <n v="10779"/>
    <s v="dave"/>
    <s v="Rolloff"/>
    <x v="0"/>
    <x v="4"/>
    <n v="8040"/>
    <n v="4.0199999999999996"/>
    <n v="482.4"/>
    <s v="Dump &amp; Return"/>
    <s v="268662-001"/>
    <x v="0"/>
    <m/>
    <x v="2"/>
    <x v="3"/>
  </r>
  <r>
    <d v="2022-08-05T00:00:00"/>
    <n v="10797"/>
    <s v="Kevin"/>
    <s v="Rolloff"/>
    <x v="0"/>
    <x v="4"/>
    <n v="3040"/>
    <n v="1.52"/>
    <n v="182.4"/>
    <s v="Dump &amp; Return"/>
    <n v="263833"/>
    <x v="0"/>
    <m/>
    <x v="2"/>
    <x v="3"/>
  </r>
  <r>
    <d v="2022-08-09T00:00:00"/>
    <n v="11110"/>
    <s v="Soctt"/>
    <n v="2"/>
    <x v="4"/>
    <x v="4"/>
    <n v="10280"/>
    <n v="5.14"/>
    <n v="616.79999999999995"/>
    <m/>
    <m/>
    <x v="0"/>
    <m/>
    <x v="2"/>
    <x v="3"/>
  </r>
  <r>
    <d v="2022-08-09T00:00:00"/>
    <n v="11102"/>
    <s v="Larry"/>
    <n v="3"/>
    <x v="4"/>
    <x v="4"/>
    <n v="20120"/>
    <n v="10.06"/>
    <n v="1207.2"/>
    <m/>
    <m/>
    <x v="0"/>
    <m/>
    <x v="2"/>
    <x v="3"/>
  </r>
  <r>
    <d v="2022-08-09T00:00:00"/>
    <n v="11065"/>
    <s v="Zach"/>
    <n v="4"/>
    <x v="4"/>
    <x v="4"/>
    <n v="10620"/>
    <n v="5.31"/>
    <n v="637.19999999999993"/>
    <m/>
    <m/>
    <x v="0"/>
    <m/>
    <x v="2"/>
    <x v="3"/>
  </r>
  <r>
    <d v="2022-08-09T00:00:00"/>
    <n v="11036"/>
    <s v="Pam"/>
    <n v="1"/>
    <x v="4"/>
    <x v="4"/>
    <n v="15520"/>
    <n v="7.76"/>
    <n v="931.19999999999993"/>
    <m/>
    <m/>
    <x v="0"/>
    <m/>
    <x v="2"/>
    <x v="3"/>
  </r>
  <r>
    <d v="2022-08-09T00:00:00"/>
    <n v="11088"/>
    <s v="Pam"/>
    <n v="1"/>
    <x v="4"/>
    <x v="4"/>
    <n v="13460"/>
    <n v="6.73"/>
    <n v="807.6"/>
    <m/>
    <m/>
    <x v="0"/>
    <m/>
    <x v="2"/>
    <x v="3"/>
  </r>
  <r>
    <d v="2022-08-09T00:00:00"/>
    <n v="11024"/>
    <s v="dave"/>
    <s v="Rolloff"/>
    <x v="0"/>
    <x v="4"/>
    <n v="2620"/>
    <n v="1.31"/>
    <n v="157.20000000000002"/>
    <s v="Dump &amp; Return"/>
    <n v="270904"/>
    <x v="0"/>
    <m/>
    <x v="2"/>
    <x v="3"/>
  </r>
  <r>
    <d v="2022-08-09T00:00:00"/>
    <n v="11022"/>
    <s v="dave"/>
    <s v="Rolloff"/>
    <x v="0"/>
    <x v="4"/>
    <n v="2740"/>
    <n v="1.37"/>
    <n v="164.4"/>
    <s v="Dump &amp; Return"/>
    <n v="270389"/>
    <x v="0"/>
    <m/>
    <x v="2"/>
    <x v="3"/>
  </r>
  <r>
    <d v="2022-08-09T00:00:00"/>
    <n v="11046"/>
    <s v="dave"/>
    <s v="Rolloff"/>
    <x v="0"/>
    <x v="4"/>
    <n v="4020"/>
    <n v="2.0099999999999998"/>
    <n v="241.2"/>
    <s v="Dump &amp; Return"/>
    <n v="271296"/>
    <x v="0"/>
    <m/>
    <x v="2"/>
    <x v="3"/>
  </r>
  <r>
    <d v="2022-08-09T00:00:00"/>
    <n v="11061"/>
    <s v="dave"/>
    <s v="Rolloff"/>
    <x v="0"/>
    <x v="4"/>
    <n v="2840"/>
    <n v="1.42"/>
    <n v="170.39999999999998"/>
    <s v="Dump &amp; Return"/>
    <n v="12800362"/>
    <x v="0"/>
    <m/>
    <x v="2"/>
    <x v="3"/>
  </r>
  <r>
    <d v="2022-08-09T00:00:00"/>
    <n v="11080"/>
    <s v="dave"/>
    <s v="Rolloff"/>
    <x v="0"/>
    <x v="4"/>
    <n v="8940"/>
    <n v="4.47"/>
    <n v="536.4"/>
    <s v="Dump &amp; Return"/>
    <s v="261827-002"/>
    <x v="0"/>
    <m/>
    <x v="2"/>
    <x v="3"/>
  </r>
  <r>
    <d v="2022-08-10T00:00:00"/>
    <n v="11180"/>
    <s v="Zach"/>
    <n v="4"/>
    <x v="4"/>
    <x v="4"/>
    <n v="17360"/>
    <n v="8.68"/>
    <n v="1041.5999999999999"/>
    <m/>
    <m/>
    <x v="0"/>
    <m/>
    <x v="2"/>
    <x v="3"/>
  </r>
  <r>
    <d v="2022-08-10T00:00:00"/>
    <n v="11194"/>
    <s v="Scott"/>
    <n v="1"/>
    <x v="3"/>
    <x v="4"/>
    <n v="15200"/>
    <n v="7.6"/>
    <n v="912"/>
    <m/>
    <m/>
    <x v="0"/>
    <m/>
    <x v="2"/>
    <x v="3"/>
  </r>
  <r>
    <d v="2022-08-10T00:00:00"/>
    <n v="11132"/>
    <s v="Scott"/>
    <n v="1"/>
    <x v="3"/>
    <x v="4"/>
    <n v="12260"/>
    <n v="6.13"/>
    <n v="735.6"/>
    <m/>
    <m/>
    <x v="0"/>
    <m/>
    <x v="2"/>
    <x v="3"/>
  </r>
  <r>
    <d v="2022-08-10T00:00:00"/>
    <n v="11200"/>
    <s v="Larry"/>
    <n v="3"/>
    <x v="4"/>
    <x v="4"/>
    <n v="12360"/>
    <n v="6.18"/>
    <n v="741.59999999999991"/>
    <m/>
    <m/>
    <x v="0"/>
    <m/>
    <x v="2"/>
    <x v="3"/>
  </r>
  <r>
    <d v="2022-08-10T00:00:00"/>
    <n v="11175"/>
    <s v="Pam"/>
    <n v="2"/>
    <x v="4"/>
    <x v="4"/>
    <n v="10680"/>
    <n v="5.34"/>
    <n v="640.79999999999995"/>
    <m/>
    <m/>
    <x v="0"/>
    <m/>
    <x v="2"/>
    <x v="3"/>
  </r>
  <r>
    <d v="2022-08-10T00:00:00"/>
    <n v="11140"/>
    <s v="Pam"/>
    <n v="2"/>
    <x v="4"/>
    <x v="4"/>
    <n v="11220"/>
    <n v="5.61"/>
    <n v="673.2"/>
    <m/>
    <m/>
    <x v="0"/>
    <m/>
    <x v="2"/>
    <x v="3"/>
  </r>
  <r>
    <d v="2022-08-10T00:00:00"/>
    <n v="11126"/>
    <s v="Kevin"/>
    <s v="Rolloff"/>
    <x v="0"/>
    <x v="4"/>
    <n v="7240"/>
    <n v="3.62"/>
    <n v="434.40000000000003"/>
    <s v="Final Pull"/>
    <n v="12800437"/>
    <x v="0"/>
    <m/>
    <x v="2"/>
    <x v="3"/>
  </r>
  <r>
    <d v="2022-08-10T00:00:00"/>
    <n v="11133"/>
    <s v="Kevin"/>
    <s v="Rolloff"/>
    <x v="0"/>
    <x v="4"/>
    <n v="8180"/>
    <n v="4.09"/>
    <n v="490.79999999999995"/>
    <s v="Final Pull"/>
    <s v="272722-002"/>
    <x v="0"/>
    <m/>
    <x v="2"/>
    <x v="3"/>
  </r>
  <r>
    <d v="2022-08-10T00:00:00"/>
    <n v="11145"/>
    <s v="Kevin"/>
    <s v="Rolloff"/>
    <x v="0"/>
    <x v="4"/>
    <n v="4040"/>
    <n v="2.02"/>
    <n v="242.4"/>
    <s v="Final Pull"/>
    <n v="12801154"/>
    <x v="0"/>
    <m/>
    <x v="2"/>
    <x v="3"/>
  </r>
  <r>
    <d v="2022-08-10T00:00:00"/>
    <n v="11166"/>
    <s v="Kevin"/>
    <s v="Rolloff"/>
    <x v="0"/>
    <x v="4"/>
    <n v="1500"/>
    <n v="0.75"/>
    <n v="90"/>
    <s v="Final Pull"/>
    <n v="268526"/>
    <x v="0"/>
    <m/>
    <x v="2"/>
    <x v="3"/>
  </r>
  <r>
    <d v="2022-08-10T00:00:00"/>
    <n v="11179"/>
    <s v="Kevin"/>
    <s v="Rolloff"/>
    <x v="0"/>
    <x v="4"/>
    <n v="2360"/>
    <n v="1.18"/>
    <n v="141.6"/>
    <s v="Dump &amp; Return"/>
    <n v="266494"/>
    <x v="0"/>
    <m/>
    <x v="2"/>
    <x v="3"/>
  </r>
  <r>
    <d v="2022-08-10T00:00:00"/>
    <n v="11186"/>
    <s v="Kevin"/>
    <s v="Rolloff"/>
    <x v="0"/>
    <x v="4"/>
    <n v="8860"/>
    <n v="4.43"/>
    <n v="531.59999999999991"/>
    <s v="Dump &amp; Return"/>
    <s v="12797190-001"/>
    <x v="0"/>
    <m/>
    <x v="2"/>
    <x v="3"/>
  </r>
  <r>
    <d v="2022-08-10T00:00:00"/>
    <n v="11162"/>
    <s v="Paul"/>
    <s v="Rolloff"/>
    <x v="0"/>
    <x v="4"/>
    <n v="12160"/>
    <n v="6.08"/>
    <n v="729.6"/>
    <s v="Dump &amp; Return"/>
    <s v="268662-001"/>
    <x v="0"/>
    <m/>
    <x v="2"/>
    <x v="3"/>
  </r>
  <r>
    <d v="2022-08-11T00:00:00"/>
    <n v="11255"/>
    <s v="Pam"/>
    <n v="2"/>
    <x v="4"/>
    <x v="4"/>
    <n v="18240"/>
    <n v="9.1199999999999992"/>
    <n v="1094.3999999999999"/>
    <m/>
    <m/>
    <x v="0"/>
    <m/>
    <x v="2"/>
    <x v="3"/>
  </r>
  <r>
    <d v="2022-08-11T00:00:00"/>
    <n v="11268"/>
    <s v="Scott"/>
    <n v="3"/>
    <x v="4"/>
    <x v="4"/>
    <n v="16480"/>
    <n v="8.24"/>
    <n v="988.80000000000007"/>
    <m/>
    <m/>
    <x v="0"/>
    <m/>
    <x v="2"/>
    <x v="3"/>
  </r>
  <r>
    <d v="2022-08-11T00:00:00"/>
    <n v="11266"/>
    <s v="Zach"/>
    <n v="1"/>
    <x v="4"/>
    <x v="4"/>
    <n v="15320"/>
    <n v="7.66"/>
    <n v="919.2"/>
    <m/>
    <m/>
    <x v="0"/>
    <m/>
    <x v="2"/>
    <x v="3"/>
  </r>
  <r>
    <d v="2022-08-11T00:00:00"/>
    <n v="11212"/>
    <s v="Zach"/>
    <n v="1"/>
    <x v="4"/>
    <x v="4"/>
    <n v="9840"/>
    <n v="4.92"/>
    <n v="590.4"/>
    <m/>
    <m/>
    <x v="0"/>
    <m/>
    <x v="2"/>
    <x v="3"/>
  </r>
  <r>
    <d v="2022-08-12T00:00:00"/>
    <n v="22284"/>
    <s v="Kevin"/>
    <s v="Rolloff"/>
    <x v="0"/>
    <x v="4"/>
    <n v="2500"/>
    <n v="1.25"/>
    <n v="150"/>
    <s v="Dump &amp; Return"/>
    <n v="273083"/>
    <x v="0"/>
    <m/>
    <x v="2"/>
    <x v="3"/>
  </r>
  <r>
    <d v="2022-08-12T00:00:00"/>
    <n v="11285"/>
    <s v="Kevin"/>
    <s v="Rolloff"/>
    <x v="0"/>
    <x v="4"/>
    <n v="2500"/>
    <n v="1.25"/>
    <n v="150"/>
    <s v="Dump &amp; Return"/>
    <s v="261827-003"/>
    <x v="0"/>
    <m/>
    <x v="2"/>
    <x v="3"/>
  </r>
  <r>
    <d v="2022-08-12T00:00:00"/>
    <n v="11279"/>
    <s v="Kevin"/>
    <s v="Rolloff"/>
    <x v="0"/>
    <x v="4"/>
    <n v="2420"/>
    <n v="1.21"/>
    <n v="145.19999999999999"/>
    <s v="Dump &amp; Return"/>
    <s v="270950-001"/>
    <x v="0"/>
    <m/>
    <x v="2"/>
    <x v="3"/>
  </r>
  <r>
    <d v="2022-08-12T00:00:00"/>
    <n v="11290"/>
    <s v="Kevin"/>
    <s v="Rolloff"/>
    <x v="0"/>
    <x v="4"/>
    <n v="2240"/>
    <n v="1.1200000000000001"/>
    <n v="134.4"/>
    <s v="Dump &amp; Return"/>
    <n v="261363"/>
    <x v="0"/>
    <m/>
    <x v="2"/>
    <x v="3"/>
  </r>
  <r>
    <d v="2022-08-08T00:00:00"/>
    <n v="10993"/>
    <s v="Zach"/>
    <n v="4"/>
    <x v="4"/>
    <x v="4"/>
    <n v="12160"/>
    <n v="6.08"/>
    <n v="729.6"/>
    <m/>
    <m/>
    <x v="0"/>
    <m/>
    <x v="2"/>
    <x v="3"/>
  </r>
  <r>
    <d v="2022-08-08T00:00:00"/>
    <n v="10956"/>
    <s v="Scott"/>
    <n v="3"/>
    <x v="4"/>
    <x v="4"/>
    <n v="15180"/>
    <n v="7.59"/>
    <n v="910.8"/>
    <m/>
    <m/>
    <x v="0"/>
    <m/>
    <x v="2"/>
    <x v="3"/>
  </r>
  <r>
    <d v="2022-08-08T00:00:00"/>
    <n v="10989"/>
    <s v="Scott"/>
    <n v="3"/>
    <x v="4"/>
    <x v="4"/>
    <n v="6840"/>
    <n v="3.42"/>
    <n v="410.4"/>
    <m/>
    <m/>
    <x v="0"/>
    <m/>
    <x v="2"/>
    <x v="3"/>
  </r>
  <r>
    <d v="2022-08-08T00:00:00"/>
    <n v="10908"/>
    <s v="Pam"/>
    <n v="1"/>
    <x v="3"/>
    <x v="4"/>
    <n v="19480"/>
    <n v="9.74"/>
    <n v="1168.8"/>
    <m/>
    <m/>
    <x v="0"/>
    <m/>
    <x v="2"/>
    <x v="3"/>
  </r>
  <r>
    <d v="2022-08-08T00:00:00"/>
    <n v="10939"/>
    <s v="Pam"/>
    <n v="1"/>
    <x v="3"/>
    <x v="4"/>
    <n v="15200"/>
    <n v="7.6"/>
    <n v="912"/>
    <m/>
    <m/>
    <x v="0"/>
    <m/>
    <x v="2"/>
    <x v="3"/>
  </r>
  <r>
    <d v="2022-08-08T00:00:00"/>
    <n v="10986"/>
    <s v="Pam"/>
    <n v="1"/>
    <x v="3"/>
    <x v="4"/>
    <n v="9400"/>
    <n v="4.7"/>
    <n v="564"/>
    <m/>
    <m/>
    <x v="0"/>
    <m/>
    <x v="2"/>
    <x v="3"/>
  </r>
  <r>
    <d v="2022-08-08T00:00:00"/>
    <n v="11008"/>
    <s v="Larry"/>
    <n v="2"/>
    <x v="4"/>
    <x v="4"/>
    <n v="12060"/>
    <n v="6.03"/>
    <n v="723.6"/>
    <m/>
    <m/>
    <x v="0"/>
    <m/>
    <x v="2"/>
    <x v="3"/>
  </r>
  <r>
    <d v="2022-08-08T00:00:00"/>
    <n v="10928"/>
    <s v="dave"/>
    <s v="Rolloff"/>
    <x v="0"/>
    <x v="4"/>
    <n v="6140"/>
    <n v="3.07"/>
    <n v="368.4"/>
    <s v="Dump &amp; Return"/>
    <n v="271296"/>
    <x v="0"/>
    <m/>
    <x v="2"/>
    <x v="3"/>
  </r>
  <r>
    <d v="2022-08-08T00:00:00"/>
    <n v="10913"/>
    <s v="dave"/>
    <s v="Rolloff"/>
    <x v="0"/>
    <x v="4"/>
    <n v="2060"/>
    <n v="1.03"/>
    <n v="123.60000000000001"/>
    <s v="Dump &amp; Return"/>
    <s v="270950-001"/>
    <x v="0"/>
    <m/>
    <x v="2"/>
    <x v="3"/>
  </r>
  <r>
    <d v="2022-08-08T00:00:00"/>
    <n v="10912"/>
    <s v="dave"/>
    <s v="Rolloff"/>
    <x v="0"/>
    <x v="4"/>
    <n v="2040"/>
    <n v="1.02"/>
    <n v="122.4"/>
    <s v="Dump &amp; Return"/>
    <n v="273083"/>
    <x v="0"/>
    <m/>
    <x v="2"/>
    <x v="3"/>
  </r>
  <r>
    <d v="2022-08-12T00:00:00"/>
    <n v="11326"/>
    <s v="Paul"/>
    <s v="Rolloff"/>
    <x v="0"/>
    <x v="4"/>
    <n v="6360"/>
    <n v="3.18"/>
    <n v="381.6"/>
    <s v="Final Pull"/>
    <n v="12798936"/>
    <x v="0"/>
    <m/>
    <x v="2"/>
    <x v="3"/>
  </r>
  <r>
    <d v="2022-08-12T00:00:00"/>
    <n v="11343"/>
    <s v="Zach"/>
    <n v="3"/>
    <x v="4"/>
    <x v="4"/>
    <n v="11840"/>
    <n v="5.92"/>
    <n v="710.4"/>
    <m/>
    <m/>
    <x v="0"/>
    <m/>
    <x v="2"/>
    <x v="3"/>
  </r>
  <r>
    <d v="2022-08-12T00:00:00"/>
    <n v="11283"/>
    <s v="Pam"/>
    <n v="1"/>
    <x v="3"/>
    <x v="4"/>
    <n v="19200"/>
    <n v="9.6"/>
    <n v="1152"/>
    <m/>
    <m/>
    <x v="0"/>
    <m/>
    <x v="2"/>
    <x v="3"/>
  </r>
  <r>
    <d v="2022-08-12T00:00:00"/>
    <n v="11317"/>
    <s v="Pam"/>
    <n v="1"/>
    <x v="3"/>
    <x v="4"/>
    <n v="14320"/>
    <n v="7.16"/>
    <n v="859.2"/>
    <m/>
    <m/>
    <x v="0"/>
    <m/>
    <x v="2"/>
    <x v="3"/>
  </r>
  <r>
    <d v="2022-08-12T00:00:00"/>
    <n v="11348"/>
    <s v="Pam"/>
    <n v="1"/>
    <x v="3"/>
    <x v="4"/>
    <n v="5800"/>
    <n v="2.9"/>
    <n v="348"/>
    <m/>
    <m/>
    <x v="0"/>
    <m/>
    <x v="2"/>
    <x v="3"/>
  </r>
  <r>
    <d v="2022-08-12T00:00:00"/>
    <n v="11344"/>
    <s v="Scott"/>
    <n v="2"/>
    <x v="4"/>
    <x v="4"/>
    <n v="20620"/>
    <n v="10.31"/>
    <n v="1237.2"/>
    <m/>
    <m/>
    <x v="0"/>
    <m/>
    <x v="2"/>
    <x v="3"/>
  </r>
  <r>
    <d v="2022-08-15T00:00:00"/>
    <n v="11442"/>
    <s v="Pam"/>
    <n v="1"/>
    <x v="3"/>
    <x v="4"/>
    <n v="21160"/>
    <n v="10.58"/>
    <n v="1269.5999999999999"/>
    <m/>
    <m/>
    <x v="0"/>
    <m/>
    <x v="2"/>
    <x v="3"/>
  </r>
  <r>
    <d v="2022-08-15T00:00:00"/>
    <n v="11469"/>
    <s v="Pam"/>
    <n v="1"/>
    <x v="3"/>
    <x v="4"/>
    <n v="13940"/>
    <n v="6.97"/>
    <n v="836.4"/>
    <m/>
    <m/>
    <x v="0"/>
    <m/>
    <x v="2"/>
    <x v="3"/>
  </r>
  <r>
    <d v="2022-08-15T00:00:00"/>
    <n v="11513"/>
    <s v="Pam"/>
    <n v="1"/>
    <x v="3"/>
    <x v="4"/>
    <n v="8840"/>
    <n v="4.42"/>
    <n v="530.4"/>
    <m/>
    <m/>
    <x v="0"/>
    <m/>
    <x v="2"/>
    <x v="3"/>
  </r>
  <r>
    <d v="2022-08-15T00:00:00"/>
    <n v="11477"/>
    <s v="Scott"/>
    <n v="3"/>
    <x v="4"/>
    <x v="4"/>
    <n v="14700"/>
    <n v="7.35"/>
    <n v="882"/>
    <m/>
    <m/>
    <x v="0"/>
    <m/>
    <x v="2"/>
    <x v="3"/>
  </r>
  <r>
    <d v="2022-08-15T00:00:00"/>
    <n v="11506"/>
    <s v="Scott"/>
    <n v="3"/>
    <x v="4"/>
    <x v="4"/>
    <n v="7040"/>
    <n v="3.52"/>
    <n v="422.4"/>
    <m/>
    <m/>
    <x v="0"/>
    <m/>
    <x v="2"/>
    <x v="3"/>
  </r>
  <r>
    <d v="2022-08-15T00:00:00"/>
    <n v="11531"/>
    <s v="Joey"/>
    <s v="Rolloff"/>
    <x v="0"/>
    <x v="4"/>
    <n v="2220"/>
    <n v="1.1100000000000001"/>
    <n v="133.20000000000002"/>
    <s v="Dump &amp; Return"/>
    <n v="273083"/>
    <x v="0"/>
    <m/>
    <x v="2"/>
    <x v="3"/>
  </r>
  <r>
    <d v="2022-08-15T00:00:00"/>
    <n v="11486"/>
    <s v="Joey"/>
    <s v="Rolloff"/>
    <x v="0"/>
    <x v="4"/>
    <n v="3120"/>
    <n v="1.56"/>
    <n v="187.20000000000002"/>
    <s v="Dump &amp; Return"/>
    <s v="270950-001"/>
    <x v="0"/>
    <m/>
    <x v="2"/>
    <x v="3"/>
  </r>
  <r>
    <d v="2022-08-15T00:00:00"/>
    <n v="11479"/>
    <s v="Joey"/>
    <s v="Rolloff"/>
    <x v="0"/>
    <x v="4"/>
    <n v="2940"/>
    <n v="1.47"/>
    <n v="176.4"/>
    <s v="Dump &amp; Return"/>
    <s v="264661-001"/>
    <x v="0"/>
    <m/>
    <x v="2"/>
    <x v="3"/>
  </r>
  <r>
    <d v="2022-08-15T00:00:00"/>
    <n v="11461"/>
    <s v="Kevin"/>
    <s v="Rolloff"/>
    <x v="0"/>
    <x v="4"/>
    <n v="8600"/>
    <n v="4.3"/>
    <n v="516"/>
    <s v="Final Pull"/>
    <s v="266530-002"/>
    <x v="0"/>
    <m/>
    <x v="2"/>
    <x v="3"/>
  </r>
  <r>
    <d v="2022-08-16T00:00:00"/>
    <n v="11628"/>
    <s v="Pam"/>
    <n v="1"/>
    <x v="4"/>
    <x v="4"/>
    <n v="12860"/>
    <n v="6.43"/>
    <n v="771.59999999999991"/>
    <m/>
    <m/>
    <x v="0"/>
    <m/>
    <x v="2"/>
    <x v="3"/>
  </r>
  <r>
    <d v="2022-08-16T00:00:00"/>
    <n v="11560"/>
    <s v="Pam"/>
    <n v="1"/>
    <x v="4"/>
    <x v="4"/>
    <n v="13080"/>
    <n v="6.54"/>
    <n v="784.8"/>
    <m/>
    <m/>
    <x v="0"/>
    <m/>
    <x v="2"/>
    <x v="3"/>
  </r>
  <r>
    <d v="2022-08-16T00:00:00"/>
    <n v="11646"/>
    <s v="Scott"/>
    <n v="2"/>
    <x v="4"/>
    <x v="4"/>
    <n v="12960"/>
    <n v="6.48"/>
    <n v="777.6"/>
    <m/>
    <m/>
    <x v="0"/>
    <m/>
    <x v="2"/>
    <x v="3"/>
  </r>
  <r>
    <d v="2022-08-16T00:00:00"/>
    <n v="11644"/>
    <s v="Larry"/>
    <n v="3"/>
    <x v="4"/>
    <x v="4"/>
    <n v="19600"/>
    <n v="9.8000000000000007"/>
    <n v="1176"/>
    <m/>
    <m/>
    <x v="0"/>
    <m/>
    <x v="2"/>
    <x v="3"/>
  </r>
  <r>
    <d v="2022-08-16T00:00:00"/>
    <n v="11645"/>
    <s v="Larry"/>
    <n v="3"/>
    <x v="4"/>
    <x v="4"/>
    <n v="11720"/>
    <n v="5.86"/>
    <n v="703.2"/>
    <m/>
    <m/>
    <x v="0"/>
    <m/>
    <x v="2"/>
    <x v="3"/>
  </r>
  <r>
    <d v="2022-08-16T00:00:00"/>
    <n v="11571"/>
    <s v="Zach"/>
    <n v="4"/>
    <x v="4"/>
    <x v="4"/>
    <n v="11960"/>
    <n v="5.98"/>
    <n v="717.6"/>
    <m/>
    <m/>
    <x v="0"/>
    <m/>
    <x v="2"/>
    <x v="3"/>
  </r>
  <r>
    <d v="2022-08-16T00:00:00"/>
    <n v="11610"/>
    <s v="Zach"/>
    <n v="4"/>
    <x v="4"/>
    <x v="4"/>
    <n v="10160"/>
    <n v="5.08"/>
    <n v="609.6"/>
    <m/>
    <m/>
    <x v="0"/>
    <m/>
    <x v="2"/>
    <x v="3"/>
  </r>
  <r>
    <d v="2022-08-16T00:00:00"/>
    <n v="11550"/>
    <s v="Chad"/>
    <s v="Rolloff"/>
    <x v="0"/>
    <x v="4"/>
    <n v="3080"/>
    <n v="1.54"/>
    <n v="184.8"/>
    <s v="Dump &amp; Return"/>
    <n v="266390"/>
    <x v="0"/>
    <m/>
    <x v="2"/>
    <x v="3"/>
  </r>
  <r>
    <d v="2022-08-16T00:00:00"/>
    <n v="11563"/>
    <s v="Chad"/>
    <s v="Rolloff"/>
    <x v="0"/>
    <x v="4"/>
    <n v="6240"/>
    <n v="3.12"/>
    <n v="374.40000000000003"/>
    <s v="Dump &amp; Return"/>
    <n v="271296"/>
    <x v="0"/>
    <m/>
    <x v="2"/>
    <x v="3"/>
  </r>
  <r>
    <d v="2022-08-16T00:00:00"/>
    <n v="11579"/>
    <s v="Chad"/>
    <s v="Rolloff"/>
    <x v="0"/>
    <x v="4"/>
    <n v="7980"/>
    <n v="3.99"/>
    <n v="478.8"/>
    <s v="Dump &amp; Return"/>
    <n v="12799439"/>
    <x v="0"/>
    <m/>
    <x v="2"/>
    <x v="3"/>
  </r>
  <r>
    <d v="2022-08-16T00:00:00"/>
    <n v="11551"/>
    <s v="Paul"/>
    <s v="Rolloff"/>
    <x v="0"/>
    <x v="4"/>
    <n v="2500"/>
    <n v="1.25"/>
    <n v="150"/>
    <s v="Dump &amp; Return"/>
    <n v="269949"/>
    <x v="0"/>
    <m/>
    <x v="2"/>
    <x v="3"/>
  </r>
  <r>
    <d v="2022-08-16T00:00:00"/>
    <n v="11597"/>
    <s v="Paul"/>
    <s v="Rolloff"/>
    <x v="0"/>
    <x v="4"/>
    <n v="11240"/>
    <n v="5.62"/>
    <n v="674.4"/>
    <s v="Dump &amp; Return"/>
    <s v="268662-001"/>
    <x v="0"/>
    <s v="comp #2"/>
    <x v="2"/>
    <x v="3"/>
  </r>
  <r>
    <d v="2022-08-16T00:00:00"/>
    <n v="11607"/>
    <s v="Paul"/>
    <s v="Rolloff"/>
    <x v="0"/>
    <x v="4"/>
    <n v="12660"/>
    <n v="6.33"/>
    <n v="759.6"/>
    <s v="Dump &amp; Return"/>
    <s v="268662-001"/>
    <x v="0"/>
    <s v="comp #1"/>
    <x v="2"/>
    <x v="3"/>
  </r>
  <r>
    <d v="2022-08-17T00:00:00"/>
    <n v="11665"/>
    <s v="Scott"/>
    <n v="1"/>
    <x v="4"/>
    <x v="4"/>
    <n v="12120"/>
    <n v="6.06"/>
    <n v="727.19999999999993"/>
    <m/>
    <m/>
    <x v="0"/>
    <m/>
    <x v="2"/>
    <x v="3"/>
  </r>
  <r>
    <d v="2022-08-17T00:00:00"/>
    <n v="11738"/>
    <s v="Scott"/>
    <n v="1"/>
    <x v="4"/>
    <x v="4"/>
    <n v="14720"/>
    <n v="7.36"/>
    <n v="883.2"/>
    <m/>
    <m/>
    <x v="0"/>
    <m/>
    <x v="2"/>
    <x v="3"/>
  </r>
  <r>
    <d v="2022-08-17T00:00:00"/>
    <n v="11679"/>
    <s v="Pam"/>
    <n v="2"/>
    <x v="4"/>
    <x v="4"/>
    <n v="10660"/>
    <n v="5.33"/>
    <n v="639.6"/>
    <m/>
    <m/>
    <x v="0"/>
    <m/>
    <x v="2"/>
    <x v="3"/>
  </r>
  <r>
    <d v="2022-08-17T00:00:00"/>
    <n v="11719"/>
    <s v="Pam"/>
    <n v="2"/>
    <x v="4"/>
    <x v="4"/>
    <n v="9740"/>
    <n v="4.87"/>
    <n v="584.4"/>
    <m/>
    <m/>
    <x v="0"/>
    <m/>
    <x v="2"/>
    <x v="3"/>
  </r>
  <r>
    <d v="2022-08-17T00:00:00"/>
    <n v="11737"/>
    <s v="Larry"/>
    <n v="3"/>
    <x v="4"/>
    <x v="4"/>
    <n v="12440"/>
    <n v="6.22"/>
    <n v="746.4"/>
    <m/>
    <m/>
    <x v="0"/>
    <m/>
    <x v="2"/>
    <x v="3"/>
  </r>
  <r>
    <d v="2022-08-17T00:00:00"/>
    <n v="11707"/>
    <s v="Zach"/>
    <n v="4"/>
    <x v="4"/>
    <x v="4"/>
    <n v="16580"/>
    <n v="8.2899999999999991"/>
    <n v="994.8"/>
    <m/>
    <m/>
    <x v="0"/>
    <m/>
    <x v="2"/>
    <x v="3"/>
  </r>
  <r>
    <d v="2022-08-17T00:00:00"/>
    <n v="11717"/>
    <s v="dave"/>
    <s v="Rolloff"/>
    <x v="0"/>
    <x v="4"/>
    <n v="3420"/>
    <n v="1.71"/>
    <n v="205.2"/>
    <s v="Final Pull"/>
    <n v="12791448"/>
    <x v="0"/>
    <m/>
    <x v="2"/>
    <x v="3"/>
  </r>
  <r>
    <d v="2022-08-17T00:00:00"/>
    <n v="11705"/>
    <s v="Paul"/>
    <s v="Rolloff"/>
    <x v="0"/>
    <x v="4"/>
    <n v="13740"/>
    <n v="6.87"/>
    <n v="824.4"/>
    <s v="Dump &amp; Return"/>
    <n v="12801034"/>
    <x v="0"/>
    <m/>
    <x v="2"/>
    <x v="3"/>
  </r>
  <r>
    <d v="2022-08-17T00:00:00"/>
    <n v="11673"/>
    <s v="Chad"/>
    <s v="Rolloff"/>
    <x v="0"/>
    <x v="4"/>
    <n v="2840"/>
    <n v="1.42"/>
    <n v="170.39999999999998"/>
    <s v="Dump &amp; Return"/>
    <n v="274237"/>
    <x v="0"/>
    <m/>
    <x v="2"/>
    <x v="3"/>
  </r>
  <r>
    <d v="2022-08-17T00:00:00"/>
    <n v="11668"/>
    <s v="Chad"/>
    <s v="Rolloff"/>
    <x v="0"/>
    <x v="4"/>
    <n v="13320"/>
    <n v="6.66"/>
    <n v="799.2"/>
    <s v="Final Pull"/>
    <n v="12801034"/>
    <x v="0"/>
    <m/>
    <x v="2"/>
    <x v="3"/>
  </r>
  <r>
    <d v="2022-08-17T00:00:00"/>
    <n v="11677"/>
    <s v="Chad"/>
    <s v="Rolloff"/>
    <x v="0"/>
    <x v="4"/>
    <n v="2140"/>
    <n v="1.07"/>
    <n v="128.4"/>
    <s v="Dump &amp; Return"/>
    <s v="266494-001"/>
    <x v="0"/>
    <m/>
    <x v="2"/>
    <x v="3"/>
  </r>
  <r>
    <d v="2022-08-17T00:00:00"/>
    <n v="11690"/>
    <s v="Chad"/>
    <s v="Rolloff"/>
    <x v="0"/>
    <x v="4"/>
    <n v="7640"/>
    <n v="3.82"/>
    <n v="458.4"/>
    <s v="Dump &amp; Return"/>
    <s v="272077-001"/>
    <x v="0"/>
    <m/>
    <x v="2"/>
    <x v="3"/>
  </r>
  <r>
    <d v="2022-08-17T00:00:00"/>
    <n v="11702"/>
    <s v="bob"/>
    <s v="Rolloff"/>
    <x v="0"/>
    <x v="4"/>
    <n v="6780"/>
    <n v="3.39"/>
    <n v="406.8"/>
    <s v="Dump &amp; Return"/>
    <s v="12797190-001"/>
    <x v="0"/>
    <m/>
    <x v="2"/>
    <x v="3"/>
  </r>
  <r>
    <d v="2022-08-17T00:00:00"/>
    <n v="11698"/>
    <s v="bob"/>
    <s v="Rolloff"/>
    <x v="0"/>
    <x v="4"/>
    <n v="3880"/>
    <n v="1.94"/>
    <n v="232.79999999999998"/>
    <s v="Final Pull"/>
    <s v="270886-002"/>
    <x v="0"/>
    <m/>
    <x v="2"/>
    <x v="3"/>
  </r>
  <r>
    <d v="2022-08-18T00:00:00"/>
    <n v="11761"/>
    <s v="Larry"/>
    <n v="1"/>
    <x v="4"/>
    <x v="4"/>
    <n v="9940"/>
    <n v="4.97"/>
    <n v="596.4"/>
    <m/>
    <m/>
    <x v="0"/>
    <m/>
    <x v="2"/>
    <x v="3"/>
  </r>
  <r>
    <d v="2022-08-18T00:00:00"/>
    <n v="11831"/>
    <s v="Larry"/>
    <n v="1"/>
    <x v="4"/>
    <x v="4"/>
    <n v="14980"/>
    <n v="7.49"/>
    <n v="898.80000000000007"/>
    <m/>
    <m/>
    <x v="0"/>
    <m/>
    <x v="2"/>
    <x v="3"/>
  </r>
  <r>
    <d v="2022-08-18T00:00:00"/>
    <n v="11799"/>
    <s v="Pam"/>
    <n v="2"/>
    <x v="4"/>
    <x v="4"/>
    <n v="16680"/>
    <n v="8.34"/>
    <n v="1000.8"/>
    <m/>
    <m/>
    <x v="0"/>
    <m/>
    <x v="2"/>
    <x v="3"/>
  </r>
  <r>
    <d v="2022-08-18T00:00:00"/>
    <n v="11804"/>
    <s v="Scott"/>
    <n v="3"/>
    <x v="4"/>
    <x v="4"/>
    <n v="14340"/>
    <n v="7.17"/>
    <n v="860.4"/>
    <m/>
    <m/>
    <x v="0"/>
    <m/>
    <x v="2"/>
    <x v="3"/>
  </r>
  <r>
    <d v="2022-08-18T00:00:00"/>
    <n v="11806"/>
    <s v="dave"/>
    <s v="Rolloff"/>
    <x v="0"/>
    <x v="4"/>
    <n v="2160"/>
    <n v="1.08"/>
    <n v="129.60000000000002"/>
    <s v="Dump &amp; Return"/>
    <n v="268528"/>
    <x v="0"/>
    <m/>
    <x v="2"/>
    <x v="3"/>
  </r>
  <r>
    <d v="2022-08-18T00:00:00"/>
    <n v="11773"/>
    <s v="Paul"/>
    <s v="Rolloff"/>
    <x v="0"/>
    <x v="4"/>
    <n v="2840"/>
    <n v="1.42"/>
    <n v="170.39999999999998"/>
    <s v="Final Pull"/>
    <s v="266149-002"/>
    <x v="0"/>
    <m/>
    <x v="2"/>
    <x v="3"/>
  </r>
  <r>
    <d v="2022-08-18T00:00:00"/>
    <n v="11750"/>
    <s v="bob"/>
    <s v="Rolloff"/>
    <x v="0"/>
    <x v="4"/>
    <n v="5640"/>
    <n v="2.82"/>
    <n v="338.4"/>
    <s v="Final Pull"/>
    <n v="269143"/>
    <x v="0"/>
    <m/>
    <x v="2"/>
    <x v="3"/>
  </r>
  <r>
    <d v="2022-08-18T00:00:00"/>
    <n v="11760"/>
    <s v="bob"/>
    <s v="Rolloff"/>
    <x v="0"/>
    <x v="4"/>
    <n v="6680"/>
    <n v="3.34"/>
    <n v="400.79999999999995"/>
    <s v="Final Pull"/>
    <n v="271265"/>
    <x v="0"/>
    <m/>
    <x v="2"/>
    <x v="3"/>
  </r>
  <r>
    <d v="2022-08-18T00:00:00"/>
    <n v="11762"/>
    <s v="bob "/>
    <s v="Rolloff"/>
    <x v="0"/>
    <x v="4"/>
    <n v="3520"/>
    <n v="1.76"/>
    <n v="211.2"/>
    <s v="Dump &amp; Return"/>
    <n v="271296"/>
    <x v="0"/>
    <m/>
    <x v="2"/>
    <x v="3"/>
  </r>
  <r>
    <d v="2022-08-18T00:00:00"/>
    <n v="11789"/>
    <s v="bob"/>
    <s v="Rolloff"/>
    <x v="0"/>
    <x v="4"/>
    <n v="5520"/>
    <n v="2.76"/>
    <n v="331.2"/>
    <s v="Dump &amp; Return"/>
    <s v="271970-002"/>
    <x v="0"/>
    <m/>
    <x v="2"/>
    <x v="3"/>
  </r>
  <r>
    <d v="2022-08-18T00:00:00"/>
    <n v="11775"/>
    <s v="Chad"/>
    <s v="Rolloff"/>
    <x v="0"/>
    <x v="4"/>
    <n v="4760"/>
    <n v="2.38"/>
    <n v="285.59999999999997"/>
    <s v="Dump &amp; Return"/>
    <s v="271970-002"/>
    <x v="0"/>
    <m/>
    <x v="2"/>
    <x v="3"/>
  </r>
  <r>
    <d v="2022-08-18T00:00:00"/>
    <n v="11825"/>
    <s v="Chad"/>
    <s v="Rolloff"/>
    <x v="0"/>
    <x v="4"/>
    <n v="2700"/>
    <n v="1.35"/>
    <n v="162"/>
    <s v="Final Pull"/>
    <s v="267986-002"/>
    <x v="0"/>
    <m/>
    <x v="2"/>
    <x v="3"/>
  </r>
  <r>
    <d v="2022-08-19T00:00:00"/>
    <n v="11849"/>
    <s v="Pam"/>
    <n v="1"/>
    <x v="3"/>
    <x v="4"/>
    <n v="19160"/>
    <n v="9.58"/>
    <n v="1149.5999999999999"/>
    <m/>
    <m/>
    <x v="0"/>
    <m/>
    <x v="2"/>
    <x v="3"/>
  </r>
  <r>
    <d v="2022-08-19T00:00:00"/>
    <n v="11882"/>
    <s v="Pam"/>
    <n v="1"/>
    <x v="3"/>
    <x v="4"/>
    <n v="15940"/>
    <n v="7.97"/>
    <n v="956.4"/>
    <m/>
    <m/>
    <x v="0"/>
    <m/>
    <x v="2"/>
    <x v="3"/>
  </r>
  <r>
    <d v="2022-08-19T00:00:00"/>
    <n v="11923"/>
    <s v="Pam"/>
    <n v="1"/>
    <x v="3"/>
    <x v="4"/>
    <n v="5920"/>
    <n v="2.96"/>
    <n v="355.2"/>
    <m/>
    <m/>
    <x v="0"/>
    <m/>
    <x v="2"/>
    <x v="3"/>
  </r>
  <r>
    <d v="2022-08-19T00:00:00"/>
    <n v="11916"/>
    <s v="Scott"/>
    <n v="2"/>
    <x v="4"/>
    <x v="4"/>
    <n v="21160"/>
    <n v="10.58"/>
    <n v="1269.5999999999999"/>
    <m/>
    <m/>
    <x v="0"/>
    <m/>
    <x v="2"/>
    <x v="3"/>
  </r>
  <r>
    <d v="2022-08-19T00:00:00"/>
    <n v="11933"/>
    <s v="Larry"/>
    <n v="3"/>
    <x v="4"/>
    <x v="4"/>
    <n v="10320"/>
    <n v="5.16"/>
    <n v="619.20000000000005"/>
    <m/>
    <m/>
    <x v="0"/>
    <m/>
    <x v="2"/>
    <x v="3"/>
  </r>
  <r>
    <d v="2022-08-19T00:00:00"/>
    <n v="11838"/>
    <s v="dave"/>
    <s v="Rolloff"/>
    <x v="0"/>
    <x v="4"/>
    <n v="2420"/>
    <n v="1.21"/>
    <n v="145.19999999999999"/>
    <s v="Dump &amp; Return"/>
    <n v="273083"/>
    <x v="0"/>
    <m/>
    <x v="2"/>
    <x v="3"/>
  </r>
  <r>
    <d v="2022-08-19T00:00:00"/>
    <n v="11837"/>
    <s v="dave"/>
    <s v="Rolloff"/>
    <x v="0"/>
    <x v="4"/>
    <n v="3480"/>
    <n v="1.74"/>
    <n v="208.8"/>
    <s v="Dump &amp; Return"/>
    <s v="270950-002"/>
    <x v="0"/>
    <m/>
    <x v="2"/>
    <x v="3"/>
  </r>
  <r>
    <d v="2022-08-19T00:00:00"/>
    <n v="11868"/>
    <s v="dave"/>
    <s v="Rolloff"/>
    <x v="0"/>
    <x v="4"/>
    <n v="4240"/>
    <n v="2.12"/>
    <n v="254.4"/>
    <s v="Final Pull"/>
    <s v="271970-002"/>
    <x v="0"/>
    <m/>
    <x v="2"/>
    <x v="3"/>
  </r>
  <r>
    <d v="2022-08-19T00:00:00"/>
    <n v="11878"/>
    <s v="dave"/>
    <s v="Rolloff"/>
    <x v="0"/>
    <x v="4"/>
    <n v="14960"/>
    <n v="7.48"/>
    <n v="897.6"/>
    <s v="Dump &amp; Return"/>
    <s v="26663-001"/>
    <x v="0"/>
    <m/>
    <x v="2"/>
    <x v="3"/>
  </r>
  <r>
    <d v="2022-08-19T00:00:00"/>
    <n v="11908"/>
    <s v="dave"/>
    <s v="Rolloff"/>
    <x v="0"/>
    <x v="4"/>
    <n v="12880"/>
    <n v="6.44"/>
    <n v="772.80000000000007"/>
    <s v="Dump &amp; Return"/>
    <s v="266663-001"/>
    <x v="0"/>
    <m/>
    <x v="2"/>
    <x v="3"/>
  </r>
  <r>
    <d v="2022-08-19T00:00:00"/>
    <n v="11902"/>
    <s v="Paul"/>
    <s v="Rolloff"/>
    <x v="0"/>
    <x v="4"/>
    <n v="5340"/>
    <n v="2.67"/>
    <n v="320.39999999999998"/>
    <s v="Final Pull"/>
    <s v="273329-002"/>
    <x v="0"/>
    <m/>
    <x v="2"/>
    <x v="3"/>
  </r>
  <r>
    <d v="2022-08-19T00:00:00"/>
    <n v="11919"/>
    <s v="Chad"/>
    <s v="Rolloff"/>
    <x v="0"/>
    <x v="4"/>
    <n v="3960"/>
    <n v="1.98"/>
    <n v="237.6"/>
    <s v="Dump &amp; Return"/>
    <s v="271970-002"/>
    <x v="0"/>
    <m/>
    <x v="2"/>
    <x v="3"/>
  </r>
  <r>
    <d v="2022-08-19T00:00:00"/>
    <n v="11839"/>
    <s v="Chad"/>
    <s v="Rolloff"/>
    <x v="0"/>
    <x v="4"/>
    <n v="6060"/>
    <n v="3.03"/>
    <n v="363.59999999999997"/>
    <s v="Final Pull"/>
    <s v="267260-002"/>
    <x v="0"/>
    <m/>
    <x v="2"/>
    <x v="3"/>
  </r>
  <r>
    <d v="2022-08-19T00:00:00"/>
    <n v="11891"/>
    <s v="Chad"/>
    <s v="Rolloff"/>
    <x v="0"/>
    <x v="4"/>
    <n v="1120"/>
    <n v="0.56000000000000005"/>
    <n v="67.2"/>
    <s v="Dump &amp; Return"/>
    <n v="268528"/>
    <x v="0"/>
    <m/>
    <x v="2"/>
    <x v="3"/>
  </r>
  <r>
    <d v="2022-08-22T00:00:00"/>
    <n v="12058"/>
    <s v="Pam"/>
    <n v="1"/>
    <x v="3"/>
    <x v="4"/>
    <n v="20660"/>
    <n v="10.33"/>
    <n v="1239.5999999999999"/>
    <m/>
    <m/>
    <x v="0"/>
    <m/>
    <x v="2"/>
    <x v="3"/>
  </r>
  <r>
    <d v="2022-08-22T00:00:00"/>
    <n v="12095"/>
    <s v="Pam"/>
    <n v="1"/>
    <x v="3"/>
    <x v="4"/>
    <n v="18160"/>
    <n v="9.08"/>
    <n v="1089.5999999999999"/>
    <m/>
    <m/>
    <x v="0"/>
    <m/>
    <x v="2"/>
    <x v="3"/>
  </r>
  <r>
    <d v="2022-08-22T00:00:00"/>
    <n v="12129"/>
    <s v="Pam"/>
    <n v="1"/>
    <x v="3"/>
    <x v="4"/>
    <n v="9920"/>
    <n v="4.96"/>
    <n v="595.20000000000005"/>
    <m/>
    <m/>
    <x v="0"/>
    <m/>
    <x v="2"/>
    <x v="3"/>
  </r>
  <r>
    <d v="2022-08-22T00:00:00"/>
    <n v="12158"/>
    <s v="Larry"/>
    <n v="2"/>
    <x v="4"/>
    <x v="4"/>
    <n v="11460"/>
    <n v="5.73"/>
    <n v="687.6"/>
    <m/>
    <m/>
    <x v="0"/>
    <m/>
    <x v="2"/>
    <x v="3"/>
  </r>
  <r>
    <d v="2022-08-22T00:00:00"/>
    <n v="12101"/>
    <s v="Scott"/>
    <n v="3"/>
    <x v="4"/>
    <x v="4"/>
    <n v="14920"/>
    <n v="7.46"/>
    <n v="895.2"/>
    <m/>
    <m/>
    <x v="0"/>
    <m/>
    <x v="2"/>
    <x v="3"/>
  </r>
  <r>
    <d v="2022-08-22T00:00:00"/>
    <n v="12127"/>
    <s v="Scott"/>
    <n v="3"/>
    <x v="4"/>
    <x v="4"/>
    <n v="6320"/>
    <n v="3.16"/>
    <n v="379.20000000000005"/>
    <m/>
    <m/>
    <x v="0"/>
    <m/>
    <x v="2"/>
    <x v="3"/>
  </r>
  <r>
    <d v="2022-08-22T00:00:00"/>
    <n v="12132"/>
    <s v="Zach"/>
    <n v="4"/>
    <x v="4"/>
    <x v="4"/>
    <n v="12080"/>
    <n v="6.04"/>
    <n v="724.8"/>
    <m/>
    <m/>
    <x v="0"/>
    <m/>
    <x v="2"/>
    <x v="3"/>
  </r>
  <r>
    <d v="2022-08-22T00:00:00"/>
    <n v="12069"/>
    <s v="dave"/>
    <s v="Rolloff"/>
    <x v="0"/>
    <x v="4"/>
    <n v="2840"/>
    <n v="1.42"/>
    <n v="170.39999999999998"/>
    <s v="Dump &amp; Return"/>
    <s v="266494-001"/>
    <x v="0"/>
    <m/>
    <x v="2"/>
    <x v="3"/>
  </r>
  <r>
    <d v="2022-08-22T00:00:00"/>
    <n v="12070"/>
    <s v="dave"/>
    <s v="Rolloff"/>
    <x v="0"/>
    <x v="4"/>
    <n v="2900"/>
    <n v="1.45"/>
    <n v="174"/>
    <s v="Dump &amp; Return"/>
    <n v="273083"/>
    <x v="0"/>
    <m/>
    <x v="2"/>
    <x v="3"/>
  </r>
  <r>
    <d v="2022-08-22T00:00:00"/>
    <n v="12065"/>
    <s v="dave"/>
    <s v="Rolloff"/>
    <x v="0"/>
    <x v="4"/>
    <n v="1940"/>
    <n v="0.97"/>
    <n v="116.39999999999999"/>
    <s v="Dump &amp; Return"/>
    <s v="270950-001"/>
    <x v="0"/>
    <m/>
    <x v="2"/>
    <x v="3"/>
  </r>
  <r>
    <d v="2022-08-22T00:00:00"/>
    <n v="12086"/>
    <s v="dave"/>
    <s v="Rolloff"/>
    <x v="0"/>
    <x v="4"/>
    <n v="1460"/>
    <n v="0.73"/>
    <n v="87.6"/>
    <s v="Final Pull"/>
    <n v="12797207"/>
    <x v="0"/>
    <m/>
    <x v="2"/>
    <x v="3"/>
  </r>
  <r>
    <d v="2022-08-22T00:00:00"/>
    <n v="12117"/>
    <s v="dave"/>
    <s v="Rolloff"/>
    <x v="0"/>
    <x v="4"/>
    <n v="3100"/>
    <n v="1.55"/>
    <n v="186"/>
    <s v="Dump &amp; Return"/>
    <n v="12799427"/>
    <x v="0"/>
    <m/>
    <x v="2"/>
    <x v="3"/>
  </r>
  <r>
    <d v="2022-08-22T00:00:00"/>
    <n v="12133"/>
    <s v="dave"/>
    <s v="Rolloff"/>
    <x v="0"/>
    <x v="4"/>
    <n v="2880"/>
    <n v="1.44"/>
    <n v="172.79999999999998"/>
    <s v="Final Pull"/>
    <n v="263618"/>
    <x v="0"/>
    <m/>
    <x v="2"/>
    <x v="3"/>
  </r>
  <r>
    <d v="2022-08-22T00:00:00"/>
    <n v="12143"/>
    <s v="dave"/>
    <s v="Rolloff"/>
    <x v="0"/>
    <x v="4"/>
    <n v="3340"/>
    <n v="1.67"/>
    <n v="200.39999999999998"/>
    <s v="Final Pull"/>
    <n v="263185"/>
    <x v="0"/>
    <m/>
    <x v="2"/>
    <x v="3"/>
  </r>
  <r>
    <d v="2022-08-22T00:00:00"/>
    <n v="12149"/>
    <s v="dave"/>
    <s v="Rolloff"/>
    <x v="0"/>
    <x v="4"/>
    <n v="3240"/>
    <n v="1.62"/>
    <n v="194.4"/>
    <s v="Final Pull"/>
    <n v="263185"/>
    <x v="0"/>
    <m/>
    <x v="2"/>
    <x v="3"/>
  </r>
  <r>
    <d v="2022-08-22T00:00:00"/>
    <n v="12061"/>
    <s v="Chad"/>
    <s v="Rolloff"/>
    <x v="0"/>
    <x v="4"/>
    <n v="1960"/>
    <n v="0.98"/>
    <n v="117.6"/>
    <s v="Final Pull"/>
    <s v="271549-002"/>
    <x v="0"/>
    <m/>
    <x v="2"/>
    <x v="3"/>
  </r>
  <r>
    <d v="2022-08-22T00:00:00"/>
    <n v="12110"/>
    <s v="Chad"/>
    <s v="Rolloff"/>
    <x v="0"/>
    <x v="4"/>
    <n v="3060"/>
    <n v="1.53"/>
    <n v="183.6"/>
    <s v="Dump &amp; Return"/>
    <n v="269949"/>
    <x v="0"/>
    <m/>
    <x v="2"/>
    <x v="3"/>
  </r>
  <r>
    <d v="2022-08-23T00:00:00"/>
    <n v="12179"/>
    <s v="Pam"/>
    <n v="1"/>
    <x v="2"/>
    <x v="4"/>
    <n v="14960"/>
    <n v="7.48"/>
    <n v="897.6"/>
    <m/>
    <m/>
    <x v="0"/>
    <m/>
    <x v="2"/>
    <x v="3"/>
  </r>
  <r>
    <d v="2022-08-23T00:00:00"/>
    <n v="12226"/>
    <s v="Pam"/>
    <n v="1"/>
    <x v="2"/>
    <x v="4"/>
    <n v="13220"/>
    <n v="6.61"/>
    <n v="793.2"/>
    <m/>
    <m/>
    <x v="0"/>
    <m/>
    <x v="2"/>
    <x v="3"/>
  </r>
  <r>
    <d v="2022-08-23T00:00:00"/>
    <n v="12235"/>
    <s v="Scott"/>
    <n v="2"/>
    <x v="2"/>
    <x v="4"/>
    <n v="13340"/>
    <n v="6.67"/>
    <n v="800.4"/>
    <m/>
    <m/>
    <x v="0"/>
    <m/>
    <x v="2"/>
    <x v="3"/>
  </r>
  <r>
    <d v="2022-08-23T00:00:00"/>
    <n v="12246"/>
    <s v="Larry"/>
    <n v="3"/>
    <x v="2"/>
    <x v="4"/>
    <n v="19700"/>
    <n v="9.85"/>
    <n v="1182"/>
    <m/>
    <m/>
    <x v="0"/>
    <m/>
    <x v="2"/>
    <x v="3"/>
  </r>
  <r>
    <d v="2022-08-23T00:00:00"/>
    <n v="12212"/>
    <s v="Zach"/>
    <n v="4"/>
    <x v="2"/>
    <x v="4"/>
    <n v="10140"/>
    <n v="5.07"/>
    <n v="608.40000000000009"/>
    <m/>
    <m/>
    <x v="0"/>
    <m/>
    <x v="2"/>
    <x v="3"/>
  </r>
  <r>
    <d v="2022-08-23T00:00:00"/>
    <n v="12187"/>
    <s v="dave"/>
    <s v="Rolloff"/>
    <x v="0"/>
    <x v="4"/>
    <n v="2420"/>
    <n v="1.21"/>
    <n v="145.19999999999999"/>
    <s v="Dump &amp; Return"/>
    <s v="272859-002"/>
    <x v="0"/>
    <m/>
    <x v="2"/>
    <x v="3"/>
  </r>
  <r>
    <d v="2022-08-23T00:00:00"/>
    <n v="12189"/>
    <s v="dave"/>
    <s v="Rolloff"/>
    <x v="0"/>
    <x v="4"/>
    <n v="12380"/>
    <n v="6.19"/>
    <n v="742.80000000000007"/>
    <s v="Final Pull"/>
    <n v="12799907"/>
    <x v="0"/>
    <m/>
    <x v="2"/>
    <x v="3"/>
  </r>
  <r>
    <d v="2022-08-23T00:00:00"/>
    <n v="12205"/>
    <s v="dave"/>
    <s v="Rolloff"/>
    <x v="0"/>
    <x v="4"/>
    <n v="4760"/>
    <n v="2.38"/>
    <n v="285.59999999999997"/>
    <s v="Dump &amp; Return"/>
    <n v="12801215"/>
    <x v="0"/>
    <m/>
    <x v="2"/>
    <x v="3"/>
  </r>
  <r>
    <d v="2022-08-23T00:00:00"/>
    <n v="12217"/>
    <s v="dave"/>
    <s v="Rolloff"/>
    <x v="0"/>
    <x v="4"/>
    <n v="2800"/>
    <n v="1.4"/>
    <n v="168"/>
    <s v="Final Pull"/>
    <s v="270575-002"/>
    <x v="0"/>
    <m/>
    <x v="2"/>
    <x v="3"/>
  </r>
  <r>
    <d v="2022-08-23T00:00:00"/>
    <n v="12230"/>
    <s v="dave"/>
    <s v="Rolloff"/>
    <x v="0"/>
    <x v="4"/>
    <n v="8040"/>
    <n v="4.0199999999999996"/>
    <n v="482.4"/>
    <s v="Dump &amp; Return"/>
    <s v="268662-001"/>
    <x v="0"/>
    <s v="comp #1"/>
    <x v="2"/>
    <x v="3"/>
  </r>
  <r>
    <d v="2022-08-23T00:00:00"/>
    <n v="12225"/>
    <s v="Chad"/>
    <s v="Rolloff"/>
    <x v="0"/>
    <x v="4"/>
    <n v="1560"/>
    <n v="0.78"/>
    <n v="93.600000000000009"/>
    <s v="Dump &amp; Return"/>
    <s v="261827-003"/>
    <x v="0"/>
    <m/>
    <x v="2"/>
    <x v="3"/>
  </r>
  <r>
    <d v="2022-08-23T00:00:00"/>
    <n v="12211"/>
    <s v="Chad"/>
    <s v="Rolloff"/>
    <x v="0"/>
    <x v="4"/>
    <n v="1720"/>
    <n v="0.86"/>
    <n v="103.2"/>
    <s v="Dump &amp; Return"/>
    <n v="268528"/>
    <x v="0"/>
    <m/>
    <x v="2"/>
    <x v="3"/>
  </r>
  <r>
    <d v="2022-08-24T00:00:00"/>
    <n v="12266"/>
    <s v="Scott"/>
    <n v="1"/>
    <x v="2"/>
    <x v="4"/>
    <n v="13040"/>
    <n v="6.52"/>
    <n v="782.4"/>
    <m/>
    <m/>
    <x v="0"/>
    <m/>
    <x v="2"/>
    <x v="3"/>
  </r>
  <r>
    <d v="2022-08-24T00:00:00"/>
    <n v="12314"/>
    <s v="Scott"/>
    <n v="1"/>
    <x v="2"/>
    <x v="4"/>
    <n v="15060"/>
    <n v="7.53"/>
    <n v="903.6"/>
    <m/>
    <m/>
    <x v="0"/>
    <m/>
    <x v="2"/>
    <x v="3"/>
  </r>
  <r>
    <d v="2022-08-24T00:00:00"/>
    <n v="12270"/>
    <s v="Pam"/>
    <n v="2"/>
    <x v="2"/>
    <x v="4"/>
    <n v="10780"/>
    <n v="5.39"/>
    <n v="646.79999999999995"/>
    <m/>
    <m/>
    <x v="0"/>
    <m/>
    <x v="2"/>
    <x v="3"/>
  </r>
  <r>
    <d v="2022-08-24T00:00:00"/>
    <n v="12298"/>
    <s v="Pam"/>
    <n v="2"/>
    <x v="2"/>
    <x v="4"/>
    <n v="9580"/>
    <n v="4.79"/>
    <n v="574.79999999999995"/>
    <m/>
    <m/>
    <x v="0"/>
    <m/>
    <x v="2"/>
    <x v="3"/>
  </r>
  <r>
    <d v="2022-08-24T00:00:00"/>
    <n v="12326"/>
    <s v="Larry"/>
    <n v="3"/>
    <x v="2"/>
    <x v="4"/>
    <n v="12140"/>
    <n v="6.07"/>
    <n v="728.40000000000009"/>
    <m/>
    <m/>
    <x v="0"/>
    <m/>
    <x v="2"/>
    <x v="3"/>
  </r>
  <r>
    <d v="2022-08-24T00:00:00"/>
    <n v="12289"/>
    <s v="Zach"/>
    <n v="4"/>
    <x v="2"/>
    <x v="4"/>
    <n v="16640"/>
    <n v="8.32"/>
    <n v="998.40000000000009"/>
    <m/>
    <m/>
    <x v="0"/>
    <m/>
    <x v="2"/>
    <x v="3"/>
  </r>
  <r>
    <d v="2022-08-24T00:00:00"/>
    <n v="12258"/>
    <s v="dave"/>
    <s v="Rolloff"/>
    <x v="0"/>
    <x v="4"/>
    <n v="8680"/>
    <n v="4.34"/>
    <n v="520.79999999999995"/>
    <s v="Dump &amp; Return"/>
    <s v="271970-002"/>
    <x v="0"/>
    <m/>
    <x v="2"/>
    <x v="3"/>
  </r>
  <r>
    <d v="2022-08-24T00:00:00"/>
    <n v="12259"/>
    <s v="dave"/>
    <s v="Rolloff"/>
    <x v="0"/>
    <x v="4"/>
    <n v="1940"/>
    <n v="0.97"/>
    <n v="116.39999999999999"/>
    <s v="Dump &amp; Return"/>
    <n v="12798338"/>
    <x v="0"/>
    <m/>
    <x v="2"/>
    <x v="3"/>
  </r>
  <r>
    <d v="2022-08-24T00:00:00"/>
    <n v="12287"/>
    <s v="dave"/>
    <s v="Rolloff"/>
    <x v="0"/>
    <x v="4"/>
    <n v="6940"/>
    <n v="3.47"/>
    <n v="416.40000000000003"/>
    <s v="Dump &amp; Return"/>
    <n v="271296"/>
    <x v="0"/>
    <m/>
    <x v="2"/>
    <x v="3"/>
  </r>
  <r>
    <d v="2022-08-24T00:00:00"/>
    <n v="12279"/>
    <s v="Chad"/>
    <s v="Rolloff"/>
    <x v="0"/>
    <x v="4"/>
    <n v="13160"/>
    <n v="6.58"/>
    <n v="789.6"/>
    <s v="Dump &amp; Return"/>
    <s v="268662-001"/>
    <x v="0"/>
    <s v="SHOA Comp #2"/>
    <x v="2"/>
    <x v="3"/>
  </r>
  <r>
    <d v="2022-08-25T00:00:00"/>
    <n v="12346"/>
    <s v="Larry"/>
    <n v="1"/>
    <x v="2"/>
    <x v="4"/>
    <n v="10000"/>
    <n v="5"/>
    <n v="600"/>
    <m/>
    <m/>
    <x v="0"/>
    <m/>
    <x v="2"/>
    <x v="3"/>
  </r>
  <r>
    <d v="2022-08-25T00:00:00"/>
    <n v="12400"/>
    <s v="Larry"/>
    <n v="1"/>
    <x v="2"/>
    <x v="4"/>
    <n v="14400"/>
    <n v="7.2"/>
    <n v="864"/>
    <m/>
    <m/>
    <x v="0"/>
    <m/>
    <x v="2"/>
    <x v="3"/>
  </r>
  <r>
    <d v="2022-08-25T00:00:00"/>
    <n v="12377"/>
    <s v="Pam"/>
    <n v="2"/>
    <x v="2"/>
    <x v="4"/>
    <n v="17180"/>
    <n v="8.59"/>
    <n v="1030.8"/>
    <m/>
    <m/>
    <x v="0"/>
    <m/>
    <x v="2"/>
    <x v="3"/>
  </r>
  <r>
    <d v="2022-08-25T00:00:00"/>
    <n v="12383"/>
    <s v="Scott"/>
    <n v="3"/>
    <x v="2"/>
    <x v="4"/>
    <n v="17900"/>
    <n v="8.9499999999999993"/>
    <n v="1074"/>
    <m/>
    <m/>
    <x v="0"/>
    <m/>
    <x v="2"/>
    <x v="3"/>
  </r>
  <r>
    <d v="2022-08-25T00:00:00"/>
    <n v="12337"/>
    <s v="dave"/>
    <s v="Rolloff"/>
    <x v="0"/>
    <x v="4"/>
    <n v="3560"/>
    <n v="1.78"/>
    <n v="213.6"/>
    <s v="Dump &amp; Return"/>
    <n v="268528"/>
    <x v="0"/>
    <m/>
    <x v="2"/>
    <x v="3"/>
  </r>
  <r>
    <d v="2022-08-25T00:00:00"/>
    <n v="12345"/>
    <s v="dave"/>
    <s v="Rolloff"/>
    <x v="0"/>
    <x v="4"/>
    <n v="5480"/>
    <n v="2.74"/>
    <n v="328.8"/>
    <s v="Dump &amp; Return"/>
    <n v="271296"/>
    <x v="0"/>
    <m/>
    <x v="2"/>
    <x v="3"/>
  </r>
  <r>
    <d v="2022-08-25T00:00:00"/>
    <n v="12348"/>
    <s v="dave"/>
    <s v="Rolloff"/>
    <x v="0"/>
    <x v="4"/>
    <n v="3620"/>
    <n v="1.81"/>
    <n v="217.20000000000002"/>
    <s v="Final Pull"/>
    <n v="267329"/>
    <x v="0"/>
    <m/>
    <x v="2"/>
    <x v="3"/>
  </r>
  <r>
    <d v="2022-08-25T00:00:00"/>
    <n v="12373"/>
    <s v="dave"/>
    <s v="Rolloff"/>
    <x v="0"/>
    <x v="4"/>
    <n v="1500"/>
    <n v="0.75"/>
    <n v="90"/>
    <s v="Final Pull"/>
    <n v="12801112"/>
    <x v="0"/>
    <m/>
    <x v="2"/>
    <x v="3"/>
  </r>
  <r>
    <d v="2022-08-25T00:00:00"/>
    <n v="12360"/>
    <s v="Chad"/>
    <s v="Rolloff"/>
    <x v="0"/>
    <x v="4"/>
    <n v="10120"/>
    <n v="5.0599999999999996"/>
    <n v="607.19999999999993"/>
    <s v="Final Pull"/>
    <n v="12801201"/>
    <x v="0"/>
    <m/>
    <x v="2"/>
    <x v="3"/>
  </r>
  <r>
    <d v="2022-08-25T00:00:00"/>
    <n v="12358"/>
    <s v="Chad"/>
    <s v="Rolloff"/>
    <x v="0"/>
    <x v="4"/>
    <n v="21260"/>
    <n v="10.63"/>
    <n v="1275.6000000000001"/>
    <s v="Dump &amp; Return"/>
    <n v="12801685"/>
    <x v="0"/>
    <m/>
    <x v="2"/>
    <x v="3"/>
  </r>
  <r>
    <d v="2022-08-26T00:00:00"/>
    <n v="12411"/>
    <s v="Pam"/>
    <n v="1"/>
    <x v="3"/>
    <x v="4"/>
    <n v="17380"/>
    <n v="8.69"/>
    <n v="1042.8"/>
    <m/>
    <m/>
    <x v="0"/>
    <m/>
    <x v="2"/>
    <x v="3"/>
  </r>
  <r>
    <d v="2022-08-26T00:00:00"/>
    <n v="12446"/>
    <s v="Pam"/>
    <n v="1"/>
    <x v="3"/>
    <x v="4"/>
    <n v="15120"/>
    <n v="7.56"/>
    <n v="907.19999999999993"/>
    <m/>
    <m/>
    <x v="0"/>
    <m/>
    <x v="2"/>
    <x v="3"/>
  </r>
  <r>
    <d v="2022-08-26T00:00:00"/>
    <n v="12480"/>
    <s v="Pam"/>
    <n v="1"/>
    <x v="3"/>
    <x v="4"/>
    <n v="6040"/>
    <n v="3.02"/>
    <n v="362.4"/>
    <m/>
    <m/>
    <x v="0"/>
    <m/>
    <x v="2"/>
    <x v="3"/>
  </r>
  <r>
    <d v="2022-08-26T00:00:00"/>
    <n v="12468"/>
    <s v="Scott"/>
    <n v="2"/>
    <x v="2"/>
    <x v="4"/>
    <n v="22500"/>
    <n v="11.25"/>
    <n v="1350"/>
    <m/>
    <m/>
    <x v="0"/>
    <m/>
    <x v="2"/>
    <x v="3"/>
  </r>
  <r>
    <d v="2022-08-26T00:00:00"/>
    <n v="12495"/>
    <s v="Larry"/>
    <n v="3"/>
    <x v="2"/>
    <x v="4"/>
    <n v="10660"/>
    <n v="5.33"/>
    <n v="639.6"/>
    <m/>
    <m/>
    <x v="0"/>
    <m/>
    <x v="2"/>
    <x v="3"/>
  </r>
  <r>
    <d v="2022-08-26T00:00:00"/>
    <n v="12408"/>
    <s v="Paul"/>
    <s v="Rolloff"/>
    <x v="0"/>
    <x v="4"/>
    <n v="2940"/>
    <n v="1.47"/>
    <n v="176.4"/>
    <s v="Final Pull"/>
    <s v="269223-002"/>
    <x v="0"/>
    <m/>
    <x v="2"/>
    <x v="3"/>
  </r>
  <r>
    <d v="2022-08-26T00:00:00"/>
    <n v="12441"/>
    <s v="Chad"/>
    <s v="Rolloff"/>
    <x v="0"/>
    <x v="4"/>
    <n v="10400"/>
    <n v="5.2"/>
    <n v="624"/>
    <s v="Dump &amp; Return"/>
    <s v="272077-002"/>
    <x v="0"/>
    <m/>
    <x v="2"/>
    <x v="3"/>
  </r>
  <r>
    <d v="2022-08-26T00:00:00"/>
    <n v="12414"/>
    <s v="Chad"/>
    <s v="Rolloff"/>
    <x v="0"/>
    <x v="4"/>
    <n v="2620"/>
    <n v="1.31"/>
    <n v="157.20000000000002"/>
    <s v="Dump &amp; Return"/>
    <n v="273083"/>
    <x v="0"/>
    <m/>
    <x v="2"/>
    <x v="3"/>
  </r>
  <r>
    <d v="2022-08-26T00:00:00"/>
    <n v="12410"/>
    <s v="Chad"/>
    <s v="Rolloff"/>
    <x v="0"/>
    <x v="4"/>
    <n v="2380"/>
    <n v="1.19"/>
    <n v="142.79999999999998"/>
    <s v="Dump &amp; Return"/>
    <s v="270950-001"/>
    <x v="0"/>
    <m/>
    <x v="2"/>
    <x v="3"/>
  </r>
  <r>
    <d v="2022-08-26T00:00:00"/>
    <n v="12428"/>
    <s v="Chad"/>
    <s v="Rolloff"/>
    <x v="0"/>
    <x v="4"/>
    <n v="12660"/>
    <n v="6.33"/>
    <n v="759.6"/>
    <s v="Dump &amp; Return"/>
    <n v="264619"/>
    <x v="0"/>
    <m/>
    <x v="2"/>
    <x v="3"/>
  </r>
  <r>
    <d v="2022-08-29T00:00:00"/>
    <n v="12594"/>
    <s v="Pam"/>
    <n v="1"/>
    <x v="3"/>
    <x v="4"/>
    <n v="20920"/>
    <n v="10.46"/>
    <n v="1255.2"/>
    <m/>
    <m/>
    <x v="0"/>
    <m/>
    <x v="2"/>
    <x v="3"/>
  </r>
  <r>
    <d v="2022-08-29T00:00:00"/>
    <n v="12622"/>
    <s v="Pam"/>
    <n v="1"/>
    <x v="3"/>
    <x v="4"/>
    <n v="14240"/>
    <n v="7.12"/>
    <n v="854.4"/>
    <m/>
    <m/>
    <x v="0"/>
    <m/>
    <x v="2"/>
    <x v="3"/>
  </r>
  <r>
    <d v="2022-08-29T00:00:00"/>
    <d v="1934-08-27T00:00:00"/>
    <s v="Pam"/>
    <n v="1"/>
    <x v="3"/>
    <x v="4"/>
    <n v="8740"/>
    <n v="4.37"/>
    <n v="524.4"/>
    <m/>
    <m/>
    <x v="0"/>
    <m/>
    <x v="2"/>
    <x v="3"/>
  </r>
  <r>
    <d v="2022-08-29T00:00:00"/>
    <n v="12656"/>
    <s v="Larry"/>
    <n v="2"/>
    <x v="2"/>
    <x v="4"/>
    <n v="11440"/>
    <n v="5.72"/>
    <n v="686.4"/>
    <m/>
    <m/>
    <x v="0"/>
    <m/>
    <x v="2"/>
    <x v="3"/>
  </r>
  <r>
    <d v="2022-08-29T00:00:00"/>
    <n v="12651"/>
    <s v="Scott"/>
    <n v="3"/>
    <x v="2"/>
    <x v="4"/>
    <n v="20980"/>
    <n v="10.49"/>
    <n v="1258.8"/>
    <m/>
    <m/>
    <x v="0"/>
    <m/>
    <x v="2"/>
    <x v="3"/>
  </r>
  <r>
    <d v="2022-08-29T00:00:00"/>
    <n v="12662"/>
    <s v="Zach"/>
    <n v="4"/>
    <x v="2"/>
    <x v="4"/>
    <n v="12300"/>
    <n v="6.15"/>
    <n v="738"/>
    <m/>
    <m/>
    <x v="0"/>
    <m/>
    <x v="2"/>
    <x v="3"/>
  </r>
  <r>
    <d v="2022-08-29T00:00:00"/>
    <n v="12629"/>
    <s v="Chad"/>
    <s v="Rolloff"/>
    <x v="0"/>
    <x v="4"/>
    <n v="4420"/>
    <n v="2.21"/>
    <n v="265.2"/>
    <s v="Final Pull"/>
    <s v="272077-002"/>
    <x v="0"/>
    <m/>
    <x v="2"/>
    <x v="3"/>
  </r>
  <r>
    <d v="2022-08-29T00:00:00"/>
    <n v="12612"/>
    <s v="bob"/>
    <s v="Rolloff"/>
    <x v="0"/>
    <x v="4"/>
    <n v="16640"/>
    <n v="8.32"/>
    <n v="998.40000000000009"/>
    <s v="Dump &amp; Return"/>
    <s v="266663-001"/>
    <x v="0"/>
    <m/>
    <x v="2"/>
    <x v="3"/>
  </r>
  <r>
    <d v="2022-08-29T00:00:00"/>
    <n v="12603"/>
    <s v="bob"/>
    <s v="Rolloff"/>
    <x v="0"/>
    <x v="4"/>
    <n v="2780"/>
    <n v="1.39"/>
    <n v="166.79999999999998"/>
    <s v="Dump &amp; Return"/>
    <n v="273083"/>
    <x v="0"/>
    <m/>
    <x v="2"/>
    <x v="3"/>
  </r>
  <r>
    <d v="2022-08-29T00:00:00"/>
    <n v="12589"/>
    <s v="bob"/>
    <s v="Rolloff"/>
    <x v="0"/>
    <x v="4"/>
    <n v="3300"/>
    <n v="1.65"/>
    <n v="198"/>
    <s v="Dump &amp; Return"/>
    <n v="272234"/>
    <x v="0"/>
    <m/>
    <x v="2"/>
    <x v="3"/>
  </r>
  <r>
    <d v="2022-08-29T00:00:00"/>
    <n v="12645"/>
    <s v="dave"/>
    <s v="Rolloff"/>
    <x v="0"/>
    <x v="4"/>
    <n v="2840"/>
    <n v="1.42"/>
    <n v="170.39999999999998"/>
    <s v="Dump &amp; Return"/>
    <n v="263310"/>
    <x v="0"/>
    <m/>
    <x v="2"/>
    <x v="3"/>
  </r>
  <r>
    <d v="2022-08-29T00:00:00"/>
    <n v="12649"/>
    <s v="dave"/>
    <s v="Rolloff"/>
    <x v="0"/>
    <x v="4"/>
    <n v="21740"/>
    <n v="10.87"/>
    <n v="1304.3999999999999"/>
    <s v="Dump &amp; Return"/>
    <n v="12801685"/>
    <x v="0"/>
    <m/>
    <x v="2"/>
    <x v="3"/>
  </r>
  <r>
    <d v="2022-08-30T00:00:00"/>
    <n v="12693"/>
    <s v="Pam"/>
    <n v="1"/>
    <x v="2"/>
    <x v="4"/>
    <n v="14660"/>
    <n v="7.33"/>
    <n v="879.6"/>
    <m/>
    <m/>
    <x v="0"/>
    <m/>
    <x v="2"/>
    <x v="3"/>
  </r>
  <r>
    <d v="2022-08-30T00:00:00"/>
    <n v="12732"/>
    <s v="Pam"/>
    <n v="1"/>
    <x v="2"/>
    <x v="4"/>
    <n v="12480"/>
    <n v="6.24"/>
    <n v="748.80000000000007"/>
    <m/>
    <m/>
    <x v="0"/>
    <m/>
    <x v="2"/>
    <x v="3"/>
  </r>
  <r>
    <d v="2022-08-30T00:00:00"/>
    <n v="12744"/>
    <s v="Scott"/>
    <n v="2"/>
    <x v="2"/>
    <x v="4"/>
    <n v="11840"/>
    <n v="5.92"/>
    <n v="710.4"/>
    <m/>
    <m/>
    <x v="0"/>
    <m/>
    <x v="2"/>
    <x v="3"/>
  </r>
  <r>
    <d v="2022-08-30T00:00:00"/>
    <n v="12747"/>
    <s v="Larry"/>
    <n v="3"/>
    <x v="2"/>
    <x v="4"/>
    <n v="20700"/>
    <n v="10.35"/>
    <n v="1242"/>
    <m/>
    <m/>
    <x v="0"/>
    <m/>
    <x v="2"/>
    <x v="3"/>
  </r>
  <r>
    <d v="2022-08-30T00:00:00"/>
    <n v="12711"/>
    <s v="Zach"/>
    <n v="4"/>
    <x v="2"/>
    <x v="4"/>
    <n v="10980"/>
    <n v="5.49"/>
    <n v="658.80000000000007"/>
    <m/>
    <m/>
    <x v="0"/>
    <m/>
    <x v="2"/>
    <x v="3"/>
  </r>
  <r>
    <d v="2022-08-30T00:00:00"/>
    <n v="12759"/>
    <s v="Paul"/>
    <s v="Rolloff"/>
    <x v="0"/>
    <x v="4"/>
    <n v="5560"/>
    <n v="2.78"/>
    <n v="333.59999999999997"/>
    <s v="Dump &amp; Return"/>
    <s v="272540-002"/>
    <x v="0"/>
    <m/>
    <x v="2"/>
    <x v="3"/>
  </r>
  <r>
    <d v="2022-08-30T00:00:00"/>
    <n v="12762"/>
    <s v="Joey"/>
    <s v="Rolloff"/>
    <x v="0"/>
    <x v="4"/>
    <n v="15240"/>
    <n v="7.62"/>
    <n v="914.4"/>
    <s v="Dump &amp; Return"/>
    <s v="266663-001"/>
    <x v="0"/>
    <m/>
    <x v="2"/>
    <x v="3"/>
  </r>
  <r>
    <d v="2022-08-30T00:00:00"/>
    <n v="12679"/>
    <s v="dave"/>
    <s v="Rolloff"/>
    <x v="0"/>
    <x v="4"/>
    <n v="2960"/>
    <n v="1.48"/>
    <n v="177.6"/>
    <s v="Dump &amp; Return"/>
    <s v="266494-001"/>
    <x v="0"/>
    <m/>
    <x v="2"/>
    <x v="3"/>
  </r>
  <r>
    <d v="2022-08-30T00:00:00"/>
    <n v="12680"/>
    <s v="dave"/>
    <s v="Rolloff"/>
    <x v="0"/>
    <x v="4"/>
    <n v="7320"/>
    <n v="3.66"/>
    <n v="439.20000000000005"/>
    <s v="Final Pull"/>
    <s v="267140-002"/>
    <x v="0"/>
    <m/>
    <x v="2"/>
    <x v="3"/>
  </r>
  <r>
    <d v="2022-08-30T00:00:00"/>
    <n v="12743"/>
    <s v="dave"/>
    <s v="Rolloff"/>
    <x v="0"/>
    <x v="4"/>
    <n v="6580"/>
    <n v="3.29"/>
    <n v="394.8"/>
    <s v="Dump &amp; Return"/>
    <n v="271296"/>
    <x v="0"/>
    <m/>
    <x v="2"/>
    <x v="3"/>
  </r>
  <r>
    <d v="2022-08-30T00:00:00"/>
    <n v="12703"/>
    <s v="dave"/>
    <s v="Rolloff"/>
    <x v="0"/>
    <x v="4"/>
    <n v="2120"/>
    <n v="1.06"/>
    <n v="127.2"/>
    <s v="Final Pull"/>
    <n v="273478"/>
    <x v="0"/>
    <m/>
    <x v="2"/>
    <x v="3"/>
  </r>
  <r>
    <d v="2022-08-30T00:00:00"/>
    <n v="12708"/>
    <s v="dave"/>
    <s v="Rolloff"/>
    <x v="0"/>
    <x v="4"/>
    <n v="4920"/>
    <n v="2.46"/>
    <n v="295.2"/>
    <s v="Final Pull"/>
    <s v="271970-002"/>
    <x v="0"/>
    <m/>
    <x v="2"/>
    <x v="3"/>
  </r>
  <r>
    <d v="2022-08-30T00:00:00"/>
    <n v="12737"/>
    <s v="Dave "/>
    <s v="Rolloff"/>
    <x v="0"/>
    <x v="4"/>
    <n v="2880"/>
    <n v="1.44"/>
    <n v="172.79999999999998"/>
    <s v="Dump &amp; Return"/>
    <n v="268528"/>
    <x v="0"/>
    <m/>
    <x v="2"/>
    <x v="3"/>
  </r>
  <r>
    <d v="2022-08-30T00:00:00"/>
    <n v="12758"/>
    <s v="Dave "/>
    <s v="Rolloff"/>
    <x v="0"/>
    <x v="4"/>
    <n v="5600"/>
    <n v="2.8"/>
    <n v="336"/>
    <s v="Dump &amp; Return"/>
    <n v="12801215"/>
    <x v="0"/>
    <m/>
    <x v="2"/>
    <x v="3"/>
  </r>
  <r>
    <d v="2022-08-30T00:00:00"/>
    <n v="12754"/>
    <s v="dave"/>
    <s v="Rolloff"/>
    <x v="0"/>
    <x v="4"/>
    <n v="3360"/>
    <n v="1.68"/>
    <n v="201.6"/>
    <s v="Dump &amp; Return"/>
    <n v="270389"/>
    <x v="0"/>
    <m/>
    <x v="2"/>
    <x v="3"/>
  </r>
  <r>
    <d v="2022-08-30T00:00:00"/>
    <n v="12761"/>
    <s v="dave"/>
    <s v="Rolloff"/>
    <x v="0"/>
    <x v="4"/>
    <n v="6720"/>
    <n v="3.36"/>
    <n v="403.2"/>
    <s v="Dump &amp; Return"/>
    <s v="272540-002"/>
    <x v="0"/>
    <m/>
    <x v="2"/>
    <x v="3"/>
  </r>
  <r>
    <d v="2022-08-30T00:00:00"/>
    <n v="12748"/>
    <s v="dave"/>
    <s v="Rolloff"/>
    <x v="0"/>
    <x v="4"/>
    <n v="2420"/>
    <n v="1.21"/>
    <n v="145.19999999999999"/>
    <s v="Dump &amp; Return"/>
    <s v="2709500-001"/>
    <x v="0"/>
    <m/>
    <x v="2"/>
    <x v="3"/>
  </r>
  <r>
    <d v="2022-08-31T00:00:00"/>
    <n v="12778"/>
    <s v="Scott"/>
    <n v="1"/>
    <x v="2"/>
    <x v="4"/>
    <n v="12040"/>
    <n v="6.02"/>
    <n v="722.4"/>
    <m/>
    <m/>
    <x v="0"/>
    <m/>
    <x v="2"/>
    <x v="3"/>
  </r>
  <r>
    <d v="2022-08-31T00:00:00"/>
    <n v="12841"/>
    <s v="Scott"/>
    <n v="1"/>
    <x v="2"/>
    <x v="4"/>
    <n v="15900"/>
    <n v="7.95"/>
    <n v="954"/>
    <m/>
    <m/>
    <x v="0"/>
    <m/>
    <x v="2"/>
    <x v="3"/>
  </r>
  <r>
    <d v="2022-08-31T00:00:00"/>
    <n v="12786"/>
    <s v="Pam"/>
    <n v="2"/>
    <x v="2"/>
    <x v="4"/>
    <n v="10540"/>
    <n v="5.27"/>
    <n v="632.4"/>
    <m/>
    <m/>
    <x v="0"/>
    <m/>
    <x v="2"/>
    <x v="3"/>
  </r>
  <r>
    <d v="2022-08-31T00:00:00"/>
    <n v="12826"/>
    <s v="Pam"/>
    <n v="2"/>
    <x v="2"/>
    <x v="4"/>
    <n v="9980"/>
    <n v="4.99"/>
    <n v="598.80000000000007"/>
    <m/>
    <m/>
    <x v="0"/>
    <m/>
    <x v="2"/>
    <x v="3"/>
  </r>
  <r>
    <d v="2022-08-31T00:00:00"/>
    <n v="12850"/>
    <s v="Larry"/>
    <n v="3"/>
    <x v="2"/>
    <x v="4"/>
    <n v="12200"/>
    <n v="6.1"/>
    <n v="732"/>
    <m/>
    <m/>
    <x v="0"/>
    <m/>
    <x v="2"/>
    <x v="3"/>
  </r>
  <r>
    <d v="2022-08-31T00:00:00"/>
    <n v="12818"/>
    <s v="Zach"/>
    <n v="4"/>
    <x v="2"/>
    <x v="4"/>
    <n v="17620"/>
    <n v="8.81"/>
    <n v="1057.2"/>
    <m/>
    <m/>
    <x v="0"/>
    <m/>
    <x v="2"/>
    <x v="3"/>
  </r>
  <r>
    <d v="2022-08-31T00:00:00"/>
    <n v="12805"/>
    <s v="Paul"/>
    <s v="Rolloff"/>
    <x v="0"/>
    <x v="4"/>
    <n v="2960"/>
    <n v="1.48"/>
    <n v="177.6"/>
    <s v="Dump &amp; Return"/>
    <s v="263549-002"/>
    <x v="0"/>
    <m/>
    <x v="2"/>
    <x v="3"/>
  </r>
  <r>
    <d v="2022-08-31T00:00:00"/>
    <n v="12808"/>
    <s v="Paul"/>
    <s v="Rolloff"/>
    <x v="0"/>
    <x v="4"/>
    <n v="3640"/>
    <n v="1.82"/>
    <n v="218.4"/>
    <s v="Dump &amp; Return"/>
    <n v="263833"/>
    <x v="0"/>
    <m/>
    <x v="2"/>
    <x v="3"/>
  </r>
  <r>
    <d v="2022-08-31T00:00:00"/>
    <n v="12817"/>
    <s v="bob"/>
    <s v="Rolloff"/>
    <x v="0"/>
    <x v="4"/>
    <n v="3100"/>
    <n v="1.55"/>
    <n v="186"/>
    <s v="Dump &amp; Return"/>
    <n v="269949"/>
    <x v="0"/>
    <m/>
    <x v="2"/>
    <x v="3"/>
  </r>
  <r>
    <d v="2022-08-31T00:00:00"/>
    <n v="12812"/>
    <s v="bob"/>
    <s v="Rolloff"/>
    <x v="0"/>
    <x v="4"/>
    <n v="14500"/>
    <n v="7.25"/>
    <n v="870"/>
    <s v="Dump &amp; Return"/>
    <n v="12801034"/>
    <x v="0"/>
    <m/>
    <x v="2"/>
    <x v="3"/>
  </r>
  <r>
    <d v="2022-08-31T00:00:00"/>
    <n v="12809"/>
    <s v="bob"/>
    <s v="Rolloff"/>
    <x v="0"/>
    <x v="4"/>
    <n v="14660"/>
    <n v="7.33"/>
    <n v="879.6"/>
    <s v="Dump &amp; Return"/>
    <s v="268662-001"/>
    <x v="0"/>
    <s v="comp #2"/>
    <x v="2"/>
    <x v="3"/>
  </r>
  <r>
    <d v="2022-09-01T00:00:00"/>
    <n v="12928"/>
    <s v="Larry"/>
    <n v="1"/>
    <x v="4"/>
    <x v="4"/>
    <n v="15200"/>
    <n v="7.6"/>
    <n v="912"/>
    <m/>
    <m/>
    <x v="1"/>
    <m/>
    <x v="2"/>
    <x v="4"/>
  </r>
  <r>
    <d v="2022-09-01T00:00:00"/>
    <n v="12869"/>
    <s v="Larry"/>
    <n v="1"/>
    <x v="4"/>
    <x v="4"/>
    <n v="10100"/>
    <n v="5.05"/>
    <n v="606"/>
    <m/>
    <m/>
    <x v="1"/>
    <m/>
    <x v="2"/>
    <x v="4"/>
  </r>
  <r>
    <d v="2022-09-01T00:00:00"/>
    <n v="12914"/>
    <s v="Pam"/>
    <n v="2"/>
    <x v="4"/>
    <x v="4"/>
    <n v="18460"/>
    <n v="9.23"/>
    <n v="1107.6000000000001"/>
    <m/>
    <m/>
    <x v="1"/>
    <m/>
    <x v="2"/>
    <x v="4"/>
  </r>
  <r>
    <d v="2022-09-01T00:00:00"/>
    <n v="12918"/>
    <s v="Scott"/>
    <n v="3"/>
    <x v="2"/>
    <x v="4"/>
    <n v="18600"/>
    <n v="9.3000000000000007"/>
    <n v="1116"/>
    <m/>
    <m/>
    <x v="1"/>
    <m/>
    <x v="2"/>
    <x v="4"/>
  </r>
  <r>
    <d v="2022-09-02T00:00:00"/>
    <n v="12947"/>
    <s v="Pam"/>
    <n v="1"/>
    <x v="3"/>
    <x v="4"/>
    <n v="18120"/>
    <n v="9.06"/>
    <n v="1087.2"/>
    <m/>
    <m/>
    <x v="1"/>
    <m/>
    <x v="2"/>
    <x v="4"/>
  </r>
  <r>
    <d v="2022-09-02T00:00:00"/>
    <n v="12977"/>
    <s v="Pam"/>
    <n v="1"/>
    <x v="3"/>
    <x v="4"/>
    <n v="13220"/>
    <n v="6.61"/>
    <n v="793.2"/>
    <m/>
    <m/>
    <x v="1"/>
    <m/>
    <x v="2"/>
    <x v="4"/>
  </r>
  <r>
    <d v="2022-09-02T00:00:00"/>
    <n v="13017"/>
    <s v="Pam"/>
    <n v="1"/>
    <x v="3"/>
    <x v="4"/>
    <n v="5680"/>
    <n v="2.84"/>
    <n v="340.79999999999995"/>
    <m/>
    <m/>
    <x v="1"/>
    <m/>
    <x v="2"/>
    <x v="4"/>
  </r>
  <r>
    <d v="2022-09-02T00:00:00"/>
    <n v="13008"/>
    <s v="Scott"/>
    <n v="2"/>
    <x v="4"/>
    <x v="4"/>
    <n v="22020"/>
    <n v="11.01"/>
    <n v="1321.2"/>
    <m/>
    <m/>
    <x v="1"/>
    <m/>
    <x v="2"/>
    <x v="4"/>
  </r>
  <r>
    <d v="2022-09-02T00:00:00"/>
    <n v="13028"/>
    <s v="Larry"/>
    <n v="3"/>
    <x v="4"/>
    <x v="4"/>
    <n v="11660"/>
    <n v="5.83"/>
    <n v="699.6"/>
    <m/>
    <m/>
    <x v="1"/>
    <m/>
    <x v="2"/>
    <x v="4"/>
  </r>
  <r>
    <d v="2022-09-05T00:00:00"/>
    <n v="13187"/>
    <s v="Pam"/>
    <n v="1"/>
    <x v="3"/>
    <x v="4"/>
    <n v="8120"/>
    <n v="4.0599999999999996"/>
    <n v="487.19999999999993"/>
    <m/>
    <m/>
    <x v="1"/>
    <m/>
    <x v="2"/>
    <x v="4"/>
  </r>
  <r>
    <d v="2022-09-05T00:00:00"/>
    <n v="13144"/>
    <s v="Pam"/>
    <n v="1"/>
    <x v="3"/>
    <x v="4"/>
    <n v="19620"/>
    <n v="9.81"/>
    <n v="1177.2"/>
    <m/>
    <m/>
    <x v="1"/>
    <m/>
    <x v="2"/>
    <x v="4"/>
  </r>
  <r>
    <d v="2022-09-05T00:00:00"/>
    <n v="13161"/>
    <s v="Pam"/>
    <n v="1"/>
    <x v="3"/>
    <x v="4"/>
    <n v="14180"/>
    <n v="7.09"/>
    <n v="850.8"/>
    <m/>
    <m/>
    <x v="1"/>
    <m/>
    <x v="2"/>
    <x v="4"/>
  </r>
  <r>
    <d v="2022-09-05T00:00:00"/>
    <n v="13201"/>
    <s v="Larry"/>
    <n v="2"/>
    <x v="4"/>
    <x v="4"/>
    <n v="11720"/>
    <n v="5.86"/>
    <n v="703.2"/>
    <m/>
    <m/>
    <x v="1"/>
    <m/>
    <x v="2"/>
    <x v="4"/>
  </r>
  <r>
    <d v="2022-09-05T00:00:00"/>
    <n v="13188"/>
    <s v="Scott"/>
    <n v="3"/>
    <x v="4"/>
    <x v="4"/>
    <n v="21240"/>
    <n v="10.62"/>
    <n v="1274.3999999999999"/>
    <m/>
    <m/>
    <x v="1"/>
    <m/>
    <x v="2"/>
    <x v="4"/>
  </r>
  <r>
    <d v="2022-09-05T00:00:00"/>
    <n v="13193"/>
    <s v="Zach"/>
    <n v="4"/>
    <x v="4"/>
    <x v="4"/>
    <n v="12800"/>
    <n v="6.4"/>
    <n v="768"/>
    <m/>
    <m/>
    <x v="1"/>
    <m/>
    <x v="2"/>
    <x v="4"/>
  </r>
  <r>
    <d v="2022-09-06T00:00:00"/>
    <n v="13311"/>
    <s v="Pam"/>
    <n v="1"/>
    <x v="4"/>
    <x v="4"/>
    <n v="14480"/>
    <n v="7.24"/>
    <n v="868.80000000000007"/>
    <m/>
    <m/>
    <x v="1"/>
    <m/>
    <x v="2"/>
    <x v="4"/>
  </r>
  <r>
    <d v="2022-09-06T00:00:00"/>
    <n v="13244"/>
    <s v="Pam"/>
    <n v="1"/>
    <x v="4"/>
    <x v="4"/>
    <n v="15100"/>
    <n v="7.55"/>
    <n v="906"/>
    <m/>
    <m/>
    <x v="1"/>
    <m/>
    <x v="2"/>
    <x v="4"/>
  </r>
  <r>
    <d v="2022-09-06T00:00:00"/>
    <n v="13298"/>
    <s v="Scott"/>
    <n v="2"/>
    <x v="4"/>
    <x v="4"/>
    <n v="11840"/>
    <n v="5.92"/>
    <n v="710.4"/>
    <m/>
    <m/>
    <x v="1"/>
    <m/>
    <x v="2"/>
    <x v="4"/>
  </r>
  <r>
    <d v="2022-09-06T00:00:00"/>
    <n v="13326"/>
    <s v="Larry"/>
    <n v="3"/>
    <x v="4"/>
    <x v="4"/>
    <n v="3380"/>
    <n v="1.69"/>
    <n v="202.79999999999998"/>
    <m/>
    <m/>
    <x v="1"/>
    <m/>
    <x v="2"/>
    <x v="4"/>
  </r>
  <r>
    <d v="2022-09-06T00:00:00"/>
    <n v="13455"/>
    <s v="Larry"/>
    <n v="3"/>
    <x v="4"/>
    <x v="4"/>
    <n v="18480"/>
    <n v="9.24"/>
    <n v="1108.8"/>
    <m/>
    <m/>
    <x v="1"/>
    <m/>
    <x v="2"/>
    <x v="4"/>
  </r>
  <r>
    <d v="2022-09-06T00:00:00"/>
    <n v="13265"/>
    <s v="Zach"/>
    <n v="4"/>
    <x v="4"/>
    <x v="4"/>
    <n v="12240"/>
    <n v="6.12"/>
    <n v="734.4"/>
    <m/>
    <m/>
    <x v="1"/>
    <m/>
    <x v="2"/>
    <x v="4"/>
  </r>
  <r>
    <d v="2022-09-07T00:00:00"/>
    <n v="13349"/>
    <s v="Scott"/>
    <n v="1"/>
    <x v="3"/>
    <x v="4"/>
    <n v="13280"/>
    <n v="6.64"/>
    <n v="796.8"/>
    <m/>
    <m/>
    <x v="1"/>
    <m/>
    <x v="2"/>
    <x v="4"/>
  </r>
  <r>
    <d v="2022-09-07T00:00:00"/>
    <n v="13418"/>
    <s v="Scott"/>
    <n v="1"/>
    <x v="2"/>
    <x v="4"/>
    <n v="16500"/>
    <n v="8.25"/>
    <n v="990"/>
    <m/>
    <m/>
    <x v="1"/>
    <m/>
    <x v="2"/>
    <x v="4"/>
  </r>
  <r>
    <d v="2022-09-07T00:00:00"/>
    <n v="13410"/>
    <s v="Pam"/>
    <n v="2"/>
    <x v="4"/>
    <x v="4"/>
    <n v="9140"/>
    <n v="4.57"/>
    <n v="548.40000000000009"/>
    <m/>
    <m/>
    <x v="1"/>
    <m/>
    <x v="2"/>
    <x v="4"/>
  </r>
  <r>
    <d v="2022-09-07T00:00:00"/>
    <n v="13366"/>
    <s v="Pam"/>
    <n v="2"/>
    <x v="4"/>
    <x v="4"/>
    <n v="12960"/>
    <n v="6.48"/>
    <n v="777.6"/>
    <m/>
    <m/>
    <x v="1"/>
    <m/>
    <x v="2"/>
    <x v="4"/>
  </r>
  <r>
    <d v="2022-09-07T00:00:00"/>
    <n v="13516"/>
    <s v="Larry"/>
    <n v="3"/>
    <x v="4"/>
    <x v="4"/>
    <n v="13720"/>
    <n v="6.86"/>
    <n v="823.2"/>
    <m/>
    <m/>
    <x v="1"/>
    <m/>
    <x v="2"/>
    <x v="4"/>
  </r>
  <r>
    <d v="2022-09-07T00:00:00"/>
    <n v="13390"/>
    <s v="Zach"/>
    <n v="4"/>
    <x v="4"/>
    <x v="4"/>
    <n v="17880"/>
    <n v="8.94"/>
    <n v="1072.8"/>
    <m/>
    <m/>
    <x v="1"/>
    <m/>
    <x v="2"/>
    <x v="4"/>
  </r>
  <r>
    <d v="2022-09-08T00:00:00"/>
    <n v="13445"/>
    <s v="Larry"/>
    <n v="1"/>
    <x v="4"/>
    <x v="4"/>
    <n v="10380"/>
    <n v="5.19"/>
    <n v="622.80000000000007"/>
    <m/>
    <m/>
    <x v="1"/>
    <m/>
    <x v="2"/>
    <x v="4"/>
  </r>
  <r>
    <d v="2022-09-08T00:00:00"/>
    <n v="13511"/>
    <s v="Larry"/>
    <n v="1"/>
    <x v="4"/>
    <x v="4"/>
    <n v="15640"/>
    <n v="7.82"/>
    <n v="938.40000000000009"/>
    <m/>
    <m/>
    <x v="1"/>
    <m/>
    <x v="2"/>
    <x v="4"/>
  </r>
  <r>
    <d v="2022-09-08T00:00:00"/>
    <n v="13494"/>
    <s v="Pam"/>
    <n v="2"/>
    <x v="4"/>
    <x v="4"/>
    <n v="18700"/>
    <n v="9.35"/>
    <n v="1122"/>
    <m/>
    <m/>
    <x v="1"/>
    <m/>
    <x v="2"/>
    <x v="4"/>
  </r>
  <r>
    <d v="2022-09-08T00:00:00"/>
    <n v="13488"/>
    <s v="Scott"/>
    <n v="3"/>
    <x v="4"/>
    <x v="4"/>
    <n v="17160"/>
    <n v="8.58"/>
    <n v="1029.5999999999999"/>
    <m/>
    <m/>
    <x v="1"/>
    <m/>
    <x v="2"/>
    <x v="4"/>
  </r>
  <r>
    <d v="2022-09-09T00:00:00"/>
    <n v="13575"/>
    <s v="Pam"/>
    <n v="1"/>
    <x v="3"/>
    <x v="4"/>
    <n v="5160"/>
    <n v="2.58"/>
    <n v="309.60000000000002"/>
    <m/>
    <m/>
    <x v="1"/>
    <m/>
    <x v="2"/>
    <x v="4"/>
  </r>
  <r>
    <d v="2022-09-09T00:00:00"/>
    <n v="13519"/>
    <s v="Pam"/>
    <n v="1"/>
    <x v="3"/>
    <x v="4"/>
    <n v="18080"/>
    <n v="9.0399999999999991"/>
    <n v="1084.8"/>
    <m/>
    <m/>
    <x v="1"/>
    <m/>
    <x v="2"/>
    <x v="4"/>
  </r>
  <r>
    <d v="2022-09-09T00:00:00"/>
    <n v="13542"/>
    <s v="Pam"/>
    <n v="1"/>
    <x v="3"/>
    <x v="4"/>
    <n v="13040"/>
    <n v="6.52"/>
    <n v="782.4"/>
    <m/>
    <m/>
    <x v="1"/>
    <m/>
    <x v="2"/>
    <x v="4"/>
  </r>
  <r>
    <d v="2022-09-09T00:00:00"/>
    <n v="13566"/>
    <s v="Scott"/>
    <n v="2"/>
    <x v="4"/>
    <x v="4"/>
    <n v="22000"/>
    <n v="11"/>
    <n v="1320"/>
    <m/>
    <m/>
    <x v="1"/>
    <m/>
    <x v="2"/>
    <x v="4"/>
  </r>
  <r>
    <d v="2022-09-09T00:00:00"/>
    <n v="13591"/>
    <s v="Larry"/>
    <n v="3"/>
    <x v="4"/>
    <x v="4"/>
    <n v="12100"/>
    <n v="6.05"/>
    <n v="726"/>
    <m/>
    <m/>
    <x v="1"/>
    <m/>
    <x v="2"/>
    <x v="4"/>
  </r>
  <r>
    <d v="2022-09-01T00:00:00"/>
    <n v="12861"/>
    <s v="Paul"/>
    <s v="Rolloff"/>
    <x v="0"/>
    <x v="4"/>
    <n v="10880"/>
    <n v="5.44"/>
    <n v="652.80000000000007"/>
    <s v="Final Pull"/>
    <n v="12801467"/>
    <x v="0"/>
    <m/>
    <x v="2"/>
    <x v="4"/>
  </r>
  <r>
    <d v="2022-09-01T00:00:00"/>
    <n v="12883"/>
    <s v="Paul"/>
    <s v="Rolloff"/>
    <x v="0"/>
    <x v="4"/>
    <n v="24960"/>
    <n v="12.48"/>
    <n v="1497.6000000000001"/>
    <s v="Dump &amp; Return"/>
    <n v="12801685"/>
    <x v="0"/>
    <m/>
    <x v="2"/>
    <x v="4"/>
  </r>
  <r>
    <d v="2022-09-01T00:00:00"/>
    <n v="12873"/>
    <s v="bob"/>
    <s v="Rolloff"/>
    <x v="0"/>
    <x v="4"/>
    <n v="7040"/>
    <n v="3.52"/>
    <n v="422.4"/>
    <s v="Final Pull"/>
    <n v="272987"/>
    <x v="0"/>
    <m/>
    <x v="2"/>
    <x v="4"/>
  </r>
  <r>
    <d v="2022-09-01T00:00:00"/>
    <n v="12874"/>
    <s v="bob"/>
    <s v="Rolloff"/>
    <x v="0"/>
    <x v="4"/>
    <n v="8080"/>
    <n v="4.04"/>
    <n v="484.8"/>
    <s v="Dump &amp; Return"/>
    <s v="12797190-001"/>
    <x v="0"/>
    <m/>
    <x v="2"/>
    <x v="4"/>
  </r>
  <r>
    <d v="2022-09-02T00:00:00"/>
    <n v="12960"/>
    <s v="dave"/>
    <s v="Rolloff"/>
    <x v="0"/>
    <x v="4"/>
    <n v="4040"/>
    <n v="2.02"/>
    <n v="242.4"/>
    <s v="Dump &amp; Return"/>
    <n v="271296"/>
    <x v="0"/>
    <m/>
    <x v="2"/>
    <x v="4"/>
  </r>
  <r>
    <d v="2022-09-02T00:00:00"/>
    <n v="12968"/>
    <s v="bob"/>
    <s v="Rolloff"/>
    <x v="0"/>
    <x v="4"/>
    <n v="5240"/>
    <n v="2.62"/>
    <n v="314.40000000000003"/>
    <s v="Dump &amp; Return"/>
    <s v="272077-001"/>
    <x v="0"/>
    <m/>
    <x v="2"/>
    <x v="4"/>
  </r>
  <r>
    <d v="2022-09-02T00:00:00"/>
    <n v="12943"/>
    <s v="bob"/>
    <s v="Rolloff"/>
    <x v="0"/>
    <x v="4"/>
    <n v="2100"/>
    <n v="1.05"/>
    <n v="126"/>
    <s v="Dump &amp; Return"/>
    <n v="273083"/>
    <x v="0"/>
    <m/>
    <x v="2"/>
    <x v="4"/>
  </r>
  <r>
    <d v="2022-09-02T00:00:00"/>
    <n v="12956"/>
    <s v="bob"/>
    <s v="Rolloff"/>
    <x v="0"/>
    <x v="4"/>
    <n v="8160"/>
    <n v="4.08"/>
    <n v="489.6"/>
    <s v="Dump &amp; Return"/>
    <n v="12799439"/>
    <x v="0"/>
    <m/>
    <x v="2"/>
    <x v="4"/>
  </r>
  <r>
    <d v="2022-09-02T00:00:00"/>
    <n v="12988"/>
    <s v="bob"/>
    <s v="Rolloff"/>
    <x v="0"/>
    <x v="4"/>
    <n v="2280"/>
    <n v="1.1399999999999999"/>
    <n v="136.79999999999998"/>
    <s v="Dump &amp; Return"/>
    <s v="270950-001"/>
    <x v="0"/>
    <m/>
    <x v="2"/>
    <x v="4"/>
  </r>
  <r>
    <d v="2022-09-02T00:00:00"/>
    <n v="12945"/>
    <s v="bob"/>
    <s v="Rolloff"/>
    <x v="0"/>
    <x v="4"/>
    <n v="23120"/>
    <n v="11.56"/>
    <n v="1387.2"/>
    <s v="Dump &amp; Return"/>
    <n v="12801685"/>
    <x v="0"/>
    <m/>
    <x v="2"/>
    <x v="4"/>
  </r>
  <r>
    <d v="2022-09-05T00:00:00"/>
    <n v="13143"/>
    <s v="dave"/>
    <s v="Rolloff"/>
    <x v="0"/>
    <x v="4"/>
    <n v="2300"/>
    <n v="1.1499999999999999"/>
    <n v="138"/>
    <s v="Dump &amp; Return"/>
    <n v="273083"/>
    <x v="0"/>
    <m/>
    <x v="2"/>
    <x v="4"/>
  </r>
  <r>
    <d v="2022-09-05T00:00:00"/>
    <n v="13145"/>
    <s v="dave"/>
    <s v="Rolloff"/>
    <x v="0"/>
    <x v="4"/>
    <n v="2600"/>
    <n v="1.3"/>
    <n v="156"/>
    <s v="Dump &amp; Return"/>
    <s v="270950-001"/>
    <x v="0"/>
    <m/>
    <x v="2"/>
    <x v="4"/>
  </r>
  <r>
    <d v="2022-09-05T00:00:00"/>
    <n v="13152"/>
    <s v="dave"/>
    <s v="Rolloff"/>
    <x v="0"/>
    <x v="4"/>
    <n v="6980"/>
    <n v="3.49"/>
    <n v="418.8"/>
    <s v="Dump &amp; Return"/>
    <n v="271296"/>
    <x v="0"/>
    <m/>
    <x v="2"/>
    <x v="4"/>
  </r>
  <r>
    <d v="2022-09-05T00:00:00"/>
    <n v="13172"/>
    <s v="dave"/>
    <s v="Rolloff"/>
    <x v="0"/>
    <x v="4"/>
    <n v="3340"/>
    <n v="1.67"/>
    <n v="200.39999999999998"/>
    <s v="Final Pull"/>
    <s v="266149-003"/>
    <x v="0"/>
    <m/>
    <x v="2"/>
    <x v="4"/>
  </r>
  <r>
    <d v="2022-09-06T00:00:00"/>
    <n v="13232"/>
    <s v="dave"/>
    <s v="Rolloff"/>
    <x v="0"/>
    <x v="4"/>
    <n v="4120"/>
    <n v="2.06"/>
    <n v="247.20000000000002"/>
    <s v="Final Pull"/>
    <s v="266149-003"/>
    <x v="0"/>
    <m/>
    <x v="2"/>
    <x v="4"/>
  </r>
  <r>
    <d v="2022-09-06T00:00:00"/>
    <n v="13223"/>
    <s v="dave"/>
    <s v="Rolloff"/>
    <x v="0"/>
    <x v="4"/>
    <n v="13020"/>
    <n v="6.51"/>
    <n v="781.19999999999993"/>
    <s v="Dump &amp; Return"/>
    <s v="268662-001"/>
    <x v="0"/>
    <m/>
    <x v="2"/>
    <x v="4"/>
  </r>
  <r>
    <d v="2022-09-06T00:00:00"/>
    <n v="13246"/>
    <s v="dave"/>
    <s v="Rolloff"/>
    <x v="0"/>
    <x v="4"/>
    <n v="15880"/>
    <n v="7.94"/>
    <n v="952.80000000000007"/>
    <s v="Dump &amp; Return"/>
    <s v="268662-001"/>
    <x v="0"/>
    <m/>
    <x v="2"/>
    <x v="4"/>
  </r>
  <r>
    <d v="2022-09-07T00:00:00"/>
    <n v="13372"/>
    <s v="bob"/>
    <s v="Rolloff"/>
    <x v="0"/>
    <x v="4"/>
    <n v="2280"/>
    <n v="1.1399999999999999"/>
    <n v="136.79999999999998"/>
    <s v="Dump &amp; Return"/>
    <n v="268528"/>
    <x v="0"/>
    <m/>
    <x v="2"/>
    <x v="4"/>
  </r>
  <r>
    <d v="2022-09-07T00:00:00"/>
    <n v="13341"/>
    <s v="bob"/>
    <s v="Rolloff"/>
    <x v="0"/>
    <x v="4"/>
    <n v="2440"/>
    <n v="1.22"/>
    <n v="146.4"/>
    <s v="Dump &amp; Return"/>
    <s v="261827-003"/>
    <x v="0"/>
    <m/>
    <x v="2"/>
    <x v="4"/>
  </r>
  <r>
    <d v="2022-09-07T00:00:00"/>
    <n v="13345"/>
    <s v="dave"/>
    <s v="Rolloff"/>
    <x v="0"/>
    <x v="4"/>
    <n v="2000"/>
    <n v="1"/>
    <n v="120"/>
    <s v="Dump &amp; Return"/>
    <s v="261827-003"/>
    <x v="0"/>
    <m/>
    <x v="2"/>
    <x v="4"/>
  </r>
  <r>
    <d v="2022-09-07T00:00:00"/>
    <n v="13369"/>
    <s v="dave"/>
    <s v="Rolloff"/>
    <x v="0"/>
    <x v="4"/>
    <n v="2100"/>
    <n v="1.05"/>
    <n v="126"/>
    <s v="Dump &amp; Return"/>
    <n v="268528"/>
    <x v="0"/>
    <m/>
    <x v="2"/>
    <x v="4"/>
  </r>
  <r>
    <d v="2022-09-07T00:00:00"/>
    <n v="13393"/>
    <s v="dave"/>
    <s v="Rolloff"/>
    <x v="0"/>
    <x v="4"/>
    <n v="4120"/>
    <n v="2.06"/>
    <n v="247.20000000000002"/>
    <s v="Dump &amp; Return"/>
    <s v="261674-002"/>
    <x v="0"/>
    <m/>
    <x v="2"/>
    <x v="4"/>
  </r>
  <r>
    <d v="2022-09-07T00:00:00"/>
    <n v="13397"/>
    <s v="dave"/>
    <s v="Rolloff"/>
    <x v="0"/>
    <x v="4"/>
    <n v="3420"/>
    <n v="1.71"/>
    <n v="205.2"/>
    <s v="Dump &amp; Return"/>
    <s v="12797190-001"/>
    <x v="0"/>
    <m/>
    <x v="2"/>
    <x v="4"/>
  </r>
  <r>
    <d v="2022-09-07T00:00:00"/>
    <n v="13409"/>
    <s v="dave"/>
    <s v="Rolloff"/>
    <x v="0"/>
    <x v="4"/>
    <n v="2900"/>
    <n v="1.45"/>
    <n v="174"/>
    <s v="Final Pull"/>
    <s v="266811-002"/>
    <x v="0"/>
    <m/>
    <x v="2"/>
    <x v="4"/>
  </r>
  <r>
    <d v="2022-09-08T00:00:00"/>
    <n v="13440"/>
    <s v="Paul"/>
    <s v="Rolloff"/>
    <x v="0"/>
    <x v="4"/>
    <n v="2260"/>
    <n v="1.1299999999999999"/>
    <n v="135.6"/>
    <s v="Final Pull"/>
    <n v="12799346"/>
    <x v="0"/>
    <m/>
    <x v="2"/>
    <x v="4"/>
  </r>
  <r>
    <d v="2022-09-08T00:00:00"/>
    <n v="13435"/>
    <s v="Paul"/>
    <s v="Rolloff"/>
    <x v="0"/>
    <x v="4"/>
    <n v="5440"/>
    <n v="2.72"/>
    <n v="326.40000000000003"/>
    <s v="Final Pull"/>
    <s v="272540-002"/>
    <x v="0"/>
    <m/>
    <x v="2"/>
    <x v="4"/>
  </r>
  <r>
    <d v="2022-09-08T00:00:00"/>
    <n v="13497"/>
    <s v="Paul"/>
    <s v="Rolloff"/>
    <x v="0"/>
    <x v="4"/>
    <n v="2900"/>
    <n v="1.45"/>
    <n v="174"/>
    <s v="Dump &amp; Return"/>
    <n v="261363"/>
    <x v="0"/>
    <m/>
    <x v="2"/>
    <x v="4"/>
  </r>
  <r>
    <d v="2022-09-09T00:00:00"/>
    <n v="13522"/>
    <s v="bob"/>
    <s v="Rolloff"/>
    <x v="0"/>
    <x v="4"/>
    <n v="560"/>
    <n v="0.28000000000000003"/>
    <n v="33.6"/>
    <s v="Dump &amp; Return"/>
    <s v="261827-003"/>
    <x v="0"/>
    <m/>
    <x v="2"/>
    <x v="4"/>
  </r>
  <r>
    <d v="2022-09-09T00:00:00"/>
    <n v="13535"/>
    <s v="bob"/>
    <s v="Rolloff"/>
    <x v="0"/>
    <x v="4"/>
    <n v="2280"/>
    <n v="1.1399999999999999"/>
    <n v="136.79999999999998"/>
    <s v="Dump &amp; Return"/>
    <n v="273083"/>
    <x v="0"/>
    <m/>
    <x v="2"/>
    <x v="4"/>
  </r>
  <r>
    <d v="2022-09-09T00:00:00"/>
    <n v="13548"/>
    <s v="bob"/>
    <s v="Rolloff"/>
    <x v="0"/>
    <x v="4"/>
    <n v="2140"/>
    <n v="1.07"/>
    <n v="128.4"/>
    <s v="Dump &amp; Return"/>
    <s v="270950-001"/>
    <x v="0"/>
    <m/>
    <x v="2"/>
    <x v="4"/>
  </r>
  <r>
    <d v="2022-09-09T00:00:00"/>
    <n v="13558"/>
    <s v="bob"/>
    <s v="Rolloff"/>
    <x v="0"/>
    <x v="4"/>
    <n v="7720"/>
    <n v="3.86"/>
    <n v="463.2"/>
    <s v="Dump &amp; Return"/>
    <n v="12801215"/>
    <x v="0"/>
    <m/>
    <x v="2"/>
    <x v="4"/>
  </r>
  <r>
    <d v="2022-09-09T00:00:00"/>
    <n v="13574"/>
    <s v="bob"/>
    <s v="Rolloff"/>
    <x v="0"/>
    <x v="4"/>
    <n v="9400"/>
    <n v="4.7"/>
    <n v="564"/>
    <s v="Dump &amp; Return"/>
    <n v="12801034"/>
    <x v="0"/>
    <m/>
    <x v="2"/>
    <x v="4"/>
  </r>
  <r>
    <d v="2022-09-09T00:00:00"/>
    <n v="13528"/>
    <s v="Chad"/>
    <s v="Rolloff"/>
    <x v="0"/>
    <x v="4"/>
    <n v="2360"/>
    <n v="1.18"/>
    <n v="141.6"/>
    <s v="Dump &amp; Return"/>
    <s v="266494-001"/>
    <x v="0"/>
    <m/>
    <x v="2"/>
    <x v="4"/>
  </r>
  <r>
    <d v="2022-09-09T00:00:00"/>
    <n v="13524"/>
    <s v="Chad"/>
    <s v="Rolloff"/>
    <x v="0"/>
    <x v="4"/>
    <n v="3060"/>
    <n v="1.53"/>
    <n v="183.6"/>
    <s v="Dump &amp; Return"/>
    <n v="266390"/>
    <x v="0"/>
    <m/>
    <x v="2"/>
    <x v="4"/>
  </r>
  <r>
    <d v="2022-09-09T00:00:00"/>
    <n v="13572"/>
    <s v="Chad"/>
    <s v="Rolloff"/>
    <x v="0"/>
    <x v="4"/>
    <n v="4180"/>
    <n v="2.09"/>
    <n v="250.79999999999998"/>
    <s v="Dump &amp; Return"/>
    <n v="271296"/>
    <x v="0"/>
    <m/>
    <x v="2"/>
    <x v="4"/>
  </r>
  <r>
    <d v="2022-09-09T00:00:00"/>
    <n v="13557"/>
    <s v="Chad"/>
    <s v="Rolloff"/>
    <x v="0"/>
    <x v="4"/>
    <n v="2960"/>
    <n v="1.48"/>
    <n v="177.6"/>
    <s v="Dump &amp; Return"/>
    <n v="269949"/>
    <x v="0"/>
    <m/>
    <x v="2"/>
    <x v="4"/>
  </r>
  <r>
    <d v="2022-09-09T00:00:00"/>
    <n v="13543"/>
    <s v="Chad"/>
    <s v="Rolloff"/>
    <x v="0"/>
    <x v="4"/>
    <n v="4300"/>
    <n v="2.15"/>
    <n v="258"/>
    <s v="Dump &amp; Return"/>
    <n v="271296"/>
    <x v="0"/>
    <m/>
    <x v="2"/>
    <x v="4"/>
  </r>
  <r>
    <d v="2022-09-12T00:00:00"/>
    <n v="13704"/>
    <s v="Pam"/>
    <n v="1"/>
    <x v="3"/>
    <x v="4"/>
    <n v="10100"/>
    <n v="5.05"/>
    <n v="606"/>
    <m/>
    <m/>
    <x v="1"/>
    <m/>
    <x v="2"/>
    <x v="4"/>
  </r>
  <r>
    <d v="2022-09-12T00:00:00"/>
    <n v="13675"/>
    <s v="Pam"/>
    <n v="1"/>
    <x v="3"/>
    <x v="4"/>
    <n v="13040"/>
    <n v="6.52"/>
    <n v="782.4"/>
    <m/>
    <m/>
    <x v="1"/>
    <m/>
    <x v="2"/>
    <x v="4"/>
  </r>
  <r>
    <d v="2022-09-12T00:00:00"/>
    <n v="13650"/>
    <s v="Pam"/>
    <n v="1"/>
    <x v="3"/>
    <x v="4"/>
    <n v="20280"/>
    <n v="10.14"/>
    <n v="1216.8000000000002"/>
    <m/>
    <m/>
    <x v="1"/>
    <m/>
    <x v="2"/>
    <x v="4"/>
  </r>
  <r>
    <d v="2022-09-12T00:00:00"/>
    <n v="13713"/>
    <s v="Larry"/>
    <n v="2"/>
    <x v="4"/>
    <x v="4"/>
    <n v="12680"/>
    <n v="6.34"/>
    <n v="760.8"/>
    <m/>
    <m/>
    <x v="1"/>
    <m/>
    <x v="2"/>
    <x v="4"/>
  </r>
  <r>
    <d v="2022-09-12T00:00:00"/>
    <n v="13696"/>
    <s v="Scott"/>
    <n v="3"/>
    <x v="4"/>
    <x v="4"/>
    <n v="22500"/>
    <n v="11.25"/>
    <n v="1350"/>
    <m/>
    <m/>
    <x v="1"/>
    <m/>
    <x v="2"/>
    <x v="4"/>
  </r>
  <r>
    <d v="2022-09-12T00:00:00"/>
    <n v="13726"/>
    <s v="Zach"/>
    <n v="4"/>
    <x v="4"/>
    <x v="4"/>
    <n v="12160"/>
    <n v="6.08"/>
    <n v="729.6"/>
    <m/>
    <m/>
    <x v="1"/>
    <m/>
    <x v="2"/>
    <x v="4"/>
  </r>
  <r>
    <d v="2022-09-13T00:00:00"/>
    <n v="13801"/>
    <s v="Pam"/>
    <n v="1"/>
    <x v="4"/>
    <x v="4"/>
    <n v="12940"/>
    <n v="6.47"/>
    <n v="776.4"/>
    <m/>
    <m/>
    <x v="1"/>
    <m/>
    <x v="2"/>
    <x v="4"/>
  </r>
  <r>
    <d v="2022-09-13T00:00:00"/>
    <n v="13747"/>
    <s v="Pam"/>
    <n v="1"/>
    <x v="4"/>
    <x v="4"/>
    <n v="15400"/>
    <n v="7.7"/>
    <n v="924"/>
    <m/>
    <m/>
    <x v="1"/>
    <m/>
    <x v="2"/>
    <x v="4"/>
  </r>
  <r>
    <d v="2022-09-13T00:00:00"/>
    <n v="13800"/>
    <s v="Scott"/>
    <n v="2"/>
    <x v="4"/>
    <x v="4"/>
    <n v="10740"/>
    <n v="5.37"/>
    <n v="644.4"/>
    <m/>
    <m/>
    <x v="1"/>
    <m/>
    <x v="2"/>
    <x v="4"/>
  </r>
  <r>
    <d v="2022-09-13T00:00:00"/>
    <n v="13816"/>
    <s v="Larry"/>
    <n v="3"/>
    <x v="4"/>
    <x v="4"/>
    <n v="20340"/>
    <n v="10.17"/>
    <n v="1220.4000000000001"/>
    <m/>
    <m/>
    <x v="1"/>
    <m/>
    <x v="2"/>
    <x v="4"/>
  </r>
  <r>
    <d v="2022-09-13T00:00:00"/>
    <n v="13782"/>
    <s v="Zach"/>
    <n v="4"/>
    <x v="4"/>
    <x v="4"/>
    <n v="11460"/>
    <n v="5.73"/>
    <n v="687.6"/>
    <m/>
    <m/>
    <x v="1"/>
    <m/>
    <x v="2"/>
    <x v="4"/>
  </r>
  <r>
    <d v="2022-09-14T00:00:00"/>
    <n v="13911"/>
    <s v="Scott"/>
    <n v="1"/>
    <x v="3"/>
    <x v="4"/>
    <n v="14580"/>
    <n v="7.29"/>
    <n v="874.8"/>
    <m/>
    <m/>
    <x v="1"/>
    <m/>
    <x v="2"/>
    <x v="4"/>
  </r>
  <r>
    <d v="2022-09-14T00:00:00"/>
    <n v="13841"/>
    <s v="Scott"/>
    <n v="1"/>
    <x v="4"/>
    <x v="4"/>
    <n v="12540"/>
    <n v="6.27"/>
    <n v="752.4"/>
    <m/>
    <m/>
    <x v="1"/>
    <m/>
    <x v="2"/>
    <x v="4"/>
  </r>
  <r>
    <d v="2022-09-14T00:00:00"/>
    <n v="13907"/>
    <s v="Larry"/>
    <n v="3"/>
    <x v="4"/>
    <x v="4"/>
    <n v="12980"/>
    <n v="6.49"/>
    <n v="778.80000000000007"/>
    <m/>
    <m/>
    <x v="1"/>
    <m/>
    <x v="2"/>
    <x v="4"/>
  </r>
  <r>
    <d v="2022-09-14T00:00:00"/>
    <n v="13892"/>
    <s v="Pam"/>
    <n v="2"/>
    <x v="4"/>
    <x v="4"/>
    <n v="9220"/>
    <n v="4.6100000000000003"/>
    <n v="553.20000000000005"/>
    <m/>
    <m/>
    <x v="1"/>
    <m/>
    <x v="2"/>
    <x v="4"/>
  </r>
  <r>
    <d v="2022-09-14T00:00:00"/>
    <n v="13845"/>
    <s v="Pam"/>
    <n v="2"/>
    <x v="4"/>
    <x v="4"/>
    <n v="10820"/>
    <n v="5.41"/>
    <n v="649.20000000000005"/>
    <m/>
    <m/>
    <x v="1"/>
    <m/>
    <x v="2"/>
    <x v="4"/>
  </r>
  <r>
    <d v="2022-09-14T00:00:00"/>
    <n v="13873"/>
    <s v="Zach"/>
    <n v="4"/>
    <x v="4"/>
    <x v="4"/>
    <n v="18760"/>
    <n v="9.3800000000000008"/>
    <n v="1125.6000000000001"/>
    <m/>
    <m/>
    <x v="1"/>
    <m/>
    <x v="2"/>
    <x v="4"/>
  </r>
  <r>
    <d v="2022-09-15T00:00:00"/>
    <n v="13971"/>
    <s v="Pam"/>
    <n v="2"/>
    <x v="4"/>
    <x v="4"/>
    <n v="17900"/>
    <n v="8.9499999999999993"/>
    <n v="1074"/>
    <m/>
    <m/>
    <x v="1"/>
    <m/>
    <x v="2"/>
    <x v="4"/>
  </r>
  <r>
    <d v="2022-09-15T00:00:00"/>
    <n v="13973"/>
    <s v="Scott"/>
    <n v="3"/>
    <x v="4"/>
    <x v="4"/>
    <n v="15140"/>
    <n v="7.57"/>
    <n v="908.40000000000009"/>
    <m/>
    <m/>
    <x v="1"/>
    <m/>
    <x v="2"/>
    <x v="4"/>
  </r>
  <r>
    <d v="2022-09-15T00:00:00"/>
    <n v="13922"/>
    <s v="Zach"/>
    <n v="1"/>
    <x v="4"/>
    <x v="4"/>
    <n v="9900"/>
    <n v="4.95"/>
    <n v="594"/>
    <m/>
    <m/>
    <x v="1"/>
    <m/>
    <x v="2"/>
    <x v="4"/>
  </r>
  <r>
    <d v="2022-09-15T00:00:00"/>
    <n v="13967"/>
    <s v="Zach"/>
    <n v="1"/>
    <x v="4"/>
    <x v="4"/>
    <n v="14220"/>
    <n v="7.11"/>
    <n v="853.2"/>
    <m/>
    <m/>
    <x v="1"/>
    <m/>
    <x v="2"/>
    <x v="4"/>
  </r>
  <r>
    <d v="2022-09-16T00:00:00"/>
    <n v="14060"/>
    <s v="Scott"/>
    <n v="2"/>
    <x v="4"/>
    <x v="4"/>
    <n v="20880"/>
    <n v="10.44"/>
    <n v="1252.8"/>
    <m/>
    <m/>
    <x v="1"/>
    <m/>
    <x v="2"/>
    <x v="4"/>
  </r>
  <r>
    <d v="2022-09-16T00:00:00"/>
    <n v="14066"/>
    <s v="Pam"/>
    <n v="1"/>
    <x v="3"/>
    <x v="4"/>
    <n v="14660"/>
    <n v="7.33"/>
    <n v="879.6"/>
    <m/>
    <m/>
    <x v="1"/>
    <m/>
    <x v="2"/>
    <x v="4"/>
  </r>
  <r>
    <d v="2022-09-16T00:00:00"/>
    <n v="14003"/>
    <s v="Pam"/>
    <n v="1"/>
    <x v="3"/>
    <x v="4"/>
    <n v="18320"/>
    <n v="9.16"/>
    <n v="1099.2"/>
    <m/>
    <m/>
    <x v="1"/>
    <m/>
    <x v="2"/>
    <x v="4"/>
  </r>
  <r>
    <d v="2022-09-16T00:00:00"/>
    <n v="14058"/>
    <s v="Zach"/>
    <n v="3"/>
    <x v="4"/>
    <x v="4"/>
    <n v="11360"/>
    <n v="5.68"/>
    <n v="681.59999999999991"/>
    <m/>
    <m/>
    <x v="1"/>
    <m/>
    <x v="2"/>
    <x v="4"/>
  </r>
  <r>
    <d v="2022-09-19T00:00:00"/>
    <n v="14256"/>
    <s v="Zach"/>
    <n v="4"/>
    <x v="4"/>
    <x v="4"/>
    <n v="12860"/>
    <n v="6.43"/>
    <n v="771.59999999999991"/>
    <m/>
    <m/>
    <x v="1"/>
    <m/>
    <x v="2"/>
    <x v="4"/>
  </r>
  <r>
    <d v="2022-09-19T00:00:00"/>
    <n v="14195"/>
    <s v="Pam"/>
    <n v="1"/>
    <x v="3"/>
    <x v="4"/>
    <n v="18780"/>
    <n v="9.39"/>
    <n v="1126.8000000000002"/>
    <m/>
    <m/>
    <x v="1"/>
    <m/>
    <x v="2"/>
    <x v="4"/>
  </r>
  <r>
    <d v="2022-09-19T00:00:00"/>
    <n v="14258"/>
    <s v="Pam"/>
    <n v="1"/>
    <x v="3"/>
    <x v="4"/>
    <n v="14660"/>
    <n v="7.33"/>
    <n v="879.6"/>
    <m/>
    <m/>
    <x v="1"/>
    <m/>
    <x v="2"/>
    <x v="4"/>
  </r>
  <r>
    <d v="2022-09-19T00:00:00"/>
    <n v="14241"/>
    <s v="dave"/>
    <n v="2"/>
    <x v="4"/>
    <x v="4"/>
    <n v="10540"/>
    <n v="5.27"/>
    <n v="632.4"/>
    <m/>
    <m/>
    <x v="1"/>
    <m/>
    <x v="2"/>
    <x v="4"/>
  </r>
  <r>
    <d v="2022-09-19T00:00:00"/>
    <n v="14244"/>
    <s v="Scott"/>
    <n v="3"/>
    <x v="4"/>
    <x v="4"/>
    <n v="18180"/>
    <n v="9.09"/>
    <n v="1090.8"/>
    <m/>
    <m/>
    <x v="1"/>
    <m/>
    <x v="2"/>
    <x v="4"/>
  </r>
  <r>
    <d v="2022-09-20T00:00:00"/>
    <n v="14333"/>
    <s v="Pam"/>
    <n v="1"/>
    <x v="4"/>
    <x v="4"/>
    <n v="11520"/>
    <n v="5.76"/>
    <n v="691.19999999999993"/>
    <m/>
    <m/>
    <x v="1"/>
    <m/>
    <x v="2"/>
    <x v="4"/>
  </r>
  <r>
    <d v="2022-09-20T00:00:00"/>
    <n v="14295"/>
    <s v="Pam"/>
    <n v="1"/>
    <x v="4"/>
    <x v="4"/>
    <n v="12960"/>
    <n v="6.48"/>
    <n v="777.6"/>
    <m/>
    <m/>
    <x v="1"/>
    <m/>
    <x v="2"/>
    <x v="4"/>
  </r>
  <r>
    <d v="2022-09-20T00:00:00"/>
    <n v="14357"/>
    <s v="Larry"/>
    <n v="3"/>
    <x v="4"/>
    <x v="4"/>
    <n v="5180"/>
    <n v="2.59"/>
    <n v="310.79999999999995"/>
    <m/>
    <m/>
    <x v="1"/>
    <m/>
    <x v="2"/>
    <x v="4"/>
  </r>
  <r>
    <d v="2022-09-20T00:00:00"/>
    <n v="14316"/>
    <s v="Zach"/>
    <n v="4"/>
    <x v="4"/>
    <x v="4"/>
    <n v="10300"/>
    <n v="5.15"/>
    <n v="618"/>
    <m/>
    <m/>
    <x v="1"/>
    <m/>
    <x v="2"/>
    <x v="4"/>
  </r>
  <r>
    <d v="2022-09-20T00:00:00"/>
    <n v="14335"/>
    <s v="Scott"/>
    <n v="2"/>
    <x v="4"/>
    <x v="4"/>
    <n v="11260"/>
    <n v="5.63"/>
    <n v="675.6"/>
    <m/>
    <m/>
    <x v="1"/>
    <m/>
    <x v="2"/>
    <x v="4"/>
  </r>
  <r>
    <d v="2022-09-21T00:00:00"/>
    <n v="14434"/>
    <s v="dave"/>
    <n v="1"/>
    <x v="4"/>
    <x v="4"/>
    <n v="13520"/>
    <n v="6.76"/>
    <n v="811.19999999999993"/>
    <m/>
    <m/>
    <x v="1"/>
    <m/>
    <x v="2"/>
    <x v="4"/>
  </r>
  <r>
    <d v="2022-09-21T00:00:00"/>
    <n v="14374"/>
    <s v="dave"/>
    <n v="1"/>
    <x v="3"/>
    <x v="4"/>
    <n v="12000"/>
    <n v="6"/>
    <n v="720"/>
    <m/>
    <m/>
    <x v="1"/>
    <m/>
    <x v="2"/>
    <x v="4"/>
  </r>
  <r>
    <d v="2022-09-21T00:00:00"/>
    <n v="14416"/>
    <s v="Pam"/>
    <n v="2"/>
    <x v="4"/>
    <x v="4"/>
    <n v="9000"/>
    <n v="4.5"/>
    <n v="540"/>
    <m/>
    <m/>
    <x v="1"/>
    <m/>
    <x v="2"/>
    <x v="4"/>
  </r>
  <r>
    <d v="2022-09-21T00:00:00"/>
    <n v="14376"/>
    <s v="Pam"/>
    <n v="2"/>
    <x v="4"/>
    <x v="4"/>
    <n v="10320"/>
    <n v="5.16"/>
    <n v="619.20000000000005"/>
    <m/>
    <m/>
    <x v="1"/>
    <m/>
    <x v="2"/>
    <x v="4"/>
  </r>
  <r>
    <d v="2022-09-21T00:00:00"/>
    <n v="14447"/>
    <s v="Larry"/>
    <n v="3"/>
    <x v="4"/>
    <x v="4"/>
    <n v="11740"/>
    <n v="5.87"/>
    <n v="704.4"/>
    <m/>
    <m/>
    <x v="1"/>
    <m/>
    <x v="2"/>
    <x v="4"/>
  </r>
  <r>
    <d v="2022-09-21T00:00:00"/>
    <n v="14448"/>
    <s v="Larry"/>
    <n v="3"/>
    <x v="4"/>
    <x v="4"/>
    <n v="14040"/>
    <n v="7.02"/>
    <n v="842.4"/>
    <m/>
    <m/>
    <x v="1"/>
    <m/>
    <x v="2"/>
    <x v="4"/>
  </r>
  <r>
    <d v="2022-09-21T00:00:00"/>
    <n v="14410"/>
    <s v="Zach"/>
    <n v="4"/>
    <x v="4"/>
    <x v="4"/>
    <n v="16600"/>
    <n v="8.3000000000000007"/>
    <n v="996.00000000000011"/>
    <m/>
    <m/>
    <x v="1"/>
    <m/>
    <x v="2"/>
    <x v="4"/>
  </r>
  <r>
    <d v="2022-09-22T00:00:00"/>
    <n v="14458"/>
    <s v="Larry"/>
    <n v="1"/>
    <x v="4"/>
    <x v="4"/>
    <n v="8860"/>
    <n v="4.43"/>
    <n v="531.59999999999991"/>
    <m/>
    <m/>
    <x v="1"/>
    <m/>
    <x v="2"/>
    <x v="4"/>
  </r>
  <r>
    <d v="2022-09-22T00:00:00"/>
    <n v="14528"/>
    <s v="Larry"/>
    <n v="1"/>
    <x v="4"/>
    <x v="4"/>
    <n v="14340"/>
    <n v="7.17"/>
    <n v="860.4"/>
    <m/>
    <m/>
    <x v="1"/>
    <m/>
    <x v="2"/>
    <x v="4"/>
  </r>
  <r>
    <d v="2022-09-22T00:00:00"/>
    <n v="14500"/>
    <s v="Pam"/>
    <n v="2"/>
    <x v="4"/>
    <x v="4"/>
    <n v="15180"/>
    <n v="7.59"/>
    <n v="910.8"/>
    <m/>
    <m/>
    <x v="1"/>
    <m/>
    <x v="2"/>
    <x v="4"/>
  </r>
  <r>
    <d v="2022-09-22T00:00:00"/>
    <n v="14508"/>
    <s v="dave"/>
    <n v="3"/>
    <x v="4"/>
    <x v="4"/>
    <n v="15120"/>
    <n v="7.56"/>
    <n v="907.19999999999993"/>
    <m/>
    <m/>
    <x v="1"/>
    <m/>
    <x v="2"/>
    <x v="4"/>
  </r>
  <r>
    <d v="2022-09-12T00:00:00"/>
    <n v="13647"/>
    <s v="bob"/>
    <s v="Rolloff"/>
    <x v="0"/>
    <x v="4"/>
    <n v="1600"/>
    <n v="0.8"/>
    <n v="96"/>
    <s v="Dump &amp; Return"/>
    <n v="273083"/>
    <x v="0"/>
    <m/>
    <x v="2"/>
    <x v="4"/>
  </r>
  <r>
    <d v="2022-09-12T00:00:00"/>
    <n v="13644"/>
    <s v="bob"/>
    <s v="Rolloff"/>
    <x v="0"/>
    <x v="4"/>
    <n v="4140"/>
    <n v="2.0699999999999998"/>
    <n v="248.39999999999998"/>
    <s v="Dump &amp; Return"/>
    <s v="265867-002"/>
    <x v="0"/>
    <m/>
    <x v="2"/>
    <x v="4"/>
  </r>
  <r>
    <d v="2022-09-12T00:00:00"/>
    <n v="13655"/>
    <s v="bob"/>
    <s v="Rolloff"/>
    <x v="0"/>
    <x v="4"/>
    <n v="2780"/>
    <n v="1.39"/>
    <n v="166.79999999999998"/>
    <s v="Dump &amp; Return"/>
    <s v="270950-001"/>
    <x v="0"/>
    <m/>
    <x v="2"/>
    <x v="4"/>
  </r>
  <r>
    <d v="2022-09-12T00:00:00"/>
    <n v="13693"/>
    <s v="bob"/>
    <s v="Rolloff"/>
    <x v="0"/>
    <x v="4"/>
    <n v="11720"/>
    <n v="5.86"/>
    <n v="703.2"/>
    <s v="Final Pull"/>
    <s v="262611-002"/>
    <x v="0"/>
    <m/>
    <x v="2"/>
    <x v="4"/>
  </r>
  <r>
    <d v="2022-09-12T00:00:00"/>
    <n v="13711"/>
    <s v="bob"/>
    <s v="Rolloff"/>
    <x v="0"/>
    <x v="4"/>
    <n v="4160"/>
    <n v="2.08"/>
    <n v="249.60000000000002"/>
    <s v="Final Pull"/>
    <s v="270694-001"/>
    <x v="0"/>
    <m/>
    <x v="2"/>
    <x v="4"/>
  </r>
  <r>
    <d v="2022-09-12T00:00:00"/>
    <n v="13717"/>
    <s v="bob"/>
    <s v="Rolloff"/>
    <x v="0"/>
    <x v="4"/>
    <n v="3900"/>
    <n v="1.95"/>
    <n v="234"/>
    <s v="Final Pull"/>
    <s v="263549-002"/>
    <x v="0"/>
    <m/>
    <x v="2"/>
    <x v="4"/>
  </r>
  <r>
    <d v="2022-09-12T00:00:00"/>
    <n v="13667"/>
    <s v="dave"/>
    <s v="Rolloff"/>
    <x v="0"/>
    <x v="4"/>
    <n v="8140"/>
    <n v="4.07"/>
    <n v="488.40000000000003"/>
    <s v="Dump &amp; Return"/>
    <s v="265652-002"/>
    <x v="0"/>
    <m/>
    <x v="2"/>
    <x v="4"/>
  </r>
  <r>
    <d v="2022-09-12T00:00:00"/>
    <n v="13680"/>
    <s v="dave"/>
    <s v="Rolloff"/>
    <x v="0"/>
    <x v="4"/>
    <n v="20000"/>
    <n v="10"/>
    <n v="1200"/>
    <s v="Final Pull"/>
    <n v="12801685"/>
    <x v="0"/>
    <m/>
    <x v="2"/>
    <x v="4"/>
  </r>
  <r>
    <d v="2022-09-12T00:00:00"/>
    <n v="13722"/>
    <s v="dave"/>
    <s v="Rolloff"/>
    <x v="0"/>
    <x v="4"/>
    <n v="4280"/>
    <n v="2.14"/>
    <n v="256.8"/>
    <s v="Final Pull"/>
    <n v="12802082"/>
    <x v="0"/>
    <m/>
    <x v="2"/>
    <x v="4"/>
  </r>
  <r>
    <d v="2022-09-13T00:00:00"/>
    <n v="13781"/>
    <s v="bob"/>
    <s v="Rolloff"/>
    <x v="0"/>
    <x v="4"/>
    <n v="700"/>
    <n v="0.35"/>
    <n v="42"/>
    <s v="Dump &amp; Return"/>
    <s v="261827-003"/>
    <x v="0"/>
    <m/>
    <x v="2"/>
    <x v="4"/>
  </r>
  <r>
    <d v="2022-09-13T00:00:00"/>
    <n v="13731"/>
    <s v="bob"/>
    <s v="Rolloff"/>
    <x v="0"/>
    <x v="4"/>
    <n v="7260"/>
    <n v="3.63"/>
    <n v="435.59999999999997"/>
    <s v="Dump &amp; Return"/>
    <n v="12801528"/>
    <x v="0"/>
    <m/>
    <x v="2"/>
    <x v="4"/>
  </r>
  <r>
    <d v="2022-09-13T00:00:00"/>
    <n v="13809"/>
    <s v="bob"/>
    <s v="Rolloff"/>
    <x v="0"/>
    <x v="4"/>
    <n v="2900"/>
    <n v="1.45"/>
    <n v="174"/>
    <s v="Dump &amp; Return"/>
    <n v="270389"/>
    <x v="0"/>
    <m/>
    <x v="2"/>
    <x v="4"/>
  </r>
  <r>
    <d v="2022-09-13T00:00:00"/>
    <n v="13770"/>
    <s v="Paul"/>
    <s v="Rolloff"/>
    <x v="0"/>
    <x v="4"/>
    <n v="2600"/>
    <n v="1.3"/>
    <n v="156"/>
    <s v="Dump &amp; Return"/>
    <n v="268928"/>
    <x v="0"/>
    <m/>
    <x v="2"/>
    <x v="4"/>
  </r>
  <r>
    <d v="2022-09-13T00:00:00"/>
    <n v="13797"/>
    <s v="Paul"/>
    <s v="Rolloff"/>
    <x v="0"/>
    <x v="4"/>
    <n v="1800"/>
    <n v="0.9"/>
    <n v="108"/>
    <s v="Dump &amp; Return"/>
    <n v="268528"/>
    <x v="0"/>
    <m/>
    <x v="2"/>
    <x v="4"/>
  </r>
  <r>
    <d v="2022-09-13T00:00:00"/>
    <n v="13740"/>
    <s v="dave"/>
    <s v="Rolloff"/>
    <x v="0"/>
    <x v="4"/>
    <n v="4820"/>
    <n v="2.41"/>
    <n v="289.20000000000005"/>
    <s v="Final Pull"/>
    <n v="12801544"/>
    <x v="0"/>
    <m/>
    <x v="2"/>
    <x v="4"/>
  </r>
  <r>
    <d v="2022-09-13T00:00:00"/>
    <n v="13748"/>
    <s v="dave"/>
    <s v="Rolloff"/>
    <x v="0"/>
    <x v="4"/>
    <n v="10540"/>
    <n v="5.27"/>
    <n v="632.4"/>
    <s v="Dump &amp; Return"/>
    <n v="271777"/>
    <x v="0"/>
    <m/>
    <x v="2"/>
    <x v="4"/>
  </r>
  <r>
    <d v="2022-09-13T00:00:00"/>
    <n v="13765"/>
    <s v="dave"/>
    <s v="Rolloff"/>
    <x v="0"/>
    <x v="4"/>
    <n v="13020"/>
    <n v="6.51"/>
    <n v="781.19999999999993"/>
    <s v="Dump &amp; Return"/>
    <s v="268662-001"/>
    <x v="0"/>
    <m/>
    <x v="2"/>
    <x v="4"/>
  </r>
  <r>
    <d v="2022-09-14T00:00:00"/>
    <n v="13823"/>
    <s v="bob"/>
    <s v="Rolloff"/>
    <x v="0"/>
    <x v="4"/>
    <n v="1960"/>
    <n v="0.98"/>
    <n v="117.6"/>
    <s v="Final Pull"/>
    <n v="12799213"/>
    <x v="0"/>
    <m/>
    <x v="2"/>
    <x v="4"/>
  </r>
  <r>
    <d v="2022-09-14T00:00:00"/>
    <n v="13832"/>
    <s v="bob"/>
    <s v="Rolloff"/>
    <x v="0"/>
    <x v="4"/>
    <n v="21620"/>
    <n v="10.81"/>
    <n v="1297.2"/>
    <s v="Final Pull"/>
    <n v="12801685"/>
    <x v="0"/>
    <m/>
    <x v="2"/>
    <x v="4"/>
  </r>
  <r>
    <d v="2022-09-14T00:00:00"/>
    <n v="13867"/>
    <s v="bob"/>
    <s v="Rolloff"/>
    <x v="0"/>
    <x v="4"/>
    <n v="8480"/>
    <n v="4.24"/>
    <n v="508.8"/>
    <s v="Dump &amp; Return"/>
    <s v="272987-003"/>
    <x v="0"/>
    <m/>
    <x v="2"/>
    <x v="4"/>
  </r>
  <r>
    <d v="2022-09-14T00:00:00"/>
    <n v="13822"/>
    <s v="dave"/>
    <s v="Rolloff"/>
    <x v="0"/>
    <x v="4"/>
    <n v="5900"/>
    <n v="2.95"/>
    <n v="354"/>
    <s v="Dump &amp; Return"/>
    <n v="271296"/>
    <x v="0"/>
    <m/>
    <x v="2"/>
    <x v="4"/>
  </r>
  <r>
    <d v="2022-09-14T00:00:00"/>
    <n v="13859"/>
    <s v="dave"/>
    <s v="Rolloff"/>
    <x v="0"/>
    <x v="4"/>
    <n v="5280"/>
    <n v="2.64"/>
    <n v="316.8"/>
    <s v="Final Pull"/>
    <s v="272759-002"/>
    <x v="0"/>
    <m/>
    <x v="2"/>
    <x v="4"/>
  </r>
  <r>
    <d v="2022-09-15T00:00:00"/>
    <n v="13988"/>
    <s v="dave"/>
    <s v="Rolloff"/>
    <x v="0"/>
    <x v="4"/>
    <n v="3720"/>
    <n v="1.86"/>
    <n v="223.20000000000002"/>
    <s v="Dump &amp; Return"/>
    <n v="263310"/>
    <x v="0"/>
    <m/>
    <x v="2"/>
    <x v="4"/>
  </r>
  <r>
    <d v="2022-09-15T00:00:00"/>
    <n v="13965"/>
    <s v="bob"/>
    <s v="Rolloff"/>
    <x v="0"/>
    <x v="4"/>
    <n v="2960"/>
    <n v="1.48"/>
    <n v="177.6"/>
    <s v="Final Pull"/>
    <s v="260750-002"/>
    <x v="0"/>
    <m/>
    <x v="2"/>
    <x v="4"/>
  </r>
  <r>
    <d v="2022-09-15T00:00:00"/>
    <n v="13987"/>
    <s v="bob"/>
    <s v="Rolloff"/>
    <x v="0"/>
    <x v="4"/>
    <n v="4120"/>
    <n v="2.06"/>
    <n v="247.20000000000002"/>
    <s v="Final Pull"/>
    <s v="260750-002"/>
    <x v="0"/>
    <m/>
    <x v="2"/>
    <x v="4"/>
  </r>
  <r>
    <d v="2022-09-16T00:00:00"/>
    <n v="14051"/>
    <s v="bob"/>
    <s v="Rolloff"/>
    <x v="0"/>
    <x v="4"/>
    <n v="11240"/>
    <n v="5.62"/>
    <n v="674.4"/>
    <s v="Dump &amp; Return"/>
    <s v="268662-001"/>
    <x v="0"/>
    <m/>
    <x v="2"/>
    <x v="4"/>
  </r>
  <r>
    <d v="2022-09-16T00:00:00"/>
    <n v="14082"/>
    <s v="bob"/>
    <s v="Rolloff"/>
    <x v="0"/>
    <x v="4"/>
    <n v="4100"/>
    <n v="2.0499999999999998"/>
    <n v="245.99999999999997"/>
    <s v="Dump &amp; Return"/>
    <n v="271296"/>
    <x v="0"/>
    <m/>
    <x v="2"/>
    <x v="4"/>
  </r>
  <r>
    <d v="2022-09-16T00:00:00"/>
    <n v="14041"/>
    <s v="Paul"/>
    <s v="Rolloff"/>
    <x v="0"/>
    <x v="4"/>
    <n v="3260"/>
    <n v="1.63"/>
    <n v="195.6"/>
    <s v="Final Pull"/>
    <n v="12801335"/>
    <x v="0"/>
    <m/>
    <x v="2"/>
    <x v="4"/>
  </r>
  <r>
    <d v="2022-09-16T00:00:00"/>
    <n v="14047"/>
    <s v="Paul"/>
    <s v="Rolloff"/>
    <x v="0"/>
    <x v="4"/>
    <n v="1060"/>
    <n v="0.53"/>
    <n v="63.6"/>
    <s v="Dump &amp; Return"/>
    <n v="268528"/>
    <x v="0"/>
    <m/>
    <x v="2"/>
    <x v="4"/>
  </r>
  <r>
    <d v="2022-09-16T00:00:00"/>
    <n v="14065"/>
    <s v="dave"/>
    <s v="Rolloff"/>
    <x v="0"/>
    <x v="4"/>
    <n v="2740"/>
    <n v="1.37"/>
    <n v="164.4"/>
    <s v="Dump &amp; Return"/>
    <s v="270950-001"/>
    <x v="0"/>
    <m/>
    <x v="2"/>
    <x v="4"/>
  </r>
  <r>
    <d v="2022-09-16T00:00:00"/>
    <n v="13997"/>
    <s v="dave"/>
    <s v="Rolloff"/>
    <x v="0"/>
    <x v="4"/>
    <n v="4020"/>
    <n v="2.0099999999999998"/>
    <n v="241.2"/>
    <s v="Dump &amp; Return"/>
    <n v="274237"/>
    <x v="0"/>
    <m/>
    <x v="2"/>
    <x v="4"/>
  </r>
  <r>
    <d v="2022-09-16T00:00:00"/>
    <n v="13998"/>
    <s v="dave"/>
    <s v="Rolloff"/>
    <x v="0"/>
    <x v="4"/>
    <n v="1640"/>
    <n v="0.82"/>
    <n v="98.399999999999991"/>
    <s v="Dump &amp; Return"/>
    <n v="12798338"/>
    <x v="0"/>
    <m/>
    <x v="2"/>
    <x v="4"/>
  </r>
  <r>
    <d v="2022-09-16T00:00:00"/>
    <n v="13996"/>
    <s v="dave"/>
    <s v="Rolloff"/>
    <x v="0"/>
    <x v="4"/>
    <n v="2120"/>
    <n v="1.06"/>
    <n v="127.2"/>
    <s v="Dump &amp; Return"/>
    <s v="266494-001"/>
    <x v="0"/>
    <m/>
    <x v="2"/>
    <x v="4"/>
  </r>
  <r>
    <d v="2022-09-16T00:00:00"/>
    <n v="14005"/>
    <s v="dave"/>
    <s v="Rolloff"/>
    <x v="0"/>
    <x v="4"/>
    <n v="6840"/>
    <n v="3.42"/>
    <n v="410.4"/>
    <s v="Dump &amp; Return"/>
    <n v="272234"/>
    <x v="0"/>
    <m/>
    <x v="2"/>
    <x v="4"/>
  </r>
  <r>
    <d v="2022-09-16T00:00:00"/>
    <n v="14024"/>
    <s v="dave"/>
    <s v="Rolloff"/>
    <x v="0"/>
    <x v="4"/>
    <n v="1840"/>
    <n v="0.92"/>
    <n v="110.4"/>
    <s v="Dump &amp; Return"/>
    <n v="273083"/>
    <x v="0"/>
    <m/>
    <x v="2"/>
    <x v="4"/>
  </r>
  <r>
    <d v="2022-09-16T00:00:00"/>
    <n v="14030"/>
    <s v="dave"/>
    <s v="Rolloff"/>
    <x v="0"/>
    <x v="4"/>
    <n v="1420"/>
    <n v="0.71"/>
    <n v="85.199999999999989"/>
    <s v="Final Pull"/>
    <s v="273923-002"/>
    <x v="0"/>
    <m/>
    <x v="2"/>
    <x v="4"/>
  </r>
  <r>
    <d v="2022-09-16T00:00:00"/>
    <n v="14052"/>
    <s v="dave"/>
    <s v="Rolloff"/>
    <x v="0"/>
    <x v="4"/>
    <n v="1880"/>
    <n v="0.94"/>
    <n v="112.8"/>
    <s v="Dump &amp; Return"/>
    <s v="272859-003"/>
    <x v="0"/>
    <m/>
    <x v="2"/>
    <x v="4"/>
  </r>
  <r>
    <d v="2022-09-19T00:00:00"/>
    <n v="14199"/>
    <s v="bob"/>
    <s v="Rolloff"/>
    <x v="0"/>
    <x v="4"/>
    <n v="1200"/>
    <n v="0.6"/>
    <n v="72"/>
    <s v="Dump &amp; Return"/>
    <n v="273083"/>
    <x v="0"/>
    <m/>
    <x v="2"/>
    <x v="4"/>
  </r>
  <r>
    <d v="2022-09-19T00:00:00"/>
    <n v="14182"/>
    <s v="bob"/>
    <s v="Rolloff"/>
    <x v="0"/>
    <x v="4"/>
    <n v="11540"/>
    <n v="5.77"/>
    <n v="692.4"/>
    <s v="Dump &amp; Return"/>
    <n v="12801034"/>
    <x v="0"/>
    <m/>
    <x v="2"/>
    <x v="4"/>
  </r>
  <r>
    <d v="2022-09-19T00:00:00"/>
    <n v="14214"/>
    <s v="bob"/>
    <s v="Rolloff"/>
    <x v="0"/>
    <x v="4"/>
    <n v="760"/>
    <n v="0.38"/>
    <n v="45.6"/>
    <s v="Dump &amp; Return"/>
    <s v="270950-001"/>
    <x v="0"/>
    <m/>
    <x v="2"/>
    <x v="4"/>
  </r>
  <r>
    <d v="2022-09-19T00:00:00"/>
    <n v="14223"/>
    <s v="bob"/>
    <s v="Rolloff"/>
    <x v="0"/>
    <x v="4"/>
    <n v="12340"/>
    <n v="6.17"/>
    <n v="740.4"/>
    <s v="Dump &amp; Return"/>
    <n v="12802025"/>
    <x v="0"/>
    <m/>
    <x v="2"/>
    <x v="4"/>
  </r>
  <r>
    <d v="2022-09-19T00:00:00"/>
    <n v="14239"/>
    <s v="bob"/>
    <s v="Rolloff"/>
    <x v="0"/>
    <x v="4"/>
    <n v="3080"/>
    <n v="1.54"/>
    <n v="184.8"/>
    <s v="Dump &amp; Return"/>
    <n v="269949"/>
    <x v="0"/>
    <m/>
    <x v="2"/>
    <x v="4"/>
  </r>
  <r>
    <d v="2022-09-20T00:00:00"/>
    <n v="14280"/>
    <s v="bob"/>
    <s v="Rolloff"/>
    <x v="0"/>
    <x v="4"/>
    <n v="2360"/>
    <n v="1.18"/>
    <n v="141.6"/>
    <s v="Final Pull"/>
    <s v="260506-002"/>
    <x v="0"/>
    <m/>
    <x v="2"/>
    <x v="4"/>
  </r>
  <r>
    <d v="2022-09-20T00:00:00"/>
    <n v="14283"/>
    <s v="Paul"/>
    <s v="Rolloff"/>
    <x v="0"/>
    <x v="4"/>
    <n v="3620"/>
    <n v="1.81"/>
    <n v="217.20000000000002"/>
    <s v="Dump &amp; Return"/>
    <n v="263833"/>
    <x v="0"/>
    <m/>
    <x v="2"/>
    <x v="4"/>
  </r>
  <r>
    <d v="2022-09-21T00:00:00"/>
    <n v="14368"/>
    <s v="bob"/>
    <s v="Rolloff"/>
    <x v="0"/>
    <x v="4"/>
    <n v="3120"/>
    <n v="1.56"/>
    <n v="187.20000000000002"/>
    <s v="Final Pull"/>
    <n v="261105"/>
    <x v="0"/>
    <m/>
    <x v="2"/>
    <x v="4"/>
  </r>
  <r>
    <d v="2022-09-21T00:00:00"/>
    <n v="14375"/>
    <s v="bob"/>
    <s v="Rolloff"/>
    <x v="0"/>
    <x v="4"/>
    <n v="14140"/>
    <n v="7.07"/>
    <n v="848.40000000000009"/>
    <s v="Final Pull"/>
    <n v="12801034"/>
    <x v="0"/>
    <m/>
    <x v="2"/>
    <x v="4"/>
  </r>
  <r>
    <d v="2022-09-21T00:00:00"/>
    <n v="14385"/>
    <s v="bob"/>
    <s v="Rolloff"/>
    <x v="0"/>
    <x v="4"/>
    <n v="2400"/>
    <n v="1.2"/>
    <n v="144"/>
    <s v="Final Pull"/>
    <n v="12801489"/>
    <x v="0"/>
    <m/>
    <x v="2"/>
    <x v="4"/>
  </r>
  <r>
    <d v="2022-09-21T00:00:00"/>
    <n v="14387"/>
    <s v="bob"/>
    <s v="Rolloff"/>
    <x v="0"/>
    <x v="4"/>
    <n v="18580"/>
    <n v="9.2899999999999991"/>
    <n v="1114.8"/>
    <s v="Dump &amp; Return"/>
    <n v="262601"/>
    <x v="0"/>
    <m/>
    <x v="2"/>
    <x v="4"/>
  </r>
  <r>
    <d v="2022-09-21T00:00:00"/>
    <n v="14393"/>
    <s v="bob"/>
    <s v="Rolloff"/>
    <x v="0"/>
    <x v="4"/>
    <n v="4400"/>
    <n v="2.2000000000000002"/>
    <n v="264"/>
    <s v="Final Pull"/>
    <s v="264993-002"/>
    <x v="0"/>
    <m/>
    <x v="2"/>
    <x v="4"/>
  </r>
  <r>
    <d v="2022-09-21T00:00:00"/>
    <n v="14409"/>
    <s v="bob"/>
    <s v="Rolloff"/>
    <x v="0"/>
    <x v="4"/>
    <n v="6200"/>
    <n v="3.1"/>
    <n v="372"/>
    <s v="Final Pull"/>
    <s v="263662-002"/>
    <x v="0"/>
    <m/>
    <x v="2"/>
    <x v="4"/>
  </r>
  <r>
    <d v="2022-09-21T00:00:00"/>
    <n v="14413"/>
    <s v="bob"/>
    <s v="Rolloff"/>
    <x v="0"/>
    <x v="4"/>
    <n v="2000"/>
    <n v="1"/>
    <n v="120"/>
    <s v="Final Pull"/>
    <s v="273450-006"/>
    <x v="0"/>
    <m/>
    <x v="2"/>
    <x v="4"/>
  </r>
  <r>
    <d v="2022-09-21T00:00:00"/>
    <n v="14353"/>
    <s v="bob"/>
    <s v="Rolloff"/>
    <x v="0"/>
    <x v="4"/>
    <n v="6680"/>
    <n v="3.34"/>
    <n v="400.79999999999995"/>
    <s v="Dump &amp; Return"/>
    <s v="268662-001"/>
    <x v="0"/>
    <m/>
    <x v="2"/>
    <x v="4"/>
  </r>
  <r>
    <d v="2022-09-22T00:00:00"/>
    <n v="14496"/>
    <s v="Paul"/>
    <s v="Rolloff"/>
    <x v="0"/>
    <x v="4"/>
    <n v="2020"/>
    <n v="1.01"/>
    <n v="121.2"/>
    <s v="Dump &amp; Return"/>
    <s v="261827-003"/>
    <x v="0"/>
    <m/>
    <x v="2"/>
    <x v="4"/>
  </r>
  <r>
    <d v="2022-09-22T00:00:00"/>
    <n v="14524"/>
    <s v="Paul"/>
    <s v="Rolloff"/>
    <x v="0"/>
    <x v="4"/>
    <n v="5180"/>
    <n v="2.59"/>
    <n v="310.79999999999995"/>
    <s v="Dump &amp; Return"/>
    <s v="261827-002"/>
    <x v="0"/>
    <m/>
    <x v="2"/>
    <x v="4"/>
  </r>
  <r>
    <d v="2022-09-22T00:00:00"/>
    <n v="14527"/>
    <s v="Paul"/>
    <s v="Rolloff"/>
    <x v="0"/>
    <x v="4"/>
    <n v="2860"/>
    <n v="1.43"/>
    <n v="171.6"/>
    <s v="Dump &amp; Return"/>
    <n v="268528"/>
    <x v="0"/>
    <m/>
    <x v="2"/>
    <x v="4"/>
  </r>
  <r>
    <d v="2022-09-22T00:00:00"/>
    <n v="14451"/>
    <s v="bob"/>
    <s v="Rolloff"/>
    <x v="0"/>
    <x v="4"/>
    <n v="4560"/>
    <n v="2.2799999999999998"/>
    <n v="273.59999999999997"/>
    <s v="Dump &amp; Return"/>
    <s v="272077-001"/>
    <x v="0"/>
    <m/>
    <x v="2"/>
    <x v="4"/>
  </r>
  <r>
    <d v="2022-09-22T00:00:00"/>
    <n v="14476"/>
    <s v="bob"/>
    <s v="Rolloff"/>
    <x v="0"/>
    <x v="4"/>
    <n v="5480"/>
    <n v="2.74"/>
    <n v="328.8"/>
    <s v="Dump &amp; Return"/>
    <s v="266512-002"/>
    <x v="0"/>
    <m/>
    <x v="2"/>
    <x v="4"/>
  </r>
  <r>
    <d v="2022-09-22T00:00:00"/>
    <n v="14503"/>
    <s v="bob"/>
    <s v="Rolloff"/>
    <x v="0"/>
    <x v="4"/>
    <n v="2640"/>
    <n v="1.32"/>
    <n v="158.4"/>
    <s v="Dump &amp; Return"/>
    <s v="273466-002"/>
    <x v="0"/>
    <m/>
    <x v="2"/>
    <x v="4"/>
  </r>
  <r>
    <d v="2022-09-23T00:00:00"/>
    <n v="14575"/>
    <s v="bob"/>
    <s v="Rolloff"/>
    <x v="0"/>
    <x v="4"/>
    <n v="1060"/>
    <n v="0.53"/>
    <n v="63.6"/>
    <s v="Dump &amp; Return"/>
    <s v="270950-001"/>
    <x v="0"/>
    <m/>
    <x v="2"/>
    <x v="4"/>
  </r>
  <r>
    <d v="2022-09-23T00:00:00"/>
    <n v="14585"/>
    <s v="bob"/>
    <s v="Rolloff"/>
    <x v="0"/>
    <x v="4"/>
    <n v="2120"/>
    <n v="1.06"/>
    <n v="127.2"/>
    <s v="Dump &amp; Return"/>
    <n v="273083"/>
    <x v="0"/>
    <m/>
    <x v="2"/>
    <x v="4"/>
  </r>
  <r>
    <d v="2022-09-23T00:00:00"/>
    <n v="14538"/>
    <s v="bob"/>
    <s v="Rolloff"/>
    <x v="0"/>
    <x v="4"/>
    <n v="12520"/>
    <n v="6.26"/>
    <n v="751.19999999999993"/>
    <s v="Dump &amp; Return"/>
    <s v="268662-001"/>
    <x v="0"/>
    <m/>
    <x v="2"/>
    <x v="4"/>
  </r>
  <r>
    <d v="2022-09-23T00:00:00"/>
    <n v="14605"/>
    <s v="Larry"/>
    <n v="3"/>
    <x v="4"/>
    <x v="4"/>
    <n v="11280"/>
    <n v="5.64"/>
    <n v="676.8"/>
    <m/>
    <m/>
    <x v="1"/>
    <m/>
    <x v="2"/>
    <x v="4"/>
  </r>
  <r>
    <d v="2022-09-23T00:00:00"/>
    <n v="14577"/>
    <s v="dave"/>
    <n v="2"/>
    <x v="4"/>
    <x v="4"/>
    <n v="19940"/>
    <n v="9.9700000000000006"/>
    <n v="1196.4000000000001"/>
    <m/>
    <m/>
    <x v="1"/>
    <m/>
    <x v="2"/>
    <x v="4"/>
  </r>
  <r>
    <d v="2022-09-23T00:00:00"/>
    <n v="14583"/>
    <s v="Pam"/>
    <n v="1"/>
    <x v="3"/>
    <x v="4"/>
    <n v="13020"/>
    <n v="6.51"/>
    <n v="781.19999999999993"/>
    <m/>
    <m/>
    <x v="1"/>
    <m/>
    <x v="2"/>
    <x v="4"/>
  </r>
  <r>
    <d v="2022-09-23T00:00:00"/>
    <n v="14539"/>
    <s v="Pam"/>
    <n v="1"/>
    <x v="3"/>
    <x v="4"/>
    <n v="16000"/>
    <n v="8"/>
    <n v="960"/>
    <m/>
    <m/>
    <x v="1"/>
    <m/>
    <x v="2"/>
    <x v="4"/>
  </r>
  <r>
    <d v="2022-09-24T00:00:00"/>
    <n v="14621"/>
    <s v="Paul"/>
    <s v="Rolloff"/>
    <x v="0"/>
    <x v="4"/>
    <n v="2260"/>
    <n v="1.1299999999999999"/>
    <n v="135.6"/>
    <s v="Dump &amp; Return"/>
    <n v="263833"/>
    <x v="0"/>
    <m/>
    <x v="2"/>
    <x v="4"/>
  </r>
  <r>
    <d v="2022-09-24T00:00:00"/>
    <n v="14625"/>
    <s v="Paul"/>
    <s v="Rolloff"/>
    <x v="0"/>
    <x v="4"/>
    <n v="4680"/>
    <n v="2.34"/>
    <n v="280.79999999999995"/>
    <s v="Dump &amp; Return"/>
    <n v="273744"/>
    <x v="0"/>
    <m/>
    <x v="2"/>
    <x v="4"/>
  </r>
  <r>
    <d v="2022-09-24T00:00:00"/>
    <n v="14632"/>
    <s v="Paul"/>
    <s v="Rolloff"/>
    <x v="0"/>
    <x v="4"/>
    <n v="10680"/>
    <n v="5.34"/>
    <n v="640.79999999999995"/>
    <s v="Final Pull"/>
    <n v="12802228"/>
    <x v="0"/>
    <m/>
    <x v="2"/>
    <x v="4"/>
  </r>
  <r>
    <d v="2022-09-24T00:00:00"/>
    <n v="14661"/>
    <s v="Paul"/>
    <s v="Rolloff"/>
    <x v="0"/>
    <x v="4"/>
    <n v="6520"/>
    <n v="3.26"/>
    <n v="391.2"/>
    <s v="Dump &amp; Return"/>
    <n v="271296"/>
    <x v="0"/>
    <m/>
    <x v="2"/>
    <x v="4"/>
  </r>
  <r>
    <d v="2022-09-27T00:00:00"/>
    <n v="14789"/>
    <s v="Paul"/>
    <s v="Rolloff"/>
    <x v="0"/>
    <x v="4"/>
    <n v="5280"/>
    <n v="2.64"/>
    <n v="316.8"/>
    <s v="Final Pull"/>
    <n v="271265"/>
    <x v="0"/>
    <m/>
    <x v="2"/>
    <x v="4"/>
  </r>
  <r>
    <d v="2022-09-27T00:00:00"/>
    <n v="14801"/>
    <s v="Paul"/>
    <s v="Rolloff"/>
    <x v="0"/>
    <x v="4"/>
    <n v="5120"/>
    <n v="2.56"/>
    <n v="307.2"/>
    <s v="Final Pull"/>
    <n v="266512"/>
    <x v="0"/>
    <m/>
    <x v="2"/>
    <x v="4"/>
  </r>
  <r>
    <d v="2022-09-27T00:00:00"/>
    <n v="14840"/>
    <s v="Paul"/>
    <s v="Rolloff"/>
    <x v="0"/>
    <x v="4"/>
    <n v="2820"/>
    <n v="1.41"/>
    <n v="169.2"/>
    <s v="Dump &amp; Return"/>
    <n v="268528"/>
    <x v="0"/>
    <m/>
    <x v="2"/>
    <x v="4"/>
  </r>
  <r>
    <d v="2022-09-27T00:00:00"/>
    <n v="14843"/>
    <s v="Paul"/>
    <s v="Rolloff"/>
    <x v="0"/>
    <x v="4"/>
    <n v="2540"/>
    <n v="1.27"/>
    <n v="152.4"/>
    <s v="Dump &amp; Return"/>
    <n v="268528"/>
    <x v="0"/>
    <m/>
    <x v="2"/>
    <x v="4"/>
  </r>
  <r>
    <d v="2022-09-26T00:00:00"/>
    <n v="14715"/>
    <s v="bob"/>
    <s v="Rolloff"/>
    <x v="0"/>
    <x v="4"/>
    <n v="1380"/>
    <n v="0.69"/>
    <n v="82.8"/>
    <s v="Dump &amp; Return"/>
    <n v="273083"/>
    <x v="0"/>
    <m/>
    <x v="2"/>
    <x v="4"/>
  </r>
  <r>
    <d v="2022-09-26T00:00:00"/>
    <n v="14713"/>
    <s v="bob"/>
    <s v="Rolloff"/>
    <x v="0"/>
    <x v="4"/>
    <n v="9820"/>
    <n v="4.91"/>
    <n v="589.20000000000005"/>
    <s v="Final Pull"/>
    <s v="272987-003"/>
    <x v="0"/>
    <m/>
    <x v="2"/>
    <x v="4"/>
  </r>
  <r>
    <d v="2022-09-26T00:00:00"/>
    <n v="14742"/>
    <s v="bob"/>
    <s v="Rolloff"/>
    <x v="0"/>
    <x v="4"/>
    <n v="5300"/>
    <n v="2.65"/>
    <n v="318"/>
    <s v="Dump &amp; Return"/>
    <s v="268662-001"/>
    <x v="0"/>
    <m/>
    <x v="2"/>
    <x v="4"/>
  </r>
  <r>
    <d v="2022-09-26T00:00:00"/>
    <n v="14726"/>
    <s v="Paul"/>
    <s v="Rolloff"/>
    <x v="0"/>
    <x v="4"/>
    <n v="2340"/>
    <n v="1.17"/>
    <n v="140.39999999999998"/>
    <s v="Dump &amp; Return"/>
    <s v="261533-001"/>
    <x v="0"/>
    <m/>
    <x v="2"/>
    <x v="4"/>
  </r>
  <r>
    <d v="2022-09-28T00:00:00"/>
    <n v="14859"/>
    <s v="Paul"/>
    <s v="Rolloff"/>
    <x v="0"/>
    <x v="4"/>
    <n v="3680"/>
    <n v="1.84"/>
    <n v="220.8"/>
    <s v="Final Pull"/>
    <s v="261137-002"/>
    <x v="0"/>
    <m/>
    <x v="2"/>
    <x v="4"/>
  </r>
  <r>
    <d v="2022-09-28T00:00:00"/>
    <n v="14870"/>
    <s v="Paul"/>
    <s v="Rolloff"/>
    <x v="0"/>
    <x v="4"/>
    <n v="3660"/>
    <n v="1.83"/>
    <n v="219.60000000000002"/>
    <s v="Final Pull"/>
    <n v="12799427"/>
    <x v="0"/>
    <m/>
    <x v="2"/>
    <x v="4"/>
  </r>
  <r>
    <d v="2022-09-28T00:00:00"/>
    <n v="14885"/>
    <s v="Paul"/>
    <s v="Rolloff"/>
    <x v="0"/>
    <x v="4"/>
    <n v="940"/>
    <n v="0.47"/>
    <n v="56.4"/>
    <s v="Final Pull"/>
    <n v="12799930"/>
    <x v="0"/>
    <m/>
    <x v="2"/>
    <x v="4"/>
  </r>
  <r>
    <d v="2022-09-28T00:00:00"/>
    <n v="14895"/>
    <s v="Paul"/>
    <s v="Rolloff"/>
    <x v="0"/>
    <x v="4"/>
    <n v="2160"/>
    <n v="1.08"/>
    <n v="129.60000000000002"/>
    <s v="Dump &amp; Return"/>
    <s v="264661-001"/>
    <x v="0"/>
    <m/>
    <x v="2"/>
    <x v="4"/>
  </r>
  <r>
    <d v="2022-09-28T00:00:00"/>
    <n v="14923"/>
    <s v="bob"/>
    <s v="Rolloff"/>
    <x v="0"/>
    <x v="4"/>
    <n v="3180"/>
    <n v="1.59"/>
    <n v="190.8"/>
    <s v="Dump &amp; Return"/>
    <n v="266390"/>
    <x v="0"/>
    <m/>
    <x v="2"/>
    <x v="4"/>
  </r>
  <r>
    <d v="2022-09-28T00:00:00"/>
    <n v="14900"/>
    <s v="bob"/>
    <s v="Rolloff"/>
    <x v="0"/>
    <x v="4"/>
    <n v="4600"/>
    <n v="2.2999999999999998"/>
    <n v="276"/>
    <s v="Dump &amp; Return"/>
    <n v="274237"/>
    <x v="0"/>
    <m/>
    <x v="2"/>
    <x v="4"/>
  </r>
  <r>
    <d v="2022-09-28T00:00:00"/>
    <n v="14889"/>
    <s v="bob"/>
    <s v="Rolloff"/>
    <x v="0"/>
    <x v="4"/>
    <n v="8200"/>
    <n v="4.0999999999999996"/>
    <n v="491.99999999999994"/>
    <s v="Final Pull"/>
    <n v="12801303"/>
    <x v="0"/>
    <m/>
    <x v="2"/>
    <x v="4"/>
  </r>
  <r>
    <d v="2022-09-28T00:00:00"/>
    <n v="14884"/>
    <s v="bob"/>
    <s v="Rolloff"/>
    <x v="0"/>
    <x v="4"/>
    <n v="2440"/>
    <n v="1.22"/>
    <n v="146.4"/>
    <s v="Final Pull"/>
    <n v="12802374"/>
    <x v="0"/>
    <m/>
    <x v="2"/>
    <x v="4"/>
  </r>
  <r>
    <d v="2022-09-28T00:00:00"/>
    <n v="14869"/>
    <s v="bob"/>
    <s v="Rolloff"/>
    <x v="0"/>
    <x v="4"/>
    <n v="5200"/>
    <n v="2.6"/>
    <n v="312"/>
    <s v="Dump &amp; Return"/>
    <s v="272077-002"/>
    <x v="0"/>
    <m/>
    <x v="2"/>
    <x v="4"/>
  </r>
  <r>
    <d v="2022-09-28T00:00:00"/>
    <n v="14862"/>
    <s v="bob"/>
    <s v="Rolloff"/>
    <x v="0"/>
    <x v="4"/>
    <n v="2340"/>
    <n v="1.17"/>
    <n v="140.39999999999998"/>
    <s v="Final Pull"/>
    <s v="261332-002"/>
    <x v="0"/>
    <m/>
    <x v="2"/>
    <x v="4"/>
  </r>
  <r>
    <d v="2022-09-28T00:00:00"/>
    <n v="14858"/>
    <s v="bob"/>
    <s v="Rolloff"/>
    <x v="0"/>
    <x v="4"/>
    <n v="2260"/>
    <n v="1.1299999999999999"/>
    <n v="135.6"/>
    <s v="Dump &amp; Return"/>
    <s v="270950-001"/>
    <x v="0"/>
    <m/>
    <x v="2"/>
    <x v="4"/>
  </r>
  <r>
    <d v="2022-09-29T00:00:00"/>
    <n v="15000"/>
    <s v="Paul"/>
    <s v="Rolloff"/>
    <x v="0"/>
    <x v="4"/>
    <n v="6120"/>
    <n v="3.06"/>
    <n v="367.2"/>
    <s v="Dump &amp; Return"/>
    <n v="12802395"/>
    <x v="0"/>
    <m/>
    <x v="2"/>
    <x v="4"/>
  </r>
  <r>
    <d v="2022-09-29T00:00:00"/>
    <n v="14985"/>
    <s v="Paul"/>
    <s v="Rolloff"/>
    <x v="0"/>
    <x v="4"/>
    <n v="7440"/>
    <n v="3.72"/>
    <n v="446.40000000000003"/>
    <s v="Dump &amp; Return"/>
    <n v="262601"/>
    <x v="0"/>
    <m/>
    <x v="2"/>
    <x v="4"/>
  </r>
  <r>
    <d v="2022-09-29T00:00:00"/>
    <n v="14941"/>
    <s v="Chad"/>
    <s v="Rolloff"/>
    <x v="0"/>
    <x v="4"/>
    <n v="3080"/>
    <n v="1.54"/>
    <n v="184.8"/>
    <s v="Dump &amp; Return"/>
    <n v="269949"/>
    <x v="0"/>
    <m/>
    <x v="2"/>
    <x v="4"/>
  </r>
  <r>
    <d v="2022-09-29T00:00:00"/>
    <n v="14946"/>
    <s v="bob"/>
    <s v="Rolloff"/>
    <x v="0"/>
    <x v="4"/>
    <n v="1660"/>
    <n v="0.83"/>
    <n v="99.6"/>
    <s v="Dump &amp; Return"/>
    <s v="268662-002"/>
    <x v="0"/>
    <m/>
    <x v="0"/>
    <x v="4"/>
  </r>
  <r>
    <d v="2022-09-29T00:00:00"/>
    <n v="14960"/>
    <s v="Paul"/>
    <s v="Rolloff"/>
    <x v="0"/>
    <x v="4"/>
    <n v="1480"/>
    <n v="0.74"/>
    <n v="88.8"/>
    <s v="Dump &amp; Return"/>
    <s v="261827-003"/>
    <x v="0"/>
    <m/>
    <x v="2"/>
    <x v="4"/>
  </r>
  <r>
    <d v="2022-09-29T00:00:00"/>
    <n v="14963"/>
    <s v="bob"/>
    <s v="Rolloff"/>
    <x v="0"/>
    <x v="4"/>
    <n v="3300"/>
    <n v="1.65"/>
    <n v="198"/>
    <s v="Dump &amp; Return"/>
    <s v="261827-003"/>
    <x v="0"/>
    <m/>
    <x v="2"/>
    <x v="4"/>
  </r>
  <r>
    <d v="2022-09-29T00:00:00"/>
    <n v="14944"/>
    <s v="Chad"/>
    <s v="Rolloff"/>
    <x v="0"/>
    <x v="4"/>
    <n v="4360"/>
    <n v="2.1800000000000002"/>
    <n v="261.60000000000002"/>
    <s v="Dump &amp; Return"/>
    <n v="271296"/>
    <x v="0"/>
    <m/>
    <x v="2"/>
    <x v="4"/>
  </r>
  <r>
    <d v="2022-09-29T00:00:00"/>
    <n v="15007"/>
    <s v="Chad"/>
    <s v="Rolloff"/>
    <x v="0"/>
    <x v="4"/>
    <n v="8700"/>
    <n v="4.3499999999999996"/>
    <n v="522"/>
    <s v="Dump &amp; Return"/>
    <s v="265652-002"/>
    <x v="0"/>
    <m/>
    <x v="2"/>
    <x v="4"/>
  </r>
  <r>
    <d v="2022-09-29T00:00:00"/>
    <n v="15002"/>
    <s v="Chad"/>
    <s v="Rolloff"/>
    <x v="0"/>
    <x v="4"/>
    <n v="10420"/>
    <n v="5.21"/>
    <n v="625.20000000000005"/>
    <s v="Final Pull"/>
    <n v="12802025"/>
    <x v="0"/>
    <m/>
    <x v="2"/>
    <x v="4"/>
  </r>
  <r>
    <d v="2022-09-29T00:00:00"/>
    <n v="14970"/>
    <s v="bob"/>
    <s v="Rolloff"/>
    <x v="0"/>
    <x v="4"/>
    <n v="1420"/>
    <n v="0.71"/>
    <n v="85.199999999999989"/>
    <s v="Dump &amp; Return"/>
    <s v="261827-003"/>
    <x v="0"/>
    <m/>
    <x v="2"/>
    <x v="4"/>
  </r>
  <r>
    <d v="2022-09-29T00:00:00"/>
    <n v="14999"/>
    <s v="bob"/>
    <s v="Rolloff"/>
    <x v="0"/>
    <x v="4"/>
    <n v="5920"/>
    <n v="2.96"/>
    <n v="355.2"/>
    <s v="Final Pull"/>
    <n v="270388"/>
    <x v="0"/>
    <m/>
    <x v="2"/>
    <x v="4"/>
  </r>
  <r>
    <d v="2022-09-30T00:00:00"/>
    <n v="15031"/>
    <s v="dave"/>
    <s v="Rolloff"/>
    <x v="0"/>
    <x v="4"/>
    <n v="1720"/>
    <n v="0.86"/>
    <n v="103.2"/>
    <s v="Dump &amp; Return"/>
    <n v="273083"/>
    <x v="0"/>
    <m/>
    <x v="2"/>
    <x v="4"/>
  </r>
  <r>
    <d v="2022-09-30T00:00:00"/>
    <n v="15029"/>
    <s v="dave"/>
    <s v="Rolloff"/>
    <x v="0"/>
    <x v="4"/>
    <n v="12620"/>
    <n v="6.31"/>
    <n v="757.19999999999993"/>
    <s v="Dump &amp; Return"/>
    <s v="268662-002"/>
    <x v="0"/>
    <m/>
    <x v="0"/>
    <x v="4"/>
  </r>
  <r>
    <d v="2022-09-30T00:00:00"/>
    <n v="15036"/>
    <s v="dave"/>
    <s v="Rolloff"/>
    <x v="0"/>
    <x v="4"/>
    <n v="3520"/>
    <n v="1.76"/>
    <n v="211.2"/>
    <s v="Dump &amp; Return"/>
    <n v="268979"/>
    <x v="0"/>
    <m/>
    <x v="2"/>
    <x v="4"/>
  </r>
  <r>
    <d v="2022-09-30T00:00:00"/>
    <n v="15047"/>
    <s v="dave"/>
    <s v="Rolloff"/>
    <x v="0"/>
    <x v="4"/>
    <n v="2420"/>
    <n v="1.21"/>
    <n v="145.19999999999999"/>
    <s v="Dump &amp; Return"/>
    <n v="261363"/>
    <x v="0"/>
    <m/>
    <x v="2"/>
    <x v="4"/>
  </r>
  <r>
    <d v="2022-09-30T00:00:00"/>
    <n v="15058"/>
    <s v="dave"/>
    <s v="Rolloff"/>
    <x v="0"/>
    <x v="4"/>
    <n v="4260"/>
    <n v="2.13"/>
    <n v="255.6"/>
    <s v="Final Pull"/>
    <n v="260315"/>
    <x v="0"/>
    <m/>
    <x v="2"/>
    <x v="4"/>
  </r>
  <r>
    <d v="2022-09-30T00:00:00"/>
    <n v="15043"/>
    <s v="bob"/>
    <s v="Rolloff"/>
    <x v="0"/>
    <x v="4"/>
    <n v="1740"/>
    <n v="0.87"/>
    <n v="104.4"/>
    <s v="Dump &amp; Return"/>
    <n v="270389"/>
    <x v="0"/>
    <m/>
    <x v="2"/>
    <x v="4"/>
  </r>
  <r>
    <d v="2022-09-30T00:00:00"/>
    <n v="15038"/>
    <s v="bob"/>
    <s v="Rolloff"/>
    <x v="0"/>
    <x v="4"/>
    <n v="1660"/>
    <n v="0.83"/>
    <n v="99.6"/>
    <s v="Final Pull"/>
    <s v="263092-002"/>
    <x v="0"/>
    <m/>
    <x v="2"/>
    <x v="4"/>
  </r>
  <r>
    <d v="2022-09-30T00:00:00"/>
    <n v="15064"/>
    <s v="Paul"/>
    <s v="Rolloff"/>
    <x v="0"/>
    <x v="4"/>
    <n v="5160"/>
    <n v="2.58"/>
    <n v="309.60000000000002"/>
    <s v="Final Pull"/>
    <s v="269730-002"/>
    <x v="0"/>
    <m/>
    <x v="2"/>
    <x v="4"/>
  </r>
  <r>
    <d v="2022-09-26T00:00:00"/>
    <n v="14761"/>
    <s v="Zach"/>
    <n v="4"/>
    <x v="4"/>
    <x v="4"/>
    <n v="12180"/>
    <n v="6.09"/>
    <n v="730.8"/>
    <m/>
    <m/>
    <x v="1"/>
    <m/>
    <x v="2"/>
    <x v="4"/>
  </r>
  <r>
    <d v="2022-09-26T00:00:00"/>
    <n v="14746"/>
    <s v="Chad"/>
    <n v="3"/>
    <x v="4"/>
    <x v="4"/>
    <n v="12260"/>
    <n v="6.13"/>
    <n v="735.6"/>
    <m/>
    <m/>
    <x v="1"/>
    <m/>
    <x v="2"/>
    <x v="4"/>
  </r>
  <r>
    <d v="2022-09-26T00:00:00"/>
    <n v="14773"/>
    <s v="Chad"/>
    <n v="3"/>
    <x v="4"/>
    <x v="4"/>
    <n v="6860"/>
    <n v="3.43"/>
    <n v="411.6"/>
    <m/>
    <m/>
    <x v="1"/>
    <m/>
    <x v="2"/>
    <x v="4"/>
  </r>
  <r>
    <d v="2022-09-26T00:00:00"/>
    <n v="14760"/>
    <s v="Pam"/>
    <n v="1"/>
    <x v="3"/>
    <x v="4"/>
    <n v="16020"/>
    <n v="8.01"/>
    <n v="961.19999999999993"/>
    <m/>
    <m/>
    <x v="1"/>
    <m/>
    <x v="2"/>
    <x v="4"/>
  </r>
  <r>
    <d v="2022-09-26T00:00:00"/>
    <n v="14712"/>
    <s v="Pam"/>
    <n v="1"/>
    <x v="3"/>
    <x v="4"/>
    <n v="16700"/>
    <n v="8.35"/>
    <n v="1002"/>
    <m/>
    <m/>
    <x v="1"/>
    <m/>
    <x v="2"/>
    <x v="4"/>
  </r>
  <r>
    <d v="2022-09-26T00:00:00"/>
    <n v="14753"/>
    <s v="dave"/>
    <n v="2"/>
    <x v="4"/>
    <x v="4"/>
    <n v="10960"/>
    <n v="5.48"/>
    <n v="657.6"/>
    <m/>
    <m/>
    <x v="1"/>
    <m/>
    <x v="2"/>
    <x v="4"/>
  </r>
  <r>
    <d v="2022-09-27T00:00:00"/>
    <n v="14816"/>
    <s v="Zach"/>
    <n v="4"/>
    <x v="4"/>
    <x v="4"/>
    <n v="9580"/>
    <n v="4.79"/>
    <n v="574.79999999999995"/>
    <m/>
    <m/>
    <x v="1"/>
    <m/>
    <x v="2"/>
    <x v="4"/>
  </r>
  <r>
    <d v="2022-09-27T00:00:00"/>
    <n v="14837"/>
    <s v="Pam"/>
    <n v="1"/>
    <x v="4"/>
    <x v="4"/>
    <n v="10400"/>
    <n v="5.2"/>
    <n v="624"/>
    <m/>
    <m/>
    <x v="1"/>
    <m/>
    <x v="2"/>
    <x v="4"/>
  </r>
  <r>
    <d v="2022-09-27T00:00:00"/>
    <n v="14796"/>
    <s v="Pam"/>
    <n v="1"/>
    <x v="4"/>
    <x v="4"/>
    <n v="13140"/>
    <n v="6.57"/>
    <n v="788.40000000000009"/>
    <m/>
    <m/>
    <x v="1"/>
    <m/>
    <x v="2"/>
    <x v="4"/>
  </r>
  <r>
    <d v="2022-09-27T00:00:00"/>
    <n v="14845"/>
    <s v="Chad"/>
    <n v="2"/>
    <x v="4"/>
    <x v="4"/>
    <n v="9720"/>
    <n v="4.8600000000000003"/>
    <n v="583.20000000000005"/>
    <m/>
    <m/>
    <x v="1"/>
    <m/>
    <x v="2"/>
    <x v="4"/>
  </r>
  <r>
    <d v="2022-09-27T00:00:00"/>
    <n v="14847"/>
    <s v="Larry"/>
    <n v="3"/>
    <x v="4"/>
    <x v="4"/>
    <n v="19020"/>
    <n v="9.51"/>
    <n v="1141.2"/>
    <m/>
    <m/>
    <x v="1"/>
    <m/>
    <x v="2"/>
    <x v="4"/>
  </r>
  <r>
    <d v="2022-09-28T00:00:00"/>
    <n v="14903"/>
    <s v="Zach"/>
    <n v="4"/>
    <x v="4"/>
    <x v="4"/>
    <n v="15940"/>
    <n v="7.97"/>
    <n v="956.4"/>
    <m/>
    <m/>
    <x v="1"/>
    <m/>
    <x v="2"/>
    <x v="4"/>
  </r>
  <r>
    <d v="2022-09-28T00:00:00"/>
    <n v="14914"/>
    <s v="Pam"/>
    <n v="2"/>
    <x v="4"/>
    <x v="4"/>
    <n v="8340"/>
    <n v="4.17"/>
    <n v="500.4"/>
    <m/>
    <m/>
    <x v="1"/>
    <m/>
    <x v="2"/>
    <x v="4"/>
  </r>
  <r>
    <d v="2022-09-28T00:00:00"/>
    <n v="14879"/>
    <s v="Pam"/>
    <n v="2"/>
    <x v="4"/>
    <x v="4"/>
    <n v="9920"/>
    <n v="4.96"/>
    <n v="595.20000000000005"/>
    <m/>
    <m/>
    <x v="1"/>
    <m/>
    <x v="2"/>
    <x v="4"/>
  </r>
  <r>
    <d v="2022-09-28T00:00:00"/>
    <n v="14888"/>
    <s v="Chad"/>
    <n v="1"/>
    <x v="3"/>
    <x v="4"/>
    <n v="11520"/>
    <n v="5.76"/>
    <n v="691.19999999999993"/>
    <m/>
    <m/>
    <x v="1"/>
    <m/>
    <x v="2"/>
    <x v="4"/>
  </r>
  <r>
    <d v="2022-09-28T00:00:00"/>
    <n v="14933"/>
    <s v="Chad"/>
    <n v="1"/>
    <x v="3"/>
    <x v="4"/>
    <n v="13640"/>
    <n v="6.82"/>
    <n v="818.40000000000009"/>
    <m/>
    <m/>
    <x v="1"/>
    <m/>
    <x v="2"/>
    <x v="4"/>
  </r>
  <r>
    <d v="2022-09-28T00:00:00"/>
    <n v="14930"/>
    <s v="Larry"/>
    <n v="3"/>
    <x v="4"/>
    <x v="4"/>
    <n v="12100"/>
    <n v="6.05"/>
    <n v="726"/>
    <m/>
    <m/>
    <x v="1"/>
    <m/>
    <x v="2"/>
    <x v="4"/>
  </r>
  <r>
    <d v="2022-09-29T00:00:00"/>
    <n v="14986"/>
    <s v="Pam"/>
    <n v="2"/>
    <x v="4"/>
    <x v="4"/>
    <n v="16200"/>
    <n v="8.1"/>
    <n v="972"/>
    <m/>
    <m/>
    <x v="1"/>
    <m/>
    <x v="2"/>
    <x v="4"/>
  </r>
  <r>
    <d v="2022-09-29T00:00:00"/>
    <n v="14988"/>
    <s v="Scott"/>
    <n v="3"/>
    <x v="4"/>
    <x v="4"/>
    <n v="14600"/>
    <n v="7.3"/>
    <n v="876"/>
    <m/>
    <m/>
    <x v="1"/>
    <m/>
    <x v="2"/>
    <x v="4"/>
  </r>
  <r>
    <d v="2022-09-29T00:00:00"/>
    <n v="14942"/>
    <s v="Larry"/>
    <n v="1"/>
    <x v="4"/>
    <x v="4"/>
    <n v="8020"/>
    <n v="4.01"/>
    <n v="481.2"/>
    <m/>
    <m/>
    <x v="1"/>
    <m/>
    <x v="2"/>
    <x v="4"/>
  </r>
  <r>
    <d v="2022-09-29T00:00:00"/>
    <n v="15008"/>
    <s v="Larry"/>
    <n v="1"/>
    <x v="4"/>
    <x v="4"/>
    <n v="13160"/>
    <n v="6.58"/>
    <n v="789.6"/>
    <m/>
    <m/>
    <x v="1"/>
    <m/>
    <x v="2"/>
    <x v="4"/>
  </r>
  <r>
    <d v="2022-09-30T00:00:00"/>
    <n v="15059"/>
    <s v="Pam"/>
    <n v="1"/>
    <x v="3"/>
    <x v="4"/>
    <n v="12680"/>
    <n v="6.34"/>
    <n v="760.8"/>
    <m/>
    <m/>
    <x v="1"/>
    <m/>
    <x v="2"/>
    <x v="4"/>
  </r>
  <r>
    <d v="2022-09-30T00:00:00"/>
    <n v="15018"/>
    <s v="Pam"/>
    <n v="1"/>
    <x v="3"/>
    <x v="4"/>
    <n v="15660"/>
    <n v="7.83"/>
    <n v="939.6"/>
    <m/>
    <m/>
    <x v="1"/>
    <m/>
    <x v="2"/>
    <x v="4"/>
  </r>
  <r>
    <d v="2022-09-30T00:00:00"/>
    <n v="15062"/>
    <s v="Scott"/>
    <n v="2"/>
    <x v="4"/>
    <x v="4"/>
    <n v="19120"/>
    <n v="9.56"/>
    <n v="1147.2"/>
    <m/>
    <m/>
    <x v="1"/>
    <m/>
    <x v="2"/>
    <x v="4"/>
  </r>
  <r>
    <d v="2022-09-30T00:00:00"/>
    <n v="15067"/>
    <s v="Larry"/>
    <n v="3"/>
    <x v="4"/>
    <x v="4"/>
    <n v="10820"/>
    <n v="5.41"/>
    <n v="649.20000000000005"/>
    <m/>
    <m/>
    <x v="1"/>
    <m/>
    <x v="2"/>
    <x v="4"/>
  </r>
  <r>
    <d v="2022-10-03T00:00:00"/>
    <n v="15232"/>
    <s v="Zach"/>
    <n v="4"/>
    <x v="4"/>
    <x v="4"/>
    <n v="12120"/>
    <n v="6.06"/>
    <n v="727.19999999999993"/>
    <m/>
    <m/>
    <x v="1"/>
    <m/>
    <x v="2"/>
    <x v="5"/>
  </r>
  <r>
    <d v="2022-10-03T00:00:00"/>
    <n v="15172"/>
    <s v="Pam"/>
    <n v="1"/>
    <x v="3"/>
    <x v="4"/>
    <n v="17040"/>
    <n v="8.52"/>
    <n v="1022.4"/>
    <m/>
    <m/>
    <x v="1"/>
    <m/>
    <x v="2"/>
    <x v="5"/>
  </r>
  <r>
    <d v="2022-10-03T00:00:00"/>
    <n v="15233"/>
    <s v="Pam"/>
    <n v="1"/>
    <x v="3"/>
    <x v="4"/>
    <n v="15420"/>
    <n v="7.71"/>
    <n v="925.2"/>
    <m/>
    <m/>
    <x v="1"/>
    <m/>
    <x v="2"/>
    <x v="5"/>
  </r>
  <r>
    <d v="2022-10-03T00:00:00"/>
    <n v="15202"/>
    <s v="Scott"/>
    <n v="3"/>
    <x v="4"/>
    <x v="4"/>
    <n v="13100"/>
    <n v="6.55"/>
    <n v="786"/>
    <m/>
    <m/>
    <x v="1"/>
    <m/>
    <x v="2"/>
    <x v="5"/>
  </r>
  <r>
    <d v="2022-10-03T00:00:00"/>
    <n v="15230"/>
    <s v="Scott"/>
    <n v="3"/>
    <x v="4"/>
    <x v="4"/>
    <n v="6300"/>
    <n v="3.15"/>
    <n v="378"/>
    <m/>
    <m/>
    <x v="1"/>
    <m/>
    <x v="2"/>
    <x v="5"/>
  </r>
  <r>
    <d v="2022-10-03T00:00:00"/>
    <n v="15243"/>
    <s v="Larry"/>
    <n v="2"/>
    <x v="4"/>
    <x v="4"/>
    <n v="11360"/>
    <n v="5.68"/>
    <n v="681.59999999999991"/>
    <m/>
    <m/>
    <x v="1"/>
    <m/>
    <x v="2"/>
    <x v="5"/>
  </r>
  <r>
    <d v="2022-10-04T00:00:00"/>
    <n v="15304"/>
    <s v="Zach"/>
    <n v="4"/>
    <x v="4"/>
    <x v="4"/>
    <n v="10200"/>
    <n v="5.0999999999999996"/>
    <n v="612"/>
    <m/>
    <m/>
    <x v="1"/>
    <m/>
    <x v="2"/>
    <x v="5"/>
  </r>
  <r>
    <d v="2022-10-04T00:00:00"/>
    <n v="15327"/>
    <s v="Pam"/>
    <n v="1"/>
    <x v="4"/>
    <x v="4"/>
    <n v="11520"/>
    <n v="5.76"/>
    <n v="691.19999999999993"/>
    <m/>
    <m/>
    <x v="1"/>
    <m/>
    <x v="2"/>
    <x v="5"/>
  </r>
  <r>
    <d v="2022-10-04T00:00:00"/>
    <n v="15280"/>
    <s v="Pam"/>
    <n v="1"/>
    <x v="4"/>
    <x v="4"/>
    <n v="13540"/>
    <n v="6.77"/>
    <n v="812.4"/>
    <m/>
    <m/>
    <x v="1"/>
    <m/>
    <x v="2"/>
    <x v="5"/>
  </r>
  <r>
    <d v="2022-10-04T00:00:00"/>
    <n v="15331"/>
    <s v="Scott"/>
    <n v="2"/>
    <x v="4"/>
    <x v="4"/>
    <n v="10320"/>
    <n v="5.16"/>
    <n v="619.20000000000005"/>
    <m/>
    <m/>
    <x v="1"/>
    <m/>
    <x v="2"/>
    <x v="5"/>
  </r>
  <r>
    <d v="2022-10-04T00:00:00"/>
    <n v="15339"/>
    <s v="Larry"/>
    <n v="3"/>
    <x v="4"/>
    <x v="4"/>
    <n v="18680"/>
    <n v="9.34"/>
    <n v="1120.8"/>
    <m/>
    <m/>
    <x v="1"/>
    <m/>
    <x v="2"/>
    <x v="5"/>
  </r>
  <r>
    <d v="2022-10-05T00:00:00"/>
    <n v="15397"/>
    <s v="Zach"/>
    <n v="4"/>
    <x v="4"/>
    <x v="4"/>
    <n v="18060"/>
    <n v="9.0299999999999994"/>
    <n v="1083.5999999999999"/>
    <m/>
    <m/>
    <x v="1"/>
    <m/>
    <x v="2"/>
    <x v="5"/>
  </r>
  <r>
    <d v="2022-10-05T00:00:00"/>
    <n v="15408"/>
    <s v="Pam"/>
    <n v="2"/>
    <x v="4"/>
    <x v="4"/>
    <n v="9060"/>
    <n v="4.53"/>
    <n v="543.6"/>
    <m/>
    <m/>
    <x v="1"/>
    <m/>
    <x v="2"/>
    <x v="5"/>
  </r>
  <r>
    <d v="2022-10-05T00:00:00"/>
    <n v="15368"/>
    <s v="Pam"/>
    <n v="2"/>
    <x v="4"/>
    <x v="4"/>
    <n v="10440"/>
    <n v="5.22"/>
    <n v="626.4"/>
    <m/>
    <m/>
    <x v="1"/>
    <m/>
    <x v="2"/>
    <x v="5"/>
  </r>
  <r>
    <d v="2022-10-05T00:00:00"/>
    <n v="15429"/>
    <s v="Scott"/>
    <n v="1"/>
    <x v="3"/>
    <x v="4"/>
    <n v="14420"/>
    <n v="7.21"/>
    <n v="865.2"/>
    <m/>
    <m/>
    <x v="1"/>
    <m/>
    <x v="2"/>
    <x v="5"/>
  </r>
  <r>
    <d v="2022-10-05T00:00:00"/>
    <n v="15360"/>
    <s v="Scott"/>
    <n v="1"/>
    <x v="3"/>
    <x v="4"/>
    <n v="12880"/>
    <n v="6.44"/>
    <n v="772.80000000000007"/>
    <m/>
    <m/>
    <x v="1"/>
    <m/>
    <x v="2"/>
    <x v="5"/>
  </r>
  <r>
    <d v="2022-10-05T00:00:00"/>
    <n v="15437"/>
    <s v="Larry"/>
    <n v="3"/>
    <x v="4"/>
    <x v="4"/>
    <n v="13820"/>
    <n v="6.91"/>
    <n v="829.2"/>
    <m/>
    <m/>
    <x v="1"/>
    <m/>
    <x v="2"/>
    <x v="5"/>
  </r>
  <r>
    <d v="2022-10-06T00:00:00"/>
    <n v="15496"/>
    <s v="Pam"/>
    <n v="2"/>
    <x v="4"/>
    <x v="4"/>
    <n v="17620"/>
    <n v="8.81"/>
    <n v="1057.2"/>
    <m/>
    <m/>
    <x v="1"/>
    <m/>
    <x v="2"/>
    <x v="5"/>
  </r>
  <r>
    <d v="2022-10-06T00:00:00"/>
    <n v="15503"/>
    <s v="Scott"/>
    <n v="3"/>
    <x v="4"/>
    <x v="4"/>
    <n v="16140"/>
    <n v="8.07"/>
    <n v="968.40000000000009"/>
    <m/>
    <m/>
    <x v="1"/>
    <m/>
    <x v="2"/>
    <x v="5"/>
  </r>
  <r>
    <d v="2022-10-06T00:00:00"/>
    <n v="15453"/>
    <s v="Larry"/>
    <n v="1"/>
    <x v="4"/>
    <x v="4"/>
    <n v="9200"/>
    <n v="4.5999999999999996"/>
    <n v="552"/>
    <m/>
    <m/>
    <x v="1"/>
    <m/>
    <x v="2"/>
    <x v="5"/>
  </r>
  <r>
    <d v="2022-10-06T00:00:00"/>
    <n v="15514"/>
    <s v="Larry"/>
    <n v="1"/>
    <x v="4"/>
    <x v="4"/>
    <n v="13660"/>
    <n v="6.83"/>
    <n v="819.6"/>
    <m/>
    <m/>
    <x v="1"/>
    <m/>
    <x v="2"/>
    <x v="5"/>
  </r>
  <r>
    <d v="2022-10-03T00:00:00"/>
    <n v="15161"/>
    <s v="dave"/>
    <s v="Rolloff"/>
    <x v="0"/>
    <x v="4"/>
    <n v="7020"/>
    <n v="3.51"/>
    <n v="421.2"/>
    <s v="Dump &amp; Return"/>
    <s v="260163-002"/>
    <x v="0"/>
    <m/>
    <x v="2"/>
    <x v="5"/>
  </r>
  <r>
    <d v="2022-10-03T00:00:00"/>
    <n v="15184"/>
    <s v="dave"/>
    <s v="Rolloff"/>
    <x v="0"/>
    <x v="4"/>
    <n v="2680"/>
    <n v="1.34"/>
    <n v="160.80000000000001"/>
    <s v="Final Pull"/>
    <n v="12801110"/>
    <x v="0"/>
    <m/>
    <x v="2"/>
    <x v="5"/>
  </r>
  <r>
    <d v="2022-10-03T00:00:00"/>
    <n v="15228"/>
    <s v="dave"/>
    <s v="Rolloff"/>
    <x v="0"/>
    <x v="4"/>
    <n v="5200"/>
    <n v="2.6"/>
    <n v="312"/>
    <s v="Final Pull"/>
    <n v="12802369"/>
    <x v="0"/>
    <m/>
    <x v="2"/>
    <x v="5"/>
  </r>
  <r>
    <d v="2022-10-03T00:00:00"/>
    <n v="15181"/>
    <s v="bob"/>
    <s v="Rolloff"/>
    <x v="0"/>
    <x v="4"/>
    <n v="13520"/>
    <n v="6.76"/>
    <n v="811.19999999999993"/>
    <s v="Dump &amp; Return"/>
    <n v="264619"/>
    <x v="0"/>
    <m/>
    <x v="2"/>
    <x v="5"/>
  </r>
  <r>
    <d v="2022-10-03T00:00:00"/>
    <n v="15206"/>
    <s v="bob"/>
    <s v="Rolloff"/>
    <x v="0"/>
    <x v="4"/>
    <n v="6440"/>
    <n v="3.22"/>
    <n v="386.40000000000003"/>
    <s v="Dump &amp; Return"/>
    <s v="272267-002"/>
    <x v="0"/>
    <m/>
    <x v="2"/>
    <x v="5"/>
  </r>
  <r>
    <d v="2022-10-03T00:00:00"/>
    <n v="15220"/>
    <s v="bob"/>
    <s v="Rolloff"/>
    <x v="0"/>
    <x v="4"/>
    <n v="1640"/>
    <n v="0.82"/>
    <n v="98.399999999999991"/>
    <s v="Dump &amp; Return"/>
    <n v="273083"/>
    <x v="0"/>
    <m/>
    <x v="2"/>
    <x v="5"/>
  </r>
  <r>
    <d v="2022-10-03T00:00:00"/>
    <n v="15217"/>
    <s v="bob"/>
    <s v="Rolloff"/>
    <x v="0"/>
    <x v="4"/>
    <n v="11740"/>
    <n v="5.87"/>
    <n v="704.4"/>
    <s v="Dump &amp; Return"/>
    <s v="272267-002"/>
    <x v="0"/>
    <m/>
    <x v="2"/>
    <x v="5"/>
  </r>
  <r>
    <d v="2022-10-04T00:00:00"/>
    <n v="15298"/>
    <s v="bob"/>
    <s v="Rolloff"/>
    <x v="0"/>
    <x v="4"/>
    <n v="6240"/>
    <n v="3.12"/>
    <n v="374.40000000000003"/>
    <s v="Dump &amp; Return"/>
    <n v="271296"/>
    <x v="0"/>
    <m/>
    <x v="2"/>
    <x v="5"/>
  </r>
  <r>
    <d v="2022-10-04T00:00:00"/>
    <n v="15299"/>
    <s v="bob"/>
    <s v="Rolloff"/>
    <x v="0"/>
    <x v="4"/>
    <n v="12800"/>
    <n v="6.4"/>
    <n v="768"/>
    <s v="Final Pull"/>
    <s v="272267-002"/>
    <x v="0"/>
    <m/>
    <x v="2"/>
    <x v="5"/>
  </r>
  <r>
    <d v="2022-10-04T00:00:00"/>
    <n v="15314"/>
    <s v="dave"/>
    <s v="Rolloff"/>
    <x v="0"/>
    <x v="4"/>
    <n v="10940"/>
    <n v="5.47"/>
    <n v="656.4"/>
    <s v="Final Pull"/>
    <s v="262611-003"/>
    <x v="0"/>
    <m/>
    <x v="2"/>
    <x v="5"/>
  </r>
  <r>
    <d v="2022-10-05T00:00:00"/>
    <n v="15432"/>
    <s v="bob"/>
    <s v="Rolloff"/>
    <x v="0"/>
    <x v="4"/>
    <n v="4400"/>
    <n v="2.2000000000000002"/>
    <n v="264"/>
    <s v="Final Pull"/>
    <n v="12801970"/>
    <x v="0"/>
    <m/>
    <x v="2"/>
    <x v="5"/>
  </r>
  <r>
    <d v="2022-10-05T00:00:00"/>
    <n v="15427"/>
    <s v="bob"/>
    <s v="Rolloff"/>
    <x v="0"/>
    <x v="4"/>
    <n v="6680"/>
    <n v="3.34"/>
    <n v="400.79999999999995"/>
    <s v="Dump &amp; Return"/>
    <s v="262397-003"/>
    <x v="0"/>
    <m/>
    <x v="2"/>
    <x v="5"/>
  </r>
  <r>
    <d v="2022-10-05T00:00:00"/>
    <n v="15421"/>
    <s v="bob"/>
    <s v="Rolloff"/>
    <x v="0"/>
    <x v="4"/>
    <n v="1740"/>
    <n v="0.87"/>
    <n v="104.4"/>
    <s v="Final Pull"/>
    <s v="268102-002"/>
    <x v="0"/>
    <m/>
    <x v="2"/>
    <x v="5"/>
  </r>
  <r>
    <d v="2022-10-05T00:00:00"/>
    <n v="15355"/>
    <s v="bob"/>
    <s v="Rolloff"/>
    <x v="0"/>
    <x v="4"/>
    <n v="3080"/>
    <n v="1.54"/>
    <n v="184.8"/>
    <s v="Dump &amp; Return"/>
    <s v="270950-001"/>
    <x v="0"/>
    <m/>
    <x v="2"/>
    <x v="5"/>
  </r>
  <r>
    <d v="2022-10-05T00:00:00"/>
    <n v="15353"/>
    <s v="bob"/>
    <s v="Rolloff"/>
    <x v="0"/>
    <x v="4"/>
    <n v="14600"/>
    <n v="7.3"/>
    <n v="876"/>
    <s v="Dump &amp; Return"/>
    <s v="266663-001"/>
    <x v="0"/>
    <m/>
    <x v="2"/>
    <x v="5"/>
  </r>
  <r>
    <d v="2022-10-05T00:00:00"/>
    <n v="15366"/>
    <s v="dave"/>
    <s v="Rolloff"/>
    <x v="1"/>
    <x v="4"/>
    <n v="2120"/>
    <n v="1.06"/>
    <n v="127.2"/>
    <m/>
    <m/>
    <x v="4"/>
    <s v="SB OCC"/>
    <x v="0"/>
    <x v="5"/>
  </r>
  <r>
    <d v="2022-10-05T00:00:00"/>
    <n v="15363"/>
    <s v="dave"/>
    <s v="Rolloff"/>
    <x v="0"/>
    <x v="4"/>
    <n v="7460"/>
    <n v="3.73"/>
    <n v="447.6"/>
    <s v="Dump &amp; Return"/>
    <n v="262601"/>
    <x v="0"/>
    <m/>
    <x v="2"/>
    <x v="5"/>
  </r>
  <r>
    <d v="2022-10-05T00:00:00"/>
    <n v="15403"/>
    <s v="dave"/>
    <s v="Rolloff"/>
    <x v="0"/>
    <x v="4"/>
    <n v="5580"/>
    <n v="2.79"/>
    <n v="334.8"/>
    <s v="Final Pull"/>
    <n v="12802440"/>
    <x v="0"/>
    <m/>
    <x v="2"/>
    <x v="5"/>
  </r>
  <r>
    <d v="2022-10-06T00:00:00"/>
    <n v="15444"/>
    <s v="dave"/>
    <s v="Rolloff"/>
    <x v="0"/>
    <x v="4"/>
    <n v="6340"/>
    <n v="3.17"/>
    <n v="380.4"/>
    <s v="Dump &amp; Return"/>
    <s v="265652-002"/>
    <x v="0"/>
    <m/>
    <x v="2"/>
    <x v="5"/>
  </r>
  <r>
    <d v="2022-10-06T00:00:00"/>
    <n v="15474"/>
    <s v="bob"/>
    <s v="Rolloff"/>
    <x v="0"/>
    <x v="4"/>
    <n v="2040"/>
    <n v="1.02"/>
    <n v="122.4"/>
    <s v="Dump &amp; Return"/>
    <s v="261827-003"/>
    <x v="0"/>
    <m/>
    <x v="2"/>
    <x v="5"/>
  </r>
  <r>
    <d v="2022-10-06T00:00:00"/>
    <n v="15468"/>
    <s v="bob"/>
    <s v="Rolloff"/>
    <x v="0"/>
    <x v="4"/>
    <n v="3520"/>
    <n v="1.76"/>
    <n v="211.2"/>
    <s v="Dump &amp; Return"/>
    <n v="268528"/>
    <x v="0"/>
    <m/>
    <x v="2"/>
    <x v="5"/>
  </r>
  <r>
    <d v="2022-10-06T00:00:00"/>
    <n v="15472"/>
    <s v="bob"/>
    <s v="Rolloff"/>
    <x v="0"/>
    <x v="4"/>
    <n v="3280"/>
    <n v="1.64"/>
    <n v="196.79999999999998"/>
    <s v="Final Pull"/>
    <n v="12802171"/>
    <x v="0"/>
    <m/>
    <x v="2"/>
    <x v="5"/>
  </r>
  <r>
    <d v="2022-10-07T00:00:00"/>
    <n v="15599"/>
    <s v="Larry"/>
    <n v="3"/>
    <x v="4"/>
    <x v="4"/>
    <n v="11060"/>
    <n v="5.53"/>
    <n v="663.6"/>
    <m/>
    <m/>
    <x v="1"/>
    <m/>
    <x v="2"/>
    <x v="5"/>
  </r>
  <r>
    <d v="2022-10-07T00:00:00"/>
    <n v="15589"/>
    <s v="Pam"/>
    <n v="1"/>
    <x v="3"/>
    <x v="4"/>
    <n v="12820"/>
    <n v="6.41"/>
    <n v="769.2"/>
    <m/>
    <m/>
    <x v="1"/>
    <m/>
    <x v="2"/>
    <x v="5"/>
  </r>
  <r>
    <d v="2022-10-07T00:00:00"/>
    <n v="15529"/>
    <s v="Pam"/>
    <n v="1"/>
    <x v="3"/>
    <x v="4"/>
    <n v="15960"/>
    <n v="7.98"/>
    <n v="957.6"/>
    <m/>
    <m/>
    <x v="1"/>
    <m/>
    <x v="2"/>
    <x v="5"/>
  </r>
  <r>
    <d v="2022-10-07T00:00:00"/>
    <n v="15569"/>
    <s v="Scott"/>
    <n v="2"/>
    <x v="4"/>
    <x v="4"/>
    <n v="19760"/>
    <n v="9.8800000000000008"/>
    <n v="1185.6000000000001"/>
    <m/>
    <m/>
    <x v="1"/>
    <m/>
    <x v="2"/>
    <x v="5"/>
  </r>
  <r>
    <d v="2022-10-07T00:00:00"/>
    <n v="15526"/>
    <s v="bob"/>
    <s v="Rolloff"/>
    <x v="0"/>
    <x v="4"/>
    <n v="8360"/>
    <n v="4.18"/>
    <n v="501.59999999999997"/>
    <s v="Dump &amp; Return"/>
    <s v="268662-001"/>
    <x v="0"/>
    <m/>
    <x v="2"/>
    <x v="5"/>
  </r>
  <r>
    <d v="2022-10-07T00:00:00"/>
    <n v="15565"/>
    <s v="bob"/>
    <s v="Rolloff"/>
    <x v="0"/>
    <x v="4"/>
    <n v="5420"/>
    <n v="2.71"/>
    <n v="325.2"/>
    <s v="Final Pull"/>
    <n v="12800553"/>
    <x v="0"/>
    <m/>
    <x v="2"/>
    <x v="5"/>
  </r>
  <r>
    <d v="2022-10-07T00:00:00"/>
    <n v="15573"/>
    <s v="bob"/>
    <s v="Rolloff"/>
    <x v="0"/>
    <x v="4"/>
    <n v="1500"/>
    <n v="0.75"/>
    <n v="90"/>
    <s v="Final Pull"/>
    <s v="266251-002"/>
    <x v="0"/>
    <m/>
    <x v="2"/>
    <x v="5"/>
  </r>
  <r>
    <d v="2022-10-07T00:00:00"/>
    <n v="15541"/>
    <s v="dave"/>
    <s v="Rolloff"/>
    <x v="0"/>
    <x v="4"/>
    <n v="7140"/>
    <n v="3.57"/>
    <n v="428.4"/>
    <s v="Final Pull"/>
    <s v="260333-002"/>
    <x v="0"/>
    <m/>
    <x v="2"/>
    <x v="5"/>
  </r>
  <r>
    <d v="2022-10-07T00:00:00"/>
    <n v="15540"/>
    <s v="dave"/>
    <s v="Rolloff"/>
    <x v="0"/>
    <x v="4"/>
    <n v="6840"/>
    <n v="3.42"/>
    <n v="410.4"/>
    <s v="Final Pull"/>
    <s v="264260-002"/>
    <x v="0"/>
    <m/>
    <x v="2"/>
    <x v="5"/>
  </r>
  <r>
    <d v="2022-10-07T00:00:00"/>
    <n v="15552"/>
    <s v="dave"/>
    <s v="Rolloff"/>
    <x v="0"/>
    <x v="4"/>
    <n v="3080"/>
    <n v="1.54"/>
    <n v="184.8"/>
    <s v="Dump &amp; Return"/>
    <s v="272859-002"/>
    <x v="0"/>
    <m/>
    <x v="2"/>
    <x v="5"/>
  </r>
  <r>
    <d v="2022-10-07T00:00:00"/>
    <n v="15576"/>
    <s v="dave"/>
    <s v="Rolloff"/>
    <x v="0"/>
    <x v="4"/>
    <n v="3640"/>
    <n v="1.82"/>
    <n v="218.4"/>
    <s v="Dump &amp; Return"/>
    <n v="263310"/>
    <x v="0"/>
    <m/>
    <x v="2"/>
    <x v="5"/>
  </r>
  <r>
    <d v="2022-10-10T00:00:00"/>
    <n v="15717"/>
    <s v="Pam"/>
    <n v="1"/>
    <x v="3"/>
    <x v="4"/>
    <n v="17600"/>
    <n v="8.8000000000000007"/>
    <n v="1056"/>
    <m/>
    <m/>
    <x v="1"/>
    <m/>
    <x v="2"/>
    <x v="5"/>
  </r>
  <r>
    <d v="2022-10-10T00:00:00"/>
    <n v="15767"/>
    <s v="Pam"/>
    <n v="1"/>
    <x v="3"/>
    <x v="4"/>
    <n v="13160"/>
    <n v="6.58"/>
    <n v="789.6"/>
    <m/>
    <m/>
    <x v="1"/>
    <m/>
    <x v="2"/>
    <x v="5"/>
  </r>
  <r>
    <d v="2022-10-10T00:00:00"/>
    <n v="15769"/>
    <s v="Zach"/>
    <n v="4"/>
    <x v="4"/>
    <x v="4"/>
    <n v="12200"/>
    <n v="6.1"/>
    <n v="732"/>
    <m/>
    <m/>
    <x v="1"/>
    <m/>
    <x v="2"/>
    <x v="5"/>
  </r>
  <r>
    <d v="2022-10-10T00:00:00"/>
    <n v="15766"/>
    <s v="Scott"/>
    <n v="3"/>
    <x v="4"/>
    <x v="4"/>
    <n v="19720"/>
    <n v="9.86"/>
    <n v="1183.1999999999998"/>
    <m/>
    <m/>
    <x v="1"/>
    <m/>
    <x v="2"/>
    <x v="5"/>
  </r>
  <r>
    <d v="2022-10-10T00:00:00"/>
    <n v="15756"/>
    <s v="Larry"/>
    <n v="2"/>
    <x v="4"/>
    <x v="4"/>
    <n v="11460"/>
    <n v="5.73"/>
    <n v="687.6"/>
    <m/>
    <m/>
    <x v="1"/>
    <m/>
    <x v="2"/>
    <x v="5"/>
  </r>
  <r>
    <d v="2022-10-10T00:00:00"/>
    <n v="15709"/>
    <s v="bob"/>
    <s v="Rolloff"/>
    <x v="0"/>
    <x v="4"/>
    <n v="3040"/>
    <n v="1.52"/>
    <n v="182.4"/>
    <s v="Dump &amp; Return"/>
    <n v="273083"/>
    <x v="0"/>
    <m/>
    <x v="2"/>
    <x v="5"/>
  </r>
  <r>
    <d v="2022-10-10T00:00:00"/>
    <n v="15708"/>
    <s v="bob"/>
    <s v="Rolloff"/>
    <x v="0"/>
    <x v="4"/>
    <n v="2680"/>
    <n v="1.34"/>
    <n v="160.80000000000001"/>
    <s v="Dump &amp; Return"/>
    <s v="266494-001"/>
    <x v="0"/>
    <m/>
    <x v="2"/>
    <x v="5"/>
  </r>
  <r>
    <d v="2022-10-10T00:00:00"/>
    <n v="15755"/>
    <s v="Paul"/>
    <s v="Rolloff"/>
    <x v="0"/>
    <x v="4"/>
    <n v="2240"/>
    <n v="1.1200000000000001"/>
    <n v="134.4"/>
    <s v="Final Pull"/>
    <s v="261827-003"/>
    <x v="0"/>
    <m/>
    <x v="2"/>
    <x v="5"/>
  </r>
  <r>
    <d v="2022-10-10T00:00:00"/>
    <n v="15707"/>
    <s v="dave"/>
    <s v="Rolloff"/>
    <x v="0"/>
    <x v="4"/>
    <n v="4820"/>
    <n v="2.41"/>
    <n v="289.20000000000005"/>
    <s v="Final Pull"/>
    <n v="262167"/>
    <x v="0"/>
    <m/>
    <x v="2"/>
    <x v="5"/>
  </r>
  <r>
    <d v="2022-10-11T00:00:00"/>
    <n v="15836"/>
    <s v="Zach"/>
    <n v="4"/>
    <x v="4"/>
    <x v="4"/>
    <n v="9880"/>
    <n v="4.9400000000000004"/>
    <n v="592.80000000000007"/>
    <m/>
    <m/>
    <x v="1"/>
    <m/>
    <x v="2"/>
    <x v="5"/>
  </r>
  <r>
    <d v="2022-10-11T00:00:00"/>
    <n v="15807"/>
    <s v="Pam"/>
    <n v="1"/>
    <x v="4"/>
    <x v="4"/>
    <n v="13100"/>
    <n v="6.55"/>
    <n v="786"/>
    <m/>
    <m/>
    <x v="1"/>
    <m/>
    <x v="2"/>
    <x v="5"/>
  </r>
  <r>
    <d v="2022-10-11T00:00:00"/>
    <n v="15855"/>
    <s v="Pam"/>
    <n v="1"/>
    <x v="4"/>
    <x v="4"/>
    <n v="11760"/>
    <n v="5.88"/>
    <n v="705.6"/>
    <m/>
    <m/>
    <x v="1"/>
    <m/>
    <x v="2"/>
    <x v="5"/>
  </r>
  <r>
    <d v="2022-10-11T00:00:00"/>
    <n v="15845"/>
    <s v="Scott"/>
    <n v="2"/>
    <x v="4"/>
    <x v="4"/>
    <n v="10400"/>
    <n v="5.2"/>
    <n v="624"/>
    <m/>
    <m/>
    <x v="1"/>
    <m/>
    <x v="2"/>
    <x v="5"/>
  </r>
  <r>
    <d v="2022-10-11T00:00:00"/>
    <n v="15857"/>
    <s v="Larry"/>
    <n v="3"/>
    <x v="4"/>
    <x v="4"/>
    <n v="20080"/>
    <n v="10.039999999999999"/>
    <n v="1204.8"/>
    <m/>
    <m/>
    <x v="1"/>
    <m/>
    <x v="2"/>
    <x v="5"/>
  </r>
  <r>
    <d v="2022-10-11T00:00:00"/>
    <n v="15811"/>
    <s v="bob"/>
    <s v="Rolloff"/>
    <x v="0"/>
    <x v="4"/>
    <n v="5540"/>
    <n v="2.77"/>
    <n v="332.4"/>
    <s v="Dump &amp; Return"/>
    <n v="267077"/>
    <x v="0"/>
    <m/>
    <x v="2"/>
    <x v="5"/>
  </r>
  <r>
    <d v="2022-10-11T00:00:00"/>
    <n v="15816"/>
    <s v="bob"/>
    <s v="Rolloff"/>
    <x v="0"/>
    <x v="4"/>
    <n v="3240"/>
    <n v="1.62"/>
    <n v="194.4"/>
    <s v="Dump &amp; Return"/>
    <n v="263833"/>
    <x v="0"/>
    <m/>
    <x v="2"/>
    <x v="5"/>
  </r>
  <r>
    <d v="2022-10-11T00:00:00"/>
    <n v="15854"/>
    <s v="bob"/>
    <s v="Rolloff"/>
    <x v="0"/>
    <x v="4"/>
    <n v="8940"/>
    <n v="4.47"/>
    <n v="536.4"/>
    <s v="Final Pull"/>
    <n v="273812"/>
    <x v="0"/>
    <m/>
    <x v="2"/>
    <x v="5"/>
  </r>
  <r>
    <d v="2022-10-11T00:00:00"/>
    <n v="15795"/>
    <s v="dave"/>
    <s v="Rolloff"/>
    <x v="0"/>
    <x v="4"/>
    <n v="5900"/>
    <n v="2.95"/>
    <n v="354"/>
    <s v="Final Pull"/>
    <s v="260163-002"/>
    <x v="0"/>
    <m/>
    <x v="2"/>
    <x v="5"/>
  </r>
  <r>
    <d v="2022-10-11T00:00:00"/>
    <n v="15798"/>
    <s v="dave"/>
    <s v="Rolloff"/>
    <x v="0"/>
    <x v="4"/>
    <n v="6200"/>
    <n v="3.1"/>
    <n v="372"/>
    <s v="Dump &amp; Return"/>
    <n v="271296"/>
    <x v="0"/>
    <m/>
    <x v="2"/>
    <x v="5"/>
  </r>
  <r>
    <d v="2022-10-11T00:00:00"/>
    <n v="15858"/>
    <s v="dave"/>
    <s v="Rolloff"/>
    <x v="0"/>
    <x v="4"/>
    <n v="5540"/>
    <n v="2.77"/>
    <n v="332.4"/>
    <s v="Final Pull"/>
    <n v="260315"/>
    <x v="0"/>
    <m/>
    <x v="2"/>
    <x v="5"/>
  </r>
  <r>
    <d v="2022-10-11T00:00:00"/>
    <n v="15853"/>
    <s v="dave"/>
    <s v="Rolloff"/>
    <x v="0"/>
    <x v="4"/>
    <n v="3520"/>
    <n v="1.76"/>
    <n v="211.2"/>
    <s v="Dump &amp; Return"/>
    <n v="269949"/>
    <x v="0"/>
    <m/>
    <x v="2"/>
    <x v="5"/>
  </r>
  <r>
    <d v="2022-10-12T00:00:00"/>
    <n v="15906"/>
    <s v="Zach"/>
    <n v="4"/>
    <x v="4"/>
    <x v="4"/>
    <n v="17660"/>
    <n v="8.83"/>
    <n v="1059.5999999999999"/>
    <m/>
    <m/>
    <x v="1"/>
    <m/>
    <x v="2"/>
    <x v="5"/>
  </r>
  <r>
    <d v="2022-10-12T00:00:00"/>
    <n v="15918"/>
    <s v="Pam"/>
    <n v="2"/>
    <x v="4"/>
    <x v="4"/>
    <n v="9140"/>
    <n v="4.57"/>
    <n v="548.40000000000009"/>
    <m/>
    <m/>
    <x v="1"/>
    <m/>
    <x v="2"/>
    <x v="5"/>
  </r>
  <r>
    <d v="2022-10-12T00:00:00"/>
    <n v="15889"/>
    <s v="Pam"/>
    <n v="2"/>
    <x v="4"/>
    <x v="4"/>
    <n v="10800"/>
    <n v="5.4"/>
    <n v="648"/>
    <m/>
    <m/>
    <x v="1"/>
    <m/>
    <x v="2"/>
    <x v="5"/>
  </r>
  <r>
    <d v="2022-10-12T00:00:00"/>
    <n v="15933"/>
    <s v="Larry"/>
    <n v="3"/>
    <x v="4"/>
    <x v="4"/>
    <n v="13400"/>
    <n v="6.7"/>
    <n v="804"/>
    <m/>
    <m/>
    <x v="1"/>
    <m/>
    <x v="2"/>
    <x v="5"/>
  </r>
  <r>
    <d v="2022-10-12T00:00:00"/>
    <n v="15938"/>
    <s v="Scott"/>
    <n v="1"/>
    <x v="3"/>
    <x v="4"/>
    <n v="14840"/>
    <n v="7.42"/>
    <n v="890.4"/>
    <m/>
    <m/>
    <x v="1"/>
    <m/>
    <x v="2"/>
    <x v="5"/>
  </r>
  <r>
    <d v="2022-10-12T00:00:00"/>
    <n v="15890"/>
    <s v="Scott"/>
    <n v="1"/>
    <x v="3"/>
    <x v="4"/>
    <n v="11960"/>
    <n v="5.98"/>
    <n v="717.6"/>
    <m/>
    <m/>
    <x v="1"/>
    <m/>
    <x v="2"/>
    <x v="5"/>
  </r>
  <r>
    <d v="2022-10-12T00:00:00"/>
    <n v="15882"/>
    <s v="dave"/>
    <s v="Rolloff"/>
    <x v="0"/>
    <x v="4"/>
    <n v="2620"/>
    <n v="1.31"/>
    <n v="157.20000000000002"/>
    <s v="Dump &amp; Return"/>
    <s v="270950-001"/>
    <x v="0"/>
    <m/>
    <x v="2"/>
    <x v="5"/>
  </r>
  <r>
    <d v="2022-10-13T00:00:00"/>
    <n v="15961"/>
    <s v="Larry"/>
    <n v="1"/>
    <x v="4"/>
    <x v="4"/>
    <n v="8360"/>
    <n v="4.18"/>
    <n v="501.59999999999997"/>
    <m/>
    <m/>
    <x v="1"/>
    <m/>
    <x v="2"/>
    <x v="5"/>
  </r>
  <r>
    <d v="2022-10-13T00:00:00"/>
    <n v="16014"/>
    <s v="Larry"/>
    <n v="1"/>
    <x v="4"/>
    <x v="4"/>
    <n v="7300"/>
    <n v="3.65"/>
    <n v="438"/>
    <m/>
    <m/>
    <x v="1"/>
    <m/>
    <x v="2"/>
    <x v="5"/>
  </r>
  <r>
    <d v="2022-10-13T00:00:00"/>
    <n v="16085"/>
    <s v="Larry"/>
    <n v="1"/>
    <x v="4"/>
    <x v="4"/>
    <n v="6500"/>
    <n v="3.25"/>
    <n v="390"/>
    <m/>
    <m/>
    <x v="1"/>
    <m/>
    <x v="2"/>
    <x v="5"/>
  </r>
  <r>
    <d v="2022-10-13T00:00:00"/>
    <n v="16063"/>
    <s v="Zach"/>
    <n v="2"/>
    <x v="4"/>
    <x v="4"/>
    <n v="18080"/>
    <n v="9.0399999999999991"/>
    <n v="1084.8"/>
    <m/>
    <m/>
    <x v="1"/>
    <m/>
    <x v="2"/>
    <x v="5"/>
  </r>
  <r>
    <d v="2022-10-13T00:00:00"/>
    <n v="15760"/>
    <s v="Scott"/>
    <n v="3"/>
    <x v="4"/>
    <x v="4"/>
    <n v="15760"/>
    <n v="7.88"/>
    <n v="945.6"/>
    <m/>
    <m/>
    <x v="1"/>
    <m/>
    <x v="2"/>
    <x v="5"/>
  </r>
  <r>
    <d v="2022-10-13T00:00:00"/>
    <n v="15997"/>
    <s v="Paul"/>
    <s v="Rolloff"/>
    <x v="0"/>
    <x v="4"/>
    <n v="5700"/>
    <n v="2.85"/>
    <n v="342"/>
    <s v="Dump &amp; Return"/>
    <n v="12802780"/>
    <x v="0"/>
    <m/>
    <x v="2"/>
    <x v="5"/>
  </r>
  <r>
    <d v="2022-10-13T00:00:00"/>
    <n v="15995"/>
    <s v="Paul"/>
    <s v="Rolloff"/>
    <x v="0"/>
    <x v="4"/>
    <n v="3200"/>
    <n v="1.6"/>
    <n v="192"/>
    <s v="Final Pull"/>
    <s v="274224-002"/>
    <x v="0"/>
    <m/>
    <x v="2"/>
    <x v="5"/>
  </r>
  <r>
    <d v="2022-10-13T00:00:00"/>
    <n v="15955"/>
    <s v="Paul"/>
    <s v="Rolloff"/>
    <x v="0"/>
    <x v="4"/>
    <n v="4620"/>
    <n v="2.31"/>
    <n v="277.2"/>
    <s v="Dump &amp; Return"/>
    <n v="271296"/>
    <x v="0"/>
    <m/>
    <x v="2"/>
    <x v="5"/>
  </r>
  <r>
    <d v="2022-10-13T00:00:00"/>
    <n v="15989"/>
    <s v="Paul"/>
    <s v="Rolloff"/>
    <x v="0"/>
    <x v="4"/>
    <n v="5200"/>
    <n v="2.6"/>
    <n v="312"/>
    <s v="Dump &amp; Return"/>
    <n v="12802402"/>
    <x v="0"/>
    <m/>
    <x v="2"/>
    <x v="5"/>
  </r>
  <r>
    <d v="2022-10-13T00:00:00"/>
    <n v="15972"/>
    <s v="bob"/>
    <s v="Rolloff"/>
    <x v="0"/>
    <x v="4"/>
    <n v="15480"/>
    <n v="7.74"/>
    <n v="928.80000000000007"/>
    <s v="Dump &amp; Return"/>
    <s v="268662-001"/>
    <x v="0"/>
    <m/>
    <x v="2"/>
    <x v="5"/>
  </r>
  <r>
    <d v="2022-10-14T00:00:00"/>
    <n v="16036"/>
    <s v="Zach"/>
    <n v="1"/>
    <x v="3"/>
    <x v="4"/>
    <n v="12240"/>
    <n v="6.12"/>
    <n v="734.4"/>
    <m/>
    <m/>
    <x v="1"/>
    <m/>
    <x v="2"/>
    <x v="5"/>
  </r>
  <r>
    <d v="2022-10-14T00:00:00"/>
    <n v="16077"/>
    <s v="Chad"/>
    <n v="1"/>
    <x v="3"/>
    <x v="4"/>
    <n v="3680"/>
    <n v="1.84"/>
    <n v="220.8"/>
    <m/>
    <m/>
    <x v="1"/>
    <m/>
    <x v="2"/>
    <x v="5"/>
  </r>
  <r>
    <d v="2022-10-14T00:00:00"/>
    <n v="16049"/>
    <s v="Chad"/>
    <n v="1"/>
    <x v="3"/>
    <x v="4"/>
    <n v="13300"/>
    <n v="6.65"/>
    <n v="798"/>
    <m/>
    <m/>
    <x v="1"/>
    <m/>
    <x v="2"/>
    <x v="5"/>
  </r>
  <r>
    <d v="2022-10-14T00:00:00"/>
    <n v="16070"/>
    <s v="Scott"/>
    <n v="2"/>
    <x v="4"/>
    <x v="4"/>
    <n v="19860"/>
    <n v="9.93"/>
    <n v="1191.5999999999999"/>
    <m/>
    <m/>
    <x v="1"/>
    <m/>
    <x v="2"/>
    <x v="5"/>
  </r>
  <r>
    <d v="2022-10-14T00:00:00"/>
    <n v="16084"/>
    <s v="Larry"/>
    <n v="3"/>
    <x v="4"/>
    <x v="4"/>
    <n v="10980"/>
    <n v="5.49"/>
    <n v="658.80000000000007"/>
    <m/>
    <m/>
    <x v="1"/>
    <m/>
    <x v="2"/>
    <x v="5"/>
  </r>
  <r>
    <d v="2022-10-14T00:00:00"/>
    <n v="16045"/>
    <s v="bob"/>
    <s v="Rolloff"/>
    <x v="0"/>
    <x v="4"/>
    <n v="8520"/>
    <n v="4.26"/>
    <n v="511.2"/>
    <s v="Dump &amp; Return"/>
    <s v="268662-001"/>
    <x v="0"/>
    <m/>
    <x v="2"/>
    <x v="5"/>
  </r>
  <r>
    <d v="2022-10-14T00:00:00"/>
    <n v="16023"/>
    <s v="bob"/>
    <s v="Rolloff"/>
    <x v="0"/>
    <x v="4"/>
    <n v="1860"/>
    <n v="0.93"/>
    <n v="111.60000000000001"/>
    <s v="Dump &amp; Return"/>
    <n v="270389"/>
    <x v="0"/>
    <m/>
    <x v="2"/>
    <x v="5"/>
  </r>
  <r>
    <d v="2022-10-17T00:00:00"/>
    <n v="16183"/>
    <s v="dave"/>
    <n v="1"/>
    <x v="3"/>
    <x v="4"/>
    <n v="19180"/>
    <n v="9.59"/>
    <n v="1150.8"/>
    <m/>
    <m/>
    <x v="1"/>
    <m/>
    <x v="2"/>
    <x v="5"/>
  </r>
  <r>
    <d v="2022-10-17T00:00:00"/>
    <n v="16219"/>
    <s v="dave"/>
    <n v="1"/>
    <x v="3"/>
    <x v="4"/>
    <n v="10100"/>
    <n v="5.05"/>
    <n v="606"/>
    <m/>
    <m/>
    <x v="1"/>
    <m/>
    <x v="2"/>
    <x v="5"/>
  </r>
  <r>
    <d v="2022-10-17T00:00:00"/>
    <n v="16238"/>
    <s v="Larry"/>
    <n v="2"/>
    <x v="4"/>
    <x v="4"/>
    <n v="10620"/>
    <n v="5.31"/>
    <n v="637.19999999999993"/>
    <m/>
    <m/>
    <x v="1"/>
    <m/>
    <x v="2"/>
    <x v="5"/>
  </r>
  <r>
    <d v="2022-10-17T00:00:00"/>
    <n v="16229"/>
    <s v="Scott"/>
    <n v="3"/>
    <x v="4"/>
    <x v="4"/>
    <n v="19480"/>
    <n v="9.74"/>
    <n v="1168.8"/>
    <m/>
    <m/>
    <x v="1"/>
    <m/>
    <x v="2"/>
    <x v="5"/>
  </r>
  <r>
    <d v="2022-10-17T00:00:00"/>
    <n v="16236"/>
    <s v="Zach"/>
    <n v="4"/>
    <x v="4"/>
    <x v="4"/>
    <n v="11000"/>
    <n v="5.5"/>
    <n v="660"/>
    <m/>
    <m/>
    <x v="1"/>
    <m/>
    <x v="2"/>
    <x v="5"/>
  </r>
  <r>
    <d v="2022-10-17T00:00:00"/>
    <n v="16245"/>
    <s v="Paul"/>
    <s v="Rolloff"/>
    <x v="0"/>
    <x v="4"/>
    <n v="5300"/>
    <n v="2.65"/>
    <n v="318"/>
    <s v="Final Pull"/>
    <s v="12798407-002"/>
    <x v="0"/>
    <m/>
    <x v="2"/>
    <x v="5"/>
  </r>
  <r>
    <d v="2022-10-17T00:00:00"/>
    <n v="16207"/>
    <s v="bob"/>
    <s v="Rolloff"/>
    <x v="0"/>
    <x v="4"/>
    <n v="13300"/>
    <n v="6.65"/>
    <n v="798"/>
    <s v="Dump &amp; Return"/>
    <s v="265652-002"/>
    <x v="0"/>
    <m/>
    <x v="2"/>
    <x v="5"/>
  </r>
  <r>
    <d v="2022-10-17T00:00:00"/>
    <n v="16192"/>
    <s v="bob"/>
    <s v="Rolloff"/>
    <x v="0"/>
    <x v="4"/>
    <n v="5440"/>
    <n v="2.72"/>
    <n v="326.40000000000003"/>
    <s v="Dump &amp; Return"/>
    <n v="268528"/>
    <x v="0"/>
    <m/>
    <x v="2"/>
    <x v="5"/>
  </r>
  <r>
    <d v="2022-10-17T00:00:00"/>
    <n v="16186"/>
    <s v="bob"/>
    <s v="Rolloff"/>
    <x v="0"/>
    <x v="4"/>
    <n v="6660"/>
    <n v="3.33"/>
    <n v="399.6"/>
    <s v="Final Pull"/>
    <n v="12799440"/>
    <x v="0"/>
    <m/>
    <x v="2"/>
    <x v="5"/>
  </r>
  <r>
    <d v="2022-10-17T00:00:00"/>
    <n v="16248"/>
    <s v="bob"/>
    <s v="Rolloff"/>
    <x v="0"/>
    <x v="4"/>
    <n v="3400"/>
    <n v="1.7"/>
    <n v="204"/>
    <s v="Dump &amp; Return"/>
    <n v="273083"/>
    <x v="0"/>
    <m/>
    <x v="2"/>
    <x v="5"/>
  </r>
  <r>
    <d v="2022-10-18T00:00:00"/>
    <n v="16286"/>
    <s v="Pam"/>
    <n v="1"/>
    <x v="4"/>
    <x v="4"/>
    <n v="13080"/>
    <n v="6.54"/>
    <n v="784.8"/>
    <m/>
    <m/>
    <x v="1"/>
    <m/>
    <x v="2"/>
    <x v="5"/>
  </r>
  <r>
    <d v="2022-10-18T00:00:00"/>
    <n v="16329"/>
    <s v="Pam"/>
    <n v="1"/>
    <x v="4"/>
    <x v="4"/>
    <n v="10460"/>
    <n v="5.23"/>
    <n v="627.6"/>
    <m/>
    <m/>
    <x v="1"/>
    <m/>
    <x v="2"/>
    <x v="5"/>
  </r>
  <r>
    <d v="2022-10-18T00:00:00"/>
    <n v="16323"/>
    <s v="Scott"/>
    <n v="2"/>
    <x v="4"/>
    <x v="4"/>
    <n v="9340"/>
    <n v="4.67"/>
    <n v="560.4"/>
    <m/>
    <m/>
    <x v="1"/>
    <m/>
    <x v="2"/>
    <x v="5"/>
  </r>
  <r>
    <d v="2022-10-18T00:00:00"/>
    <n v="16339"/>
    <s v="Larry"/>
    <n v="3"/>
    <x v="4"/>
    <x v="4"/>
    <n v="19120"/>
    <n v="9.56"/>
    <n v="1147.2"/>
    <m/>
    <m/>
    <x v="1"/>
    <m/>
    <x v="2"/>
    <x v="5"/>
  </r>
  <r>
    <d v="2022-10-18T00:00:00"/>
    <n v="16301"/>
    <s v="Zach"/>
    <n v="4"/>
    <x v="4"/>
    <x v="4"/>
    <n v="9360"/>
    <n v="4.68"/>
    <n v="561.59999999999991"/>
    <m/>
    <m/>
    <x v="1"/>
    <m/>
    <x v="2"/>
    <x v="5"/>
  </r>
  <r>
    <d v="2022-10-18T00:00:00"/>
    <n v="16268"/>
    <s v="bob"/>
    <s v="Rolloff"/>
    <x v="0"/>
    <x v="4"/>
    <n v="2120"/>
    <n v="1.06"/>
    <n v="127.2"/>
    <s v="Final Pull"/>
    <n v="12802665"/>
    <x v="0"/>
    <m/>
    <x v="2"/>
    <x v="5"/>
  </r>
  <r>
    <d v="2022-10-18T00:00:00"/>
    <n v="16317"/>
    <s v="Paul"/>
    <s v="Rolloff"/>
    <x v="0"/>
    <x v="4"/>
    <n v="7280"/>
    <n v="3.64"/>
    <n v="436.8"/>
    <s v="Final Pull"/>
    <n v="12802362"/>
    <x v="0"/>
    <m/>
    <x v="2"/>
    <x v="5"/>
  </r>
  <r>
    <d v="2022-10-18T00:00:00"/>
    <n v="16290"/>
    <s v="dave"/>
    <s v="Rolloff"/>
    <x v="0"/>
    <x v="4"/>
    <n v="2760"/>
    <n v="1.38"/>
    <n v="165.6"/>
    <s v="Final Pull"/>
    <n v="268528"/>
    <x v="0"/>
    <m/>
    <x v="2"/>
    <x v="5"/>
  </r>
  <r>
    <d v="2022-10-18T00:00:00"/>
    <n v="16306"/>
    <s v="dave"/>
    <s v="Rolloff"/>
    <x v="0"/>
    <x v="4"/>
    <n v="1540"/>
    <n v="0.77"/>
    <n v="92.4"/>
    <s v="Final Pull"/>
    <s v="261827-003"/>
    <x v="0"/>
    <m/>
    <x v="2"/>
    <x v="5"/>
  </r>
  <r>
    <d v="2022-10-18T00:00:00"/>
    <n v="16309"/>
    <s v="dave"/>
    <s v="Rolloff"/>
    <x v="0"/>
    <x v="4"/>
    <n v="6480"/>
    <n v="3.24"/>
    <n v="388.8"/>
    <s v="Final Pull"/>
    <n v="12802395"/>
    <x v="0"/>
    <m/>
    <x v="2"/>
    <x v="5"/>
  </r>
  <r>
    <d v="2022-10-18T00:00:00"/>
    <n v="16316"/>
    <s v="dave"/>
    <s v="Rolloff"/>
    <x v="0"/>
    <x v="4"/>
    <n v="8240"/>
    <n v="4.12"/>
    <n v="494.40000000000003"/>
    <s v="Dump &amp; Return"/>
    <n v="262601"/>
    <x v="0"/>
    <m/>
    <x v="2"/>
    <x v="5"/>
  </r>
  <r>
    <d v="2022-10-19T00:00:00"/>
    <n v="16367"/>
    <s v="Scott"/>
    <n v="1"/>
    <x v="3"/>
    <x v="4"/>
    <n v="10260"/>
    <n v="5.13"/>
    <n v="615.6"/>
    <m/>
    <m/>
    <x v="1"/>
    <m/>
    <x v="2"/>
    <x v="5"/>
  </r>
  <r>
    <d v="2022-10-19T00:00:00"/>
    <n v="16410"/>
    <s v="Scott"/>
    <n v="1"/>
    <x v="3"/>
    <x v="4"/>
    <n v="12280"/>
    <n v="6.14"/>
    <n v="736.8"/>
    <m/>
    <m/>
    <x v="1"/>
    <m/>
    <x v="2"/>
    <x v="5"/>
  </r>
  <r>
    <d v="2022-10-19T00:00:00"/>
    <n v="16400"/>
    <s v="Pam"/>
    <n v="2"/>
    <x v="4"/>
    <x v="4"/>
    <n v="17760"/>
    <n v="8.8800000000000008"/>
    <n v="1065.6000000000001"/>
    <m/>
    <m/>
    <x v="1"/>
    <m/>
    <x v="2"/>
    <x v="5"/>
  </r>
  <r>
    <d v="2022-10-19T00:00:00"/>
    <n v="16415"/>
    <s v="Larry"/>
    <n v="3"/>
    <x v="4"/>
    <x v="4"/>
    <n v="11780"/>
    <n v="5.89"/>
    <n v="706.8"/>
    <m/>
    <m/>
    <x v="1"/>
    <m/>
    <x v="2"/>
    <x v="5"/>
  </r>
  <r>
    <d v="2022-10-19T00:00:00"/>
    <n v="16406"/>
    <s v="Zach"/>
    <n v="4"/>
    <x v="4"/>
    <x v="4"/>
    <n v="18180"/>
    <n v="9.09"/>
    <n v="1090.8"/>
    <m/>
    <m/>
    <x v="1"/>
    <m/>
    <x v="2"/>
    <x v="5"/>
  </r>
  <r>
    <d v="2022-10-19T00:00:00"/>
    <n v="16352"/>
    <s v="bob"/>
    <s v="Rolloff"/>
    <x v="0"/>
    <x v="4"/>
    <n v="2500"/>
    <n v="1.25"/>
    <n v="150"/>
    <s v="Dump &amp; Return"/>
    <s v="2709500-001"/>
    <x v="0"/>
    <m/>
    <x v="2"/>
    <x v="5"/>
  </r>
  <r>
    <d v="2022-10-19T00:00:00"/>
    <n v="16358"/>
    <s v="bob"/>
    <s v="Rolloff"/>
    <x v="0"/>
    <x v="4"/>
    <n v="4220"/>
    <n v="2.11"/>
    <n v="253.2"/>
    <s v="Final Pull"/>
    <s v="262611-001"/>
    <x v="0"/>
    <m/>
    <x v="2"/>
    <x v="5"/>
  </r>
  <r>
    <d v="2022-10-19T00:00:00"/>
    <n v="16361"/>
    <s v="bob"/>
    <s v="Rolloff"/>
    <x v="0"/>
    <x v="4"/>
    <n v="3920"/>
    <n v="1.96"/>
    <n v="235.2"/>
    <s v="Dump &amp; Return"/>
    <s v="263544-002"/>
    <x v="0"/>
    <m/>
    <x v="2"/>
    <x v="5"/>
  </r>
  <r>
    <d v="2022-10-19T00:00:00"/>
    <n v="16366"/>
    <s v="bob"/>
    <s v="Rolloff"/>
    <x v="0"/>
    <x v="4"/>
    <n v="3000"/>
    <n v="1.5"/>
    <n v="180"/>
    <s v="Dump &amp; Return"/>
    <n v="274237"/>
    <x v="0"/>
    <m/>
    <x v="2"/>
    <x v="5"/>
  </r>
  <r>
    <d v="2022-10-19T00:00:00"/>
    <n v="16380"/>
    <s v="bob"/>
    <s v="Rolloff"/>
    <x v="0"/>
    <x v="4"/>
    <n v="24220"/>
    <n v="12.11"/>
    <n v="1453.1999999999998"/>
    <s v="Final Pull"/>
    <s v="272267-002"/>
    <x v="0"/>
    <m/>
    <x v="2"/>
    <x v="5"/>
  </r>
  <r>
    <d v="2022-10-19T00:00:00"/>
    <n v="16398"/>
    <s v="bob"/>
    <s v="Rolloff"/>
    <x v="0"/>
    <x v="4"/>
    <n v="15160"/>
    <n v="7.58"/>
    <n v="909.6"/>
    <s v="Final Pull"/>
    <s v="272267-002"/>
    <x v="0"/>
    <m/>
    <x v="2"/>
    <x v="5"/>
  </r>
  <r>
    <d v="2022-10-19T00:00:00"/>
    <n v="16374"/>
    <s v="Paul"/>
    <s v="Rolloff"/>
    <x v="0"/>
    <x v="4"/>
    <n v="11560"/>
    <n v="5.78"/>
    <n v="693.6"/>
    <s v="Dump &amp; Return"/>
    <n v="12802272"/>
    <x v="0"/>
    <m/>
    <x v="2"/>
    <x v="5"/>
  </r>
  <r>
    <d v="2022-10-20T00:00:00"/>
    <n v="16431"/>
    <s v="Larry"/>
    <n v="1"/>
    <x v="4"/>
    <x v="4"/>
    <n v="8640"/>
    <n v="4.32"/>
    <n v="518.40000000000009"/>
    <m/>
    <m/>
    <x v="1"/>
    <m/>
    <x v="2"/>
    <x v="5"/>
  </r>
  <r>
    <d v="2022-10-20T00:00:00"/>
    <n v="16498"/>
    <s v="Larry"/>
    <n v="1"/>
    <x v="4"/>
    <x v="4"/>
    <n v="13220"/>
    <n v="6.61"/>
    <n v="793.2"/>
    <m/>
    <m/>
    <x v="1"/>
    <m/>
    <x v="2"/>
    <x v="5"/>
  </r>
  <r>
    <d v="2022-10-20T00:00:00"/>
    <n v="16472"/>
    <s v="Pam"/>
    <n v="2"/>
    <x v="4"/>
    <x v="4"/>
    <n v="15360"/>
    <n v="7.68"/>
    <n v="921.59999999999991"/>
    <m/>
    <m/>
    <x v="1"/>
    <m/>
    <x v="2"/>
    <x v="5"/>
  </r>
  <r>
    <d v="2022-10-20T00:00:00"/>
    <n v="16473"/>
    <s v="Scott"/>
    <n v="3"/>
    <x v="4"/>
    <x v="4"/>
    <n v="13720"/>
    <n v="6.86"/>
    <n v="823.2"/>
    <m/>
    <m/>
    <x v="1"/>
    <m/>
    <x v="2"/>
    <x v="5"/>
  </r>
  <r>
    <d v="2022-10-20T00:00:00"/>
    <n v="16437"/>
    <s v="bob"/>
    <s v="Rolloff"/>
    <x v="0"/>
    <x v="4"/>
    <n v="1080"/>
    <n v="0.54"/>
    <n v="64.800000000000011"/>
    <s v="Final Pull"/>
    <n v="273621"/>
    <x v="0"/>
    <m/>
    <x v="2"/>
    <x v="5"/>
  </r>
  <r>
    <d v="2022-10-20T00:00:00"/>
    <n v="16441"/>
    <s v="bob"/>
    <s v="Rolloff"/>
    <x v="0"/>
    <x v="4"/>
    <n v="2660"/>
    <n v="1.33"/>
    <n v="159.60000000000002"/>
    <s v="Dump &amp; Return"/>
    <n v="269949"/>
    <x v="0"/>
    <m/>
    <x v="2"/>
    <x v="5"/>
  </r>
  <r>
    <d v="2022-10-20T00:00:00"/>
    <n v="16447"/>
    <s v="bob"/>
    <s v="Rolloff"/>
    <x v="0"/>
    <x v="4"/>
    <n v="2020"/>
    <n v="1.01"/>
    <n v="121.2"/>
    <s v="Final Pull"/>
    <n v="267077"/>
    <x v="0"/>
    <m/>
    <x v="2"/>
    <x v="5"/>
  </r>
  <r>
    <d v="2022-10-20T00:00:00"/>
    <n v="16486"/>
    <s v="Chad"/>
    <s v="Rolloff"/>
    <x v="0"/>
    <x v="4"/>
    <n v="3260"/>
    <n v="1.63"/>
    <n v="195.6"/>
    <m/>
    <m/>
    <x v="0"/>
    <m/>
    <x v="2"/>
    <x v="5"/>
  </r>
  <r>
    <d v="2022-10-20T00:00:00"/>
    <n v="16471"/>
    <s v="Chad"/>
    <s v="Rolloff"/>
    <x v="0"/>
    <x v="4"/>
    <n v="16471"/>
    <n v="8.2355"/>
    <n v="988.26"/>
    <s v="Final Pull"/>
    <n v="262187"/>
    <x v="0"/>
    <m/>
    <x v="2"/>
    <x v="5"/>
  </r>
  <r>
    <d v="2022-10-20T00:00:00"/>
    <n v="16485"/>
    <s v="Paul"/>
    <s v="Rolloff"/>
    <x v="0"/>
    <x v="4"/>
    <n v="3780"/>
    <n v="1.89"/>
    <n v="226.79999999999998"/>
    <s v="Final Pull"/>
    <n v="1802780"/>
    <x v="0"/>
    <m/>
    <x v="2"/>
    <x v="5"/>
  </r>
  <r>
    <d v="2022-10-20T00:00:00"/>
    <n v="16427"/>
    <s v="Paul"/>
    <s v="Rolloff"/>
    <x v="0"/>
    <x v="4"/>
    <n v="5820"/>
    <n v="2.91"/>
    <n v="349.20000000000005"/>
    <s v="Final Pull"/>
    <n v="12802255"/>
    <x v="0"/>
    <m/>
    <x v="2"/>
    <x v="5"/>
  </r>
  <r>
    <d v="2022-10-20T00:00:00"/>
    <n v="16448"/>
    <s v="Paul"/>
    <s v="Rolloff"/>
    <x v="0"/>
    <x v="4"/>
    <n v="2520"/>
    <n v="1.26"/>
    <n v="151.19999999999999"/>
    <s v="Dump &amp; Return"/>
    <s v="261827-003"/>
    <x v="0"/>
    <m/>
    <x v="2"/>
    <x v="5"/>
  </r>
  <r>
    <d v="2022-10-20T00:00:00"/>
    <n v="16419"/>
    <s v="Paul"/>
    <s v="Rolloff"/>
    <x v="0"/>
    <x v="4"/>
    <n v="3500"/>
    <n v="1.75"/>
    <n v="210"/>
    <s v="Dump &amp; Return"/>
    <n v="266390"/>
    <x v="0"/>
    <m/>
    <x v="2"/>
    <x v="5"/>
  </r>
  <r>
    <d v="2022-10-21T00:00:00"/>
    <n v="16505"/>
    <s v="Pam"/>
    <n v="1"/>
    <x v="3"/>
    <x v="4"/>
    <n v="13960"/>
    <n v="6.98"/>
    <n v="837.6"/>
    <m/>
    <m/>
    <x v="1"/>
    <m/>
    <x v="2"/>
    <x v="5"/>
  </r>
  <r>
    <d v="2022-10-21T00:00:00"/>
    <n v="16553"/>
    <s v="Pam"/>
    <n v="1"/>
    <x v="3"/>
    <x v="4"/>
    <n v="11880"/>
    <n v="5.94"/>
    <n v="712.80000000000007"/>
    <m/>
    <m/>
    <x v="1"/>
    <m/>
    <x v="2"/>
    <x v="5"/>
  </r>
  <r>
    <d v="2022-10-21T00:00:00"/>
    <n v="16547"/>
    <s v="Scott"/>
    <n v="2"/>
    <x v="4"/>
    <x v="4"/>
    <n v="17500"/>
    <n v="8.75"/>
    <n v="1050"/>
    <m/>
    <m/>
    <x v="1"/>
    <m/>
    <x v="2"/>
    <x v="5"/>
  </r>
  <r>
    <d v="2022-10-21T00:00:00"/>
    <n v="16559"/>
    <s v="Larry"/>
    <n v="3"/>
    <x v="4"/>
    <x v="4"/>
    <n v="10580"/>
    <n v="5.29"/>
    <n v="634.79999999999995"/>
    <m/>
    <m/>
    <x v="1"/>
    <m/>
    <x v="2"/>
    <x v="5"/>
  </r>
  <r>
    <d v="2022-10-21T00:00:00"/>
    <n v="16533"/>
    <s v="bob"/>
    <s v="Rolloff"/>
    <x v="0"/>
    <x v="4"/>
    <n v="5800"/>
    <n v="2.9"/>
    <n v="348"/>
    <s v="Final Pull"/>
    <s v="265867-002"/>
    <x v="0"/>
    <m/>
    <x v="2"/>
    <x v="5"/>
  </r>
  <r>
    <d v="2022-10-21T00:00:00"/>
    <n v="16511"/>
    <s v="bob"/>
    <s v="Rolloff"/>
    <x v="0"/>
    <x v="4"/>
    <n v="12120"/>
    <n v="6.06"/>
    <n v="727.19999999999993"/>
    <s v="Dump &amp; Return"/>
    <s v="268662-001"/>
    <x v="0"/>
    <m/>
    <x v="2"/>
    <x v="5"/>
  </r>
  <r>
    <d v="2022-10-21T00:00:00"/>
    <n v="16525"/>
    <s v="Chad"/>
    <s v="Rolloff"/>
    <x v="0"/>
    <x v="4"/>
    <n v="1780"/>
    <n v="0.89"/>
    <n v="106.8"/>
    <s v="Dump &amp; Return"/>
    <n v="12798338"/>
    <x v="0"/>
    <m/>
    <x v="2"/>
    <x v="5"/>
  </r>
  <r>
    <d v="2022-10-21T00:00:00"/>
    <n v="16526"/>
    <s v="dave"/>
    <s v="Rolloff"/>
    <x v="0"/>
    <x v="4"/>
    <n v="2980"/>
    <n v="1.49"/>
    <n v="178.8"/>
    <s v="Dump &amp; Return"/>
    <n v="12800522"/>
    <x v="0"/>
    <m/>
    <x v="2"/>
    <x v="5"/>
  </r>
  <r>
    <d v="2022-10-21T00:00:00"/>
    <n v="16531"/>
    <s v="dave"/>
    <s v="Rolloff"/>
    <x v="0"/>
    <x v="4"/>
    <n v="6940"/>
    <n v="3.47"/>
    <n v="416.40000000000003"/>
    <s v="Dump &amp; Return"/>
    <n v="271296"/>
    <x v="0"/>
    <m/>
    <x v="2"/>
    <x v="5"/>
  </r>
  <r>
    <d v="2022-10-24T00:00:00"/>
    <n v="16622"/>
    <s v="Pam"/>
    <n v="1"/>
    <x v="3"/>
    <x v="4"/>
    <n v="15980"/>
    <n v="7.99"/>
    <n v="958.80000000000007"/>
    <m/>
    <m/>
    <x v="1"/>
    <m/>
    <x v="2"/>
    <x v="5"/>
  </r>
  <r>
    <d v="2022-10-24T00:00:00"/>
    <n v="16653"/>
    <s v="Pam"/>
    <n v="1"/>
    <x v="3"/>
    <x v="4"/>
    <n v="12240"/>
    <n v="6.12"/>
    <n v="734.4"/>
    <m/>
    <m/>
    <x v="1"/>
    <m/>
    <x v="2"/>
    <x v="5"/>
  </r>
  <r>
    <d v="2022-10-24T00:00:00"/>
    <n v="16663"/>
    <s v="Larry"/>
    <n v="2"/>
    <x v="4"/>
    <x v="4"/>
    <n v="11080"/>
    <n v="5.54"/>
    <n v="664.8"/>
    <m/>
    <m/>
    <x v="1"/>
    <m/>
    <x v="2"/>
    <x v="5"/>
  </r>
  <r>
    <d v="2022-10-24T00:00:00"/>
    <n v="16652"/>
    <s v="Scott"/>
    <n v="3"/>
    <x v="4"/>
    <x v="4"/>
    <n v="18880"/>
    <n v="9.44"/>
    <n v="1132.8"/>
    <m/>
    <m/>
    <x v="1"/>
    <m/>
    <x v="2"/>
    <x v="5"/>
  </r>
  <r>
    <d v="2022-10-24T00:00:00"/>
    <n v="16657"/>
    <s v="Zach"/>
    <n v="4"/>
    <x v="4"/>
    <x v="4"/>
    <n v="11520"/>
    <n v="5.76"/>
    <n v="691.19999999999993"/>
    <m/>
    <m/>
    <x v="1"/>
    <m/>
    <x v="2"/>
    <x v="5"/>
  </r>
  <r>
    <d v="2022-10-24T00:00:00"/>
    <n v="16621"/>
    <s v="bob"/>
    <s v="Rolloff"/>
    <x v="0"/>
    <x v="4"/>
    <n v="5360"/>
    <n v="2.68"/>
    <n v="321.60000000000002"/>
    <s v="Dump &amp; Return"/>
    <s v="272723-002"/>
    <x v="0"/>
    <m/>
    <x v="2"/>
    <x v="5"/>
  </r>
  <r>
    <d v="2022-10-24T00:00:00"/>
    <n v="16630"/>
    <s v="bob"/>
    <s v="Rolloff"/>
    <x v="0"/>
    <x v="4"/>
    <n v="6500"/>
    <n v="3.25"/>
    <n v="390"/>
    <s v="Dump &amp; Return"/>
    <s v="261357-002"/>
    <x v="0"/>
    <m/>
    <x v="2"/>
    <x v="5"/>
  </r>
  <r>
    <d v="2022-10-24T00:00:00"/>
    <n v="16620"/>
    <s v="bob"/>
    <s v="Rolloff"/>
    <x v="0"/>
    <x v="4"/>
    <n v="6280"/>
    <n v="3.14"/>
    <n v="376.8"/>
    <s v="Dump &amp; Return"/>
    <s v="261357-002"/>
    <x v="0"/>
    <m/>
    <x v="2"/>
    <x v="5"/>
  </r>
  <r>
    <d v="2022-10-24T00:00:00"/>
    <n v="16617"/>
    <s v="bob"/>
    <s v="Rolloff"/>
    <x v="0"/>
    <x v="4"/>
    <n v="2940"/>
    <n v="1.47"/>
    <n v="176.4"/>
    <s v="Dump &amp; Return"/>
    <n v="261363"/>
    <x v="0"/>
    <m/>
    <x v="2"/>
    <x v="5"/>
  </r>
  <r>
    <d v="2022-10-24T00:00:00"/>
    <n v="16638"/>
    <s v="Paul"/>
    <s v="Rolloff"/>
    <x v="0"/>
    <x v="4"/>
    <n v="2940"/>
    <n v="1.47"/>
    <n v="176.4"/>
    <s v="Final Pull"/>
    <n v="12802170"/>
    <x v="0"/>
    <m/>
    <x v="2"/>
    <x v="5"/>
  </r>
  <r>
    <d v="2022-10-24T00:00:00"/>
    <n v="16654"/>
    <s v="Paul"/>
    <s v="Rolloff"/>
    <x v="0"/>
    <x v="4"/>
    <n v="4820"/>
    <n v="2.41"/>
    <n v="289.20000000000005"/>
    <s v="Final Pull"/>
    <s v="262397-003"/>
    <x v="0"/>
    <m/>
    <x v="2"/>
    <x v="5"/>
  </r>
  <r>
    <d v="2022-10-24T00:00:00"/>
    <n v="16614"/>
    <s v="dave"/>
    <s v="Rolloff"/>
    <x v="0"/>
    <x v="4"/>
    <n v="4520"/>
    <n v="2.2599999999999998"/>
    <n v="271.2"/>
    <s v="Dump &amp; Return"/>
    <n v="12799439"/>
    <x v="0"/>
    <m/>
    <x v="2"/>
    <x v="5"/>
  </r>
  <r>
    <d v="2022-10-24T00:00:00"/>
    <n v="16618"/>
    <s v="dave"/>
    <s v="Rolloff"/>
    <x v="0"/>
    <x v="4"/>
    <n v="4780"/>
    <n v="2.39"/>
    <n v="286.8"/>
    <s v="Dump &amp; Return"/>
    <s v="12797764-003"/>
    <x v="0"/>
    <m/>
    <x v="2"/>
    <x v="5"/>
  </r>
  <r>
    <d v="2022-10-24T00:00:00"/>
    <n v="16628"/>
    <s v="dave"/>
    <s v="Rolloff"/>
    <x v="0"/>
    <x v="4"/>
    <n v="5220"/>
    <n v="2.61"/>
    <n v="313.2"/>
    <s v="Final Pull"/>
    <n v="261574"/>
    <x v="0"/>
    <m/>
    <x v="2"/>
    <x v="5"/>
  </r>
  <r>
    <d v="2022-10-24T00:00:00"/>
    <m/>
    <s v="dave"/>
    <s v="Rolloff"/>
    <x v="0"/>
    <x v="4"/>
    <m/>
    <n v="0"/>
    <n v="0"/>
    <s v="Delivery"/>
    <n v="12802812"/>
    <x v="0"/>
    <m/>
    <x v="2"/>
    <x v="5"/>
  </r>
  <r>
    <d v="2022-10-25T00:00:00"/>
    <n v="16683"/>
    <s v="Pam"/>
    <n v="1"/>
    <x v="4"/>
    <x v="4"/>
    <n v="12780"/>
    <n v="6.39"/>
    <n v="766.8"/>
    <m/>
    <m/>
    <x v="1"/>
    <m/>
    <x v="2"/>
    <x v="5"/>
  </r>
  <r>
    <d v="2022-10-25T00:00:00"/>
    <n v="16707"/>
    <s v="Pam"/>
    <n v="1"/>
    <x v="4"/>
    <x v="4"/>
    <n v="10700"/>
    <n v="5.35"/>
    <n v="642"/>
    <m/>
    <m/>
    <x v="1"/>
    <m/>
    <x v="2"/>
    <x v="5"/>
  </r>
  <r>
    <d v="2022-10-25T00:00:00"/>
    <n v="16710"/>
    <s v="Scott"/>
    <n v="2"/>
    <x v="4"/>
    <x v="4"/>
    <n v="9680"/>
    <n v="4.84"/>
    <n v="580.79999999999995"/>
    <m/>
    <m/>
    <x v="1"/>
    <m/>
    <x v="2"/>
    <x v="5"/>
  </r>
  <r>
    <d v="2022-10-25T00:00:00"/>
    <n v="16722"/>
    <s v="Larry"/>
    <n v="3"/>
    <x v="4"/>
    <x v="4"/>
    <n v="17680"/>
    <n v="8.84"/>
    <n v="1060.8"/>
    <m/>
    <m/>
    <x v="1"/>
    <m/>
    <x v="2"/>
    <x v="5"/>
  </r>
  <r>
    <d v="2022-10-25T00:00:00"/>
    <n v="16699"/>
    <s v="Zach"/>
    <n v="4"/>
    <x v="4"/>
    <x v="4"/>
    <n v="9960"/>
    <n v="4.9800000000000004"/>
    <n v="597.6"/>
    <m/>
    <m/>
    <x v="1"/>
    <m/>
    <x v="2"/>
    <x v="5"/>
  </r>
  <r>
    <d v="2022-10-25T00:00:00"/>
    <n v="16687"/>
    <s v="bob"/>
    <s v="Rolloff"/>
    <x v="0"/>
    <x v="4"/>
    <n v="10280"/>
    <n v="5.14"/>
    <n v="616.79999999999995"/>
    <s v="Dump &amp; Return"/>
    <s v="268662-001"/>
    <x v="0"/>
    <m/>
    <x v="2"/>
    <x v="5"/>
  </r>
  <r>
    <d v="2022-10-25T00:00:00"/>
    <n v="16718"/>
    <s v="bob"/>
    <s v="Rolloff"/>
    <x v="0"/>
    <x v="4"/>
    <n v="5940"/>
    <n v="2.97"/>
    <n v="356.40000000000003"/>
    <s v="Final Pull"/>
    <s v="261821-002"/>
    <x v="0"/>
    <m/>
    <x v="2"/>
    <x v="5"/>
  </r>
  <r>
    <d v="2022-10-25T00:00:00"/>
    <n v="16702"/>
    <s v="Paul"/>
    <s v="Rolloff"/>
    <x v="0"/>
    <x v="4"/>
    <n v="2960"/>
    <n v="1.48"/>
    <n v="177.6"/>
    <s v="Dump &amp; Return"/>
    <n v="263833"/>
    <x v="0"/>
    <m/>
    <x v="2"/>
    <x v="5"/>
  </r>
  <r>
    <d v="2022-10-25T00:00:00"/>
    <n v="16682"/>
    <s v="Chad"/>
    <s v="Rolloff"/>
    <x v="0"/>
    <x v="4"/>
    <n v="8520"/>
    <n v="4.26"/>
    <n v="511.2"/>
    <s v="Dump &amp; Return"/>
    <n v="12802812"/>
    <x v="0"/>
    <m/>
    <x v="2"/>
    <x v="5"/>
  </r>
  <r>
    <d v="2022-10-25T00:00:00"/>
    <n v="16685"/>
    <s v="Chad"/>
    <s v="Rolloff"/>
    <x v="0"/>
    <x v="4"/>
    <n v="9700"/>
    <n v="4.8499999999999996"/>
    <n v="582"/>
    <s v="Dump &amp; Return"/>
    <s v="272723-002"/>
    <x v="0"/>
    <m/>
    <x v="2"/>
    <x v="5"/>
  </r>
  <r>
    <d v="2022-10-25T00:00:00"/>
    <n v="16697"/>
    <s v="Chad"/>
    <s v="Rolloff"/>
    <x v="0"/>
    <x v="4"/>
    <n v="4000"/>
    <n v="2"/>
    <n v="240"/>
    <s v="Final Pull"/>
    <n v="266453"/>
    <x v="0"/>
    <m/>
    <x v="2"/>
    <x v="5"/>
  </r>
  <r>
    <d v="2022-10-25T00:00:00"/>
    <n v="16713"/>
    <s v="Chad"/>
    <s v="Rolloff"/>
    <x v="0"/>
    <x v="4"/>
    <n v="3300"/>
    <n v="1.65"/>
    <n v="198"/>
    <s v="Dump &amp; Return"/>
    <n v="273083"/>
    <x v="0"/>
    <m/>
    <x v="2"/>
    <x v="5"/>
  </r>
  <r>
    <d v="2022-10-26T00:00:00"/>
    <n v="16736"/>
    <s v="Scott"/>
    <n v="1"/>
    <x v="3"/>
    <x v="4"/>
    <n v="9260"/>
    <n v="4.63"/>
    <n v="555.6"/>
    <m/>
    <m/>
    <x v="1"/>
    <m/>
    <x v="2"/>
    <x v="5"/>
  </r>
  <r>
    <d v="2022-10-26T00:00:00"/>
    <n v="16766"/>
    <s v="Scott"/>
    <n v="1"/>
    <x v="3"/>
    <x v="4"/>
    <n v="13260"/>
    <n v="6.63"/>
    <n v="795.6"/>
    <m/>
    <m/>
    <x v="1"/>
    <m/>
    <x v="2"/>
    <x v="5"/>
  </r>
  <r>
    <d v="2022-10-26T00:00:00"/>
    <n v="16755"/>
    <s v="Pam"/>
    <n v="2"/>
    <x v="4"/>
    <x v="4"/>
    <n v="15960"/>
    <n v="7.98"/>
    <n v="957.6"/>
    <m/>
    <m/>
    <x v="1"/>
    <m/>
    <x v="2"/>
    <x v="5"/>
  </r>
  <r>
    <d v="2022-10-26T00:00:00"/>
    <n v="16779"/>
    <s v="Larry"/>
    <n v="3"/>
    <x v="4"/>
    <x v="4"/>
    <n v="11220"/>
    <n v="5.61"/>
    <n v="673.2"/>
    <m/>
    <m/>
    <x v="1"/>
    <m/>
    <x v="2"/>
    <x v="5"/>
  </r>
  <r>
    <d v="2022-10-26T00:00:00"/>
    <n v="16750"/>
    <s v="Zach"/>
    <n v="4"/>
    <x v="4"/>
    <x v="4"/>
    <n v="15800"/>
    <n v="7.9"/>
    <n v="948"/>
    <m/>
    <m/>
    <x v="1"/>
    <m/>
    <x v="2"/>
    <x v="5"/>
  </r>
  <r>
    <d v="2022-10-26T00:00:00"/>
    <n v="16773"/>
    <s v="bob"/>
    <s v="Rolloff"/>
    <x v="1"/>
    <x v="4"/>
    <n v="5240"/>
    <n v="2.62"/>
    <n v="314.40000000000003"/>
    <s v="Final Pull"/>
    <s v="273937-002"/>
    <x v="3"/>
    <s v="KM Metal"/>
    <x v="0"/>
    <x v="5"/>
  </r>
  <r>
    <d v="2022-10-26T00:00:00"/>
    <n v="16751"/>
    <s v="Chad"/>
    <s v="Rolloff"/>
    <x v="0"/>
    <x v="4"/>
    <n v="2800"/>
    <n v="1.4"/>
    <n v="168"/>
    <s v="Dump &amp; Return"/>
    <n v="270389"/>
    <x v="0"/>
    <m/>
    <x v="2"/>
    <x v="5"/>
  </r>
  <r>
    <d v="2022-10-26T00:00:00"/>
    <n v="16731"/>
    <s v="dave"/>
    <s v="Rolloff"/>
    <x v="0"/>
    <x v="4"/>
    <n v="8860"/>
    <n v="4.43"/>
    <n v="531.59999999999991"/>
    <s v="Final Pull"/>
    <n v="12802812"/>
    <x v="0"/>
    <m/>
    <x v="2"/>
    <x v="5"/>
  </r>
  <r>
    <d v="2022-10-26T00:00:00"/>
    <n v="16729"/>
    <s v="dave"/>
    <s v="Rolloff"/>
    <x v="0"/>
    <x v="4"/>
    <n v="2520"/>
    <n v="1.26"/>
    <n v="151.19999999999999"/>
    <s v="Dump &amp; Return"/>
    <s v="270950-001"/>
    <x v="0"/>
    <m/>
    <x v="2"/>
    <x v="5"/>
  </r>
  <r>
    <d v="2022-10-26T00:00:00"/>
    <n v="16743"/>
    <s v="dave"/>
    <s v="Rolloff"/>
    <x v="0"/>
    <x v="4"/>
    <n v="3840"/>
    <n v="1.92"/>
    <n v="230.39999999999998"/>
    <s v="Dump &amp; Return"/>
    <n v="263310"/>
    <x v="0"/>
    <m/>
    <x v="2"/>
    <x v="5"/>
  </r>
  <r>
    <d v="2022-10-27T00:00:00"/>
    <n v="16784"/>
    <s v="Larry"/>
    <n v="1"/>
    <x v="4"/>
    <x v="4"/>
    <n v="7860"/>
    <n v="3.93"/>
    <n v="471.6"/>
    <m/>
    <m/>
    <x v="1"/>
    <m/>
    <x v="2"/>
    <x v="5"/>
  </r>
  <r>
    <d v="2022-10-27T00:00:00"/>
    <n v="16828"/>
    <s v="Larry"/>
    <n v="1"/>
    <x v="4"/>
    <x v="4"/>
    <n v="12920"/>
    <n v="6.46"/>
    <n v="775.2"/>
    <m/>
    <m/>
    <x v="1"/>
    <m/>
    <x v="2"/>
    <x v="5"/>
  </r>
  <r>
    <d v="2022-10-27T00:00:00"/>
    <n v="16814"/>
    <s v="Pam"/>
    <n v="2"/>
    <x v="4"/>
    <x v="4"/>
    <n v="14360"/>
    <n v="7.18"/>
    <n v="861.59999999999991"/>
    <m/>
    <m/>
    <x v="1"/>
    <m/>
    <x v="2"/>
    <x v="5"/>
  </r>
  <r>
    <d v="2022-10-27T00:00:00"/>
    <n v="16816"/>
    <s v="Scott"/>
    <n v="3"/>
    <x v="4"/>
    <x v="4"/>
    <n v="13440"/>
    <n v="6.72"/>
    <n v="806.4"/>
    <m/>
    <m/>
    <x v="1"/>
    <m/>
    <x v="2"/>
    <x v="5"/>
  </r>
  <r>
    <d v="2022-10-27T00:00:00"/>
    <n v="16791"/>
    <s v="bob"/>
    <s v="Rolloff"/>
    <x v="0"/>
    <x v="4"/>
    <n v="5640"/>
    <n v="2.82"/>
    <n v="338.4"/>
    <s v="Dump &amp; Return"/>
    <n v="271296"/>
    <x v="0"/>
    <m/>
    <x v="2"/>
    <x v="5"/>
  </r>
  <r>
    <d v="2022-10-27T00:00:00"/>
    <n v="16783"/>
    <s v="bob"/>
    <s v="Rolloff"/>
    <x v="0"/>
    <x v="4"/>
    <n v="1380"/>
    <n v="0.69"/>
    <n v="82.8"/>
    <s v="Final Pull"/>
    <s v="12802369-002"/>
    <x v="0"/>
    <m/>
    <x v="2"/>
    <x v="5"/>
  </r>
  <r>
    <d v="2022-10-27T00:00:00"/>
    <n v="16782"/>
    <s v="bob"/>
    <s v="Rolloff"/>
    <x v="0"/>
    <x v="4"/>
    <n v="4060"/>
    <n v="2.0299999999999998"/>
    <n v="243.59999999999997"/>
    <s v="Final Pull"/>
    <n v="12802363"/>
    <x v="0"/>
    <m/>
    <x v="2"/>
    <x v="5"/>
  </r>
  <r>
    <d v="2022-10-28T00:00:00"/>
    <n v="16847"/>
    <s v="Pam"/>
    <n v="1"/>
    <x v="3"/>
    <x v="4"/>
    <n v="18140"/>
    <n v="9.07"/>
    <n v="1088.4000000000001"/>
    <m/>
    <m/>
    <x v="1"/>
    <m/>
    <x v="2"/>
    <x v="5"/>
  </r>
  <r>
    <d v="2022-10-28T00:00:00"/>
    <n v="16867"/>
    <s v="Pam"/>
    <n v="1"/>
    <x v="3"/>
    <x v="4"/>
    <n v="8800"/>
    <n v="4.4000000000000004"/>
    <n v="528"/>
    <m/>
    <m/>
    <x v="1"/>
    <m/>
    <x v="2"/>
    <x v="5"/>
  </r>
  <r>
    <d v="2022-10-28T00:00:00"/>
    <n v="16865"/>
    <s v="Scott"/>
    <n v="2"/>
    <x v="4"/>
    <x v="4"/>
    <n v="18520"/>
    <n v="9.26"/>
    <n v="1111.2"/>
    <m/>
    <m/>
    <x v="1"/>
    <m/>
    <x v="2"/>
    <x v="5"/>
  </r>
  <r>
    <d v="2022-10-28T00:00:00"/>
    <n v="16870"/>
    <s v="Zach"/>
    <n v="3"/>
    <x v="4"/>
    <x v="4"/>
    <n v="10560"/>
    <n v="5.28"/>
    <n v="633.6"/>
    <m/>
    <m/>
    <x v="1"/>
    <m/>
    <x v="2"/>
    <x v="5"/>
  </r>
  <r>
    <d v="2022-10-28T00:00:00"/>
    <n v="16854"/>
    <s v="bob"/>
    <s v="Rolloff"/>
    <x v="0"/>
    <x v="4"/>
    <n v="9400"/>
    <n v="4.7"/>
    <n v="564"/>
    <s v="Dump &amp; Return"/>
    <n v="262601"/>
    <x v="0"/>
    <m/>
    <x v="2"/>
    <x v="5"/>
  </r>
  <r>
    <d v="2022-10-28T00:00:00"/>
    <m/>
    <s v="bob"/>
    <s v="Rolloff"/>
    <x v="0"/>
    <x v="4"/>
    <m/>
    <n v="0"/>
    <n v="0"/>
    <s v="Delivery"/>
    <n v="12803073"/>
    <x v="0"/>
    <m/>
    <x v="2"/>
    <x v="5"/>
  </r>
  <r>
    <d v="2022-10-28T00:00:00"/>
    <n v="16886"/>
    <s v="bob"/>
    <s v="Rolloff"/>
    <x v="0"/>
    <x v="4"/>
    <n v="9980"/>
    <n v="4.99"/>
    <n v="598.80000000000007"/>
    <s v="Dump &amp; Return"/>
    <s v="268662-001"/>
    <x v="0"/>
    <m/>
    <x v="2"/>
    <x v="5"/>
  </r>
  <r>
    <d v="2022-10-31T00:00:00"/>
    <n v="16960"/>
    <s v="Pam"/>
    <n v="1"/>
    <x v="3"/>
    <x v="4"/>
    <n v="15260"/>
    <n v="7.63"/>
    <n v="915.6"/>
    <m/>
    <m/>
    <x v="1"/>
    <m/>
    <x v="2"/>
    <x v="5"/>
  </r>
  <r>
    <d v="2022-10-31T00:00:00"/>
    <n v="17000"/>
    <s v="Pam"/>
    <n v="1"/>
    <x v="3"/>
    <x v="4"/>
    <n v="11220"/>
    <n v="5.61"/>
    <n v="673.2"/>
    <m/>
    <m/>
    <x v="1"/>
    <m/>
    <x v="2"/>
    <x v="5"/>
  </r>
  <r>
    <d v="2022-10-31T00:00:00"/>
    <n v="17012"/>
    <s v="Larry"/>
    <n v="2"/>
    <x v="4"/>
    <x v="4"/>
    <n v="10240"/>
    <n v="5.12"/>
    <n v="614.4"/>
    <m/>
    <m/>
    <x v="1"/>
    <m/>
    <x v="2"/>
    <x v="5"/>
  </r>
  <r>
    <d v="2022-10-31T00:00:00"/>
    <n v="16997"/>
    <s v="Scott"/>
    <n v="3"/>
    <x v="4"/>
    <x v="4"/>
    <n v="18580"/>
    <n v="9.2899999999999991"/>
    <n v="1114.8"/>
    <m/>
    <m/>
    <x v="1"/>
    <m/>
    <x v="2"/>
    <x v="5"/>
  </r>
  <r>
    <d v="2022-10-31T00:00:00"/>
    <n v="17009"/>
    <s v="Zach"/>
    <n v="4"/>
    <x v="4"/>
    <x v="4"/>
    <n v="10880"/>
    <n v="5.44"/>
    <n v="652.80000000000007"/>
    <m/>
    <m/>
    <x v="1"/>
    <m/>
    <x v="2"/>
    <x v="5"/>
  </r>
  <r>
    <d v="2022-10-31T00:00:00"/>
    <n v="16964"/>
    <s v="bob"/>
    <s v="Rolloff"/>
    <x v="0"/>
    <x v="4"/>
    <n v="4160"/>
    <n v="2.08"/>
    <n v="249.60000000000002"/>
    <s v="Final Pull"/>
    <n v="262591"/>
    <x v="0"/>
    <m/>
    <x v="2"/>
    <x v="5"/>
  </r>
  <r>
    <d v="2022-10-31T00:00:00"/>
    <n v="16990"/>
    <s v="bob"/>
    <s v="Rolloff"/>
    <x v="0"/>
    <x v="4"/>
    <n v="3440"/>
    <n v="1.72"/>
    <n v="206.4"/>
    <s v="Final Pull"/>
    <s v="260315-001"/>
    <x v="0"/>
    <m/>
    <x v="2"/>
    <x v="5"/>
  </r>
  <r>
    <d v="2022-10-31T00:00:00"/>
    <n v="16981"/>
    <s v="Paul"/>
    <s v="Rolloff"/>
    <x v="0"/>
    <x v="4"/>
    <n v="3280"/>
    <n v="1.64"/>
    <n v="196.79999999999998"/>
    <s v="Dump &amp; Return"/>
    <n v="269949"/>
    <x v="0"/>
    <m/>
    <x v="2"/>
    <x v="5"/>
  </r>
  <r>
    <d v="2022-10-31T00:00:00"/>
    <n v="16996"/>
    <s v="Paul"/>
    <s v="Rolloff"/>
    <x v="0"/>
    <x v="4"/>
    <n v="3500"/>
    <n v="1.75"/>
    <n v="210"/>
    <s v="Dump &amp; Return"/>
    <s v="260315-002"/>
    <x v="0"/>
    <m/>
    <x v="2"/>
    <x v="5"/>
  </r>
  <r>
    <d v="2022-11-01T00:00:00"/>
    <n v="17044"/>
    <s v="Pam"/>
    <n v="1"/>
    <x v="4"/>
    <x v="4"/>
    <n v="13040"/>
    <n v="6.52"/>
    <n v="782.4"/>
    <m/>
    <m/>
    <x v="1"/>
    <m/>
    <x v="2"/>
    <x v="6"/>
  </r>
  <r>
    <d v="2022-11-01T00:00:00"/>
    <n v="17075"/>
    <s v="Pam"/>
    <n v="1"/>
    <x v="4"/>
    <x v="4"/>
    <n v="10840"/>
    <n v="5.42"/>
    <n v="650.4"/>
    <m/>
    <m/>
    <x v="1"/>
    <m/>
    <x v="2"/>
    <x v="6"/>
  </r>
  <r>
    <d v="2022-11-01T00:00:00"/>
    <n v="17067"/>
    <s v="Scott"/>
    <n v="2"/>
    <x v="4"/>
    <x v="4"/>
    <n v="10500"/>
    <n v="5.25"/>
    <n v="630"/>
    <m/>
    <m/>
    <x v="1"/>
    <m/>
    <x v="2"/>
    <x v="6"/>
  </r>
  <r>
    <d v="2022-11-01T00:00:00"/>
    <n v="17076"/>
    <s v="Larry"/>
    <n v="3"/>
    <x v="4"/>
    <x v="4"/>
    <n v="18260"/>
    <n v="9.1300000000000008"/>
    <n v="1095.6000000000001"/>
    <m/>
    <m/>
    <x v="1"/>
    <m/>
    <x v="2"/>
    <x v="6"/>
  </r>
  <r>
    <d v="2022-11-01T00:00:00"/>
    <d v="1946-09-12T00:00:00"/>
    <s v="Zac"/>
    <n v="4"/>
    <x v="4"/>
    <x v="4"/>
    <n v="9520"/>
    <n v="4.76"/>
    <n v="571.19999999999993"/>
    <m/>
    <m/>
    <x v="1"/>
    <m/>
    <x v="2"/>
    <x v="6"/>
  </r>
  <r>
    <d v="2022-11-01T00:00:00"/>
    <n v="17055"/>
    <s v="bob"/>
    <s v="Rolloff"/>
    <x v="0"/>
    <x v="4"/>
    <n v="7500"/>
    <n v="3.75"/>
    <n v="450"/>
    <s v="Dump &amp; Return"/>
    <s v="272723-002"/>
    <x v="0"/>
    <m/>
    <x v="2"/>
    <x v="6"/>
  </r>
  <r>
    <d v="2022-11-01T00:00:00"/>
    <n v="17031"/>
    <s v="bob"/>
    <s v="Rolloff"/>
    <x v="0"/>
    <x v="4"/>
    <n v="3460"/>
    <n v="1.73"/>
    <n v="207.6"/>
    <s v="Dump &amp; Return"/>
    <n v="273083"/>
    <x v="0"/>
    <m/>
    <x v="2"/>
    <x v="6"/>
  </r>
  <r>
    <d v="2022-11-01T00:00:00"/>
    <n v="17028"/>
    <s v="bob"/>
    <s v="Rolloff"/>
    <x v="0"/>
    <x v="4"/>
    <n v="6080"/>
    <n v="3.04"/>
    <n v="364.8"/>
    <s v="Dump &amp; Return"/>
    <s v="272077-001"/>
    <x v="0"/>
    <m/>
    <x v="2"/>
    <x v="6"/>
  </r>
  <r>
    <d v="2022-11-01T00:00:00"/>
    <n v="17040"/>
    <s v="bob"/>
    <s v="Rolloff"/>
    <x v="0"/>
    <x v="4"/>
    <n v="19500"/>
    <n v="9.75"/>
    <n v="1170"/>
    <s v="Dump &amp; Return"/>
    <n v="12803066"/>
    <x v="0"/>
    <m/>
    <x v="2"/>
    <x v="6"/>
  </r>
  <r>
    <d v="2022-11-01T00:00:00"/>
    <n v="17046"/>
    <s v="bob"/>
    <s v="Rolloff"/>
    <x v="0"/>
    <x v="4"/>
    <n v="9860"/>
    <n v="4.93"/>
    <n v="591.59999999999991"/>
    <s v="Final Pull"/>
    <n v="12803073"/>
    <x v="0"/>
    <m/>
    <x v="2"/>
    <x v="6"/>
  </r>
  <r>
    <d v="2022-11-01T00:00:00"/>
    <d v="1946-10-04T00:00:00"/>
    <s v="Paul"/>
    <s v="Rolloff"/>
    <x v="0"/>
    <x v="4"/>
    <n v="9580"/>
    <n v="4.79"/>
    <n v="574.79999999999995"/>
    <s v="Dump &amp; Return"/>
    <s v="12797190-001"/>
    <x v="0"/>
    <m/>
    <x v="2"/>
    <x v="6"/>
  </r>
  <r>
    <d v="2022-11-02T00:00:00"/>
    <n v="17147"/>
    <s v="Chad"/>
    <n v="1"/>
    <x v="3"/>
    <x v="4"/>
    <n v="13880"/>
    <n v="6.94"/>
    <n v="832.80000000000007"/>
    <m/>
    <m/>
    <x v="1"/>
    <m/>
    <x v="2"/>
    <x v="6"/>
  </r>
  <r>
    <d v="2022-11-02T00:00:00"/>
    <n v="17105"/>
    <s v="Chad"/>
    <n v="1"/>
    <x v="3"/>
    <x v="4"/>
    <n v="10200"/>
    <n v="5.0999999999999996"/>
    <n v="612"/>
    <m/>
    <m/>
    <x v="1"/>
    <m/>
    <x v="2"/>
    <x v="6"/>
  </r>
  <r>
    <d v="2022-11-02T00:00:00"/>
    <n v="17120"/>
    <s v="Pam"/>
    <n v="2"/>
    <x v="4"/>
    <x v="4"/>
    <n v="10120"/>
    <n v="5.0599999999999996"/>
    <n v="607.19999999999993"/>
    <m/>
    <m/>
    <x v="1"/>
    <m/>
    <x v="2"/>
    <x v="6"/>
  </r>
  <r>
    <d v="2022-11-02T00:00:00"/>
    <n v="17137"/>
    <s v="Pam"/>
    <n v="2"/>
    <x v="4"/>
    <x v="4"/>
    <n v="8020"/>
    <n v="4.01"/>
    <n v="481.2"/>
    <m/>
    <m/>
    <x v="1"/>
    <m/>
    <x v="2"/>
    <x v="6"/>
  </r>
  <r>
    <d v="2022-11-02T00:00:00"/>
    <n v="17152"/>
    <s v="Larry"/>
    <n v="3"/>
    <x v="4"/>
    <x v="4"/>
    <n v="12760"/>
    <n v="6.38"/>
    <n v="765.6"/>
    <m/>
    <m/>
    <x v="1"/>
    <m/>
    <x v="2"/>
    <x v="6"/>
  </r>
  <r>
    <d v="2022-11-02T00:00:00"/>
    <n v="17126"/>
    <s v="Zac"/>
    <n v="4"/>
    <x v="4"/>
    <x v="4"/>
    <n v="17126"/>
    <n v="8.5630000000000006"/>
    <n v="1027.5600000000002"/>
    <m/>
    <m/>
    <x v="1"/>
    <m/>
    <x v="2"/>
    <x v="6"/>
  </r>
  <r>
    <d v="2022-11-02T00:00:00"/>
    <n v="17091"/>
    <s v="bob"/>
    <s v="Rolloff"/>
    <x v="0"/>
    <x v="4"/>
    <n v="7100"/>
    <n v="3.55"/>
    <n v="426"/>
    <s v="Final Pull"/>
    <s v="261357-002"/>
    <x v="0"/>
    <m/>
    <x v="2"/>
    <x v="6"/>
  </r>
  <r>
    <d v="2022-11-02T00:00:00"/>
    <n v="17092"/>
    <s v="bob"/>
    <s v="Rolloff"/>
    <x v="0"/>
    <x v="4"/>
    <n v="2420"/>
    <n v="1.21"/>
    <n v="145.19999999999999"/>
    <s v="Dump &amp; Return"/>
    <s v="270950-001"/>
    <x v="0"/>
    <m/>
    <x v="2"/>
    <x v="6"/>
  </r>
  <r>
    <d v="2022-11-02T00:00:00"/>
    <n v="17111"/>
    <s v="bob"/>
    <s v="Rolloff"/>
    <x v="0"/>
    <x v="4"/>
    <n v="3540"/>
    <n v="1.77"/>
    <n v="212.4"/>
    <s v="Final Pull"/>
    <s v="262847-002"/>
    <x v="0"/>
    <m/>
    <x v="2"/>
    <x v="6"/>
  </r>
  <r>
    <d v="2022-11-02T00:00:00"/>
    <n v="17115"/>
    <s v="bob "/>
    <s v="Rolloff"/>
    <x v="0"/>
    <x v="4"/>
    <n v="4200"/>
    <n v="2.1"/>
    <n v="252"/>
    <s v="Dump &amp; Return"/>
    <n v="12803049"/>
    <x v="0"/>
    <m/>
    <x v="2"/>
    <x v="6"/>
  </r>
  <r>
    <d v="2022-11-03T00:00:00"/>
    <n v="17161"/>
    <s v="Larry"/>
    <n v="1"/>
    <x v="4"/>
    <x v="4"/>
    <n v="8420"/>
    <n v="4.21"/>
    <n v="505.2"/>
    <m/>
    <m/>
    <x v="1"/>
    <m/>
    <x v="2"/>
    <x v="6"/>
  </r>
  <r>
    <d v="2022-11-03T00:00:00"/>
    <n v="17204"/>
    <s v="Larry"/>
    <n v="1"/>
    <x v="4"/>
    <x v="4"/>
    <n v="14220"/>
    <n v="7.11"/>
    <n v="853.2"/>
    <m/>
    <m/>
    <x v="1"/>
    <m/>
    <x v="2"/>
    <x v="6"/>
  </r>
  <r>
    <d v="2022-11-03T00:00:00"/>
    <n v="17189"/>
    <s v="Pam"/>
    <n v="2"/>
    <x v="4"/>
    <x v="4"/>
    <n v="16660"/>
    <n v="8.33"/>
    <n v="999.6"/>
    <m/>
    <m/>
    <x v="1"/>
    <m/>
    <x v="2"/>
    <x v="6"/>
  </r>
  <r>
    <d v="2022-11-03T00:00:00"/>
    <n v="17199"/>
    <s v="Chad"/>
    <n v="3"/>
    <x v="4"/>
    <x v="4"/>
    <n v="15820"/>
    <n v="7.91"/>
    <n v="949.2"/>
    <m/>
    <m/>
    <x v="1"/>
    <m/>
    <x v="2"/>
    <x v="6"/>
  </r>
  <r>
    <d v="2022-11-03T00:00:00"/>
    <n v="17165"/>
    <s v="Joey"/>
    <s v="Rolloff"/>
    <x v="0"/>
    <x v="4"/>
    <n v="12520"/>
    <n v="6.26"/>
    <n v="751.19999999999993"/>
    <s v="Final Pull"/>
    <n v="12803066"/>
    <x v="0"/>
    <m/>
    <x v="2"/>
    <x v="6"/>
  </r>
  <r>
    <d v="2022-11-03T00:00:00"/>
    <n v="17157"/>
    <s v="Joey"/>
    <s v="Rolloff"/>
    <x v="0"/>
    <x v="4"/>
    <n v="17220"/>
    <n v="8.61"/>
    <n v="1033.1999999999998"/>
    <s v="Dump &amp; Return"/>
    <s v="266663-001"/>
    <x v="0"/>
    <m/>
    <x v="2"/>
    <x v="6"/>
  </r>
  <r>
    <d v="2022-11-03T00:00:00"/>
    <n v="17174"/>
    <s v="Paul"/>
    <s v="Rolloff"/>
    <x v="0"/>
    <x v="4"/>
    <n v="10300"/>
    <n v="5.15"/>
    <n v="618"/>
    <s v="Dump &amp; Return"/>
    <n v="262601"/>
    <x v="0"/>
    <m/>
    <x v="2"/>
    <x v="6"/>
  </r>
  <r>
    <d v="2022-11-03T00:00:00"/>
    <n v="17193"/>
    <s v="Paul"/>
    <s v="Rolloff"/>
    <x v="0"/>
    <x v="4"/>
    <n v="3940"/>
    <n v="1.97"/>
    <n v="236.4"/>
    <s v="Final Pull"/>
    <s v="261827-003"/>
    <x v="0"/>
    <m/>
    <x v="2"/>
    <x v="6"/>
  </r>
  <r>
    <d v="2022-11-04T00:00:00"/>
    <n v="17218"/>
    <s v="Pam"/>
    <n v="1"/>
    <x v="3"/>
    <x v="4"/>
    <n v="16220"/>
    <n v="8.11"/>
    <n v="973.19999999999993"/>
    <m/>
    <m/>
    <x v="1"/>
    <m/>
    <x v="2"/>
    <x v="6"/>
  </r>
  <r>
    <d v="2022-11-04T00:00:00"/>
    <n v="17235"/>
    <s v="Pam"/>
    <n v="1"/>
    <x v="3"/>
    <x v="4"/>
    <n v="8120"/>
    <n v="4.0599999999999996"/>
    <n v="487.19999999999993"/>
    <m/>
    <m/>
    <x v="1"/>
    <m/>
    <x v="2"/>
    <x v="6"/>
  </r>
  <r>
    <d v="2022-11-04T00:00:00"/>
    <n v="17229"/>
    <s v="Scott"/>
    <n v="2"/>
    <x v="4"/>
    <x v="4"/>
    <n v="19540"/>
    <n v="9.77"/>
    <n v="1172.3999999999999"/>
    <m/>
    <m/>
    <x v="1"/>
    <m/>
    <x v="2"/>
    <x v="6"/>
  </r>
  <r>
    <d v="2022-11-04T00:00:00"/>
    <n v="17236"/>
    <s v="Larry"/>
    <n v="3"/>
    <x v="4"/>
    <x v="4"/>
    <n v="11580"/>
    <n v="5.79"/>
    <n v="694.8"/>
    <m/>
    <m/>
    <x v="1"/>
    <m/>
    <x v="2"/>
    <x v="6"/>
  </r>
  <r>
    <d v="2022-11-04T00:00:00"/>
    <n v="17222"/>
    <s v="bob"/>
    <s v="Rolloff"/>
    <x v="0"/>
    <x v="4"/>
    <n v="9000"/>
    <n v="4.5"/>
    <n v="540"/>
    <s v="Dump &amp; Return"/>
    <s v="268662-001"/>
    <x v="0"/>
    <m/>
    <x v="2"/>
    <x v="6"/>
  </r>
  <r>
    <d v="2022-11-04T00:00:00"/>
    <n v="17217"/>
    <s v="bob"/>
    <s v="Rolloff"/>
    <x v="0"/>
    <x v="4"/>
    <n v="3240"/>
    <n v="1.62"/>
    <n v="194.4"/>
    <s v="Dump &amp; Return"/>
    <n v="270658"/>
    <x v="0"/>
    <m/>
    <x v="2"/>
    <x v="6"/>
  </r>
  <r>
    <d v="2022-11-04T00:00:00"/>
    <n v="17216"/>
    <s v="bob"/>
    <s v="Rolloff"/>
    <x v="0"/>
    <x v="4"/>
    <n v="7340"/>
    <n v="3.67"/>
    <n v="440.4"/>
    <s v="Dump &amp; Return"/>
    <n v="271296"/>
    <x v="0"/>
    <m/>
    <x v="2"/>
    <x v="6"/>
  </r>
  <r>
    <d v="2022-11-04T00:00:00"/>
    <n v="17231"/>
    <s v="Chad"/>
    <s v="Rolloff"/>
    <x v="0"/>
    <x v="4"/>
    <n v="6240"/>
    <n v="3.12"/>
    <n v="374.40000000000003"/>
    <s v="Dump &amp; Return"/>
    <n v="12803049"/>
    <x v="0"/>
    <m/>
    <x v="2"/>
    <x v="6"/>
  </r>
  <r>
    <d v="2022-11-07T00:00:00"/>
    <n v="17291"/>
    <s v="Pam"/>
    <n v="1"/>
    <x v="3"/>
    <x v="4"/>
    <n v="17960"/>
    <n v="8.98"/>
    <n v="1077.6000000000001"/>
    <m/>
    <m/>
    <x v="1"/>
    <m/>
    <x v="2"/>
    <x v="6"/>
  </r>
  <r>
    <d v="2022-11-07T00:00:00"/>
    <n v="17320"/>
    <s v="Pam"/>
    <n v="1"/>
    <x v="3"/>
    <x v="4"/>
    <n v="9100"/>
    <n v="4.55"/>
    <n v="546"/>
    <m/>
    <m/>
    <x v="1"/>
    <m/>
    <x v="2"/>
    <x v="6"/>
  </r>
  <r>
    <d v="2022-11-07T00:00:00"/>
    <n v="17324"/>
    <s v="Larry"/>
    <n v="2"/>
    <x v="4"/>
    <x v="4"/>
    <n v="11540"/>
    <n v="5.77"/>
    <n v="692.4"/>
    <m/>
    <m/>
    <x v="1"/>
    <m/>
    <x v="2"/>
    <x v="6"/>
  </r>
  <r>
    <d v="2022-11-07T00:00:00"/>
    <n v="17315"/>
    <s v="Scott"/>
    <n v="3"/>
    <x v="4"/>
    <x v="4"/>
    <n v="19140"/>
    <n v="9.57"/>
    <n v="1148.4000000000001"/>
    <m/>
    <m/>
    <x v="1"/>
    <m/>
    <x v="2"/>
    <x v="6"/>
  </r>
  <r>
    <d v="2022-11-07T00:00:00"/>
    <n v="17321"/>
    <s v="Zac"/>
    <n v="4"/>
    <x v="4"/>
    <x v="4"/>
    <n v="13460"/>
    <n v="6.73"/>
    <n v="807.6"/>
    <m/>
    <m/>
    <x v="1"/>
    <m/>
    <x v="2"/>
    <x v="6"/>
  </r>
  <r>
    <d v="2022-11-07T00:00:00"/>
    <n v="17306"/>
    <s v="bob"/>
    <s v="Rolloff"/>
    <x v="0"/>
    <x v="4"/>
    <n v="5880"/>
    <n v="2.94"/>
    <n v="352.8"/>
    <s v="Dump &amp; Return"/>
    <n v="268979"/>
    <x v="0"/>
    <m/>
    <x v="2"/>
    <x v="6"/>
  </r>
  <r>
    <d v="2022-11-07T00:00:00"/>
    <n v="17283"/>
    <s v="bob"/>
    <s v="Rolloff"/>
    <x v="0"/>
    <x v="4"/>
    <n v="11460"/>
    <n v="5.73"/>
    <n v="687.6"/>
    <s v="Dump &amp; Return"/>
    <n v="264619"/>
    <x v="0"/>
    <m/>
    <x v="2"/>
    <x v="6"/>
  </r>
  <r>
    <d v="2022-11-07T00:00:00"/>
    <n v="17326"/>
    <s v="dave"/>
    <s v="Rolloff"/>
    <x v="0"/>
    <x v="4"/>
    <n v="9080"/>
    <n v="4.54"/>
    <n v="544.79999999999995"/>
    <s v="Dump &amp; Return"/>
    <n v="12803025"/>
    <x v="0"/>
    <m/>
    <x v="2"/>
    <x v="6"/>
  </r>
  <r>
    <d v="2022-11-07T00:00:00"/>
    <n v="17328"/>
    <s v="dave"/>
    <s v="Rolloff"/>
    <x v="0"/>
    <x v="4"/>
    <n v="8580"/>
    <n v="4.29"/>
    <n v="514.79999999999995"/>
    <s v="Dump &amp; Return"/>
    <s v="12797190-001"/>
    <x v="0"/>
    <m/>
    <x v="2"/>
    <x v="6"/>
  </r>
  <r>
    <d v="2022-11-08T00:00:00"/>
    <n v="17345"/>
    <s v="Pam"/>
    <n v="1"/>
    <x v="4"/>
    <x v="4"/>
    <n v="13300"/>
    <n v="6.65"/>
    <n v="798"/>
    <m/>
    <m/>
    <x v="1"/>
    <m/>
    <x v="2"/>
    <x v="6"/>
  </r>
  <r>
    <d v="2022-11-08T00:00:00"/>
    <n v="17371"/>
    <s v="Pam"/>
    <n v="1"/>
    <x v="4"/>
    <x v="4"/>
    <n v="12020"/>
    <n v="6.01"/>
    <n v="721.19999999999993"/>
    <m/>
    <m/>
    <x v="1"/>
    <m/>
    <x v="2"/>
    <x v="6"/>
  </r>
  <r>
    <d v="2022-11-08T00:00:00"/>
    <n v="17368"/>
    <s v="Scott"/>
    <n v="2"/>
    <x v="4"/>
    <x v="4"/>
    <n v="10360"/>
    <n v="5.18"/>
    <n v="621.59999999999991"/>
    <m/>
    <m/>
    <x v="1"/>
    <m/>
    <x v="2"/>
    <x v="6"/>
  </r>
  <r>
    <d v="2022-11-08T00:00:00"/>
    <n v="17383"/>
    <s v="Larry"/>
    <n v="3"/>
    <x v="4"/>
    <x v="4"/>
    <n v="19920"/>
    <n v="9.9600000000000009"/>
    <n v="1195.2"/>
    <m/>
    <m/>
    <x v="1"/>
    <m/>
    <x v="2"/>
    <x v="6"/>
  </r>
  <r>
    <d v="2022-11-08T00:00:00"/>
    <n v="17360"/>
    <s v="Zac"/>
    <n v="4"/>
    <x v="4"/>
    <x v="4"/>
    <n v="9100"/>
    <n v="4.55"/>
    <n v="546"/>
    <m/>
    <m/>
    <x v="1"/>
    <m/>
    <x v="2"/>
    <x v="6"/>
  </r>
  <r>
    <d v="2022-11-08T00:00:00"/>
    <n v="17349"/>
    <s v="dave"/>
    <s v="Rolloff"/>
    <x v="0"/>
    <x v="4"/>
    <n v="4760"/>
    <n v="2.38"/>
    <n v="285.59999999999997"/>
    <s v="Dump &amp; Return"/>
    <n v="12803049"/>
    <x v="0"/>
    <m/>
    <x v="2"/>
    <x v="6"/>
  </r>
  <r>
    <d v="2022-11-08T00:00:00"/>
    <n v="17348"/>
    <s v="dave"/>
    <s v="Rolloff"/>
    <x v="0"/>
    <x v="4"/>
    <n v="5460"/>
    <n v="2.73"/>
    <n v="327.60000000000002"/>
    <s v="Dump &amp; Return"/>
    <n v="12803049"/>
    <x v="0"/>
    <m/>
    <x v="2"/>
    <x v="6"/>
  </r>
  <r>
    <d v="2022-11-08T00:00:00"/>
    <n v="17362"/>
    <s v="bob"/>
    <s v="Rolloff"/>
    <x v="0"/>
    <x v="4"/>
    <n v="3900"/>
    <n v="1.95"/>
    <n v="234"/>
    <s v="Dump &amp; Return"/>
    <n v="268112"/>
    <x v="0"/>
    <m/>
    <x v="2"/>
    <x v="6"/>
  </r>
  <r>
    <d v="2022-11-08T00:00:00"/>
    <n v="17350"/>
    <s v="dave"/>
    <s v="Rolloff"/>
    <x v="0"/>
    <x v="4"/>
    <n v="11800"/>
    <n v="5.9"/>
    <n v="708"/>
    <s v="Dump &amp; Return"/>
    <n v="12803284"/>
    <x v="0"/>
    <m/>
    <x v="2"/>
    <x v="6"/>
  </r>
  <r>
    <d v="2022-11-08T00:00:00"/>
    <n v="17376"/>
    <s v="dave"/>
    <s v="Rolloff"/>
    <x v="0"/>
    <x v="4"/>
    <n v="12160"/>
    <n v="6.08"/>
    <n v="729.6"/>
    <s v="Dump &amp; Return"/>
    <n v="12803284"/>
    <x v="0"/>
    <m/>
    <x v="2"/>
    <x v="6"/>
  </r>
  <r>
    <d v="2022-11-09T00:00:00"/>
    <n v="17444"/>
    <s v="Scott"/>
    <n v="1"/>
    <x v="3"/>
    <x v="4"/>
    <n v="13900"/>
    <n v="6.95"/>
    <n v="834"/>
    <m/>
    <m/>
    <x v="1"/>
    <m/>
    <x v="2"/>
    <x v="6"/>
  </r>
  <r>
    <d v="2022-11-09T00:00:00"/>
    <n v="17402"/>
    <s v="Scott"/>
    <n v="1"/>
    <x v="3"/>
    <x v="4"/>
    <n v="10860"/>
    <n v="5.43"/>
    <n v="651.59999999999991"/>
    <m/>
    <m/>
    <x v="1"/>
    <m/>
    <x v="2"/>
    <x v="6"/>
  </r>
  <r>
    <d v="2022-11-09T00:00:00"/>
    <n v="17434"/>
    <s v="Pam"/>
    <n v="2"/>
    <x v="4"/>
    <x v="4"/>
    <n v="18400"/>
    <n v="9.1999999999999993"/>
    <n v="1104"/>
    <m/>
    <m/>
    <x v="1"/>
    <m/>
    <x v="2"/>
    <x v="6"/>
  </r>
  <r>
    <d v="2022-11-09T00:00:00"/>
    <n v="17450"/>
    <s v="Larry"/>
    <n v="3"/>
    <x v="4"/>
    <x v="4"/>
    <n v="11600"/>
    <n v="5.8"/>
    <n v="696"/>
    <m/>
    <m/>
    <x v="1"/>
    <m/>
    <x v="2"/>
    <x v="6"/>
  </r>
  <r>
    <d v="2022-11-09T00:00:00"/>
    <n v="17424"/>
    <s v="Zac"/>
    <n v="4"/>
    <x v="4"/>
    <x v="4"/>
    <n v="16900"/>
    <n v="8.4499999999999993"/>
    <n v="1013.9999999999999"/>
    <m/>
    <m/>
    <x v="1"/>
    <m/>
    <x v="2"/>
    <x v="6"/>
  </r>
  <r>
    <d v="2022-11-09T00:00:00"/>
    <n v="17422"/>
    <s v="bob "/>
    <s v="Rolloff"/>
    <x v="0"/>
    <x v="4"/>
    <n v="1980"/>
    <n v="0.99"/>
    <n v="118.8"/>
    <s v="Dump &amp; Return"/>
    <s v="270650-001"/>
    <x v="0"/>
    <m/>
    <x v="2"/>
    <x v="6"/>
  </r>
  <r>
    <d v="2022-11-09T00:00:00"/>
    <n v="17397"/>
    <s v="bob "/>
    <s v="Rolloff"/>
    <x v="0"/>
    <x v="4"/>
    <n v="3120"/>
    <n v="1.56"/>
    <n v="187.20000000000002"/>
    <s v="Dump &amp; Return"/>
    <s v="272859-002"/>
    <x v="0"/>
    <m/>
    <x v="2"/>
    <x v="6"/>
  </r>
  <r>
    <d v="2022-11-09T00:00:00"/>
    <n v="17416"/>
    <s v="bob"/>
    <s v="Rolloff"/>
    <x v="0"/>
    <x v="4"/>
    <n v="3900"/>
    <n v="1.95"/>
    <n v="234"/>
    <s v="Dump &amp; Return"/>
    <s v="266494-001"/>
    <x v="0"/>
    <m/>
    <x v="2"/>
    <x v="6"/>
  </r>
  <r>
    <d v="2022-11-09T00:00:00"/>
    <n v="17432"/>
    <s v="Paul"/>
    <s v="Rolloff"/>
    <x v="0"/>
    <x v="4"/>
    <n v="12640"/>
    <n v="6.32"/>
    <n v="758.40000000000009"/>
    <s v="Dump &amp; Return"/>
    <n v="12803284"/>
    <x v="0"/>
    <m/>
    <x v="2"/>
    <x v="6"/>
  </r>
  <r>
    <d v="2022-11-09T00:00:00"/>
    <n v="17405"/>
    <s v="dave"/>
    <s v="Rolloff"/>
    <x v="0"/>
    <x v="4"/>
    <n v="5620"/>
    <n v="2.81"/>
    <n v="337.2"/>
    <s v="Final Pull"/>
    <n v="264371"/>
    <x v="0"/>
    <m/>
    <x v="2"/>
    <x v="6"/>
  </r>
  <r>
    <d v="2022-11-09T00:00:00"/>
    <n v="17408"/>
    <s v="dave"/>
    <s v="Rolloff"/>
    <x v="0"/>
    <x v="4"/>
    <n v="3380"/>
    <n v="1.69"/>
    <n v="202.79999999999998"/>
    <s v="Dump &amp; Return"/>
    <n v="263833"/>
    <x v="0"/>
    <m/>
    <x v="2"/>
    <x v="6"/>
  </r>
  <r>
    <d v="2022-11-09T00:00:00"/>
    <n v="17418"/>
    <s v="dave"/>
    <s v="Rolloff"/>
    <x v="0"/>
    <x v="4"/>
    <n v="12520"/>
    <n v="6.26"/>
    <n v="751.19999999999993"/>
    <s v="Dump &amp; Return"/>
    <s v="268662-001"/>
    <x v="0"/>
    <m/>
    <x v="2"/>
    <x v="6"/>
  </r>
  <r>
    <d v="2022-11-10T00:00:00"/>
    <n v="17461"/>
    <s v="Larry"/>
    <n v="1"/>
    <x v="4"/>
    <x v="4"/>
    <n v="8080"/>
    <n v="4.04"/>
    <n v="484.8"/>
    <m/>
    <m/>
    <x v="1"/>
    <m/>
    <x v="2"/>
    <x v="6"/>
  </r>
  <r>
    <d v="2022-11-10T00:00:00"/>
    <n v="17504"/>
    <s v="Larry"/>
    <n v="1"/>
    <x v="4"/>
    <x v="4"/>
    <n v="13660"/>
    <n v="6.83"/>
    <n v="819.6"/>
    <m/>
    <m/>
    <x v="1"/>
    <m/>
    <x v="2"/>
    <x v="6"/>
  </r>
  <r>
    <d v="2022-11-10T00:00:00"/>
    <n v="17494"/>
    <s v="Pam"/>
    <n v="2"/>
    <x v="4"/>
    <x v="4"/>
    <n v="17720"/>
    <n v="8.86"/>
    <n v="1063.1999999999998"/>
    <m/>
    <m/>
    <x v="1"/>
    <m/>
    <x v="2"/>
    <x v="6"/>
  </r>
  <r>
    <d v="2022-11-10T00:00:00"/>
    <n v="17455"/>
    <s v="Scott"/>
    <n v="3"/>
    <x v="4"/>
    <x v="4"/>
    <n v="3980"/>
    <n v="1.99"/>
    <n v="238.8"/>
    <m/>
    <m/>
    <x v="1"/>
    <m/>
    <x v="2"/>
    <x v="6"/>
  </r>
  <r>
    <d v="2022-11-10T00:00:00"/>
    <n v="17503"/>
    <s v="Scott"/>
    <n v="3"/>
    <x v="4"/>
    <x v="4"/>
    <n v="11640"/>
    <n v="5.82"/>
    <n v="698.40000000000009"/>
    <m/>
    <m/>
    <x v="1"/>
    <m/>
    <x v="2"/>
    <x v="6"/>
  </r>
  <r>
    <d v="2022-11-10T00:00:00"/>
    <n v="17469"/>
    <s v="bob"/>
    <s v="Rolloff"/>
    <x v="0"/>
    <x v="4"/>
    <n v="11200"/>
    <n v="5.6"/>
    <n v="672"/>
    <s v="Dump &amp; Return"/>
    <n v="12803284"/>
    <x v="0"/>
    <m/>
    <x v="2"/>
    <x v="6"/>
  </r>
  <r>
    <d v="2022-11-10T00:00:00"/>
    <n v="17468"/>
    <s v="bob"/>
    <s v="Rolloff"/>
    <x v="0"/>
    <x v="4"/>
    <n v="3300"/>
    <n v="1.65"/>
    <n v="198"/>
    <s v="Dump &amp; Return"/>
    <n v="270389"/>
    <x v="0"/>
    <m/>
    <x v="2"/>
    <x v="6"/>
  </r>
  <r>
    <d v="2022-11-10T00:00:00"/>
    <n v="17463"/>
    <s v="bob"/>
    <s v="Rolloff"/>
    <x v="0"/>
    <x v="4"/>
    <n v="2700"/>
    <n v="1.35"/>
    <n v="162"/>
    <s v="Dump &amp; Return"/>
    <n v="269949"/>
    <x v="0"/>
    <m/>
    <x v="2"/>
    <x v="6"/>
  </r>
  <r>
    <d v="2022-11-10T00:00:00"/>
    <n v="17467"/>
    <s v="bob"/>
    <s v="Rolloff"/>
    <x v="0"/>
    <x v="4"/>
    <n v="9780"/>
    <n v="4.8899999999999997"/>
    <n v="586.79999999999995"/>
    <s v="Dump &amp; Return"/>
    <n v="12803284"/>
    <x v="0"/>
    <m/>
    <x v="2"/>
    <x v="6"/>
  </r>
  <r>
    <d v="2022-11-10T00:00:00"/>
    <n v="17480"/>
    <s v="Paul"/>
    <s v="Rolloff"/>
    <x v="0"/>
    <x v="4"/>
    <n v="6780"/>
    <n v="3.39"/>
    <n v="406.8"/>
    <s v="Dump &amp; Return"/>
    <n v="12803049"/>
    <x v="0"/>
    <m/>
    <x v="2"/>
    <x v="6"/>
  </r>
  <r>
    <d v="2022-11-10T00:00:00"/>
    <n v="17477"/>
    <s v="Paul"/>
    <s v="Rolloff"/>
    <x v="0"/>
    <x v="4"/>
    <n v="8860"/>
    <n v="4.43"/>
    <n v="531.59999999999991"/>
    <s v="Dump &amp; Return"/>
    <n v="262601"/>
    <x v="0"/>
    <m/>
    <x v="2"/>
    <x v="6"/>
  </r>
  <r>
    <d v="2022-11-10T00:00:00"/>
    <d v="1947-11-10T00:00:00"/>
    <s v="dave"/>
    <s v="Rolloff"/>
    <x v="0"/>
    <x v="4"/>
    <n v="13860"/>
    <n v="6.93"/>
    <n v="831.59999999999991"/>
    <s v="Dump &amp; Return"/>
    <n v="12803284"/>
    <x v="0"/>
    <m/>
    <x v="2"/>
    <x v="6"/>
  </r>
  <r>
    <d v="2022-11-11T00:00:00"/>
    <n v="17514"/>
    <s v="Pam"/>
    <n v="1"/>
    <x v="3"/>
    <x v="4"/>
    <n v="15080"/>
    <n v="7.54"/>
    <n v="904.8"/>
    <m/>
    <m/>
    <x v="1"/>
    <m/>
    <x v="2"/>
    <x v="6"/>
  </r>
  <r>
    <d v="2022-11-11T00:00:00"/>
    <n v="17549"/>
    <s v="Pam"/>
    <n v="1"/>
    <x v="4"/>
    <x v="4"/>
    <n v="9980"/>
    <n v="4.99"/>
    <n v="598.80000000000007"/>
    <m/>
    <m/>
    <x v="1"/>
    <m/>
    <x v="2"/>
    <x v="6"/>
  </r>
  <r>
    <d v="2022-11-11T00:00:00"/>
    <n v="17543"/>
    <s v="Scott"/>
    <n v="2"/>
    <x v="4"/>
    <x v="4"/>
    <n v="21420"/>
    <n v="10.71"/>
    <n v="1285.2"/>
    <m/>
    <m/>
    <x v="1"/>
    <m/>
    <x v="2"/>
    <x v="6"/>
  </r>
  <r>
    <d v="2022-11-11T00:00:00"/>
    <n v="17568"/>
    <s v="Larry"/>
    <n v="3"/>
    <x v="4"/>
    <x v="4"/>
    <n v="12500"/>
    <n v="6.25"/>
    <n v="750"/>
    <m/>
    <m/>
    <x v="1"/>
    <m/>
    <x v="2"/>
    <x v="6"/>
  </r>
  <r>
    <d v="2022-11-11T00:00:00"/>
    <n v="17546"/>
    <s v="bob"/>
    <s v="Rolloff"/>
    <x v="0"/>
    <x v="4"/>
    <n v="5120"/>
    <n v="2.56"/>
    <n v="307.2"/>
    <s v="Final Pull"/>
    <n v="273744"/>
    <x v="0"/>
    <m/>
    <x v="2"/>
    <x v="6"/>
  </r>
  <r>
    <d v="2022-11-11T00:00:00"/>
    <n v="17512"/>
    <s v="bob"/>
    <s v="Rolloff"/>
    <x v="0"/>
    <x v="4"/>
    <n v="7180"/>
    <n v="3.59"/>
    <n v="430.79999999999995"/>
    <s v="Dump &amp; Return"/>
    <s v="268662-001"/>
    <x v="0"/>
    <m/>
    <x v="2"/>
    <x v="6"/>
  </r>
  <r>
    <d v="2022-11-11T00:00:00"/>
    <n v="17532"/>
    <s v="bob"/>
    <s v="Rolloff"/>
    <x v="0"/>
    <x v="4"/>
    <n v="5340"/>
    <n v="2.67"/>
    <n v="320.39999999999998"/>
    <s v="Final Pull"/>
    <n v="12799644"/>
    <x v="0"/>
    <m/>
    <x v="2"/>
    <x v="6"/>
  </r>
  <r>
    <d v="2022-11-11T00:00:00"/>
    <n v="17513"/>
    <s v="Paul"/>
    <s v="Rolloff"/>
    <x v="0"/>
    <x v="4"/>
    <n v="3120"/>
    <n v="1.56"/>
    <n v="187.20000000000002"/>
    <s v="Dump &amp; Return"/>
    <n v="273083"/>
    <x v="0"/>
    <m/>
    <x v="2"/>
    <x v="6"/>
  </r>
  <r>
    <d v="2022-11-11T00:00:00"/>
    <n v="17518"/>
    <s v="Paul"/>
    <s v="Rolloff"/>
    <x v="0"/>
    <x v="4"/>
    <n v="7620"/>
    <n v="3.81"/>
    <n v="457.2"/>
    <s v="Dump &amp; Return"/>
    <s v="265652-002"/>
    <x v="0"/>
    <m/>
    <x v="2"/>
    <x v="6"/>
  </r>
  <r>
    <d v="2022-11-11T00:00:00"/>
    <n v="17535"/>
    <s v="Paul"/>
    <s v="Rolloff"/>
    <x v="0"/>
    <x v="4"/>
    <n v="22360"/>
    <n v="11.18"/>
    <n v="1341.6"/>
    <s v="Dump &amp; Return"/>
    <n v="12803284"/>
    <x v="0"/>
    <m/>
    <x v="2"/>
    <x v="6"/>
  </r>
  <r>
    <d v="2022-11-11T00:00:00"/>
    <n v="17547"/>
    <s v="dave"/>
    <s v="Rolloff"/>
    <x v="0"/>
    <x v="4"/>
    <n v="8680"/>
    <n v="4.34"/>
    <n v="520.79999999999995"/>
    <s v="Final Pull"/>
    <n v="1280325"/>
    <x v="0"/>
    <m/>
    <x v="2"/>
    <x v="6"/>
  </r>
  <r>
    <d v="2022-11-14T00:00:00"/>
    <n v="17638"/>
    <s v="Pam"/>
    <n v="1"/>
    <x v="3"/>
    <x v="4"/>
    <n v="16700"/>
    <n v="8.35"/>
    <n v="1002"/>
    <m/>
    <m/>
    <x v="1"/>
    <m/>
    <x v="2"/>
    <x v="6"/>
  </r>
  <r>
    <d v="2022-11-14T00:00:00"/>
    <n v="17670"/>
    <s v="Pam"/>
    <n v="1"/>
    <x v="3"/>
    <x v="4"/>
    <n v="10940"/>
    <n v="5.47"/>
    <n v="656.4"/>
    <m/>
    <m/>
    <x v="1"/>
    <m/>
    <x v="2"/>
    <x v="6"/>
  </r>
  <r>
    <d v="2022-11-14T00:00:00"/>
    <n v="17686"/>
    <s v="Larry"/>
    <n v="2"/>
    <x v="4"/>
    <x v="4"/>
    <n v="12880"/>
    <n v="6.44"/>
    <n v="772.80000000000007"/>
    <m/>
    <m/>
    <x v="1"/>
    <m/>
    <x v="2"/>
    <x v="6"/>
  </r>
  <r>
    <d v="2022-11-14T00:00:00"/>
    <n v="17676"/>
    <s v="Scott"/>
    <n v="3"/>
    <x v="4"/>
    <x v="4"/>
    <n v="18540"/>
    <n v="9.27"/>
    <n v="1112.3999999999999"/>
    <m/>
    <m/>
    <x v="1"/>
    <m/>
    <x v="2"/>
    <x v="6"/>
  </r>
  <r>
    <d v="2022-11-14T00:00:00"/>
    <n v="17678"/>
    <s v="Zac"/>
    <n v="4"/>
    <x v="4"/>
    <x v="4"/>
    <n v="12240"/>
    <n v="6.12"/>
    <n v="734.4"/>
    <m/>
    <m/>
    <x v="1"/>
    <m/>
    <x v="2"/>
    <x v="6"/>
  </r>
  <r>
    <d v="2022-11-14T00:00:00"/>
    <n v="17639"/>
    <s v="bob"/>
    <s v="Rolloff"/>
    <x v="0"/>
    <x v="4"/>
    <n v="8800"/>
    <n v="4.4000000000000004"/>
    <n v="528"/>
    <s v="Final Pull"/>
    <m/>
    <x v="0"/>
    <m/>
    <x v="2"/>
    <x v="6"/>
  </r>
  <r>
    <d v="2022-11-14T00:00:00"/>
    <n v="17637"/>
    <s v="bob"/>
    <s v="Rolloff"/>
    <x v="0"/>
    <x v="4"/>
    <n v="23660"/>
    <n v="11.83"/>
    <n v="1419.6"/>
    <s v="Final Pull"/>
    <n v="12803284"/>
    <x v="0"/>
    <m/>
    <x v="2"/>
    <x v="6"/>
  </r>
  <r>
    <d v="2022-11-14T00:00:00"/>
    <n v="17648"/>
    <s v="bob"/>
    <s v="Rolloff"/>
    <x v="0"/>
    <x v="4"/>
    <n v="4740"/>
    <n v="2.37"/>
    <n v="284.40000000000003"/>
    <s v="Dump &amp; Return"/>
    <n v="271296"/>
    <x v="0"/>
    <m/>
    <x v="2"/>
    <x v="6"/>
  </r>
  <r>
    <d v="2022-11-15T00:00:00"/>
    <n v="17744"/>
    <s v="Pam"/>
    <n v="1"/>
    <x v="4"/>
    <x v="4"/>
    <n v="10720"/>
    <n v="5.36"/>
    <n v="643.20000000000005"/>
    <m/>
    <m/>
    <x v="1"/>
    <m/>
    <x v="2"/>
    <x v="6"/>
  </r>
  <r>
    <d v="2022-11-15T00:00:00"/>
    <n v="17706"/>
    <s v="Pam"/>
    <n v="1"/>
    <x v="4"/>
    <x v="4"/>
    <n v="12720"/>
    <n v="6.36"/>
    <n v="763.2"/>
    <m/>
    <m/>
    <x v="1"/>
    <m/>
    <x v="2"/>
    <x v="6"/>
  </r>
  <r>
    <d v="2022-11-15T00:00:00"/>
    <n v="17752"/>
    <s v="Scott"/>
    <n v="2"/>
    <x v="4"/>
    <x v="4"/>
    <n v="8960"/>
    <n v="4.4800000000000004"/>
    <n v="537.6"/>
    <m/>
    <m/>
    <x v="1"/>
    <m/>
    <x v="2"/>
    <x v="6"/>
  </r>
  <r>
    <d v="2022-11-15T00:00:00"/>
    <n v="17761"/>
    <s v="Larry"/>
    <n v="3"/>
    <x v="4"/>
    <x v="4"/>
    <n v="16960"/>
    <n v="8.48"/>
    <n v="1017.6"/>
    <m/>
    <m/>
    <x v="1"/>
    <m/>
    <x v="2"/>
    <x v="6"/>
  </r>
  <r>
    <d v="2022-11-15T00:00:00"/>
    <n v="17730"/>
    <s v="Zac"/>
    <n v="4"/>
    <x v="4"/>
    <x v="4"/>
    <n v="8840"/>
    <n v="4.42"/>
    <n v="530.4"/>
    <m/>
    <m/>
    <x v="1"/>
    <m/>
    <x v="2"/>
    <x v="6"/>
  </r>
  <r>
    <d v="2022-11-15T00:00:00"/>
    <n v="17726"/>
    <s v="bob"/>
    <s v="Rolloff"/>
    <x v="0"/>
    <x v="4"/>
    <n v="3600"/>
    <n v="1.8"/>
    <n v="216"/>
    <s v="Dump &amp; Return"/>
    <s v="12800437-002"/>
    <x v="0"/>
    <m/>
    <x v="2"/>
    <x v="6"/>
  </r>
  <r>
    <d v="2022-11-15T00:00:00"/>
    <n v="17714"/>
    <s v="Paul"/>
    <s v="Rolloff"/>
    <x v="0"/>
    <x v="4"/>
    <n v="6600"/>
    <n v="3.3"/>
    <n v="396"/>
    <s v="Dump &amp; Return"/>
    <n v="271296"/>
    <x v="0"/>
    <m/>
    <x v="2"/>
    <x v="6"/>
  </r>
  <r>
    <d v="2022-11-15T00:00:00"/>
    <n v="17712"/>
    <s v="Paul"/>
    <s v="Rolloff"/>
    <x v="0"/>
    <x v="4"/>
    <n v="4880"/>
    <n v="2.44"/>
    <n v="292.8"/>
    <s v="Final Pull"/>
    <n v="12803097"/>
    <x v="0"/>
    <m/>
    <x v="2"/>
    <x v="6"/>
  </r>
  <r>
    <d v="2022-11-15T00:00:00"/>
    <n v="17705"/>
    <s v="Chad"/>
    <s v="Rolloff"/>
    <x v="0"/>
    <x v="4"/>
    <n v="9740"/>
    <n v="4.87"/>
    <n v="584.4"/>
    <s v="Final Pull"/>
    <s v="273515-002"/>
    <x v="0"/>
    <m/>
    <x v="2"/>
    <x v="6"/>
  </r>
  <r>
    <d v="2022-11-15T00:00:00"/>
    <n v="17718"/>
    <s v="Chad"/>
    <s v="Rolloff"/>
    <x v="0"/>
    <x v="4"/>
    <n v="2720"/>
    <n v="1.36"/>
    <n v="163.20000000000002"/>
    <s v="Final Pull"/>
    <n v="266453"/>
    <x v="0"/>
    <m/>
    <x v="2"/>
    <x v="6"/>
  </r>
  <r>
    <d v="2022-11-15T00:00:00"/>
    <n v="17709"/>
    <s v="Chad"/>
    <s v="Rolloff"/>
    <x v="0"/>
    <x v="4"/>
    <n v="10380"/>
    <n v="5.19"/>
    <n v="622.80000000000007"/>
    <s v="Dump &amp; Return"/>
    <s v="12797190-001"/>
    <x v="0"/>
    <m/>
    <x v="2"/>
    <x v="6"/>
  </r>
  <r>
    <d v="2022-11-16T00:00:00"/>
    <n v="17777"/>
    <s v="bob"/>
    <s v="Rolloff"/>
    <x v="0"/>
    <x v="4"/>
    <n v="6560"/>
    <n v="3.28"/>
    <n v="393.59999999999997"/>
    <s v="Dump &amp; Return"/>
    <n v="263389"/>
    <x v="0"/>
    <m/>
    <x v="2"/>
    <x v="6"/>
  </r>
  <r>
    <d v="2022-11-16T00:00:00"/>
    <n v="17775"/>
    <s v="bob"/>
    <s v="Rolloff"/>
    <x v="0"/>
    <x v="4"/>
    <n v="2180"/>
    <n v="1.0900000000000001"/>
    <n v="130.80000000000001"/>
    <s v="Dump &amp; Return"/>
    <s v="270950-001"/>
    <x v="0"/>
    <m/>
    <x v="2"/>
    <x v="6"/>
  </r>
  <r>
    <d v="2022-11-16T00:00:00"/>
    <n v="17783"/>
    <s v="bob"/>
    <s v="Rolloff"/>
    <x v="0"/>
    <x v="4"/>
    <n v="12320"/>
    <n v="6.16"/>
    <n v="739.2"/>
    <s v="Dump &amp; Return"/>
    <n v="12799439"/>
    <x v="0"/>
    <m/>
    <x v="2"/>
    <x v="6"/>
  </r>
  <r>
    <d v="2022-11-16T00:00:00"/>
    <n v="17787"/>
    <s v="bob"/>
    <s v="Rolloff"/>
    <x v="0"/>
    <x v="4"/>
    <n v="14360"/>
    <n v="7.18"/>
    <n v="861.59999999999991"/>
    <s v="Dump &amp; Return"/>
    <n v="12799439"/>
    <x v="0"/>
    <m/>
    <x v="2"/>
    <x v="6"/>
  </r>
  <r>
    <d v="2022-11-16T00:00:00"/>
    <n v="17784"/>
    <s v="dave"/>
    <s v="Rolloff"/>
    <x v="0"/>
    <x v="4"/>
    <n v="7560"/>
    <n v="3.78"/>
    <n v="453.59999999999997"/>
    <s v="Dump &amp; Return"/>
    <n v="12802953"/>
    <x v="0"/>
    <m/>
    <x v="2"/>
    <x v="6"/>
  </r>
  <r>
    <d v="2022-11-16T00:00:00"/>
    <n v="17800"/>
    <s v="Chad"/>
    <s v="Rolloff"/>
    <x v="0"/>
    <x v="4"/>
    <n v="12400"/>
    <n v="6.2"/>
    <n v="744"/>
    <s v="Dump &amp; Return"/>
    <s v="12803049-001"/>
    <x v="0"/>
    <m/>
    <x v="2"/>
    <x v="6"/>
  </r>
  <r>
    <d v="2022-11-16T00:00:00"/>
    <n v="17779"/>
    <s v="Scott"/>
    <n v="1"/>
    <x v="3"/>
    <x v="4"/>
    <n v="9200"/>
    <n v="4.5999999999999996"/>
    <n v="552"/>
    <m/>
    <m/>
    <x v="1"/>
    <m/>
    <x v="2"/>
    <x v="6"/>
  </r>
  <r>
    <d v="2022-11-16T00:00:00"/>
    <n v="17823"/>
    <s v="Scott"/>
    <n v="1"/>
    <x v="3"/>
    <x v="4"/>
    <n v="13300"/>
    <n v="6.65"/>
    <n v="798"/>
    <m/>
    <m/>
    <x v="1"/>
    <m/>
    <x v="2"/>
    <x v="6"/>
  </r>
  <r>
    <d v="2022-11-16T00:00:00"/>
    <n v="17808"/>
    <s v="Pam"/>
    <n v="2"/>
    <x v="4"/>
    <x v="4"/>
    <n v="17440"/>
    <n v="8.7200000000000006"/>
    <n v="1046.4000000000001"/>
    <m/>
    <m/>
    <x v="1"/>
    <m/>
    <x v="2"/>
    <x v="6"/>
  </r>
  <r>
    <d v="2022-11-16T00:00:00"/>
    <n v="17827"/>
    <s v="Larry"/>
    <n v="3"/>
    <x v="4"/>
    <x v="4"/>
    <n v="10940"/>
    <n v="5.47"/>
    <n v="656.4"/>
    <m/>
    <m/>
    <x v="1"/>
    <m/>
    <x v="2"/>
    <x v="6"/>
  </r>
  <r>
    <d v="2022-11-16T00:00:00"/>
    <n v="17805"/>
    <s v="Zac"/>
    <n v="4"/>
    <x v="4"/>
    <x v="4"/>
    <n v="16160"/>
    <n v="8.08"/>
    <n v="969.6"/>
    <m/>
    <m/>
    <x v="1"/>
    <m/>
    <x v="2"/>
    <x v="6"/>
  </r>
  <r>
    <d v="2022-11-17T00:00:00"/>
    <n v="17843"/>
    <s v="Larry"/>
    <n v="1"/>
    <x v="4"/>
    <x v="4"/>
    <n v="7700"/>
    <n v="3.85"/>
    <n v="462"/>
    <m/>
    <m/>
    <x v="1"/>
    <m/>
    <x v="2"/>
    <x v="6"/>
  </r>
  <r>
    <d v="2022-11-17T00:00:00"/>
    <n v="17884"/>
    <s v="Zac"/>
    <n v="1"/>
    <x v="4"/>
    <x v="4"/>
    <n v="12780"/>
    <n v="6.39"/>
    <n v="766.8"/>
    <m/>
    <m/>
    <x v="1"/>
    <m/>
    <x v="2"/>
    <x v="6"/>
  </r>
  <r>
    <d v="2022-11-17T00:00:00"/>
    <n v="17875"/>
    <s v="Pam"/>
    <n v="2"/>
    <x v="4"/>
    <x v="4"/>
    <n v="14780"/>
    <n v="7.39"/>
    <n v="886.8"/>
    <m/>
    <m/>
    <x v="1"/>
    <m/>
    <x v="2"/>
    <x v="6"/>
  </r>
  <r>
    <d v="2022-11-17T00:00:00"/>
    <n v="17878"/>
    <s v="Scott"/>
    <n v="3"/>
    <x v="4"/>
    <x v="4"/>
    <n v="13400"/>
    <n v="6.7"/>
    <n v="804"/>
    <m/>
    <m/>
    <x v="1"/>
    <m/>
    <x v="2"/>
    <x v="6"/>
  </r>
  <r>
    <d v="2022-11-17T00:00:00"/>
    <n v="17836"/>
    <s v="bob "/>
    <s v="Rolloff"/>
    <x v="0"/>
    <x v="4"/>
    <n v="4020"/>
    <n v="2.0099999999999998"/>
    <n v="241.2"/>
    <s v="Final Pull"/>
    <s v="272077-002"/>
    <x v="0"/>
    <m/>
    <x v="2"/>
    <x v="6"/>
  </r>
  <r>
    <d v="2022-11-18T00:00:00"/>
    <n v="17897"/>
    <s v="Pam"/>
    <n v="1"/>
    <x v="3"/>
    <x v="4"/>
    <n v="12720"/>
    <n v="6.36"/>
    <n v="763.2"/>
    <m/>
    <m/>
    <x v="1"/>
    <m/>
    <x v="2"/>
    <x v="6"/>
  </r>
  <r>
    <d v="2022-11-18T00:00:00"/>
    <n v="17935"/>
    <s v="Pam"/>
    <n v="1"/>
    <x v="3"/>
    <x v="4"/>
    <n v="9980"/>
    <n v="4.99"/>
    <n v="598.80000000000007"/>
    <m/>
    <m/>
    <x v="1"/>
    <m/>
    <x v="2"/>
    <x v="6"/>
  </r>
  <r>
    <d v="2022-11-18T00:00:00"/>
    <n v="17929"/>
    <s v="Scott"/>
    <n v="2"/>
    <x v="4"/>
    <x v="4"/>
    <n v="18980"/>
    <n v="9.49"/>
    <n v="1138.8"/>
    <m/>
    <m/>
    <x v="1"/>
    <m/>
    <x v="2"/>
    <x v="6"/>
  </r>
  <r>
    <d v="2022-11-18T00:00:00"/>
    <n v="17933"/>
    <s v="Zac"/>
    <n v="3"/>
    <x v="4"/>
    <x v="4"/>
    <n v="9560"/>
    <n v="4.78"/>
    <n v="573.6"/>
    <m/>
    <m/>
    <x v="1"/>
    <m/>
    <x v="2"/>
    <x v="6"/>
  </r>
  <r>
    <d v="2022-11-18T00:00:00"/>
    <n v="17911"/>
    <s v="bob"/>
    <s v="Rolloff"/>
    <x v="0"/>
    <x v="4"/>
    <n v="6680"/>
    <n v="3.34"/>
    <n v="400.79999999999995"/>
    <s v="Final Pull"/>
    <n v="12801034"/>
    <x v="0"/>
    <m/>
    <x v="2"/>
    <x v="6"/>
  </r>
  <r>
    <d v="2022-11-18T00:00:00"/>
    <n v="17900"/>
    <s v="bob"/>
    <s v="Rolloff"/>
    <x v="0"/>
    <x v="4"/>
    <n v="2600"/>
    <n v="1.3"/>
    <n v="156"/>
    <s v="Final Pull"/>
    <s v="265867-002"/>
    <x v="0"/>
    <m/>
    <x v="2"/>
    <x v="6"/>
  </r>
  <r>
    <d v="2022-11-18T00:00:00"/>
    <n v="17893"/>
    <s v="dave"/>
    <s v="Rolloff"/>
    <x v="0"/>
    <x v="4"/>
    <n v="2640"/>
    <n v="1.32"/>
    <n v="158.4"/>
    <s v="Dump &amp; Return"/>
    <n v="273083"/>
    <x v="0"/>
    <m/>
    <x v="2"/>
    <x v="6"/>
  </r>
  <r>
    <d v="2022-11-18T00:00:00"/>
    <n v="17892"/>
    <s v="dave"/>
    <s v="Rolloff"/>
    <x v="0"/>
    <x v="4"/>
    <n v="12820"/>
    <n v="6.41"/>
    <n v="769.2"/>
    <s v="Final Pull"/>
    <n v="12799439"/>
    <x v="0"/>
    <m/>
    <x v="2"/>
    <x v="6"/>
  </r>
  <r>
    <d v="2022-11-18T00:00:00"/>
    <n v="17905"/>
    <s v="dave"/>
    <s v="Rolloff"/>
    <x v="0"/>
    <x v="4"/>
    <n v="12320"/>
    <n v="6.16"/>
    <n v="739.2"/>
    <s v="Dump &amp; Return"/>
    <s v="268662-001"/>
    <x v="0"/>
    <m/>
    <x v="2"/>
    <x v="6"/>
  </r>
  <r>
    <d v="2022-11-18T00:00:00"/>
    <n v="17920"/>
    <s v="dave"/>
    <s v="Rolloff"/>
    <x v="0"/>
    <x v="4"/>
    <n v="9520"/>
    <n v="4.76"/>
    <n v="571.19999999999993"/>
    <s v="Final Pull"/>
    <s v="263544-002"/>
    <x v="0"/>
    <m/>
    <x v="2"/>
    <x v="6"/>
  </r>
  <r>
    <d v="2022-11-21T00:00:00"/>
    <n v="18012"/>
    <s v="Pam"/>
    <n v="1"/>
    <x v="3"/>
    <x v="4"/>
    <n v="13920"/>
    <n v="6.96"/>
    <n v="835.2"/>
    <m/>
    <m/>
    <x v="1"/>
    <m/>
    <x v="2"/>
    <x v="6"/>
  </r>
  <r>
    <d v="2022-11-21T00:00:00"/>
    <n v="18056"/>
    <s v="Pam"/>
    <n v="1"/>
    <x v="3"/>
    <x v="4"/>
    <n v="11540"/>
    <n v="5.77"/>
    <n v="692.4"/>
    <m/>
    <m/>
    <x v="1"/>
    <m/>
    <x v="2"/>
    <x v="6"/>
  </r>
  <r>
    <d v="2022-11-21T00:00:00"/>
    <n v="18072"/>
    <s v="Larry"/>
    <n v="2"/>
    <x v="4"/>
    <x v="4"/>
    <n v="9320"/>
    <n v="4.66"/>
    <n v="559.20000000000005"/>
    <m/>
    <m/>
    <x v="1"/>
    <m/>
    <x v="2"/>
    <x v="6"/>
  </r>
  <r>
    <d v="2022-11-21T00:00:00"/>
    <n v="18064"/>
    <s v="Scott"/>
    <n v="3"/>
    <x v="4"/>
    <x v="4"/>
    <n v="17320"/>
    <n v="8.66"/>
    <n v="1039.2"/>
    <m/>
    <m/>
    <x v="1"/>
    <m/>
    <x v="2"/>
    <x v="6"/>
  </r>
  <r>
    <d v="2022-11-21T00:00:00"/>
    <n v="18068"/>
    <s v="dave"/>
    <n v="4"/>
    <x v="4"/>
    <x v="4"/>
    <n v="10900"/>
    <n v="5.45"/>
    <n v="654"/>
    <m/>
    <m/>
    <x v="1"/>
    <m/>
    <x v="2"/>
    <x v="6"/>
  </r>
  <r>
    <d v="2022-11-21T00:00:00"/>
    <n v="18011"/>
    <s v="bob "/>
    <s v="Rolloff"/>
    <x v="0"/>
    <x v="4"/>
    <n v="4780"/>
    <n v="2.39"/>
    <n v="286.8"/>
    <s v="Final Pull"/>
    <s v="270522-002"/>
    <x v="0"/>
    <m/>
    <x v="2"/>
    <x v="6"/>
  </r>
  <r>
    <d v="2022-11-21T00:00:00"/>
    <n v="18014"/>
    <s v="bob"/>
    <s v="Rolloff"/>
    <x v="0"/>
    <x v="4"/>
    <n v="6180"/>
    <n v="3.09"/>
    <n v="370.79999999999995"/>
    <s v="Final Pull"/>
    <n v="263389"/>
    <x v="0"/>
    <m/>
    <x v="2"/>
    <x v="6"/>
  </r>
  <r>
    <d v="2022-11-22T00:00:00"/>
    <n v="18101"/>
    <s v="Pam"/>
    <n v="1"/>
    <x v="4"/>
    <x v="4"/>
    <n v="12140"/>
    <n v="6.07"/>
    <n v="728.40000000000009"/>
    <m/>
    <m/>
    <x v="1"/>
    <m/>
    <x v="2"/>
    <x v="6"/>
  </r>
  <r>
    <d v="2022-11-22T00:00:00"/>
    <n v="18126"/>
    <s v="Pam"/>
    <n v="1"/>
    <x v="4"/>
    <x v="4"/>
    <n v="10060"/>
    <n v="5.03"/>
    <n v="603.6"/>
    <m/>
    <m/>
    <x v="1"/>
    <m/>
    <x v="2"/>
    <x v="6"/>
  </r>
  <r>
    <d v="2022-11-22T00:00:00"/>
    <n v="18130"/>
    <s v="Scott"/>
    <n v="2"/>
    <x v="4"/>
    <x v="4"/>
    <n v="10240"/>
    <n v="5.12"/>
    <n v="614.4"/>
    <m/>
    <m/>
    <x v="1"/>
    <m/>
    <x v="2"/>
    <x v="6"/>
  </r>
  <r>
    <d v="2022-11-22T00:00:00"/>
    <n v="18132"/>
    <s v="Larry"/>
    <n v="3"/>
    <x v="4"/>
    <x v="4"/>
    <n v="16660"/>
    <n v="8.33"/>
    <n v="999.6"/>
    <m/>
    <m/>
    <x v="1"/>
    <m/>
    <x v="2"/>
    <x v="6"/>
  </r>
  <r>
    <d v="2022-11-22T00:00:00"/>
    <n v="18116"/>
    <s v="dave"/>
    <n v="4"/>
    <x v="4"/>
    <x v="4"/>
    <n v="9840"/>
    <n v="4.92"/>
    <n v="590.4"/>
    <m/>
    <m/>
    <x v="1"/>
    <m/>
    <x v="2"/>
    <x v="6"/>
  </r>
  <r>
    <d v="2022-11-22T00:00:00"/>
    <n v="18093"/>
    <s v="bob"/>
    <s v="Rolloff"/>
    <x v="0"/>
    <x v="4"/>
    <n v="3040"/>
    <n v="1.52"/>
    <n v="182.4"/>
    <s v="Dump &amp; Return"/>
    <n v="269949"/>
    <x v="0"/>
    <m/>
    <x v="2"/>
    <x v="6"/>
  </r>
  <r>
    <d v="2022-11-22T00:00:00"/>
    <n v="18094"/>
    <s v="bob"/>
    <s v="Rolloff"/>
    <x v="0"/>
    <x v="4"/>
    <n v="6560"/>
    <n v="3.28"/>
    <n v="393.59999999999997"/>
    <s v="Final Pull"/>
    <n v="12799439"/>
    <x v="0"/>
    <m/>
    <x v="2"/>
    <x v="6"/>
  </r>
  <r>
    <d v="2022-11-22T00:00:00"/>
    <n v="18104"/>
    <s v="bob"/>
    <s v="Rolloff"/>
    <x v="0"/>
    <x v="4"/>
    <n v="2540"/>
    <n v="1.27"/>
    <n v="152.4"/>
    <s v="Dump &amp; Return"/>
    <n v="261363"/>
    <x v="0"/>
    <m/>
    <x v="2"/>
    <x v="6"/>
  </r>
  <r>
    <d v="2022-11-22T00:00:00"/>
    <n v="18114"/>
    <s v="bob"/>
    <s v="Rolloff"/>
    <x v="0"/>
    <x v="4"/>
    <n v="5000"/>
    <n v="2.5"/>
    <n v="300"/>
    <s v="Final Pull"/>
    <s v="266512-002"/>
    <x v="0"/>
    <m/>
    <x v="2"/>
    <x v="6"/>
  </r>
  <r>
    <d v="2022-11-22T00:00:00"/>
    <n v="18122"/>
    <s v="bob"/>
    <s v="Rolloff"/>
    <x v="0"/>
    <x v="4"/>
    <n v="10860"/>
    <n v="5.43"/>
    <n v="651.59999999999991"/>
    <s v="Dump &amp; Return"/>
    <s v="268662-001"/>
    <x v="0"/>
    <m/>
    <x v="2"/>
    <x v="6"/>
  </r>
  <r>
    <d v="2022-11-22T00:00:00"/>
    <n v="18109"/>
    <s v="Paul"/>
    <s v="Rolloff"/>
    <x v="0"/>
    <x v="4"/>
    <n v="6740"/>
    <n v="3.37"/>
    <n v="404.40000000000003"/>
    <s v="Final Pull"/>
    <n v="12802780"/>
    <x v="0"/>
    <m/>
    <x v="2"/>
    <x v="6"/>
  </r>
  <r>
    <d v="2022-11-22T00:00:00"/>
    <n v="18133"/>
    <s v="Chad"/>
    <s v="Rolloff"/>
    <x v="0"/>
    <x v="4"/>
    <n v="4300"/>
    <n v="2.15"/>
    <n v="258"/>
    <s v="Final Pull"/>
    <s v="12803049-002"/>
    <x v="0"/>
    <m/>
    <x v="2"/>
    <x v="6"/>
  </r>
  <r>
    <d v="2022-11-22T00:00:00"/>
    <n v="18095"/>
    <s v="Chad"/>
    <s v="Rolloff"/>
    <x v="0"/>
    <x v="4"/>
    <n v="5020"/>
    <n v="2.5099999999999998"/>
    <n v="301.2"/>
    <s v="Dump &amp; Return"/>
    <n v="266390"/>
    <x v="0"/>
    <m/>
    <x v="2"/>
    <x v="6"/>
  </r>
  <r>
    <d v="2022-11-23T00:00:00"/>
    <n v="18148"/>
    <s v="Scott"/>
    <n v="1"/>
    <x v="3"/>
    <x v="4"/>
    <n v="10220"/>
    <n v="5.1100000000000003"/>
    <n v="613.20000000000005"/>
    <m/>
    <m/>
    <x v="1"/>
    <m/>
    <x v="2"/>
    <x v="6"/>
  </r>
  <r>
    <d v="2022-11-23T00:00:00"/>
    <n v="18179"/>
    <s v="Scott"/>
    <n v="1"/>
    <x v="3"/>
    <x v="4"/>
    <n v="12940"/>
    <n v="6.47"/>
    <n v="776.4"/>
    <m/>
    <m/>
    <x v="1"/>
    <m/>
    <x v="2"/>
    <x v="6"/>
  </r>
  <r>
    <d v="2022-11-23T00:00:00"/>
    <n v="18178"/>
    <s v="Pam"/>
    <n v="2"/>
    <x v="4"/>
    <x v="4"/>
    <n v="12580"/>
    <n v="6.29"/>
    <n v="754.8"/>
    <m/>
    <m/>
    <x v="1"/>
    <m/>
    <x v="2"/>
    <x v="6"/>
  </r>
  <r>
    <d v="2022-11-23T00:00:00"/>
    <n v="18180"/>
    <s v="Larry"/>
    <n v="3"/>
    <x v="4"/>
    <x v="4"/>
    <n v="11220"/>
    <n v="5.61"/>
    <n v="673.2"/>
    <m/>
    <m/>
    <x v="1"/>
    <m/>
    <x v="2"/>
    <x v="6"/>
  </r>
  <r>
    <d v="2022-11-23T00:00:00"/>
    <n v="18166"/>
    <s v="dave"/>
    <n v="4"/>
    <x v="4"/>
    <x v="4"/>
    <n v="15700"/>
    <n v="7.85"/>
    <n v="942"/>
    <m/>
    <m/>
    <x v="1"/>
    <m/>
    <x v="2"/>
    <x v="6"/>
  </r>
  <r>
    <d v="2022-11-23T00:00:00"/>
    <n v="18142"/>
    <s v="bob"/>
    <s v="Rolloff"/>
    <x v="0"/>
    <x v="4"/>
    <n v="14160"/>
    <n v="7.08"/>
    <n v="849.6"/>
    <s v="Dump &amp; Return"/>
    <s v="12797190-001"/>
    <x v="0"/>
    <m/>
    <x v="2"/>
    <x v="6"/>
  </r>
  <r>
    <d v="2022-11-23T00:00:00"/>
    <n v="18143"/>
    <s v="bob"/>
    <s v="Rolloff"/>
    <x v="0"/>
    <x v="4"/>
    <n v="1780"/>
    <n v="0.89"/>
    <n v="106.8"/>
    <s v="Dump &amp; Return"/>
    <s v="270950-001"/>
    <x v="0"/>
    <m/>
    <x v="2"/>
    <x v="6"/>
  </r>
  <r>
    <d v="2022-11-23T00:00:00"/>
    <n v="18144"/>
    <s v="bob"/>
    <s v="Rolloff"/>
    <x v="0"/>
    <x v="4"/>
    <n v="4680"/>
    <n v="2.34"/>
    <n v="280.79999999999995"/>
    <s v="Dump &amp; Return"/>
    <n v="263310"/>
    <x v="0"/>
    <m/>
    <x v="2"/>
    <x v="6"/>
  </r>
  <r>
    <d v="2022-11-23T00:00:00"/>
    <n v="18150"/>
    <s v="bob"/>
    <s v="Rolloff"/>
    <x v="0"/>
    <x v="4"/>
    <n v="6060"/>
    <n v="3.03"/>
    <n v="363.59999999999997"/>
    <s v="Final Pull"/>
    <n v="12802402"/>
    <x v="0"/>
    <m/>
    <x v="2"/>
    <x v="6"/>
  </r>
  <r>
    <d v="2022-11-23T00:00:00"/>
    <n v="18161"/>
    <s v="bob"/>
    <s v="Rolloff"/>
    <x v="0"/>
    <x v="4"/>
    <n v="4680"/>
    <n v="2.34"/>
    <n v="280.79999999999995"/>
    <s v="Final Pull"/>
    <n v="12803114"/>
    <x v="0"/>
    <m/>
    <x v="2"/>
    <x v="6"/>
  </r>
  <r>
    <d v="2022-11-25T00:00:00"/>
    <n v="18184"/>
    <s v="bob"/>
    <s v="Rolloff"/>
    <x v="0"/>
    <x v="4"/>
    <n v="4220"/>
    <n v="2.11"/>
    <n v="253.2"/>
    <s v="Dump &amp; Return"/>
    <n v="270658"/>
    <x v="0"/>
    <m/>
    <x v="2"/>
    <x v="6"/>
  </r>
  <r>
    <d v="2022-11-25T00:00:00"/>
    <n v="18201"/>
    <s v="bob"/>
    <s v="Rolloff"/>
    <x v="0"/>
    <x v="4"/>
    <n v="6620"/>
    <n v="3.31"/>
    <n v="397.2"/>
    <s v="Dump &amp; Return"/>
    <n v="271296"/>
    <x v="0"/>
    <m/>
    <x v="2"/>
    <x v="6"/>
  </r>
  <r>
    <d v="2022-11-25T00:00:00"/>
    <n v="18209"/>
    <s v="bob"/>
    <s v="Rolloff"/>
    <x v="0"/>
    <x v="4"/>
    <n v="6220"/>
    <n v="3.11"/>
    <n v="373.2"/>
    <s v="Dump &amp; Return"/>
    <n v="262601"/>
    <x v="0"/>
    <m/>
    <x v="2"/>
    <x v="6"/>
  </r>
  <r>
    <d v="2022-11-25T00:00:00"/>
    <n v="18206"/>
    <s v="Paul"/>
    <s v="Rolloff"/>
    <x v="0"/>
    <x v="4"/>
    <n v="3440"/>
    <n v="1.72"/>
    <n v="206.4"/>
    <s v="Final Pull"/>
    <s v="274123-002"/>
    <x v="0"/>
    <m/>
    <x v="2"/>
    <x v="6"/>
  </r>
  <r>
    <d v="2022-11-23T00:00:00"/>
    <n v="18221"/>
    <s v="dave"/>
    <n v="1"/>
    <x v="4"/>
    <x v="4"/>
    <n v="14820"/>
    <n v="7.41"/>
    <n v="889.2"/>
    <s v="Relocate"/>
    <s v="12797190-002"/>
    <x v="1"/>
    <s v="Weyco ash  box (2nd)"/>
    <x v="2"/>
    <x v="6"/>
  </r>
  <r>
    <d v="2022-11-25T00:00:00"/>
    <n v="18191"/>
    <s v="dave"/>
    <n v="1"/>
    <x v="4"/>
    <x v="4"/>
    <n v="6800"/>
    <n v="3.4"/>
    <n v="408"/>
    <m/>
    <m/>
    <x v="1"/>
    <s v="Thursday route ran on Friday, thanksgiving"/>
    <x v="2"/>
    <x v="6"/>
  </r>
  <r>
    <d v="2022-11-25T00:00:00"/>
    <n v="18213"/>
    <s v="Pam"/>
    <n v="2"/>
    <x v="4"/>
    <x v="4"/>
    <n v="16547"/>
    <n v="8.2735000000000003"/>
    <n v="992.82"/>
    <m/>
    <m/>
    <x v="1"/>
    <s v="Thursday route ran on Friday, thanksgiving"/>
    <x v="2"/>
    <x v="6"/>
  </r>
  <r>
    <d v="2022-11-25T00:00:00"/>
    <n v="18220"/>
    <s v="Scott"/>
    <n v="3"/>
    <x v="4"/>
    <x v="4"/>
    <n v="20700"/>
    <n v="10.35"/>
    <n v="1242"/>
    <m/>
    <m/>
    <x v="1"/>
    <s v="Thursday route ran on Friday, thanksgiving"/>
    <x v="2"/>
    <x v="6"/>
  </r>
  <r>
    <d v="2022-11-25T00:00:00"/>
    <n v="18191"/>
    <s v="dave"/>
    <n v="1"/>
    <x v="3"/>
    <x v="4"/>
    <n v="10440"/>
    <n v="5.22"/>
    <n v="626.4"/>
    <m/>
    <m/>
    <x v="1"/>
    <m/>
    <x v="2"/>
    <x v="6"/>
  </r>
  <r>
    <d v="2022-11-25T00:00:00"/>
    <n v="18199"/>
    <s v="Chad"/>
    <n v="1"/>
    <x v="3"/>
    <x v="4"/>
    <n v="11000"/>
    <n v="5.5"/>
    <n v="660"/>
    <m/>
    <m/>
    <x v="1"/>
    <m/>
    <x v="2"/>
    <x v="6"/>
  </r>
  <r>
    <d v="2022-11-25T00:00:00"/>
    <n v="18213"/>
    <s v="Pam`"/>
    <n v="1"/>
    <x v="3"/>
    <x v="4"/>
    <n v="2543"/>
    <n v="1.2715000000000001"/>
    <n v="152.58000000000001"/>
    <m/>
    <m/>
    <x v="1"/>
    <m/>
    <x v="2"/>
    <x v="6"/>
  </r>
  <r>
    <d v="2022-11-25T00:00:00"/>
    <n v="18224"/>
    <s v="Chad"/>
    <n v="2"/>
    <x v="4"/>
    <x v="4"/>
    <n v="11480"/>
    <n v="5.74"/>
    <n v="688.80000000000007"/>
    <m/>
    <m/>
    <x v="1"/>
    <m/>
    <x v="2"/>
    <x v="6"/>
  </r>
  <r>
    <d v="2022-11-25T00:00:00"/>
    <n v="18127"/>
    <s v="Larry"/>
    <n v="3"/>
    <x v="4"/>
    <x v="4"/>
    <n v="10260"/>
    <n v="5.13"/>
    <n v="615.6"/>
    <m/>
    <m/>
    <x v="1"/>
    <m/>
    <x v="2"/>
    <x v="6"/>
  </r>
  <r>
    <d v="2022-11-28T00:00:00"/>
    <n v="18300"/>
    <s v="Pam"/>
    <n v="1"/>
    <x v="3"/>
    <x v="4"/>
    <n v="10800"/>
    <n v="5.4"/>
    <n v="648"/>
    <m/>
    <m/>
    <x v="1"/>
    <m/>
    <x v="2"/>
    <x v="6"/>
  </r>
  <r>
    <d v="2022-11-28T00:00:00"/>
    <n v="18269"/>
    <s v="Pam"/>
    <n v="1"/>
    <x v="3"/>
    <x v="4"/>
    <n v="17040"/>
    <n v="8.52"/>
    <n v="1022.4"/>
    <m/>
    <m/>
    <x v="1"/>
    <m/>
    <x v="2"/>
    <x v="6"/>
  </r>
  <r>
    <d v="2022-11-28T00:00:00"/>
    <n v="18313"/>
    <s v="Larry"/>
    <n v="2"/>
    <x v="4"/>
    <x v="4"/>
    <n v="12400"/>
    <n v="6.2"/>
    <n v="744"/>
    <m/>
    <m/>
    <x v="1"/>
    <m/>
    <x v="2"/>
    <x v="6"/>
  </r>
  <r>
    <d v="2022-11-28T00:00:00"/>
    <n v="18306"/>
    <s v="Scott"/>
    <n v="3"/>
    <x v="4"/>
    <x v="4"/>
    <n v="19080"/>
    <n v="9.5399999999999991"/>
    <n v="1144.8"/>
    <m/>
    <m/>
    <x v="1"/>
    <m/>
    <x v="2"/>
    <x v="6"/>
  </r>
  <r>
    <d v="2022-11-28T00:00:00"/>
    <n v="18332"/>
    <s v="Chad"/>
    <n v="4"/>
    <x v="4"/>
    <x v="4"/>
    <n v="12520"/>
    <n v="6.26"/>
    <n v="751.19999999999993"/>
    <m/>
    <m/>
    <x v="1"/>
    <m/>
    <x v="2"/>
    <x v="6"/>
  </r>
  <r>
    <d v="2022-11-28T00:00:00"/>
    <n v="18275"/>
    <s v="bob"/>
    <s v="Rolloff"/>
    <x v="0"/>
    <x v="4"/>
    <n v="2440"/>
    <n v="1.22"/>
    <n v="146.4"/>
    <s v="Dump &amp; Return"/>
    <n v="270389"/>
    <x v="0"/>
    <m/>
    <x v="2"/>
    <x v="6"/>
  </r>
  <r>
    <d v="2022-11-28T00:00:00"/>
    <n v="18272"/>
    <s v="bob"/>
    <s v="Rolloff"/>
    <x v="0"/>
    <x v="4"/>
    <n v="4400"/>
    <n v="2.2000000000000002"/>
    <n v="264"/>
    <s v="Dump &amp; Return"/>
    <n v="273083"/>
    <x v="0"/>
    <m/>
    <x v="2"/>
    <x v="6"/>
  </r>
  <r>
    <d v="2022-11-28T00:00:00"/>
    <n v="18289"/>
    <s v="bob"/>
    <s v="Rolloff"/>
    <x v="0"/>
    <x v="4"/>
    <n v="4080"/>
    <n v="2.04"/>
    <n v="244.8"/>
    <s v="Dump &amp; Return"/>
    <n v="271296"/>
    <x v="0"/>
    <m/>
    <x v="2"/>
    <x v="6"/>
  </r>
  <r>
    <d v="2022-11-29T00:00:00"/>
    <n v="18345"/>
    <s v="Pam"/>
    <n v="1"/>
    <x v="4"/>
    <x v="4"/>
    <n v="12780"/>
    <n v="6.39"/>
    <n v="766.8"/>
    <m/>
    <m/>
    <x v="1"/>
    <m/>
    <x v="2"/>
    <x v="6"/>
  </r>
  <r>
    <d v="2022-11-29T00:00:00"/>
    <n v="18366"/>
    <s v="Pam"/>
    <n v="1"/>
    <x v="4"/>
    <x v="4"/>
    <n v="12740"/>
    <n v="6.37"/>
    <n v="764.4"/>
    <m/>
    <m/>
    <x v="1"/>
    <m/>
    <x v="2"/>
    <x v="6"/>
  </r>
  <r>
    <d v="2022-11-29T00:00:00"/>
    <n v="18367"/>
    <s v="Scott"/>
    <n v="2"/>
    <x v="4"/>
    <x v="4"/>
    <n v="9660"/>
    <n v="4.83"/>
    <n v="579.6"/>
    <m/>
    <m/>
    <x v="1"/>
    <m/>
    <x v="2"/>
    <x v="6"/>
  </r>
  <r>
    <d v="2022-11-29T00:00:00"/>
    <n v="18365"/>
    <s v="Larry"/>
    <n v="3"/>
    <x v="4"/>
    <x v="4"/>
    <n v="18160"/>
    <n v="9.08"/>
    <n v="1089.5999999999999"/>
    <m/>
    <m/>
    <x v="1"/>
    <m/>
    <x v="2"/>
    <x v="6"/>
  </r>
  <r>
    <d v="2022-11-29T00:00:00"/>
    <n v="18359"/>
    <s v="Chad"/>
    <n v="4"/>
    <x v="4"/>
    <x v="4"/>
    <n v="10340"/>
    <n v="5.17"/>
    <n v="620.4"/>
    <m/>
    <m/>
    <x v="1"/>
    <m/>
    <x v="2"/>
    <x v="6"/>
  </r>
  <r>
    <d v="2022-11-29T00:00:00"/>
    <n v="18341"/>
    <s v="bob"/>
    <s v="Rolloff"/>
    <x v="0"/>
    <x v="4"/>
    <n v="15180"/>
    <n v="7.59"/>
    <n v="910.8"/>
    <s v="Dump &amp; Return"/>
    <s v="268662-001"/>
    <x v="0"/>
    <m/>
    <x v="2"/>
    <x v="6"/>
  </r>
  <r>
    <d v="2022-11-29T00:00:00"/>
    <n v="18353"/>
    <s v="bob"/>
    <s v="Rolloff"/>
    <x v="0"/>
    <x v="4"/>
    <n v="4300"/>
    <n v="2.15"/>
    <n v="258"/>
    <s v="Dump &amp; Return"/>
    <s v="272077-001"/>
    <x v="0"/>
    <m/>
    <x v="2"/>
    <x v="6"/>
  </r>
  <r>
    <d v="2022-11-29T00:00:00"/>
    <n v="18362"/>
    <s v="bob"/>
    <s v="Rolloff"/>
    <x v="0"/>
    <x v="4"/>
    <n v="2820"/>
    <n v="1.41"/>
    <n v="169.2"/>
    <s v="Dump &amp; Return"/>
    <s v="264661-001"/>
    <x v="0"/>
    <m/>
    <x v="2"/>
    <x v="6"/>
  </r>
  <r>
    <d v="2022-11-29T00:00:00"/>
    <n v="18335"/>
    <s v="dave"/>
    <s v="Rolloff"/>
    <x v="0"/>
    <x v="4"/>
    <n v="17120"/>
    <n v="8.56"/>
    <n v="1027.2"/>
    <s v="Dump &amp; Return"/>
    <s v="266663-001"/>
    <x v="0"/>
    <m/>
    <x v="2"/>
    <x v="6"/>
  </r>
  <r>
    <d v="2022-11-29T00:00:00"/>
    <n v="18334"/>
    <s v="dave"/>
    <s v="Rolloff"/>
    <x v="0"/>
    <x v="4"/>
    <n v="6180"/>
    <n v="3.09"/>
    <n v="370.79999999999995"/>
    <s v="Final Pull"/>
    <s v="260333-002"/>
    <x v="0"/>
    <m/>
    <x v="2"/>
    <x v="6"/>
  </r>
  <r>
    <d v="2022-11-30T00:00:00"/>
    <n v="18383"/>
    <s v="Scott"/>
    <n v="1"/>
    <x v="3"/>
    <x v="4"/>
    <n v="9560"/>
    <n v="4.78"/>
    <n v="573.6"/>
    <m/>
    <m/>
    <x v="1"/>
    <m/>
    <x v="2"/>
    <x v="6"/>
  </r>
  <r>
    <d v="2022-11-30T00:00:00"/>
    <n v="18405"/>
    <s v="Scott"/>
    <n v="1"/>
    <x v="3"/>
    <x v="4"/>
    <n v="12720"/>
    <n v="6.36"/>
    <n v="763.2"/>
    <m/>
    <m/>
    <x v="1"/>
    <m/>
    <x v="2"/>
    <x v="6"/>
  </r>
  <r>
    <d v="2022-11-30T00:00:00"/>
    <n v="18399"/>
    <s v="Pam"/>
    <n v="2"/>
    <x v="4"/>
    <x v="4"/>
    <n v="18960"/>
    <n v="9.48"/>
    <n v="1137.6000000000001"/>
    <m/>
    <m/>
    <x v="1"/>
    <m/>
    <x v="2"/>
    <x v="6"/>
  </r>
  <r>
    <d v="2022-11-30T00:00:00"/>
    <n v="18411"/>
    <s v="Larry"/>
    <n v="3"/>
    <x v="4"/>
    <x v="4"/>
    <n v="11360"/>
    <n v="5.68"/>
    <n v="681.59999999999991"/>
    <m/>
    <m/>
    <x v="1"/>
    <m/>
    <x v="2"/>
    <x v="6"/>
  </r>
  <r>
    <d v="2022-11-30T00:00:00"/>
    <n v="18402"/>
    <s v="Zac"/>
    <n v="4"/>
    <x v="4"/>
    <x v="4"/>
    <n v="15540"/>
    <n v="7.77"/>
    <n v="932.4"/>
    <m/>
    <m/>
    <x v="1"/>
    <m/>
    <x v="2"/>
    <x v="6"/>
  </r>
  <r>
    <d v="2022-11-30T00:00:00"/>
    <n v="18387"/>
    <s v="bob"/>
    <s v="Rolloff"/>
    <x v="0"/>
    <x v="4"/>
    <n v="2580"/>
    <n v="1.29"/>
    <n v="154.80000000000001"/>
    <s v="Dump &amp; Return"/>
    <s v="270950-001"/>
    <x v="0"/>
    <m/>
    <x v="2"/>
    <x v="6"/>
  </r>
  <r>
    <d v="2022-12-01T00:00:00"/>
    <n v="18423"/>
    <s v="Zac"/>
    <n v="4"/>
    <x v="4"/>
    <x v="4"/>
    <n v="2100"/>
    <n v="1.05"/>
    <n v="126"/>
    <m/>
    <m/>
    <x v="1"/>
    <m/>
    <x v="2"/>
    <x v="7"/>
  </r>
  <r>
    <d v="2022-12-01T00:00:00"/>
    <n v="18422"/>
    <s v="Larry"/>
    <n v="1"/>
    <x v="4"/>
    <x v="4"/>
    <n v="8780"/>
    <n v="4.3899999999999997"/>
    <n v="526.79999999999995"/>
    <m/>
    <m/>
    <x v="1"/>
    <m/>
    <x v="2"/>
    <x v="7"/>
  </r>
  <r>
    <d v="2022-12-01T00:00:00"/>
    <n v="18452"/>
    <s v="Larry"/>
    <n v="1"/>
    <x v="4"/>
    <x v="4"/>
    <n v="12840"/>
    <n v="6.42"/>
    <n v="770.4"/>
    <m/>
    <m/>
    <x v="1"/>
    <m/>
    <x v="2"/>
    <x v="7"/>
  </r>
  <r>
    <d v="2022-12-01T00:00:00"/>
    <n v="18441"/>
    <s v="Pam"/>
    <n v="2"/>
    <x v="4"/>
    <x v="4"/>
    <n v="15540"/>
    <n v="7.77"/>
    <n v="932.4"/>
    <m/>
    <m/>
    <x v="1"/>
    <m/>
    <x v="2"/>
    <x v="7"/>
  </r>
  <r>
    <d v="2022-12-01T00:00:00"/>
    <d v="1950-06-26T00:00:00"/>
    <s v="Scott"/>
    <n v="3"/>
    <x v="4"/>
    <x v="4"/>
    <n v="16340"/>
    <n v="8.17"/>
    <n v="980.4"/>
    <m/>
    <m/>
    <x v="1"/>
    <m/>
    <x v="2"/>
    <x v="7"/>
  </r>
  <r>
    <d v="2022-12-01T00:00:00"/>
    <n v="18442"/>
    <s v="bob"/>
    <s v="Rolloff"/>
    <x v="0"/>
    <x v="4"/>
    <n v="8640"/>
    <n v="4.32"/>
    <n v="518.40000000000009"/>
    <s v="Dump &amp; Return"/>
    <n v="262601"/>
    <x v="0"/>
    <m/>
    <x v="2"/>
    <x v="7"/>
  </r>
  <r>
    <d v="2022-12-01T00:00:00"/>
    <n v="18427"/>
    <s v="dave"/>
    <s v="Rolloff"/>
    <x v="0"/>
    <x v="4"/>
    <n v="4460"/>
    <n v="2.23"/>
    <n v="267.60000000000002"/>
    <s v="Dump &amp; Return"/>
    <n v="268979"/>
    <x v="0"/>
    <m/>
    <x v="2"/>
    <x v="7"/>
  </r>
  <r>
    <d v="2022-12-01T00:00:00"/>
    <n v="18433"/>
    <s v="dave"/>
    <s v="Rolloff"/>
    <x v="0"/>
    <x v="4"/>
    <n v="6980"/>
    <n v="3.49"/>
    <n v="418.8"/>
    <s v="Final Pull"/>
    <n v="12803509"/>
    <x v="0"/>
    <m/>
    <x v="2"/>
    <x v="7"/>
  </r>
  <r>
    <d v="2022-12-02T00:00:00"/>
    <n v="18482"/>
    <s v="Pam"/>
    <n v="1"/>
    <x v="3"/>
    <x v="4"/>
    <n v="10240"/>
    <n v="5.12"/>
    <n v="614.4"/>
    <m/>
    <m/>
    <x v="1"/>
    <m/>
    <x v="2"/>
    <x v="7"/>
  </r>
  <r>
    <d v="2022-12-02T00:00:00"/>
    <n v="18458"/>
    <s v="Pam"/>
    <n v="1"/>
    <x v="3"/>
    <x v="4"/>
    <n v="11720"/>
    <n v="5.86"/>
    <n v="703.2"/>
    <m/>
    <m/>
    <x v="1"/>
    <m/>
    <x v="2"/>
    <x v="7"/>
  </r>
  <r>
    <d v="2022-12-02T00:00:00"/>
    <d v="1950-08-05T00:00:00"/>
    <s v="Scott"/>
    <n v="2"/>
    <x v="4"/>
    <x v="4"/>
    <n v="20280"/>
    <n v="10.14"/>
    <n v="1216.8000000000002"/>
    <m/>
    <m/>
    <x v="1"/>
    <m/>
    <x v="2"/>
    <x v="7"/>
  </r>
  <r>
    <d v="2022-12-02T00:00:00"/>
    <n v="18488"/>
    <s v="Larry"/>
    <n v="3"/>
    <x v="4"/>
    <x v="4"/>
    <n v="12560"/>
    <n v="6.28"/>
    <n v="753.6"/>
    <m/>
    <m/>
    <x v="1"/>
    <m/>
    <x v="2"/>
    <x v="7"/>
  </r>
  <r>
    <d v="2022-12-02T00:00:00"/>
    <n v="18460"/>
    <s v="Chad"/>
    <s v="Rolloff"/>
    <x v="0"/>
    <x v="4"/>
    <n v="8440"/>
    <n v="4.22"/>
    <n v="506.4"/>
    <s v="Dump &amp; Return"/>
    <s v="268662-001"/>
    <x v="0"/>
    <m/>
    <x v="2"/>
    <x v="7"/>
  </r>
  <r>
    <d v="2022-12-02T00:00:00"/>
    <n v="18464"/>
    <s v="dave"/>
    <s v="Rolloff"/>
    <x v="0"/>
    <x v="4"/>
    <n v="4580"/>
    <n v="2.29"/>
    <n v="274.8"/>
    <s v="Dump &amp; Return"/>
    <n v="274237"/>
    <x v="0"/>
    <m/>
    <x v="2"/>
    <x v="7"/>
  </r>
  <r>
    <d v="2022-12-02T00:00:00"/>
    <n v="18463"/>
    <s v="dave"/>
    <s v="Rolloff"/>
    <x v="0"/>
    <x v="4"/>
    <n v="5920"/>
    <n v="2.96"/>
    <n v="355.2"/>
    <s v="Dump &amp; Return"/>
    <s v="272723-002"/>
    <x v="0"/>
    <m/>
    <x v="2"/>
    <x v="7"/>
  </r>
  <r>
    <d v="2022-12-02T00:00:00"/>
    <n v="18471"/>
    <s v="dave"/>
    <s v="Rolloff"/>
    <x v="0"/>
    <x v="4"/>
    <n v="6720"/>
    <n v="3.36"/>
    <n v="403.2"/>
    <s v="Final Pull"/>
    <n v="12803490"/>
    <x v="0"/>
    <m/>
    <x v="2"/>
    <x v="7"/>
  </r>
  <r>
    <d v="2022-12-05T00:00:00"/>
    <n v="18523"/>
    <s v="Pam"/>
    <n v="1"/>
    <x v="3"/>
    <x v="4"/>
    <n v="13140"/>
    <n v="6.57"/>
    <n v="788.40000000000009"/>
    <m/>
    <m/>
    <x v="1"/>
    <m/>
    <x v="2"/>
    <x v="7"/>
  </r>
  <r>
    <d v="2022-12-05T00:00:00"/>
    <n v="18544"/>
    <s v="Pam"/>
    <n v="1"/>
    <x v="3"/>
    <x v="4"/>
    <n v="9680"/>
    <n v="4.84"/>
    <n v="580.79999999999995"/>
    <m/>
    <m/>
    <x v="1"/>
    <m/>
    <x v="2"/>
    <x v="7"/>
  </r>
  <r>
    <d v="2022-12-05T00:00:00"/>
    <n v="18562"/>
    <s v="Larry"/>
    <n v="2"/>
    <x v="4"/>
    <x v="4"/>
    <n v="10740"/>
    <n v="5.37"/>
    <n v="644.4"/>
    <m/>
    <m/>
    <x v="1"/>
    <m/>
    <x v="2"/>
    <x v="7"/>
  </r>
  <r>
    <d v="2022-12-05T00:00:00"/>
    <n v="18549"/>
    <s v="Scott"/>
    <n v="3"/>
    <x v="4"/>
    <x v="4"/>
    <n v="17540"/>
    <n v="8.77"/>
    <n v="1052.3999999999999"/>
    <m/>
    <m/>
    <x v="1"/>
    <m/>
    <x v="2"/>
    <x v="7"/>
  </r>
  <r>
    <d v="2022-12-05T00:00:00"/>
    <n v="18551"/>
    <s v="dave"/>
    <n v="4"/>
    <x v="4"/>
    <x v="4"/>
    <n v="11660"/>
    <n v="5.83"/>
    <n v="699.6"/>
    <m/>
    <m/>
    <x v="1"/>
    <m/>
    <x v="2"/>
    <x v="7"/>
  </r>
  <r>
    <d v="2022-12-05T00:00:00"/>
    <n v="18525"/>
    <s v="bob"/>
    <s v="Rolloff"/>
    <x v="0"/>
    <x v="4"/>
    <n v="8640"/>
    <n v="4.32"/>
    <n v="518.40000000000009"/>
    <s v="Final Pull"/>
    <n v="12803808"/>
    <x v="0"/>
    <m/>
    <x v="2"/>
    <x v="7"/>
  </r>
  <r>
    <d v="2022-12-05T00:00:00"/>
    <n v="18526"/>
    <s v="bob"/>
    <s v="Rolloff"/>
    <x v="0"/>
    <x v="4"/>
    <n v="7040"/>
    <n v="3.52"/>
    <n v="422.4"/>
    <s v="Dump &amp; Return"/>
    <s v="12797190-001"/>
    <x v="0"/>
    <m/>
    <x v="2"/>
    <x v="7"/>
  </r>
  <r>
    <d v="2022-12-05T00:00:00"/>
    <n v="18531"/>
    <s v="bob"/>
    <s v="Rolloff"/>
    <x v="0"/>
    <x v="4"/>
    <n v="7000"/>
    <n v="3.5"/>
    <n v="420"/>
    <s v="Dump &amp; Return"/>
    <n v="271296"/>
    <x v="0"/>
    <m/>
    <x v="2"/>
    <x v="7"/>
  </r>
  <r>
    <d v="2022-12-05T00:00:00"/>
    <n v="18541"/>
    <s v="bob"/>
    <s v="Rolloff"/>
    <x v="0"/>
    <x v="4"/>
    <n v="3500"/>
    <n v="1.75"/>
    <n v="210"/>
    <s v="Dump &amp; Return"/>
    <n v="269949"/>
    <x v="0"/>
    <m/>
    <x v="2"/>
    <x v="7"/>
  </r>
  <r>
    <d v="2022-12-06T00:00:00"/>
    <n v="18581"/>
    <s v="Pam"/>
    <n v="1"/>
    <x v="4"/>
    <x v="4"/>
    <n v="12160"/>
    <n v="6.08"/>
    <n v="729.6"/>
    <m/>
    <m/>
    <x v="1"/>
    <m/>
    <x v="2"/>
    <x v="7"/>
  </r>
  <r>
    <d v="2022-12-06T00:00:00"/>
    <n v="18607"/>
    <s v="Pam"/>
    <n v="1"/>
    <x v="4"/>
    <x v="4"/>
    <n v="10400"/>
    <n v="5.2"/>
    <n v="624"/>
    <m/>
    <m/>
    <x v="1"/>
    <m/>
    <x v="2"/>
    <x v="7"/>
  </r>
  <r>
    <d v="2022-12-06T00:00:00"/>
    <n v="18604"/>
    <s v="Scott"/>
    <n v="2"/>
    <x v="4"/>
    <x v="4"/>
    <n v="9500"/>
    <n v="4.75"/>
    <n v="570"/>
    <m/>
    <m/>
    <x v="1"/>
    <m/>
    <x v="2"/>
    <x v="7"/>
  </r>
  <r>
    <d v="2022-12-06T00:00:00"/>
    <n v="18616"/>
    <s v="Larry"/>
    <n v="3"/>
    <x v="4"/>
    <x v="4"/>
    <n v="19760"/>
    <n v="9.8800000000000008"/>
    <n v="1185.6000000000001"/>
    <m/>
    <m/>
    <x v="1"/>
    <m/>
    <x v="2"/>
    <x v="7"/>
  </r>
  <r>
    <d v="2022-12-06T00:00:00"/>
    <n v="18601"/>
    <s v="dave"/>
    <n v="4"/>
    <x v="4"/>
    <x v="4"/>
    <n v="9920"/>
    <n v="4.96"/>
    <n v="595.20000000000005"/>
    <m/>
    <m/>
    <x v="1"/>
    <m/>
    <x v="2"/>
    <x v="7"/>
  </r>
  <r>
    <d v="2022-12-06T00:00:00"/>
    <n v="18573"/>
    <s v="bob"/>
    <s v="Rolloff"/>
    <x v="0"/>
    <x v="4"/>
    <n v="10860"/>
    <n v="5.43"/>
    <n v="651.59999999999991"/>
    <s v="Dump &amp; Return"/>
    <n v="264619"/>
    <x v="0"/>
    <m/>
    <x v="2"/>
    <x v="7"/>
  </r>
  <r>
    <d v="2022-12-06T00:00:00"/>
    <n v="18586"/>
    <s v="bob"/>
    <s v="Rolloff"/>
    <x v="0"/>
    <x v="4"/>
    <n v="6140"/>
    <n v="3.07"/>
    <n v="368.4"/>
    <s v="Dump &amp; Return"/>
    <s v="272723-002"/>
    <x v="0"/>
    <m/>
    <x v="2"/>
    <x v="7"/>
  </r>
  <r>
    <d v="2022-12-06T00:00:00"/>
    <n v="18594"/>
    <s v="bob"/>
    <s v="Rolloff"/>
    <x v="0"/>
    <x v="4"/>
    <n v="3020"/>
    <n v="1.51"/>
    <n v="181.2"/>
    <s v="Final Pull"/>
    <s v="260315-002"/>
    <x v="0"/>
    <m/>
    <x v="2"/>
    <x v="7"/>
  </r>
  <r>
    <d v="2022-12-06T00:00:00"/>
    <n v="18596"/>
    <s v="Paul"/>
    <s v="Rolloff"/>
    <x v="0"/>
    <x v="4"/>
    <n v="10440"/>
    <n v="5.22"/>
    <n v="626.4"/>
    <s v="Dump &amp; Return"/>
    <n v="262601"/>
    <x v="0"/>
    <m/>
    <x v="2"/>
    <x v="7"/>
  </r>
  <r>
    <d v="2022-12-07T00:00:00"/>
    <n v="18630"/>
    <s v="Scott"/>
    <n v="1"/>
    <x v="3"/>
    <x v="4"/>
    <n v="9200"/>
    <n v="4.5999999999999996"/>
    <n v="552"/>
    <m/>
    <m/>
    <x v="1"/>
    <m/>
    <x v="2"/>
    <x v="7"/>
  </r>
  <r>
    <d v="2022-12-07T00:00:00"/>
    <n v="18668"/>
    <s v="Scott"/>
    <n v="1"/>
    <x v="3"/>
    <x v="4"/>
    <n v="13420"/>
    <n v="6.71"/>
    <n v="805.2"/>
    <m/>
    <m/>
    <x v="1"/>
    <m/>
    <x v="2"/>
    <x v="7"/>
  </r>
  <r>
    <d v="2022-12-07T00:00:00"/>
    <n v="18651"/>
    <s v="Pam"/>
    <n v="2"/>
    <x v="4"/>
    <x v="4"/>
    <n v="17380"/>
    <n v="8.69"/>
    <n v="1042.8"/>
    <m/>
    <m/>
    <x v="1"/>
    <m/>
    <x v="2"/>
    <x v="7"/>
  </r>
  <r>
    <d v="2022-12-07T00:00:00"/>
    <n v="18676"/>
    <s v="Larry"/>
    <n v="3"/>
    <x v="4"/>
    <x v="4"/>
    <n v="13740"/>
    <n v="6.87"/>
    <n v="824.4"/>
    <m/>
    <m/>
    <x v="1"/>
    <m/>
    <x v="2"/>
    <x v="7"/>
  </r>
  <r>
    <d v="2022-12-07T00:00:00"/>
    <n v="18664"/>
    <s v="dave"/>
    <n v="4"/>
    <x v="4"/>
    <x v="4"/>
    <n v="17600"/>
    <n v="8.8000000000000007"/>
    <n v="1056"/>
    <m/>
    <m/>
    <x v="1"/>
    <m/>
    <x v="2"/>
    <x v="7"/>
  </r>
  <r>
    <d v="2022-12-07T00:00:00"/>
    <n v="18627"/>
    <s v="bob"/>
    <s v="Rolloff"/>
    <x v="0"/>
    <x v="4"/>
    <n v="2160"/>
    <n v="1.08"/>
    <n v="129.60000000000002"/>
    <s v="Dump &amp; Return"/>
    <s v="270950-001"/>
    <x v="0"/>
    <m/>
    <x v="2"/>
    <x v="7"/>
  </r>
  <r>
    <d v="2022-12-07T00:00:00"/>
    <n v="18653"/>
    <s v="Paul"/>
    <s v="Rolloff"/>
    <x v="0"/>
    <x v="4"/>
    <n v="12900"/>
    <n v="6.45"/>
    <n v="774"/>
    <s v="Final Pull"/>
    <n v="12803284"/>
    <x v="0"/>
    <m/>
    <x v="2"/>
    <x v="7"/>
  </r>
  <r>
    <d v="2022-12-08T00:00:00"/>
    <n v="18688"/>
    <s v="Larry"/>
    <n v="1"/>
    <x v="4"/>
    <x v="4"/>
    <n v="8400"/>
    <n v="4.2"/>
    <n v="504"/>
    <m/>
    <m/>
    <x v="1"/>
    <m/>
    <x v="2"/>
    <x v="7"/>
  </r>
  <r>
    <d v="2022-12-08T00:00:00"/>
    <n v="18719"/>
    <s v="Larry"/>
    <n v="1"/>
    <x v="4"/>
    <x v="4"/>
    <n v="12720"/>
    <n v="6.36"/>
    <n v="763.2"/>
    <m/>
    <m/>
    <x v="1"/>
    <m/>
    <x v="2"/>
    <x v="7"/>
  </r>
  <r>
    <d v="2022-12-08T00:00:00"/>
    <n v="18709"/>
    <s v="Pam"/>
    <n v="2"/>
    <x v="4"/>
    <x v="4"/>
    <n v="15240"/>
    <n v="7.62"/>
    <n v="914.4"/>
    <m/>
    <m/>
    <x v="1"/>
    <m/>
    <x v="2"/>
    <x v="7"/>
  </r>
  <r>
    <d v="2022-12-08T00:00:00"/>
    <n v="18708"/>
    <s v="Scott"/>
    <n v="3"/>
    <x v="4"/>
    <x v="4"/>
    <n v="15140"/>
    <n v="7.57"/>
    <n v="908.40000000000009"/>
    <m/>
    <m/>
    <x v="1"/>
    <m/>
    <x v="2"/>
    <x v="7"/>
  </r>
  <r>
    <d v="2022-12-08T00:00:00"/>
    <n v="18705"/>
    <s v="bob "/>
    <s v="Rolloff"/>
    <x v="0"/>
    <x v="4"/>
    <n v="10920"/>
    <n v="5.46"/>
    <n v="655.20000000000005"/>
    <s v="Dump &amp; Return"/>
    <n v="262601"/>
    <x v="0"/>
    <m/>
    <x v="2"/>
    <x v="7"/>
  </r>
  <r>
    <d v="2022-12-08T00:00:00"/>
    <n v="18704"/>
    <s v="bob"/>
    <s v="Rolloff"/>
    <x v="0"/>
    <x v="4"/>
    <n v="6480"/>
    <n v="3.24"/>
    <n v="388.8"/>
    <s v="Dump &amp; Return"/>
    <s v="12797190-001"/>
    <x v="0"/>
    <m/>
    <x v="2"/>
    <x v="7"/>
  </r>
  <r>
    <d v="2022-12-08T00:00:00"/>
    <n v="18685"/>
    <s v="dave"/>
    <s v="Rolloff"/>
    <x v="0"/>
    <x v="4"/>
    <n v="3640"/>
    <n v="1.82"/>
    <n v="218.4"/>
    <s v="Dump &amp; Return"/>
    <n v="273083"/>
    <x v="0"/>
    <m/>
    <x v="2"/>
    <x v="7"/>
  </r>
  <r>
    <d v="2022-12-08T00:00:00"/>
    <n v="18686"/>
    <s v="dave"/>
    <s v="Rolloff"/>
    <x v="0"/>
    <x v="4"/>
    <n v="3880"/>
    <n v="1.94"/>
    <n v="232.79999999999998"/>
    <s v="Dump &amp; Return"/>
    <n v="12798338"/>
    <x v="0"/>
    <m/>
    <x v="2"/>
    <x v="7"/>
  </r>
  <r>
    <d v="2022-12-08T00:00:00"/>
    <n v="18691"/>
    <s v="dave"/>
    <s v="Rolloff"/>
    <x v="0"/>
    <x v="4"/>
    <n v="3760"/>
    <n v="1.88"/>
    <n v="225.6"/>
    <s v="Dump &amp; Return"/>
    <n v="266390"/>
    <x v="0"/>
    <m/>
    <x v="2"/>
    <x v="7"/>
  </r>
  <r>
    <d v="2022-12-08T00:00:00"/>
    <n v="18700"/>
    <s v="dave"/>
    <s v="Rolloff"/>
    <x v="0"/>
    <x v="4"/>
    <n v="5600"/>
    <n v="2.8"/>
    <n v="336"/>
    <s v="Dump &amp; Return"/>
    <s v="12800437-002"/>
    <x v="0"/>
    <m/>
    <x v="2"/>
    <x v="7"/>
  </r>
  <r>
    <d v="2022-12-09T00:00:00"/>
    <n v="18752"/>
    <s v="Pam"/>
    <n v="1"/>
    <x v="3"/>
    <x v="4"/>
    <n v="10340"/>
    <n v="5.17"/>
    <n v="620.4"/>
    <m/>
    <m/>
    <x v="1"/>
    <m/>
    <x v="2"/>
    <x v="7"/>
  </r>
  <r>
    <d v="2022-12-09T00:00:00"/>
    <n v="18729"/>
    <s v="Pam"/>
    <n v="1"/>
    <x v="3"/>
    <x v="4"/>
    <n v="11480"/>
    <n v="5.74"/>
    <n v="688.80000000000007"/>
    <m/>
    <m/>
    <x v="1"/>
    <m/>
    <x v="2"/>
    <x v="7"/>
  </r>
  <r>
    <d v="2022-12-09T00:00:00"/>
    <n v="18751"/>
    <s v="Scott"/>
    <n v="2"/>
    <x v="4"/>
    <x v="4"/>
    <n v="19500"/>
    <n v="9.75"/>
    <n v="1170"/>
    <m/>
    <m/>
    <x v="1"/>
    <m/>
    <x v="2"/>
    <x v="7"/>
  </r>
  <r>
    <d v="2022-12-09T00:00:00"/>
    <n v="18758"/>
    <s v="Larry"/>
    <n v="3"/>
    <x v="4"/>
    <x v="4"/>
    <n v="10960"/>
    <n v="5.48"/>
    <n v="657.6"/>
    <m/>
    <m/>
    <x v="1"/>
    <m/>
    <x v="2"/>
    <x v="7"/>
  </r>
  <r>
    <d v="2022-12-09T00:00:00"/>
    <n v="18728"/>
    <s v="dave"/>
    <s v="Rolloff"/>
    <x v="0"/>
    <x v="4"/>
    <n v="12580"/>
    <n v="6.29"/>
    <n v="754.8"/>
    <s v="Dump &amp; Return"/>
    <s v="268662-001"/>
    <x v="0"/>
    <m/>
    <x v="2"/>
    <x v="7"/>
  </r>
  <r>
    <d v="2022-12-12T00:00:00"/>
    <n v="18792"/>
    <s v="Pam"/>
    <n v="1"/>
    <x v="3"/>
    <x v="4"/>
    <n v="11980"/>
    <n v="5.99"/>
    <n v="718.80000000000007"/>
    <m/>
    <m/>
    <x v="1"/>
    <m/>
    <x v="2"/>
    <x v="7"/>
  </r>
  <r>
    <d v="2022-12-12T00:00:00"/>
    <n v="18819"/>
    <s v="Pam"/>
    <n v="1"/>
    <x v="3"/>
    <x v="4"/>
    <n v="11060"/>
    <n v="5.53"/>
    <n v="663.6"/>
    <m/>
    <m/>
    <x v="1"/>
    <m/>
    <x v="2"/>
    <x v="7"/>
  </r>
  <r>
    <d v="2022-12-12T00:00:00"/>
    <n v="18836"/>
    <s v="Larry"/>
    <n v="2"/>
    <x v="4"/>
    <x v="4"/>
    <n v="11280"/>
    <n v="5.64"/>
    <n v="676.8"/>
    <m/>
    <m/>
    <x v="1"/>
    <m/>
    <x v="2"/>
    <x v="7"/>
  </r>
  <r>
    <d v="2022-12-12T00:00:00"/>
    <n v="18827"/>
    <s v="Scott"/>
    <n v="3"/>
    <x v="4"/>
    <x v="4"/>
    <n v="17280"/>
    <n v="8.64"/>
    <n v="1036.8000000000002"/>
    <m/>
    <m/>
    <x v="1"/>
    <m/>
    <x v="2"/>
    <x v="7"/>
  </r>
  <r>
    <d v="2022-12-12T00:00:00"/>
    <n v="18833"/>
    <s v="Chad"/>
    <n v="4"/>
    <x v="4"/>
    <x v="4"/>
    <n v="13020"/>
    <n v="6.51"/>
    <n v="781.19999999999993"/>
    <m/>
    <m/>
    <x v="1"/>
    <m/>
    <x v="2"/>
    <x v="7"/>
  </r>
  <r>
    <d v="2022-12-12T00:00:00"/>
    <n v="18793"/>
    <s v="bob"/>
    <s v="Rolloff"/>
    <x v="0"/>
    <x v="4"/>
    <n v="2680"/>
    <n v="1.34"/>
    <n v="160.80000000000001"/>
    <s v="Dump &amp; Return"/>
    <s v="272859-002"/>
    <x v="0"/>
    <m/>
    <x v="2"/>
    <x v="7"/>
  </r>
  <r>
    <d v="2022-12-12T00:00:00"/>
    <n v="18806"/>
    <s v="bob"/>
    <s v="Rolloff"/>
    <x v="0"/>
    <x v="4"/>
    <n v="3460"/>
    <n v="1.73"/>
    <n v="207.6"/>
    <s v="Dump &amp; Return"/>
    <n v="271296"/>
    <x v="0"/>
    <m/>
    <x v="2"/>
    <x v="7"/>
  </r>
  <r>
    <d v="2022-12-13T00:00:00"/>
    <n v="18852"/>
    <s v="Pam"/>
    <n v="1"/>
    <x v="4"/>
    <x v="4"/>
    <n v="13160"/>
    <n v="6.58"/>
    <n v="789.6"/>
    <m/>
    <m/>
    <x v="1"/>
    <m/>
    <x v="2"/>
    <x v="7"/>
  </r>
  <r>
    <d v="2022-12-13T00:00:00"/>
    <n v="18879"/>
    <s v="Pam"/>
    <n v="1"/>
    <x v="4"/>
    <x v="4"/>
    <n v="9920"/>
    <n v="4.96"/>
    <n v="595.20000000000005"/>
    <m/>
    <m/>
    <x v="1"/>
    <m/>
    <x v="2"/>
    <x v="7"/>
  </r>
  <r>
    <d v="2022-12-13T00:00:00"/>
    <n v="18880"/>
    <s v="Scott"/>
    <n v="2"/>
    <x v="4"/>
    <x v="4"/>
    <n v="8900"/>
    <n v="4.45"/>
    <n v="534"/>
    <m/>
    <m/>
    <x v="1"/>
    <m/>
    <x v="2"/>
    <x v="7"/>
  </r>
  <r>
    <d v="2022-12-13T00:00:00"/>
    <n v="18882"/>
    <s v="Larry"/>
    <n v="3"/>
    <x v="4"/>
    <x v="4"/>
    <n v="18060"/>
    <n v="9.0299999999999994"/>
    <n v="1083.5999999999999"/>
    <m/>
    <m/>
    <x v="1"/>
    <m/>
    <x v="2"/>
    <x v="7"/>
  </r>
  <r>
    <d v="2022-12-13T00:00:00"/>
    <n v="18872"/>
    <s v="Chad"/>
    <n v="4"/>
    <x v="4"/>
    <x v="4"/>
    <n v="9560"/>
    <n v="4.78"/>
    <n v="573.6"/>
    <m/>
    <m/>
    <x v="1"/>
    <m/>
    <x v="2"/>
    <x v="7"/>
  </r>
  <r>
    <d v="2022-12-13T00:00:00"/>
    <n v="18844"/>
    <s v="bob"/>
    <s v="Rolloff"/>
    <x v="0"/>
    <x v="4"/>
    <n v="6900"/>
    <n v="3.45"/>
    <n v="414"/>
    <s v="Dump &amp; Return"/>
    <s v="272723-002"/>
    <x v="0"/>
    <m/>
    <x v="2"/>
    <x v="7"/>
  </r>
  <r>
    <d v="2022-12-13T00:00:00"/>
    <d v="1951-08-21T00:00:00"/>
    <s v="bob"/>
    <s v="Rolloff"/>
    <x v="0"/>
    <x v="4"/>
    <n v="10480"/>
    <n v="5.24"/>
    <n v="628.80000000000007"/>
    <s v="Dump &amp; Return"/>
    <s v="268662-001"/>
    <x v="0"/>
    <m/>
    <x v="2"/>
    <x v="7"/>
  </r>
  <r>
    <d v="2022-12-13T00:00:00"/>
    <n v="18878"/>
    <s v="bob"/>
    <s v="Rolloff"/>
    <x v="0"/>
    <x v="4"/>
    <n v="6040"/>
    <n v="3.02"/>
    <n v="362.4"/>
    <s v="Final Pull"/>
    <n v="12800362"/>
    <x v="0"/>
    <m/>
    <x v="2"/>
    <x v="7"/>
  </r>
  <r>
    <d v="2022-12-13T00:00:00"/>
    <n v="18871"/>
    <s v="Paul"/>
    <s v="Rolloff"/>
    <x v="1"/>
    <x v="4"/>
    <n v="6740"/>
    <n v="3.37"/>
    <n v="404.40000000000003"/>
    <s v="Final Pull"/>
    <s v="273937-002"/>
    <x v="3"/>
    <m/>
    <x v="0"/>
    <x v="7"/>
  </r>
  <r>
    <d v="2022-12-13T00:00:00"/>
    <n v="18860"/>
    <s v="dave"/>
    <s v="Rolloff"/>
    <x v="0"/>
    <x v="4"/>
    <n v="2280"/>
    <n v="1.1399999999999999"/>
    <n v="136.79999999999998"/>
    <s v="Final Pull"/>
    <s v="261100-002"/>
    <x v="0"/>
    <m/>
    <x v="2"/>
    <x v="7"/>
  </r>
  <r>
    <d v="2022-12-13T00:00:00"/>
    <n v="18859"/>
    <s v="dave"/>
    <s v="Rolloff"/>
    <x v="0"/>
    <x v="4"/>
    <n v="2520"/>
    <n v="1.26"/>
    <n v="151.19999999999999"/>
    <s v="Dump &amp; Return"/>
    <n v="270389"/>
    <x v="0"/>
    <m/>
    <x v="2"/>
    <x v="7"/>
  </r>
  <r>
    <d v="2022-12-14T00:00:00"/>
    <n v="18903"/>
    <s v="Scott"/>
    <n v="1"/>
    <x v="3"/>
    <x v="4"/>
    <n v="7360"/>
    <n v="3.68"/>
    <n v="441.6"/>
    <m/>
    <m/>
    <x v="1"/>
    <m/>
    <x v="2"/>
    <x v="7"/>
  </r>
  <r>
    <d v="2022-12-14T00:00:00"/>
    <n v="18936"/>
    <s v="Scott"/>
    <n v="1"/>
    <x v="3"/>
    <x v="4"/>
    <n v="12420"/>
    <n v="6.21"/>
    <n v="745.2"/>
    <m/>
    <m/>
    <x v="1"/>
    <m/>
    <x v="2"/>
    <x v="7"/>
  </r>
  <r>
    <d v="2022-12-14T00:00:00"/>
    <n v="18931"/>
    <s v="Pam"/>
    <n v="2"/>
    <x v="4"/>
    <x v="4"/>
    <n v="16140"/>
    <n v="8.07"/>
    <n v="968.40000000000009"/>
    <m/>
    <m/>
    <x v="1"/>
    <m/>
    <x v="2"/>
    <x v="7"/>
  </r>
  <r>
    <d v="2022-12-14T00:00:00"/>
    <n v="18945"/>
    <s v="Larry"/>
    <n v="3"/>
    <x v="4"/>
    <x v="4"/>
    <n v="11520"/>
    <n v="5.76"/>
    <n v="691.19999999999993"/>
    <m/>
    <m/>
    <x v="1"/>
    <m/>
    <x v="2"/>
    <x v="7"/>
  </r>
  <r>
    <d v="2022-12-14T00:00:00"/>
    <n v="18944"/>
    <s v="Chad"/>
    <n v="4"/>
    <x v="4"/>
    <x v="4"/>
    <n v="16160"/>
    <n v="8.08"/>
    <n v="969.6"/>
    <m/>
    <m/>
    <x v="1"/>
    <m/>
    <x v="2"/>
    <x v="7"/>
  </r>
  <r>
    <d v="2022-12-14T00:00:00"/>
    <n v="18918"/>
    <s v="bob"/>
    <s v="Rolloff"/>
    <x v="0"/>
    <x v="4"/>
    <n v="3260"/>
    <n v="1.63"/>
    <n v="195.6"/>
    <s v="Dump &amp; Return"/>
    <s v="266494-0001"/>
    <x v="0"/>
    <m/>
    <x v="2"/>
    <x v="7"/>
  </r>
  <r>
    <d v="2022-12-14T00:00:00"/>
    <n v="18899"/>
    <s v="bob"/>
    <s v="Rolloff"/>
    <x v="0"/>
    <x v="4"/>
    <n v="1700"/>
    <n v="0.85"/>
    <n v="102"/>
    <s v="Dump &amp; Return"/>
    <s v="270950-001"/>
    <x v="0"/>
    <m/>
    <x v="2"/>
    <x v="7"/>
  </r>
  <r>
    <d v="2022-12-14T00:00:00"/>
    <n v="18900"/>
    <s v="bob"/>
    <s v="Rolloff"/>
    <x v="0"/>
    <x v="4"/>
    <n v="3060"/>
    <n v="1.53"/>
    <n v="183.6"/>
    <s v="Dump &amp; Return"/>
    <n v="263833"/>
    <x v="0"/>
    <m/>
    <x v="2"/>
    <x v="7"/>
  </r>
  <r>
    <d v="2022-12-14T00:00:00"/>
    <n v="18921"/>
    <s v="Paul"/>
    <s v="Rolloff"/>
    <x v="0"/>
    <x v="4"/>
    <n v="2260"/>
    <n v="1.1299999999999999"/>
    <n v="135.6"/>
    <s v="Dump &amp; Return"/>
    <s v="12797190-001"/>
    <x v="0"/>
    <s v="Weyco trash"/>
    <x v="2"/>
    <x v="7"/>
  </r>
  <r>
    <d v="2022-12-15T00:00:00"/>
    <n v="18957"/>
    <s v="Larry"/>
    <n v="1"/>
    <x v="4"/>
    <x v="4"/>
    <n v="7120"/>
    <n v="3.56"/>
    <n v="427.2"/>
    <m/>
    <m/>
    <x v="1"/>
    <m/>
    <x v="2"/>
    <x v="7"/>
  </r>
  <r>
    <d v="2022-12-15T00:00:00"/>
    <n v="18995"/>
    <s v="Larry"/>
    <n v="1"/>
    <x v="4"/>
    <x v="4"/>
    <n v="13860"/>
    <n v="6.93"/>
    <n v="831.59999999999991"/>
    <m/>
    <m/>
    <x v="1"/>
    <m/>
    <x v="2"/>
    <x v="7"/>
  </r>
  <r>
    <d v="2022-12-15T00:00:00"/>
    <n v="18988"/>
    <s v="Pam"/>
    <n v="2"/>
    <x v="4"/>
    <x v="4"/>
    <n v="15320"/>
    <n v="7.66"/>
    <n v="919.2"/>
    <m/>
    <m/>
    <x v="1"/>
    <m/>
    <x v="2"/>
    <x v="7"/>
  </r>
  <r>
    <d v="2022-12-15T00:00:00"/>
    <n v="18986"/>
    <s v="Scott"/>
    <n v="3"/>
    <x v="4"/>
    <x v="4"/>
    <n v="13760"/>
    <n v="6.88"/>
    <n v="825.6"/>
    <m/>
    <m/>
    <x v="1"/>
    <m/>
    <x v="2"/>
    <x v="7"/>
  </r>
  <r>
    <d v="2022-12-15T00:00:00"/>
    <n v="18949"/>
    <s v="bob"/>
    <s v="Rolloff"/>
    <x v="0"/>
    <x v="4"/>
    <n v="8540"/>
    <n v="4.2699999999999996"/>
    <n v="512.4"/>
    <s v="Final Pull"/>
    <s v="12797764-003"/>
    <x v="0"/>
    <m/>
    <x v="2"/>
    <x v="7"/>
  </r>
  <r>
    <d v="2022-12-15T00:00:00"/>
    <n v="18962"/>
    <s v="bob"/>
    <s v="Rolloff"/>
    <x v="0"/>
    <x v="4"/>
    <n v="2960"/>
    <n v="1.48"/>
    <n v="177.6"/>
    <s v="Dump &amp; Return"/>
    <n v="269949"/>
    <x v="0"/>
    <m/>
    <x v="2"/>
    <x v="7"/>
  </r>
  <r>
    <d v="2022-12-15T00:00:00"/>
    <n v="18974"/>
    <s v="bob"/>
    <s v="Rolloff"/>
    <x v="0"/>
    <x v="4"/>
    <n v="5020"/>
    <n v="2.5099999999999998"/>
    <n v="301.2"/>
    <s v="Dump &amp; Return"/>
    <n v="268528"/>
    <x v="0"/>
    <m/>
    <x v="2"/>
    <x v="7"/>
  </r>
  <r>
    <d v="2022-12-16T00:00:00"/>
    <n v="19026"/>
    <s v="Pam"/>
    <n v="1"/>
    <x v="3"/>
    <x v="4"/>
    <n v="10840"/>
    <n v="5.42"/>
    <n v="650.4"/>
    <m/>
    <m/>
    <x v="1"/>
    <m/>
    <x v="2"/>
    <x v="7"/>
  </r>
  <r>
    <d v="2022-12-16T00:00:00"/>
    <n v="19004"/>
    <s v="Pam"/>
    <n v="1"/>
    <x v="3"/>
    <x v="4"/>
    <n v="12600"/>
    <n v="6.3"/>
    <n v="756"/>
    <m/>
    <m/>
    <x v="1"/>
    <m/>
    <x v="2"/>
    <x v="7"/>
  </r>
  <r>
    <d v="2022-12-16T00:00:00"/>
    <n v="19020"/>
    <s v="Scott"/>
    <n v="2"/>
    <x v="4"/>
    <x v="4"/>
    <n v="17120"/>
    <n v="8.56"/>
    <n v="1027.2"/>
    <m/>
    <m/>
    <x v="1"/>
    <m/>
    <x v="2"/>
    <x v="7"/>
  </r>
  <r>
    <d v="2022-12-16T00:00:00"/>
    <n v="19041"/>
    <s v="Larry"/>
    <n v="3"/>
    <x v="4"/>
    <x v="4"/>
    <n v="10400"/>
    <n v="5.2"/>
    <n v="624"/>
    <m/>
    <m/>
    <x v="1"/>
    <m/>
    <x v="2"/>
    <x v="7"/>
  </r>
  <r>
    <d v="2022-12-16T00:00:00"/>
    <n v="19010"/>
    <s v="bob"/>
    <s v="Rolloff"/>
    <x v="0"/>
    <x v="4"/>
    <n v="2740"/>
    <n v="1.37"/>
    <n v="164.4"/>
    <s v="Dump &amp; Return"/>
    <s v="272859-002"/>
    <x v="0"/>
    <m/>
    <x v="2"/>
    <x v="7"/>
  </r>
  <r>
    <d v="2022-12-16T00:00:00"/>
    <n v="19021"/>
    <s v="bob"/>
    <s v="Rolloff"/>
    <x v="0"/>
    <x v="4"/>
    <n v="7560"/>
    <n v="3.78"/>
    <n v="453.59999999999997"/>
    <s v="Dump &amp; Return"/>
    <n v="271296"/>
    <x v="0"/>
    <m/>
    <x v="2"/>
    <x v="7"/>
  </r>
  <r>
    <d v="2022-12-16T00:00:00"/>
    <n v="19024"/>
    <s v="bob"/>
    <s v="Rolloff"/>
    <x v="0"/>
    <x v="4"/>
    <n v="3180"/>
    <n v="1.59"/>
    <n v="190.8"/>
    <s v="Dump &amp; Return"/>
    <n v="273083"/>
    <x v="0"/>
    <m/>
    <x v="2"/>
    <x v="7"/>
  </r>
  <r>
    <d v="2022-12-16T00:00:00"/>
    <n v="19025"/>
    <s v="bob"/>
    <s v="Rolloff"/>
    <x v="0"/>
    <x v="4"/>
    <n v="4000"/>
    <n v="2"/>
    <n v="240"/>
    <s v="Dump &amp; Return"/>
    <n v="270658"/>
    <x v="0"/>
    <m/>
    <x v="2"/>
    <x v="7"/>
  </r>
  <r>
    <d v="2022-12-16T00:00:00"/>
    <n v="19052"/>
    <s v="bob"/>
    <s v="Rolloff"/>
    <x v="0"/>
    <x v="4"/>
    <n v="6920"/>
    <n v="3.46"/>
    <n v="415.2"/>
    <s v="Dump &amp; Return"/>
    <s v="12797190-001"/>
    <x v="0"/>
    <m/>
    <x v="2"/>
    <x v="7"/>
  </r>
  <r>
    <d v="2022-12-19T00:00:00"/>
    <n v="19090"/>
    <s v="Pam"/>
    <n v="1"/>
    <x v="3"/>
    <x v="4"/>
    <n v="12260"/>
    <n v="6.13"/>
    <n v="735.6"/>
    <m/>
    <m/>
    <x v="1"/>
    <m/>
    <x v="2"/>
    <x v="7"/>
  </r>
  <r>
    <d v="2022-12-19T00:00:00"/>
    <n v="19120"/>
    <s v="Pam"/>
    <n v="1"/>
    <x v="3"/>
    <x v="4"/>
    <n v="9460"/>
    <n v="4.7300000000000004"/>
    <n v="567.6"/>
    <m/>
    <m/>
    <x v="1"/>
    <m/>
    <x v="2"/>
    <x v="7"/>
  </r>
  <r>
    <d v="2022-12-19T00:00:00"/>
    <n v="19132"/>
    <s v="Larry"/>
    <n v="2"/>
    <x v="4"/>
    <x v="4"/>
    <n v="10860"/>
    <n v="5.43"/>
    <n v="651.59999999999991"/>
    <m/>
    <m/>
    <x v="1"/>
    <m/>
    <x v="2"/>
    <x v="7"/>
  </r>
  <r>
    <d v="2022-12-19T00:00:00"/>
    <n v="19119"/>
    <s v="Scott"/>
    <n v="3"/>
    <x v="4"/>
    <x v="4"/>
    <n v="15940"/>
    <n v="7.97"/>
    <n v="956.4"/>
    <m/>
    <m/>
    <x v="1"/>
    <m/>
    <x v="2"/>
    <x v="7"/>
  </r>
  <r>
    <d v="2022-12-19T00:00:00"/>
    <n v="19124"/>
    <s v="dave"/>
    <n v="4"/>
    <x v="4"/>
    <x v="4"/>
    <n v="10360"/>
    <n v="5.18"/>
    <n v="621.59999999999991"/>
    <m/>
    <m/>
    <x v="1"/>
    <m/>
    <x v="2"/>
    <x v="7"/>
  </r>
  <r>
    <d v="2022-12-19T00:00:00"/>
    <n v="19093"/>
    <s v="bob"/>
    <s v="Rolloff"/>
    <x v="0"/>
    <x v="4"/>
    <n v="3940"/>
    <n v="1.97"/>
    <n v="236.4"/>
    <s v="Dump &amp; Return"/>
    <n v="263310"/>
    <x v="0"/>
    <m/>
    <x v="2"/>
    <x v="7"/>
  </r>
  <r>
    <d v="2022-12-19T00:00:00"/>
    <n v="19107"/>
    <s v="bob"/>
    <s v="Rolloff"/>
    <x v="0"/>
    <x v="4"/>
    <n v="3660"/>
    <n v="1.83"/>
    <n v="219.60000000000002"/>
    <s v="Dump &amp; Return"/>
    <s v="266663-001"/>
    <x v="0"/>
    <s v="comp #3"/>
    <x v="2"/>
    <x v="7"/>
  </r>
  <r>
    <d v="2022-12-19T00:00:00"/>
    <n v="19117"/>
    <s v="bob"/>
    <s v="Rolloff"/>
    <x v="0"/>
    <x v="4"/>
    <n v="15420"/>
    <n v="7.71"/>
    <n v="925.2"/>
    <s v="Dump &amp; Return"/>
    <s v="266663-001"/>
    <x v="0"/>
    <s v="comp #4"/>
    <x v="2"/>
    <x v="7"/>
  </r>
  <r>
    <d v="2022-12-20T00:00:00"/>
    <n v="19150"/>
    <s v="Pam"/>
    <n v="1"/>
    <x v="4"/>
    <x v="4"/>
    <n v="10940"/>
    <n v="5.47"/>
    <n v="656.4"/>
    <m/>
    <m/>
    <x v="1"/>
    <m/>
    <x v="2"/>
    <x v="7"/>
  </r>
  <r>
    <d v="2022-12-20T00:00:00"/>
    <n v="19173"/>
    <s v="Pam"/>
    <n v="1"/>
    <x v="4"/>
    <x v="4"/>
    <n v="9620"/>
    <n v="4.8099999999999996"/>
    <n v="577.19999999999993"/>
    <m/>
    <m/>
    <x v="1"/>
    <m/>
    <x v="2"/>
    <x v="7"/>
  </r>
  <r>
    <d v="2022-12-20T00:00:00"/>
    <n v="19168"/>
    <s v="dave"/>
    <n v="2"/>
    <x v="4"/>
    <x v="4"/>
    <n v="8420"/>
    <n v="4.21"/>
    <n v="505.2"/>
    <m/>
    <m/>
    <x v="1"/>
    <m/>
    <x v="2"/>
    <x v="7"/>
  </r>
  <r>
    <d v="2022-12-20T00:00:00"/>
    <n v="19177"/>
    <s v="Larry"/>
    <n v="3"/>
    <x v="4"/>
    <x v="4"/>
    <n v="16000"/>
    <n v="8"/>
    <n v="960"/>
    <m/>
    <m/>
    <x v="1"/>
    <m/>
    <x v="2"/>
    <x v="7"/>
  </r>
  <r>
    <d v="2022-12-20T00:00:00"/>
    <n v="19167"/>
    <s v="Joey"/>
    <n v="4"/>
    <x v="4"/>
    <x v="4"/>
    <n v="8820"/>
    <n v="4.41"/>
    <n v="529.20000000000005"/>
    <m/>
    <m/>
    <x v="1"/>
    <m/>
    <x v="2"/>
    <x v="7"/>
  </r>
  <r>
    <d v="2022-12-20T00:00:00"/>
    <n v="19145"/>
    <s v="bob"/>
    <s v="Rolloff"/>
    <x v="0"/>
    <x v="4"/>
    <n v="7920"/>
    <n v="3.96"/>
    <n v="475.2"/>
    <s v="Final Pull"/>
    <s v="269072-002"/>
    <x v="0"/>
    <m/>
    <x v="2"/>
    <x v="7"/>
  </r>
  <r>
    <d v="2022-12-20T00:00:00"/>
    <n v="19157"/>
    <s v="bob"/>
    <s v="Rolloff"/>
    <x v="0"/>
    <x v="4"/>
    <n v="12900"/>
    <n v="6.45"/>
    <n v="774"/>
    <s v="Dump &amp; Return"/>
    <s v="268662-001"/>
    <x v="0"/>
    <m/>
    <x v="2"/>
    <x v="7"/>
  </r>
  <r>
    <d v="2022-12-20T00:00:00"/>
    <n v="19163"/>
    <s v="Paul"/>
    <s v="Rolloff"/>
    <x v="0"/>
    <x v="4"/>
    <n v="9720"/>
    <n v="4.8600000000000003"/>
    <n v="583.20000000000005"/>
    <s v="Dump &amp; Return"/>
    <n v="262601"/>
    <x v="0"/>
    <m/>
    <x v="2"/>
    <x v="7"/>
  </r>
  <r>
    <d v="2022-12-21T00:00:00"/>
    <n v="19191"/>
    <s v="Scott"/>
    <n v="1"/>
    <x v="3"/>
    <x v="4"/>
    <n v="9120"/>
    <n v="4.5599999999999996"/>
    <n v="547.19999999999993"/>
    <m/>
    <m/>
    <x v="1"/>
    <m/>
    <x v="2"/>
    <x v="7"/>
  </r>
  <r>
    <d v="2022-12-21T00:00:00"/>
    <n v="19220"/>
    <s v="Scott"/>
    <n v="1"/>
    <x v="3"/>
    <x v="4"/>
    <n v="11300"/>
    <n v="5.65"/>
    <n v="678"/>
    <m/>
    <m/>
    <x v="1"/>
    <m/>
    <x v="2"/>
    <x v="7"/>
  </r>
  <r>
    <d v="2022-12-21T00:00:00"/>
    <n v="19216"/>
    <s v="Pam"/>
    <n v="2"/>
    <x v="4"/>
    <x v="4"/>
    <n v="14420"/>
    <n v="7.21"/>
    <n v="865.2"/>
    <m/>
    <m/>
    <x v="1"/>
    <m/>
    <x v="2"/>
    <x v="7"/>
  </r>
  <r>
    <d v="2022-12-21T00:00:00"/>
    <n v="19231"/>
    <s v="Larry"/>
    <n v="3"/>
    <x v="4"/>
    <x v="4"/>
    <n v="10380"/>
    <n v="5.19"/>
    <n v="622.80000000000007"/>
    <m/>
    <m/>
    <x v="1"/>
    <m/>
    <x v="2"/>
    <x v="7"/>
  </r>
  <r>
    <d v="2022-12-21T00:00:00"/>
    <n v="19219"/>
    <s v="dave"/>
    <n v="4"/>
    <x v="4"/>
    <x v="4"/>
    <n v="15060"/>
    <n v="7.53"/>
    <n v="903.6"/>
    <m/>
    <m/>
    <x v="1"/>
    <m/>
    <x v="2"/>
    <x v="7"/>
  </r>
  <r>
    <d v="2022-12-21T00:00:00"/>
    <n v="19200"/>
    <s v="bob"/>
    <s v="Rolloff"/>
    <x v="0"/>
    <x v="4"/>
    <n v="2620"/>
    <n v="1.31"/>
    <n v="157.20000000000002"/>
    <s v="Final Pull"/>
    <s v="261533-002"/>
    <x v="0"/>
    <m/>
    <x v="2"/>
    <x v="7"/>
  </r>
  <r>
    <d v="2022-12-21T00:00:00"/>
    <n v="19202"/>
    <s v="bob"/>
    <s v="Rolloff"/>
    <x v="0"/>
    <x v="4"/>
    <n v="2500"/>
    <n v="1.25"/>
    <n v="150"/>
    <s v="Final Pull"/>
    <n v="12801685"/>
    <x v="0"/>
    <m/>
    <x v="2"/>
    <x v="7"/>
  </r>
  <r>
    <d v="2022-12-22T00:00:00"/>
    <n v="19237"/>
    <s v="Larry"/>
    <n v="1"/>
    <x v="4"/>
    <x v="4"/>
    <n v="8060"/>
    <n v="4.03"/>
    <n v="483.6"/>
    <m/>
    <m/>
    <x v="1"/>
    <m/>
    <x v="2"/>
    <x v="7"/>
  </r>
  <r>
    <d v="2022-12-22T00:00:00"/>
    <n v="19260"/>
    <s v="Larry"/>
    <n v="1"/>
    <x v="4"/>
    <x v="4"/>
    <n v="12040"/>
    <n v="6.02"/>
    <n v="722.4"/>
    <m/>
    <m/>
    <x v="1"/>
    <m/>
    <x v="2"/>
    <x v="7"/>
  </r>
  <r>
    <d v="2022-12-22T00:00:00"/>
    <n v="19255"/>
    <s v="Pam"/>
    <n v="2"/>
    <x v="4"/>
    <x v="4"/>
    <n v="13560"/>
    <n v="6.78"/>
    <n v="813.6"/>
    <m/>
    <m/>
    <x v="1"/>
    <m/>
    <x v="2"/>
    <x v="7"/>
  </r>
  <r>
    <d v="2022-12-22T00:00:00"/>
    <n v="19249"/>
    <s v="Scott"/>
    <n v="3"/>
    <x v="4"/>
    <x v="4"/>
    <n v="11460"/>
    <n v="5.73"/>
    <n v="687.6"/>
    <m/>
    <m/>
    <x v="1"/>
    <m/>
    <x v="2"/>
    <x v="7"/>
  </r>
  <r>
    <d v="2022-12-22T00:00:00"/>
    <n v="19234"/>
    <s v="bob"/>
    <s v="Rolloff"/>
    <x v="0"/>
    <x v="4"/>
    <n v="19234"/>
    <n v="9.6170000000000009"/>
    <n v="1154.0400000000002"/>
    <s v="Dump &amp; Return"/>
    <n v="271296"/>
    <x v="0"/>
    <m/>
    <x v="2"/>
    <x v="7"/>
  </r>
  <r>
    <d v="2022-12-23T00:00:00"/>
    <n v="19271"/>
    <s v="dave"/>
    <n v="1"/>
    <x v="3"/>
    <x v="4"/>
    <n v="13360"/>
    <n v="6.68"/>
    <n v="801.59999999999991"/>
    <m/>
    <m/>
    <x v="1"/>
    <m/>
    <x v="2"/>
    <x v="7"/>
  </r>
  <r>
    <d v="2022-12-23T00:00:00"/>
    <n v="19275"/>
    <s v="Chad"/>
    <n v="1"/>
    <x v="3"/>
    <x v="4"/>
    <n v="5240"/>
    <n v="2.62"/>
    <n v="314.40000000000003"/>
    <m/>
    <m/>
    <x v="1"/>
    <m/>
    <x v="2"/>
    <x v="7"/>
  </r>
  <r>
    <d v="2022-12-26T00:00:00"/>
    <n v="19280"/>
    <s v="Pam"/>
    <n v="1"/>
    <x v="3"/>
    <x v="4"/>
    <n v="8900"/>
    <n v="4.45"/>
    <n v="534"/>
    <m/>
    <m/>
    <x v="1"/>
    <m/>
    <x v="2"/>
    <x v="7"/>
  </r>
  <r>
    <d v="2022-12-26T00:00:00"/>
    <n v="19294"/>
    <s v="Pam"/>
    <n v="1"/>
    <x v="3"/>
    <x v="4"/>
    <n v="8080"/>
    <n v="4.04"/>
    <n v="484.8"/>
    <m/>
    <m/>
    <x v="1"/>
    <m/>
    <x v="2"/>
    <x v="7"/>
  </r>
  <r>
    <d v="2022-12-26T00:00:00"/>
    <n v="19308"/>
    <s v="Larry"/>
    <n v="2"/>
    <x v="4"/>
    <x v="4"/>
    <n v="12180"/>
    <n v="6.09"/>
    <n v="730.8"/>
    <m/>
    <m/>
    <x v="1"/>
    <m/>
    <x v="2"/>
    <x v="7"/>
  </r>
  <r>
    <d v="2022-12-26T00:00:00"/>
    <n v="19299"/>
    <s v="Scott"/>
    <n v="3"/>
    <x v="4"/>
    <x v="4"/>
    <n v="16280"/>
    <n v="8.14"/>
    <n v="976.80000000000007"/>
    <m/>
    <m/>
    <x v="1"/>
    <m/>
    <x v="2"/>
    <x v="7"/>
  </r>
  <r>
    <d v="2022-12-26T00:00:00"/>
    <n v="19310"/>
    <s v="Scott H"/>
    <n v="4"/>
    <x v="4"/>
    <x v="4"/>
    <n v="12060"/>
    <n v="6.03"/>
    <n v="723.6"/>
    <m/>
    <m/>
    <x v="1"/>
    <m/>
    <x v="2"/>
    <x v="7"/>
  </r>
  <r>
    <d v="2022-12-26T00:00:00"/>
    <n v="19289"/>
    <s v="bob "/>
    <s v="Rolloff"/>
    <x v="0"/>
    <x v="4"/>
    <n v="2700"/>
    <n v="1.35"/>
    <n v="162"/>
    <s v="Dump &amp; Return"/>
    <n v="269949"/>
    <x v="0"/>
    <m/>
    <x v="2"/>
    <x v="7"/>
  </r>
  <r>
    <d v="2022-12-26T00:00:00"/>
    <n v="19290"/>
    <s v="bob"/>
    <s v="Rolloff"/>
    <x v="0"/>
    <x v="4"/>
    <n v="3240"/>
    <n v="1.62"/>
    <n v="194.4"/>
    <s v="Dump &amp; Return"/>
    <n v="273083"/>
    <x v="0"/>
    <m/>
    <x v="2"/>
    <x v="7"/>
  </r>
  <r>
    <d v="2022-12-27T00:00:00"/>
    <n v="19316"/>
    <s v="Pam"/>
    <n v="1"/>
    <x v="4"/>
    <x v="4"/>
    <n v="11780"/>
    <n v="5.89"/>
    <n v="706.8"/>
    <m/>
    <m/>
    <x v="1"/>
    <m/>
    <x v="2"/>
    <x v="7"/>
  </r>
  <r>
    <d v="2022-12-27T00:00:00"/>
    <n v="19332"/>
    <s v="Pam"/>
    <n v="1"/>
    <x v="4"/>
    <x v="4"/>
    <n v="7380"/>
    <n v="3.69"/>
    <n v="442.8"/>
    <m/>
    <m/>
    <x v="1"/>
    <m/>
    <x v="2"/>
    <x v="7"/>
  </r>
  <r>
    <d v="2022-12-27T00:00:00"/>
    <n v="19333"/>
    <s v="Scott"/>
    <n v="2"/>
    <x v="4"/>
    <x v="4"/>
    <n v="18080"/>
    <n v="9.0399999999999991"/>
    <n v="1084.8"/>
    <m/>
    <m/>
    <x v="1"/>
    <m/>
    <x v="2"/>
    <x v="7"/>
  </r>
  <r>
    <d v="2022-12-27T00:00:00"/>
    <n v="19336"/>
    <s v="Larry"/>
    <n v="3"/>
    <x v="4"/>
    <x v="4"/>
    <n v="15640"/>
    <n v="7.82"/>
    <n v="938.40000000000009"/>
    <m/>
    <m/>
    <x v="1"/>
    <m/>
    <x v="2"/>
    <x v="7"/>
  </r>
  <r>
    <d v="2022-12-27T00:00:00"/>
    <n v="19328"/>
    <s v="Scott H"/>
    <n v="4"/>
    <x v="4"/>
    <x v="4"/>
    <n v="8800"/>
    <n v="4.4000000000000004"/>
    <n v="528"/>
    <m/>
    <m/>
    <x v="1"/>
    <m/>
    <x v="2"/>
    <x v="7"/>
  </r>
  <r>
    <d v="2022-12-27T00:00:00"/>
    <n v="19319"/>
    <s v="bob"/>
    <s v="Rolloff"/>
    <x v="0"/>
    <x v="4"/>
    <n v="7420"/>
    <n v="3.71"/>
    <n v="445.2"/>
    <s v="Dump &amp; Return"/>
    <s v="268662-001"/>
    <x v="0"/>
    <m/>
    <x v="2"/>
    <x v="7"/>
  </r>
  <r>
    <d v="2022-12-27T00:00:00"/>
    <n v="19327"/>
    <s v="bob"/>
    <s v="Rolloff"/>
    <x v="0"/>
    <x v="4"/>
    <n v="7160"/>
    <n v="3.58"/>
    <n v="429.6"/>
    <s v="Final Pull"/>
    <s v="265708-002"/>
    <x v="0"/>
    <m/>
    <x v="2"/>
    <x v="7"/>
  </r>
  <r>
    <d v="2022-12-28T00:00:00"/>
    <n v="19344"/>
    <s v="Scott"/>
    <n v="1"/>
    <x v="3"/>
    <x v="4"/>
    <n v="8440"/>
    <n v="4.22"/>
    <n v="506.4"/>
    <m/>
    <m/>
    <x v="1"/>
    <m/>
    <x v="2"/>
    <x v="7"/>
  </r>
  <r>
    <d v="2022-12-28T00:00:00"/>
    <n v="19361"/>
    <s v="Scott"/>
    <n v="1"/>
    <x v="3"/>
    <x v="4"/>
    <n v="11000"/>
    <n v="5.5"/>
    <n v="660"/>
    <m/>
    <m/>
    <x v="1"/>
    <m/>
    <x v="2"/>
    <x v="7"/>
  </r>
  <r>
    <d v="2022-12-28T00:00:00"/>
    <n v="19358"/>
    <s v="Pam"/>
    <n v="2"/>
    <x v="4"/>
    <x v="4"/>
    <n v="14860"/>
    <n v="7.43"/>
    <n v="891.59999999999991"/>
    <m/>
    <m/>
    <x v="1"/>
    <m/>
    <x v="2"/>
    <x v="7"/>
  </r>
  <r>
    <d v="2022-12-28T00:00:00"/>
    <n v="19369"/>
    <s v="Larry"/>
    <n v="3"/>
    <x v="4"/>
    <x v="4"/>
    <n v="12780"/>
    <n v="6.39"/>
    <n v="766.8"/>
    <m/>
    <m/>
    <x v="1"/>
    <m/>
    <x v="2"/>
    <x v="7"/>
  </r>
  <r>
    <d v="2022-12-28T00:00:00"/>
    <n v="19362"/>
    <s v="Scott H"/>
    <n v="4"/>
    <x v="4"/>
    <x v="4"/>
    <n v="14180"/>
    <n v="7.09"/>
    <n v="850.8"/>
    <m/>
    <m/>
    <x v="1"/>
    <m/>
    <x v="2"/>
    <x v="7"/>
  </r>
  <r>
    <d v="2022-12-29T00:00:00"/>
    <n v="19384"/>
    <s v="Larry"/>
    <n v="1"/>
    <x v="4"/>
    <x v="4"/>
    <n v="8020"/>
    <n v="4.01"/>
    <n v="481.2"/>
    <m/>
    <m/>
    <x v="1"/>
    <m/>
    <x v="2"/>
    <x v="7"/>
  </r>
  <r>
    <d v="2022-12-29T00:00:00"/>
    <n v="19421"/>
    <s v="Larry"/>
    <n v="1"/>
    <x v="4"/>
    <x v="4"/>
    <n v="13040"/>
    <n v="6.52"/>
    <n v="782.4"/>
    <m/>
    <m/>
    <x v="1"/>
    <m/>
    <x v="2"/>
    <x v="7"/>
  </r>
  <r>
    <d v="2022-12-29T00:00:00"/>
    <n v="19412"/>
    <s v="Pam"/>
    <n v="2"/>
    <x v="4"/>
    <x v="4"/>
    <n v="15120"/>
    <n v="7.56"/>
    <n v="907.19999999999993"/>
    <m/>
    <m/>
    <x v="1"/>
    <m/>
    <x v="2"/>
    <x v="7"/>
  </r>
  <r>
    <d v="2022-12-29T00:00:00"/>
    <n v="19409"/>
    <s v="Scott"/>
    <n v="3"/>
    <x v="4"/>
    <x v="4"/>
    <n v="15120"/>
    <n v="7.56"/>
    <n v="907.19999999999993"/>
    <m/>
    <m/>
    <x v="1"/>
    <m/>
    <x v="2"/>
    <x v="7"/>
  </r>
  <r>
    <d v="2022-12-29T00:00:00"/>
    <n v="19373"/>
    <s v="bob"/>
    <s v="Rolloff"/>
    <x v="0"/>
    <x v="4"/>
    <n v="3340"/>
    <n v="1.67"/>
    <n v="200.39999999999998"/>
    <s v="Dump &amp; Return"/>
    <n v="261363"/>
    <x v="0"/>
    <m/>
    <x v="2"/>
    <x v="7"/>
  </r>
  <r>
    <d v="2022-12-29T00:00:00"/>
    <n v="19396"/>
    <s v="bob"/>
    <s v="Rolloff"/>
    <x v="0"/>
    <x v="4"/>
    <n v="2220"/>
    <n v="1.1100000000000001"/>
    <n v="133.20000000000002"/>
    <s v="Final Pull"/>
    <n v="268979"/>
    <x v="0"/>
    <m/>
    <x v="2"/>
    <x v="7"/>
  </r>
  <r>
    <d v="2022-12-29T00:00:00"/>
    <n v="19374"/>
    <s v="Chad"/>
    <s v="Rolloff"/>
    <x v="0"/>
    <x v="4"/>
    <n v="1780"/>
    <n v="0.89"/>
    <n v="106.8"/>
    <s v="Final Pull"/>
    <s v="273466-002"/>
    <x v="0"/>
    <m/>
    <x v="2"/>
    <x v="7"/>
  </r>
  <r>
    <d v="2022-12-29T00:00:00"/>
    <n v="19393"/>
    <s v="dave"/>
    <s v="Rolloff"/>
    <x v="0"/>
    <x v="4"/>
    <n v="6700"/>
    <n v="3.35"/>
    <n v="402"/>
    <s v="Dump &amp; Return"/>
    <s v="12797190-001"/>
    <x v="0"/>
    <m/>
    <x v="2"/>
    <x v="7"/>
  </r>
  <r>
    <d v="2022-12-30T00:00:00"/>
    <n v="19434"/>
    <s v="Pam"/>
    <n v="1"/>
    <x v="3"/>
    <x v="4"/>
    <n v="13960"/>
    <n v="6.98"/>
    <n v="837.6"/>
    <m/>
    <m/>
    <x v="1"/>
    <m/>
    <x v="2"/>
    <x v="7"/>
  </r>
  <r>
    <d v="2022-12-30T00:00:00"/>
    <n v="19475"/>
    <s v="Pam"/>
    <n v="1"/>
    <x v="3"/>
    <x v="4"/>
    <n v="13500"/>
    <n v="6.75"/>
    <n v="810"/>
    <m/>
    <m/>
    <x v="1"/>
    <m/>
    <x v="2"/>
    <x v="7"/>
  </r>
  <r>
    <d v="2022-12-30T00:00:00"/>
    <n v="19467"/>
    <s v="Scott"/>
    <n v="2"/>
    <x v="4"/>
    <x v="4"/>
    <n v="25720"/>
    <n v="12.86"/>
    <n v="1543.1999999999998"/>
    <m/>
    <m/>
    <x v="1"/>
    <m/>
    <x v="2"/>
    <x v="7"/>
  </r>
  <r>
    <d v="2022-12-30T00:00:00"/>
    <n v="19499"/>
    <s v="Larry"/>
    <n v="3"/>
    <x v="4"/>
    <x v="4"/>
    <n v="17760"/>
    <n v="8.8800000000000008"/>
    <n v="1065.6000000000001"/>
    <m/>
    <m/>
    <x v="1"/>
    <m/>
    <x v="2"/>
    <x v="7"/>
  </r>
  <r>
    <d v="2022-12-30T00:00:00"/>
    <n v="19462"/>
    <s v="dave"/>
    <s v="Rolloff"/>
    <x v="0"/>
    <x v="4"/>
    <n v="2600"/>
    <n v="1.3"/>
    <n v="156"/>
    <s v="Dump &amp; Return"/>
    <n v="270389"/>
    <x v="0"/>
    <m/>
    <x v="2"/>
    <x v="7"/>
  </r>
  <r>
    <d v="2022-12-30T00:00:00"/>
    <n v="19439"/>
    <s v="bob"/>
    <s v="Rolloff"/>
    <x v="0"/>
    <x v="4"/>
    <n v="11060"/>
    <n v="5.53"/>
    <n v="663.6"/>
    <s v="Dump &amp; Return"/>
    <s v="268662-001"/>
    <x v="0"/>
    <m/>
    <x v="2"/>
    <x v="7"/>
  </r>
  <r>
    <d v="2023-01-02T00:00:00"/>
    <n v="19541"/>
    <s v="Pam"/>
    <n v="1"/>
    <x v="3"/>
    <x v="4"/>
    <n v="17300"/>
    <n v="8.65"/>
    <n v="1038"/>
    <m/>
    <m/>
    <x v="1"/>
    <m/>
    <x v="2"/>
    <x v="8"/>
  </r>
  <r>
    <d v="2023-01-02T00:00:00"/>
    <n v="19573"/>
    <s v="Pam"/>
    <n v="1"/>
    <x v="3"/>
    <x v="4"/>
    <n v="10660"/>
    <n v="5.33"/>
    <n v="639.6"/>
    <m/>
    <m/>
    <x v="1"/>
    <m/>
    <x v="2"/>
    <x v="8"/>
  </r>
  <r>
    <d v="2023-01-02T00:00:00"/>
    <n v="19588"/>
    <s v="Larry"/>
    <n v="2"/>
    <x v="4"/>
    <x v="4"/>
    <n v="12160"/>
    <n v="6.08"/>
    <n v="729.6"/>
    <m/>
    <m/>
    <x v="1"/>
    <m/>
    <x v="2"/>
    <x v="8"/>
  </r>
  <r>
    <d v="2023-01-02T00:00:00"/>
    <n v="19574"/>
    <s v="Scott C"/>
    <n v="3"/>
    <x v="4"/>
    <x v="4"/>
    <n v="21240"/>
    <n v="10.62"/>
    <n v="1274.3999999999999"/>
    <m/>
    <m/>
    <x v="1"/>
    <m/>
    <x v="2"/>
    <x v="8"/>
  </r>
  <r>
    <d v="2023-01-02T00:00:00"/>
    <d v="1953-08-23T00:00:00"/>
    <s v="Scott H"/>
    <n v="4"/>
    <x v="4"/>
    <x v="4"/>
    <n v="13500"/>
    <n v="6.75"/>
    <n v="810"/>
    <m/>
    <m/>
    <x v="1"/>
    <m/>
    <x v="2"/>
    <x v="8"/>
  </r>
  <r>
    <d v="2023-01-02T00:00:00"/>
    <n v="19547"/>
    <s v="bob"/>
    <s v="Rolloff"/>
    <x v="0"/>
    <x v="4"/>
    <n v="3460"/>
    <n v="1.73"/>
    <n v="207.6"/>
    <s v="Dump &amp; Return"/>
    <n v="263833"/>
    <x v="0"/>
    <m/>
    <x v="2"/>
    <x v="8"/>
  </r>
  <r>
    <d v="2023-01-02T00:00:00"/>
    <n v="19550"/>
    <s v="bob"/>
    <s v="Rolloff"/>
    <x v="0"/>
    <x v="4"/>
    <n v="7400"/>
    <n v="3.7"/>
    <n v="444"/>
    <s v="Dump &amp; Return"/>
    <n v="271296"/>
    <x v="0"/>
    <m/>
    <x v="2"/>
    <x v="8"/>
  </r>
  <r>
    <d v="2023-01-03T00:00:00"/>
    <n v="19609"/>
    <s v="Pam"/>
    <n v="1"/>
    <x v="4"/>
    <x v="4"/>
    <n v="13500"/>
    <n v="6.75"/>
    <n v="810"/>
    <m/>
    <m/>
    <x v="1"/>
    <m/>
    <x v="2"/>
    <x v="8"/>
  </r>
  <r>
    <d v="2023-01-03T00:00:00"/>
    <d v="1953-10-05T00:00:00"/>
    <s v="Pam"/>
    <n v="1"/>
    <x v="4"/>
    <x v="4"/>
    <n v="13800"/>
    <n v="6.9"/>
    <n v="828"/>
    <m/>
    <m/>
    <x v="1"/>
    <m/>
    <x v="2"/>
    <x v="8"/>
  </r>
  <r>
    <d v="2023-01-03T00:00:00"/>
    <n v="19633"/>
    <s v="Scott C"/>
    <n v="2"/>
    <x v="4"/>
    <x v="4"/>
    <n v="10460"/>
    <n v="5.23"/>
    <n v="627.6"/>
    <m/>
    <m/>
    <x v="1"/>
    <m/>
    <x v="2"/>
    <x v="8"/>
  </r>
  <r>
    <d v="2023-01-03T00:00:00"/>
    <n v="19647"/>
    <s v="Larry"/>
    <n v="3"/>
    <x v="4"/>
    <x v="4"/>
    <n v="19500"/>
    <n v="9.75"/>
    <n v="1170"/>
    <m/>
    <m/>
    <x v="1"/>
    <m/>
    <x v="2"/>
    <x v="8"/>
  </r>
  <r>
    <d v="2023-01-03T00:00:00"/>
    <n v="19632"/>
    <s v="Scott H"/>
    <n v="4"/>
    <x v="4"/>
    <x v="4"/>
    <n v="8400"/>
    <n v="4.2"/>
    <n v="504"/>
    <m/>
    <m/>
    <x v="1"/>
    <m/>
    <x v="2"/>
    <x v="8"/>
  </r>
  <r>
    <d v="2023-01-03T00:00:00"/>
    <n v="19601"/>
    <s v="bob"/>
    <s v="Rolloff"/>
    <x v="0"/>
    <x v="4"/>
    <n v="7740"/>
    <n v="3.87"/>
    <n v="464.40000000000003"/>
    <s v="Dump &amp; Return"/>
    <s v="268662-001"/>
    <x v="0"/>
    <m/>
    <x v="2"/>
    <x v="8"/>
  </r>
  <r>
    <d v="2023-01-03T00:00:00"/>
    <n v="19654"/>
    <s v="bob"/>
    <s v="Rolloff"/>
    <x v="0"/>
    <x v="4"/>
    <n v="5600"/>
    <n v="2.8"/>
    <n v="336"/>
    <s v="Dump &amp; Return"/>
    <n v="266390"/>
    <x v="0"/>
    <m/>
    <x v="2"/>
    <x v="8"/>
  </r>
  <r>
    <d v="2023-01-04T00:00:00"/>
    <n v="19669"/>
    <s v="Scott C"/>
    <n v="1"/>
    <x v="3"/>
    <x v="4"/>
    <n v="9820"/>
    <n v="4.91"/>
    <n v="589.20000000000005"/>
    <m/>
    <m/>
    <x v="1"/>
    <m/>
    <x v="2"/>
    <x v="8"/>
  </r>
  <r>
    <d v="2023-01-04T00:00:00"/>
    <n v="19702"/>
    <s v="Scott C"/>
    <n v="1"/>
    <x v="3"/>
    <x v="4"/>
    <n v="14220"/>
    <n v="7.11"/>
    <n v="853.2"/>
    <m/>
    <m/>
    <x v="1"/>
    <m/>
    <x v="2"/>
    <x v="8"/>
  </r>
  <r>
    <d v="2023-01-04T00:00:00"/>
    <n v="19694"/>
    <s v="Pam"/>
    <n v="2"/>
    <x v="4"/>
    <x v="4"/>
    <n v="19340"/>
    <n v="9.67"/>
    <n v="1160.4000000000001"/>
    <m/>
    <m/>
    <x v="1"/>
    <m/>
    <x v="2"/>
    <x v="8"/>
  </r>
  <r>
    <d v="2023-01-04T00:00:00"/>
    <n v="19711"/>
    <s v="Larry"/>
    <n v="3"/>
    <x v="4"/>
    <x v="4"/>
    <n v="14360"/>
    <n v="7.18"/>
    <n v="861.59999999999991"/>
    <m/>
    <m/>
    <x v="1"/>
    <m/>
    <x v="2"/>
    <x v="8"/>
  </r>
  <r>
    <d v="2023-01-04T00:00:00"/>
    <n v="19708"/>
    <s v="Scott H"/>
    <n v="4"/>
    <x v="4"/>
    <x v="4"/>
    <n v="18760"/>
    <n v="9.3800000000000008"/>
    <n v="1125.6000000000001"/>
    <m/>
    <m/>
    <x v="1"/>
    <m/>
    <x v="2"/>
    <x v="8"/>
  </r>
  <r>
    <d v="2023-01-04T00:00:00"/>
    <n v="19676"/>
    <s v="bob"/>
    <s v="Rolloff"/>
    <x v="0"/>
    <x v="4"/>
    <n v="6260"/>
    <n v="3.13"/>
    <n v="375.59999999999997"/>
    <s v="Dump &amp; Return"/>
    <n v="271296"/>
    <x v="0"/>
    <m/>
    <x v="2"/>
    <x v="8"/>
  </r>
  <r>
    <d v="2023-01-04T00:00:00"/>
    <n v="19663"/>
    <s v="bob"/>
    <s v="Rolloff"/>
    <x v="0"/>
    <x v="4"/>
    <n v="5040"/>
    <n v="2.52"/>
    <n v="302.39999999999998"/>
    <s v="Dump &amp; Return"/>
    <n v="274237"/>
    <x v="0"/>
    <m/>
    <x v="2"/>
    <x v="8"/>
  </r>
  <r>
    <d v="2023-01-04T00:00:00"/>
    <n v="19662"/>
    <s v="bob"/>
    <s v="Rolloff"/>
    <x v="0"/>
    <x v="4"/>
    <n v="3620"/>
    <n v="1.81"/>
    <n v="217.20000000000002"/>
    <s v="Dump &amp; Return"/>
    <s v="270950-001"/>
    <x v="0"/>
    <m/>
    <x v="2"/>
    <x v="8"/>
  </r>
  <r>
    <d v="2023-01-04T00:00:00"/>
    <n v="19661"/>
    <s v="bob"/>
    <s v="Rolloff"/>
    <x v="0"/>
    <x v="4"/>
    <n v="4680"/>
    <n v="2.34"/>
    <n v="280.79999999999995"/>
    <s v="Final Pull"/>
    <s v="268409-002"/>
    <x v="0"/>
    <m/>
    <x v="2"/>
    <x v="8"/>
  </r>
  <r>
    <d v="2023-01-04T00:00:00"/>
    <n v="19672"/>
    <s v="dave"/>
    <s v="Rolloff"/>
    <x v="0"/>
    <x v="4"/>
    <n v="5000"/>
    <n v="2.5"/>
    <n v="300"/>
    <s v="Final Pull"/>
    <s v="267143-002"/>
    <x v="0"/>
    <m/>
    <x v="2"/>
    <x v="8"/>
  </r>
  <r>
    <d v="2023-01-04T00:00:00"/>
    <n v="19681"/>
    <s v="dave"/>
    <s v="Rolloff"/>
    <x v="0"/>
    <x v="4"/>
    <n v="2420"/>
    <n v="1.21"/>
    <n v="145.19999999999999"/>
    <s v="Final Pull"/>
    <n v="268528"/>
    <x v="0"/>
    <m/>
    <x v="2"/>
    <x v="8"/>
  </r>
  <r>
    <d v="2023-01-04T00:00:00"/>
    <n v="19713"/>
    <s v="Paul"/>
    <s v="Rolloff"/>
    <x v="0"/>
    <x v="4"/>
    <n v="3800"/>
    <n v="1.9"/>
    <n v="228"/>
    <s v="Dump &amp; Return"/>
    <s v="12797190-001"/>
    <x v="0"/>
    <m/>
    <x v="2"/>
    <x v="8"/>
  </r>
  <r>
    <d v="2023-01-05T00:00:00"/>
    <n v="19725"/>
    <s v="Larry"/>
    <n v="1"/>
    <x v="4"/>
    <x v="4"/>
    <n v="8960"/>
    <n v="4.4800000000000004"/>
    <n v="537.6"/>
    <m/>
    <m/>
    <x v="1"/>
    <m/>
    <x v="2"/>
    <x v="8"/>
  </r>
  <r>
    <d v="2023-01-05T00:00:00"/>
    <n v="19756"/>
    <s v="Larry"/>
    <n v="1"/>
    <x v="4"/>
    <x v="4"/>
    <n v="14060"/>
    <n v="7.03"/>
    <n v="843.6"/>
    <m/>
    <m/>
    <x v="1"/>
    <m/>
    <x v="2"/>
    <x v="8"/>
  </r>
  <r>
    <d v="2023-01-05T00:00:00"/>
    <n v="19750"/>
    <s v="Pam"/>
    <n v="2"/>
    <x v="4"/>
    <x v="4"/>
    <n v="16740"/>
    <n v="8.3699999999999992"/>
    <n v="1004.3999999999999"/>
    <m/>
    <m/>
    <x v="1"/>
    <m/>
    <x v="2"/>
    <x v="8"/>
  </r>
  <r>
    <d v="2023-01-05T00:00:00"/>
    <n v="19746"/>
    <s v="Scott"/>
    <n v="3"/>
    <x v="4"/>
    <x v="4"/>
    <n v="17800"/>
    <n v="8.9"/>
    <n v="1068"/>
    <m/>
    <m/>
    <x v="1"/>
    <m/>
    <x v="2"/>
    <x v="8"/>
  </r>
  <r>
    <d v="2023-01-05T00:00:00"/>
    <n v="19716"/>
    <s v="Paul"/>
    <s v="Rolloff"/>
    <x v="0"/>
    <x v="4"/>
    <n v="2920"/>
    <n v="1.46"/>
    <n v="175.2"/>
    <s v="Dump &amp; Return"/>
    <s v="273083-002"/>
    <x v="0"/>
    <m/>
    <x v="2"/>
    <x v="8"/>
  </r>
  <r>
    <d v="2023-01-06T00:00:00"/>
    <n v="19761"/>
    <s v="Pam"/>
    <n v="1"/>
    <x v="3"/>
    <x v="4"/>
    <n v="12220"/>
    <n v="6.11"/>
    <n v="733.2"/>
    <m/>
    <m/>
    <x v="1"/>
    <m/>
    <x v="2"/>
    <x v="8"/>
  </r>
  <r>
    <d v="2023-01-06T00:00:00"/>
    <n v="19800"/>
    <s v="Pam"/>
    <n v="1"/>
    <x v="3"/>
    <x v="4"/>
    <n v="11680"/>
    <n v="5.84"/>
    <n v="700.8"/>
    <m/>
    <m/>
    <x v="1"/>
    <m/>
    <x v="2"/>
    <x v="8"/>
  </r>
  <r>
    <d v="2023-01-06T00:00:00"/>
    <n v="19792"/>
    <s v="Scott C"/>
    <n v="2"/>
    <x v="4"/>
    <x v="4"/>
    <n v="20980"/>
    <n v="10.49"/>
    <n v="1258.8"/>
    <m/>
    <m/>
    <x v="1"/>
    <m/>
    <x v="2"/>
    <x v="8"/>
  </r>
  <r>
    <d v="2023-01-06T00:00:00"/>
    <n v="19801"/>
    <s v="Larry"/>
    <n v="3"/>
    <x v="4"/>
    <x v="4"/>
    <n v="12720"/>
    <n v="6.36"/>
    <n v="763.2"/>
    <m/>
    <m/>
    <x v="1"/>
    <m/>
    <x v="2"/>
    <x v="8"/>
  </r>
  <r>
    <d v="2023-01-06T00:00:00"/>
    <n v="19760"/>
    <s v="bob"/>
    <s v="Rolloff"/>
    <x v="0"/>
    <x v="4"/>
    <n v="3820"/>
    <n v="1.91"/>
    <n v="229.2"/>
    <s v="Dump &amp; Return"/>
    <s v="273083-001"/>
    <x v="0"/>
    <m/>
    <x v="2"/>
    <x v="8"/>
  </r>
  <r>
    <d v="2023-01-09T00:00:00"/>
    <n v="19855"/>
    <s v="Pam"/>
    <n v="1"/>
    <x v="4"/>
    <x v="4"/>
    <n v="13340"/>
    <n v="6.67"/>
    <n v="800.4"/>
    <m/>
    <m/>
    <x v="1"/>
    <m/>
    <x v="2"/>
    <x v="8"/>
  </r>
  <r>
    <d v="2023-01-09T00:00:00"/>
    <n v="19875"/>
    <s v="Pam"/>
    <n v="1"/>
    <x v="4"/>
    <x v="4"/>
    <n v="10580"/>
    <n v="5.29"/>
    <n v="634.79999999999995"/>
    <m/>
    <m/>
    <x v="1"/>
    <m/>
    <x v="2"/>
    <x v="8"/>
  </r>
  <r>
    <d v="2023-01-09T00:00:00"/>
    <n v="19890"/>
    <s v="Larry"/>
    <n v="2"/>
    <x v="4"/>
    <x v="4"/>
    <n v="11920"/>
    <n v="5.96"/>
    <n v="715.2"/>
    <m/>
    <m/>
    <x v="1"/>
    <m/>
    <x v="2"/>
    <x v="8"/>
  </r>
  <r>
    <d v="2023-01-09T00:00:00"/>
    <n v="19886"/>
    <s v="Scott C"/>
    <n v="3"/>
    <x v="4"/>
    <x v="4"/>
    <n v="17560"/>
    <n v="8.7799999999999994"/>
    <n v="1053.5999999999999"/>
    <m/>
    <m/>
    <x v="1"/>
    <m/>
    <x v="2"/>
    <x v="8"/>
  </r>
  <r>
    <d v="2023-01-09T00:00:00"/>
    <n v="19894"/>
    <s v="Scott H"/>
    <n v="4"/>
    <x v="4"/>
    <x v="4"/>
    <n v="7420"/>
    <n v="3.71"/>
    <n v="445.2"/>
    <m/>
    <m/>
    <x v="1"/>
    <m/>
    <x v="2"/>
    <x v="8"/>
  </r>
  <r>
    <d v="2023-01-09T00:00:00"/>
    <n v="19856"/>
    <s v="bob"/>
    <s v="Rolloff"/>
    <x v="0"/>
    <x v="4"/>
    <n v="10000"/>
    <n v="5"/>
    <n v="600"/>
    <s v="Dump &amp; Return"/>
    <n v="12801034"/>
    <x v="0"/>
    <m/>
    <x v="2"/>
    <x v="8"/>
  </r>
  <r>
    <d v="2023-01-09T00:00:00"/>
    <n v="19863"/>
    <s v="bob"/>
    <s v="Rolloff"/>
    <x v="0"/>
    <x v="4"/>
    <n v="11500"/>
    <n v="5.75"/>
    <n v="690"/>
    <s v="Dump &amp; Return"/>
    <s v="265652-002"/>
    <x v="0"/>
    <m/>
    <x v="2"/>
    <x v="8"/>
  </r>
  <r>
    <d v="2023-01-10T00:00:00"/>
    <n v="19907"/>
    <s v="Pam"/>
    <n v="1"/>
    <x v="4"/>
    <x v="4"/>
    <n v="13240"/>
    <n v="6.62"/>
    <n v="794.4"/>
    <m/>
    <m/>
    <x v="1"/>
    <m/>
    <x v="2"/>
    <x v="8"/>
  </r>
  <r>
    <d v="2023-01-10T00:00:00"/>
    <n v="19940"/>
    <s v="Pam"/>
    <n v="1"/>
    <x v="4"/>
    <x v="4"/>
    <n v="11580"/>
    <n v="5.79"/>
    <n v="694.8"/>
    <m/>
    <m/>
    <x v="1"/>
    <m/>
    <x v="2"/>
    <x v="8"/>
  </r>
  <r>
    <d v="2023-01-10T00:00:00"/>
    <n v="19935"/>
    <s v="Scott C"/>
    <n v="2"/>
    <x v="4"/>
    <x v="4"/>
    <n v="10100"/>
    <n v="5.05"/>
    <n v="606"/>
    <m/>
    <m/>
    <x v="1"/>
    <m/>
    <x v="2"/>
    <x v="8"/>
  </r>
  <r>
    <d v="2023-01-10T00:00:00"/>
    <n v="19945"/>
    <s v="Larry"/>
    <n v="3"/>
    <x v="4"/>
    <x v="4"/>
    <n v="17160"/>
    <n v="8.58"/>
    <n v="1029.5999999999999"/>
    <m/>
    <m/>
    <x v="1"/>
    <m/>
    <x v="2"/>
    <x v="8"/>
  </r>
  <r>
    <d v="2023-01-10T00:00:00"/>
    <n v="19933"/>
    <s v="Scott H"/>
    <n v="4"/>
    <x v="4"/>
    <x v="4"/>
    <n v="9460"/>
    <n v="4.7300000000000004"/>
    <n v="567.6"/>
    <m/>
    <m/>
    <x v="1"/>
    <m/>
    <x v="2"/>
    <x v="8"/>
  </r>
  <r>
    <d v="2023-01-10T00:00:00"/>
    <n v="19897"/>
    <s v="bob"/>
    <s v="Rolloff"/>
    <x v="0"/>
    <x v="4"/>
    <n v="3680"/>
    <n v="1.84"/>
    <n v="220.8"/>
    <s v="Dump &amp; Return"/>
    <n v="12798338"/>
    <x v="0"/>
    <m/>
    <x v="2"/>
    <x v="8"/>
  </r>
  <r>
    <d v="2023-01-10T00:00:00"/>
    <n v="19900"/>
    <s v="bob"/>
    <s v="Rolloff"/>
    <x v="0"/>
    <x v="4"/>
    <n v="4120"/>
    <n v="2.06"/>
    <n v="247.20000000000002"/>
    <s v="Dump &amp; Return"/>
    <n v="270658"/>
    <x v="0"/>
    <m/>
    <x v="2"/>
    <x v="8"/>
  </r>
  <r>
    <d v="2023-01-10T00:00:00"/>
    <n v="19919"/>
    <s v="bob"/>
    <s v="Rolloff"/>
    <x v="0"/>
    <x v="4"/>
    <n v="13960"/>
    <n v="6.98"/>
    <n v="837.6"/>
    <s v="Dump &amp; Return"/>
    <n v="264619"/>
    <x v="0"/>
    <m/>
    <x v="2"/>
    <x v="8"/>
  </r>
  <r>
    <d v="2023-01-11T00:00:00"/>
    <n v="19972"/>
    <s v="Scott C"/>
    <n v="1"/>
    <x v="3"/>
    <x v="4"/>
    <n v="9020"/>
    <n v="4.51"/>
    <n v="541.19999999999993"/>
    <m/>
    <m/>
    <x v="1"/>
    <m/>
    <x v="2"/>
    <x v="8"/>
  </r>
  <r>
    <d v="2023-01-11T00:00:00"/>
    <n v="20001"/>
    <s v="Scott C"/>
    <n v="1"/>
    <x v="3"/>
    <x v="4"/>
    <n v="13400"/>
    <n v="6.7"/>
    <n v="804"/>
    <m/>
    <m/>
    <x v="1"/>
    <m/>
    <x v="2"/>
    <x v="8"/>
  </r>
  <r>
    <d v="2023-01-11T00:00:00"/>
    <n v="19995"/>
    <s v="Pam"/>
    <n v="2"/>
    <x v="4"/>
    <x v="4"/>
    <n v="17840"/>
    <n v="8.92"/>
    <n v="1070.4000000000001"/>
    <m/>
    <m/>
    <x v="1"/>
    <m/>
    <x v="2"/>
    <x v="8"/>
  </r>
  <r>
    <d v="2023-01-11T00:00:00"/>
    <n v="20007"/>
    <s v="Larry"/>
    <n v="3"/>
    <x v="4"/>
    <x v="4"/>
    <n v="12160"/>
    <n v="6.08"/>
    <n v="729.6"/>
    <m/>
    <m/>
    <x v="1"/>
    <m/>
    <x v="2"/>
    <x v="8"/>
  </r>
  <r>
    <d v="2023-01-11T00:00:00"/>
    <n v="20000"/>
    <s v="Scott H"/>
    <n v="4"/>
    <x v="4"/>
    <x v="4"/>
    <n v="15620"/>
    <n v="7.81"/>
    <n v="937.19999999999993"/>
    <m/>
    <m/>
    <x v="1"/>
    <m/>
    <x v="2"/>
    <x v="8"/>
  </r>
  <r>
    <d v="2023-01-11T00:00:00"/>
    <n v="19968"/>
    <s v="bob"/>
    <s v="Rolloff"/>
    <x v="0"/>
    <x v="4"/>
    <n v="3420"/>
    <n v="1.71"/>
    <n v="205.2"/>
    <s v="Dump &amp; Return"/>
    <s v="272859-002"/>
    <x v="0"/>
    <m/>
    <x v="2"/>
    <x v="8"/>
  </r>
  <r>
    <d v="2023-01-11T00:00:00"/>
    <n v="19971"/>
    <s v="bob"/>
    <s v="Rolloff"/>
    <x v="0"/>
    <x v="4"/>
    <n v="6120"/>
    <n v="3.06"/>
    <n v="367.2"/>
    <s v="Final Pull"/>
    <s v="269571-002"/>
    <x v="0"/>
    <m/>
    <x v="2"/>
    <x v="8"/>
  </r>
  <r>
    <d v="2023-01-12T00:00:00"/>
    <n v="20015"/>
    <s v="Larry"/>
    <n v="1"/>
    <x v="4"/>
    <x v="4"/>
    <n v="7980"/>
    <n v="3.99"/>
    <n v="478.8"/>
    <m/>
    <m/>
    <x v="1"/>
    <m/>
    <x v="2"/>
    <x v="8"/>
  </r>
  <r>
    <d v="2023-01-12T00:00:00"/>
    <n v="20040"/>
    <s v="Larry"/>
    <n v="1"/>
    <x v="4"/>
    <x v="4"/>
    <n v="13340"/>
    <n v="6.67"/>
    <n v="800.4"/>
    <m/>
    <m/>
    <x v="1"/>
    <m/>
    <x v="2"/>
    <x v="8"/>
  </r>
  <r>
    <d v="2023-01-12T00:00:00"/>
    <n v="20036"/>
    <s v="Pam"/>
    <n v="2"/>
    <x v="4"/>
    <x v="4"/>
    <n v="16380"/>
    <n v="8.19"/>
    <n v="982.8"/>
    <m/>
    <m/>
    <x v="1"/>
    <m/>
    <x v="2"/>
    <x v="8"/>
  </r>
  <r>
    <d v="2023-01-12T00:00:00"/>
    <n v="20034"/>
    <s v="Scott C"/>
    <n v="3"/>
    <x v="4"/>
    <x v="4"/>
    <n v="16000"/>
    <n v="8"/>
    <n v="960"/>
    <m/>
    <m/>
    <x v="1"/>
    <m/>
    <x v="2"/>
    <x v="8"/>
  </r>
  <r>
    <d v="2023-01-12T00:00:00"/>
    <d v="1954-10-01T00:00:00"/>
    <s v="bob"/>
    <s v="Rolloff"/>
    <x v="0"/>
    <x v="4"/>
    <n v="14420"/>
    <n v="7.21"/>
    <n v="865.2"/>
    <s v="Dump &amp; Return"/>
    <s v="268662-001"/>
    <x v="0"/>
    <m/>
    <x v="2"/>
    <x v="8"/>
  </r>
  <r>
    <d v="2023-01-12T00:00:00"/>
    <n v="20023"/>
    <s v="bob"/>
    <s v="Rolloff"/>
    <x v="0"/>
    <x v="4"/>
    <n v="6580"/>
    <n v="3.29"/>
    <n v="394.8"/>
    <s v="Dump &amp; Return"/>
    <s v="272723-002"/>
    <x v="0"/>
    <m/>
    <x v="2"/>
    <x v="8"/>
  </r>
  <r>
    <d v="2023-01-13T00:00:00"/>
    <n v="20052"/>
    <s v="Pam"/>
    <n v="1"/>
    <x v="3"/>
    <x v="4"/>
    <n v="13060"/>
    <n v="6.53"/>
    <n v="783.6"/>
    <m/>
    <m/>
    <x v="1"/>
    <m/>
    <x v="2"/>
    <x v="8"/>
  </r>
  <r>
    <d v="2023-01-13T00:00:00"/>
    <n v="20079"/>
    <s v="Pam"/>
    <n v="1"/>
    <x v="3"/>
    <x v="4"/>
    <n v="10980"/>
    <n v="5.49"/>
    <n v="658.80000000000007"/>
    <m/>
    <m/>
    <x v="1"/>
    <m/>
    <x v="2"/>
    <x v="8"/>
  </r>
  <r>
    <d v="2023-01-13T00:00:00"/>
    <n v="20074"/>
    <s v="Scott C"/>
    <n v="2"/>
    <x v="4"/>
    <x v="4"/>
    <n v="20380"/>
    <n v="10.19"/>
    <n v="1222.8"/>
    <m/>
    <m/>
    <x v="1"/>
    <m/>
    <x v="2"/>
    <x v="8"/>
  </r>
  <r>
    <d v="2023-01-13T00:00:00"/>
    <n v="20094"/>
    <s v="Larry"/>
    <n v="3"/>
    <x v="4"/>
    <x v="4"/>
    <n v="10580"/>
    <n v="5.29"/>
    <n v="634.79999999999995"/>
    <m/>
    <m/>
    <x v="1"/>
    <m/>
    <x v="2"/>
    <x v="8"/>
  </r>
  <r>
    <d v="2023-01-13T00:00:00"/>
    <n v="20078"/>
    <s v="bob"/>
    <s v="Rolloff"/>
    <x v="0"/>
    <x v="4"/>
    <n v="7320"/>
    <n v="3.66"/>
    <n v="439.20000000000005"/>
    <s v="Dump &amp; Return"/>
    <n v="271296"/>
    <x v="0"/>
    <m/>
    <x v="2"/>
    <x v="8"/>
  </r>
  <r>
    <d v="2023-01-13T00:00:00"/>
    <n v="20050"/>
    <s v="bob"/>
    <s v="Rolloff"/>
    <x v="0"/>
    <x v="4"/>
    <n v="1860"/>
    <n v="0.93"/>
    <n v="111.60000000000001"/>
    <s v="Final Pull"/>
    <n v="271990"/>
    <x v="0"/>
    <m/>
    <x v="2"/>
    <x v="8"/>
  </r>
  <r>
    <d v="2023-01-13T00:00:00"/>
    <n v="20072"/>
    <s v="bob"/>
    <s v="Rolloff"/>
    <x v="0"/>
    <x v="4"/>
    <n v="8480"/>
    <n v="4.24"/>
    <n v="508.8"/>
    <s v="Dump &amp; Return"/>
    <s v="268662-001"/>
    <x v="0"/>
    <m/>
    <x v="2"/>
    <x v="8"/>
  </r>
  <r>
    <d v="2023-01-13T00:00:00"/>
    <n v="20093"/>
    <s v="Paul"/>
    <s v="Rolloff"/>
    <x v="0"/>
    <x v="4"/>
    <n v="3960"/>
    <n v="1.98"/>
    <n v="237.6"/>
    <s v="Dump &amp; Return"/>
    <s v="12797190-001"/>
    <x v="0"/>
    <m/>
    <x v="2"/>
    <x v="8"/>
  </r>
  <r>
    <d v="2023-01-16T00:00:00"/>
    <n v="20183"/>
    <s v="Pam"/>
    <n v="1"/>
    <x v="3"/>
    <x v="4"/>
    <n v="10280"/>
    <n v="5.14"/>
    <n v="616.79999999999995"/>
    <m/>
    <m/>
    <x v="1"/>
    <m/>
    <x v="2"/>
    <x v="8"/>
  </r>
  <r>
    <d v="2023-01-16T00:00:00"/>
    <n v="20142"/>
    <s v="Pam"/>
    <n v="1"/>
    <x v="3"/>
    <x v="4"/>
    <n v="15140"/>
    <n v="7.57"/>
    <n v="908.40000000000009"/>
    <m/>
    <m/>
    <x v="1"/>
    <m/>
    <x v="2"/>
    <x v="8"/>
  </r>
  <r>
    <d v="2023-01-16T00:00:00"/>
    <n v="20191"/>
    <s v="Larry"/>
    <n v="2"/>
    <x v="4"/>
    <x v="4"/>
    <n v="10580"/>
    <n v="5.29"/>
    <n v="634.79999999999995"/>
    <m/>
    <m/>
    <x v="1"/>
    <m/>
    <x v="2"/>
    <x v="8"/>
  </r>
  <r>
    <d v="2023-01-16T00:00:00"/>
    <n v="20178"/>
    <s v="Scott C"/>
    <n v="3"/>
    <x v="4"/>
    <x v="4"/>
    <n v="16920"/>
    <n v="8.4600000000000009"/>
    <n v="1015.2"/>
    <m/>
    <m/>
    <x v="1"/>
    <m/>
    <x v="2"/>
    <x v="8"/>
  </r>
  <r>
    <d v="2023-01-16T00:00:00"/>
    <n v="20195"/>
    <s v="Scott H"/>
    <n v="4"/>
    <x v="4"/>
    <x v="4"/>
    <n v="10620"/>
    <n v="5.31"/>
    <n v="637.19999999999993"/>
    <m/>
    <m/>
    <x v="1"/>
    <m/>
    <x v="2"/>
    <x v="8"/>
  </r>
  <r>
    <d v="2023-01-16T00:00:00"/>
    <n v="20144"/>
    <s v="dave"/>
    <s v="Rolloff"/>
    <x v="0"/>
    <x v="4"/>
    <n v="670"/>
    <n v="0.33500000000000002"/>
    <n v="40.200000000000003"/>
    <s v="Dump &amp; Return"/>
    <n v="12798277"/>
    <x v="0"/>
    <m/>
    <x v="2"/>
    <x v="8"/>
  </r>
  <r>
    <d v="2023-01-16T00:00:00"/>
    <n v="20160"/>
    <s v="dave"/>
    <s v="Rolloff"/>
    <x v="0"/>
    <x v="4"/>
    <n v="7340"/>
    <n v="3.67"/>
    <n v="440.4"/>
    <s v="Dump &amp; Return"/>
    <n v="12801692"/>
    <x v="0"/>
    <m/>
    <x v="2"/>
    <x v="8"/>
  </r>
  <r>
    <d v="2023-01-17T00:00:00"/>
    <n v="20211"/>
    <s v="Pam"/>
    <n v="1"/>
    <x v="4"/>
    <x v="4"/>
    <n v="12180"/>
    <n v="6.09"/>
    <n v="730.8"/>
    <m/>
    <m/>
    <x v="1"/>
    <m/>
    <x v="2"/>
    <x v="8"/>
  </r>
  <r>
    <d v="2023-01-17T00:00:00"/>
    <n v="20236"/>
    <s v="Pam"/>
    <n v="1"/>
    <x v="4"/>
    <x v="4"/>
    <n v="9540"/>
    <n v="4.7699999999999996"/>
    <n v="572.4"/>
    <m/>
    <m/>
    <x v="1"/>
    <m/>
    <x v="2"/>
    <x v="8"/>
  </r>
  <r>
    <d v="2023-01-17T00:00:00"/>
    <n v="20233"/>
    <s v="Scott C"/>
    <n v="2"/>
    <x v="4"/>
    <x v="4"/>
    <n v="8520"/>
    <n v="4.26"/>
    <n v="511.2"/>
    <m/>
    <m/>
    <x v="1"/>
    <m/>
    <x v="2"/>
    <x v="8"/>
  </r>
  <r>
    <d v="2023-01-17T00:00:00"/>
    <n v="20246"/>
    <s v="Larry"/>
    <n v="3"/>
    <x v="4"/>
    <x v="4"/>
    <n v="17320"/>
    <n v="8.66"/>
    <n v="1039.2"/>
    <m/>
    <m/>
    <x v="1"/>
    <m/>
    <x v="2"/>
    <x v="8"/>
  </r>
  <r>
    <d v="2023-01-17T00:00:00"/>
    <n v="20234"/>
    <s v="Scott H"/>
    <n v="4"/>
    <x v="4"/>
    <x v="4"/>
    <n v="8820"/>
    <n v="4.41"/>
    <n v="529.20000000000005"/>
    <m/>
    <m/>
    <x v="1"/>
    <m/>
    <x v="2"/>
    <x v="8"/>
  </r>
  <r>
    <d v="2023-01-17T00:00:00"/>
    <n v="20217"/>
    <s v="Paul"/>
    <s v="Rolloff"/>
    <x v="0"/>
    <x v="4"/>
    <n v="3140"/>
    <n v="1.57"/>
    <n v="188.4"/>
    <s v="Dump &amp; Return"/>
    <n v="270389"/>
    <x v="0"/>
    <m/>
    <x v="2"/>
    <x v="8"/>
  </r>
  <r>
    <d v="2023-01-17T00:00:00"/>
    <n v="20199"/>
    <s v="dave"/>
    <s v="Rolloff"/>
    <x v="0"/>
    <x v="4"/>
    <n v="4160"/>
    <n v="2.08"/>
    <n v="249.60000000000002"/>
    <s v="Dump &amp; Return"/>
    <s v="273083-001"/>
    <x v="0"/>
    <m/>
    <x v="2"/>
    <x v="8"/>
  </r>
  <r>
    <d v="2023-01-17T00:00:00"/>
    <n v="20207"/>
    <s v="dave"/>
    <s v="Rolloff"/>
    <x v="0"/>
    <x v="4"/>
    <n v="4640"/>
    <n v="2.3199999999999998"/>
    <n v="278.39999999999998"/>
    <s v="Final Pull"/>
    <s v="12804105-002"/>
    <x v="0"/>
    <m/>
    <x v="2"/>
    <x v="8"/>
  </r>
  <r>
    <d v="2023-01-17T00:00:00"/>
    <n v="20230"/>
    <s v="dave"/>
    <s v="Rolloff"/>
    <x v="0"/>
    <x v="4"/>
    <n v="9880"/>
    <n v="4.9400000000000004"/>
    <n v="592.80000000000007"/>
    <s v="Dump &amp; Return"/>
    <s v="268662-001"/>
    <x v="0"/>
    <m/>
    <x v="2"/>
    <x v="8"/>
  </r>
  <r>
    <d v="2023-01-18T00:00:00"/>
    <n v="20256"/>
    <s v="Scott C"/>
    <n v="1"/>
    <x v="3"/>
    <x v="4"/>
    <n v="9580"/>
    <n v="4.79"/>
    <n v="574.79999999999995"/>
    <m/>
    <m/>
    <x v="1"/>
    <m/>
    <x v="2"/>
    <x v="8"/>
  </r>
  <r>
    <d v="2023-01-18T00:00:00"/>
    <n v="20281"/>
    <s v="Scott C"/>
    <n v="1"/>
    <x v="3"/>
    <x v="4"/>
    <n v="11840"/>
    <n v="5.92"/>
    <n v="710.4"/>
    <m/>
    <m/>
    <x v="1"/>
    <m/>
    <x v="2"/>
    <x v="8"/>
  </r>
  <r>
    <d v="2023-01-18T00:00:00"/>
    <n v="20280"/>
    <s v="Pam"/>
    <n v="2"/>
    <x v="4"/>
    <x v="4"/>
    <n v="15960"/>
    <n v="7.98"/>
    <n v="957.6"/>
    <m/>
    <m/>
    <x v="1"/>
    <m/>
    <x v="2"/>
    <x v="8"/>
  </r>
  <r>
    <d v="2023-01-18T00:00:00"/>
    <n v="20294"/>
    <s v="Larry"/>
    <n v="3"/>
    <x v="4"/>
    <x v="4"/>
    <n v="11000"/>
    <n v="5.5"/>
    <n v="660"/>
    <m/>
    <m/>
    <x v="1"/>
    <m/>
    <x v="2"/>
    <x v="8"/>
  </r>
  <r>
    <d v="2023-01-18T00:00:00"/>
    <n v="20290"/>
    <s v="Scott H"/>
    <n v="4"/>
    <x v="4"/>
    <x v="4"/>
    <n v="14820"/>
    <n v="7.41"/>
    <n v="889.2"/>
    <m/>
    <m/>
    <x v="1"/>
    <m/>
    <x v="2"/>
    <x v="8"/>
  </r>
  <r>
    <d v="2023-01-18T00:00:00"/>
    <n v="20257"/>
    <s v="dave"/>
    <s v="Rolloff"/>
    <x v="0"/>
    <x v="4"/>
    <n v="18900"/>
    <n v="9.4499999999999993"/>
    <n v="1134"/>
    <s v="Final Pull"/>
    <n v="262304"/>
    <x v="0"/>
    <m/>
    <x v="2"/>
    <x v="8"/>
  </r>
  <r>
    <d v="2023-01-18T00:00:00"/>
    <n v="20259"/>
    <s v="dave"/>
    <s v="Rolloff"/>
    <x v="0"/>
    <x v="4"/>
    <n v="3560"/>
    <n v="1.78"/>
    <n v="213.6"/>
    <s v="Dump &amp; Return"/>
    <n v="269949"/>
    <x v="0"/>
    <m/>
    <x v="2"/>
    <x v="8"/>
  </r>
  <r>
    <d v="2023-01-18T00:00:00"/>
    <n v="20265"/>
    <s v="dave"/>
    <s v="Rolloff"/>
    <x v="0"/>
    <x v="4"/>
    <n v="3800"/>
    <n v="1.9"/>
    <n v="228"/>
    <s v="Dump &amp; Return"/>
    <s v="270950-001"/>
    <x v="0"/>
    <m/>
    <x v="2"/>
    <x v="8"/>
  </r>
  <r>
    <d v="2023-01-18T00:00:00"/>
    <n v="20269"/>
    <s v="dave"/>
    <s v="Rolloff"/>
    <x v="0"/>
    <x v="4"/>
    <n v="4340"/>
    <n v="2.17"/>
    <n v="260.39999999999998"/>
    <s v="Final Pull"/>
    <n v="12804485"/>
    <x v="0"/>
    <m/>
    <x v="2"/>
    <x v="8"/>
  </r>
  <r>
    <d v="2023-01-19T00:00:00"/>
    <n v="20305"/>
    <s v="Larry"/>
    <n v="1"/>
    <x v="4"/>
    <x v="4"/>
    <n v="8260"/>
    <n v="4.13"/>
    <n v="495.59999999999997"/>
    <m/>
    <m/>
    <x v="1"/>
    <m/>
    <x v="2"/>
    <x v="8"/>
  </r>
  <r>
    <d v="2023-01-19T00:00:00"/>
    <n v="20343"/>
    <s v="Larry"/>
    <n v="1"/>
    <x v="4"/>
    <x v="4"/>
    <n v="12920"/>
    <n v="6.46"/>
    <n v="775.2"/>
    <m/>
    <m/>
    <x v="1"/>
    <m/>
    <x v="2"/>
    <x v="8"/>
  </r>
  <r>
    <d v="2023-01-19T00:00:00"/>
    <n v="20331"/>
    <s v="Pam"/>
    <n v="2"/>
    <x v="4"/>
    <x v="4"/>
    <n v="14780"/>
    <n v="7.39"/>
    <n v="886.8"/>
    <m/>
    <m/>
    <x v="1"/>
    <m/>
    <x v="2"/>
    <x v="8"/>
  </r>
  <r>
    <d v="2023-01-19T00:00:00"/>
    <n v="20326"/>
    <s v="Scott C"/>
    <n v="3"/>
    <x v="4"/>
    <x v="4"/>
    <n v="13320"/>
    <n v="6.66"/>
    <n v="799.2"/>
    <m/>
    <m/>
    <x v="1"/>
    <m/>
    <x v="2"/>
    <x v="8"/>
  </r>
  <r>
    <d v="2023-01-19T00:00:00"/>
    <n v="20338"/>
    <s v="Paul"/>
    <s v="Rolloff"/>
    <x v="0"/>
    <x v="4"/>
    <n v="3080"/>
    <n v="1.54"/>
    <n v="184.8"/>
    <s v="Dump &amp; Return"/>
    <d v="2622-05-07T00:00:00"/>
    <x v="0"/>
    <n v="263833"/>
    <x v="2"/>
    <x v="8"/>
  </r>
  <r>
    <d v="2023-01-19T00:00:00"/>
    <n v="20341"/>
    <s v="Paul"/>
    <s v="Rolloff"/>
    <x v="0"/>
    <x v="4"/>
    <n v="5600"/>
    <n v="2.8"/>
    <n v="336"/>
    <s v="Dump &amp; Return"/>
    <n v="263310"/>
    <x v="0"/>
    <m/>
    <x v="2"/>
    <x v="8"/>
  </r>
  <r>
    <d v="2023-01-20T00:00:00"/>
    <n v="20354"/>
    <s v="Pam"/>
    <n v="1"/>
    <x v="3"/>
    <x v="4"/>
    <n v="14360"/>
    <n v="7.18"/>
    <n v="861.59999999999991"/>
    <m/>
    <m/>
    <x v="1"/>
    <m/>
    <x v="2"/>
    <x v="8"/>
  </r>
  <r>
    <d v="2023-01-20T00:00:00"/>
    <n v="20403"/>
    <s v="Pam"/>
    <n v="1"/>
    <x v="3"/>
    <x v="4"/>
    <n v="12960"/>
    <n v="6.48"/>
    <n v="777.6"/>
    <m/>
    <m/>
    <x v="1"/>
    <m/>
    <x v="2"/>
    <x v="8"/>
  </r>
  <r>
    <d v="2023-01-20T00:00:00"/>
    <n v="20386"/>
    <s v="Scott C"/>
    <n v="2"/>
    <x v="4"/>
    <x v="4"/>
    <n v="19060"/>
    <n v="9.5299999999999994"/>
    <n v="1143.5999999999999"/>
    <m/>
    <m/>
    <x v="1"/>
    <m/>
    <x v="2"/>
    <x v="8"/>
  </r>
  <r>
    <d v="2023-01-20T00:00:00"/>
    <n v="20408"/>
    <s v="Larry"/>
    <n v="3"/>
    <x v="4"/>
    <x v="4"/>
    <n v="11220"/>
    <n v="5.61"/>
    <n v="673.2"/>
    <m/>
    <m/>
    <x v="1"/>
    <m/>
    <x v="2"/>
    <x v="8"/>
  </r>
  <r>
    <d v="2023-01-20T00:00:00"/>
    <n v="20367"/>
    <s v="dave"/>
    <s v="Rolloff"/>
    <x v="0"/>
    <x v="4"/>
    <n v="4320"/>
    <n v="2.16"/>
    <n v="259.20000000000005"/>
    <s v="Final Pull"/>
    <n v="261429"/>
    <x v="0"/>
    <m/>
    <x v="2"/>
    <x v="8"/>
  </r>
  <r>
    <d v="2023-01-20T00:00:00"/>
    <n v="20368"/>
    <s v="Paul"/>
    <s v="Rolloff"/>
    <x v="0"/>
    <x v="4"/>
    <n v="4400"/>
    <n v="2.2000000000000002"/>
    <n v="264"/>
    <s v="Dump &amp; Return"/>
    <s v="270609-002"/>
    <x v="0"/>
    <m/>
    <x v="2"/>
    <x v="8"/>
  </r>
  <r>
    <d v="2023-01-23T00:00:00"/>
    <n v="20471"/>
    <s v="Chad"/>
    <n v="1"/>
    <x v="3"/>
    <x v="4"/>
    <n v="15420"/>
    <n v="7.71"/>
    <n v="925.2"/>
    <m/>
    <m/>
    <x v="1"/>
    <m/>
    <x v="2"/>
    <x v="8"/>
  </r>
  <r>
    <d v="2023-01-23T00:00:00"/>
    <n v="20502"/>
    <s v="Chad"/>
    <n v="1"/>
    <x v="3"/>
    <x v="4"/>
    <n v="12420"/>
    <n v="6.21"/>
    <n v="745.2"/>
    <m/>
    <m/>
    <x v="1"/>
    <m/>
    <x v="2"/>
    <x v="8"/>
  </r>
  <r>
    <d v="2023-01-23T00:00:00"/>
    <n v="20501"/>
    <s v="Larry"/>
    <n v="2"/>
    <x v="4"/>
    <x v="4"/>
    <n v="11200"/>
    <n v="5.6"/>
    <n v="672"/>
    <m/>
    <m/>
    <x v="1"/>
    <m/>
    <x v="2"/>
    <x v="8"/>
  </r>
  <r>
    <d v="2023-01-23T00:00:00"/>
    <n v="20493"/>
    <s v="Scott  C"/>
    <n v="3"/>
    <x v="4"/>
    <x v="4"/>
    <n v="18360"/>
    <n v="9.18"/>
    <n v="1101.5999999999999"/>
    <m/>
    <m/>
    <x v="1"/>
    <m/>
    <x v="2"/>
    <x v="8"/>
  </r>
  <r>
    <d v="2023-01-23T00:00:00"/>
    <n v="20503"/>
    <s v="Scott H"/>
    <n v="4"/>
    <x v="4"/>
    <x v="4"/>
    <n v="11100"/>
    <n v="5.55"/>
    <n v="666"/>
    <m/>
    <m/>
    <x v="1"/>
    <m/>
    <x v="2"/>
    <x v="8"/>
  </r>
  <r>
    <d v="2023-01-23T00:00:00"/>
    <n v="20454"/>
    <s v="bob"/>
    <s v="Rolloff"/>
    <x v="0"/>
    <x v="4"/>
    <n v="6320"/>
    <n v="3.16"/>
    <n v="379.20000000000005"/>
    <s v="Dump &amp; Return"/>
    <n v="271296"/>
    <x v="0"/>
    <m/>
    <x v="2"/>
    <x v="8"/>
  </r>
  <r>
    <d v="2023-01-23T00:00:00"/>
    <n v="20494"/>
    <s v="bob"/>
    <s v="Rolloff"/>
    <x v="0"/>
    <x v="4"/>
    <n v="6460"/>
    <n v="3.23"/>
    <n v="387.6"/>
    <s v="Final Pull"/>
    <s v="263709-002"/>
    <x v="0"/>
    <m/>
    <x v="2"/>
    <x v="8"/>
  </r>
  <r>
    <d v="2023-01-24T00:00:00"/>
    <n v="20555"/>
    <s v="Pam"/>
    <n v="1"/>
    <x v="4"/>
    <x v="4"/>
    <n v="9860"/>
    <n v="4.93"/>
    <n v="591.59999999999991"/>
    <m/>
    <m/>
    <x v="1"/>
    <m/>
    <x v="2"/>
    <x v="8"/>
  </r>
  <r>
    <d v="2023-01-24T00:00:00"/>
    <n v="20525"/>
    <s v="Pam"/>
    <n v="1"/>
    <x v="4"/>
    <x v="4"/>
    <n v="12540"/>
    <n v="6.27"/>
    <n v="752.4"/>
    <m/>
    <m/>
    <x v="1"/>
    <m/>
    <x v="2"/>
    <x v="8"/>
  </r>
  <r>
    <d v="2023-01-24T00:00:00"/>
    <n v="20548"/>
    <s v="Scott C"/>
    <n v="2"/>
    <x v="4"/>
    <x v="4"/>
    <n v="9500"/>
    <n v="4.75"/>
    <n v="570"/>
    <m/>
    <m/>
    <x v="1"/>
    <m/>
    <x v="2"/>
    <x v="8"/>
  </r>
  <r>
    <d v="2023-01-24T00:00:00"/>
    <n v="20544"/>
    <s v="dave"/>
    <n v="3"/>
    <x v="4"/>
    <x v="4"/>
    <n v="15820"/>
    <n v="7.91"/>
    <n v="949.2"/>
    <m/>
    <m/>
    <x v="1"/>
    <m/>
    <x v="2"/>
    <x v="8"/>
  </r>
  <r>
    <d v="2023-01-24T00:00:00"/>
    <n v="20545"/>
    <s v="Scott H"/>
    <n v="4"/>
    <x v="4"/>
    <x v="4"/>
    <n v="7480"/>
    <n v="3.74"/>
    <n v="448.8"/>
    <m/>
    <m/>
    <x v="1"/>
    <m/>
    <x v="2"/>
    <x v="8"/>
  </r>
  <r>
    <d v="2023-01-24T00:00:00"/>
    <n v="20515"/>
    <s v="bob"/>
    <s v="Rolloff"/>
    <x v="0"/>
    <x v="4"/>
    <n v="4300"/>
    <n v="2.15"/>
    <n v="258"/>
    <s v="Dump &amp; Return"/>
    <n v="267329"/>
    <x v="0"/>
    <m/>
    <x v="2"/>
    <x v="8"/>
  </r>
  <r>
    <d v="2023-01-24T00:00:00"/>
    <n v="20520"/>
    <s v="bob"/>
    <s v="Rolloff"/>
    <x v="0"/>
    <x v="4"/>
    <n v="3480"/>
    <n v="1.74"/>
    <n v="208.8"/>
    <s v="Dump &amp; Return"/>
    <s v="273083-001"/>
    <x v="0"/>
    <m/>
    <x v="2"/>
    <x v="8"/>
  </r>
  <r>
    <d v="2023-01-24T00:00:00"/>
    <n v="20524"/>
    <s v="Chad"/>
    <s v="Rolloff"/>
    <x v="0"/>
    <x v="4"/>
    <n v="4560"/>
    <n v="2.2799999999999998"/>
    <n v="273.59999999999997"/>
    <s v="Dump &amp; Return"/>
    <n v="271296"/>
    <x v="0"/>
    <m/>
    <x v="2"/>
    <x v="8"/>
  </r>
  <r>
    <d v="2023-01-24T00:00:00"/>
    <n v="20539"/>
    <s v="bob"/>
    <s v="Rolloff"/>
    <x v="0"/>
    <x v="4"/>
    <n v="7320"/>
    <n v="3.66"/>
    <n v="439.20000000000005"/>
    <s v="Dump &amp; Return"/>
    <s v="12800437-002"/>
    <x v="0"/>
    <m/>
    <x v="2"/>
    <x v="8"/>
  </r>
  <r>
    <d v="2023-01-25T00:00:00"/>
    <n v="20580"/>
    <s v="Scott C"/>
    <n v="1"/>
    <x v="3"/>
    <x v="4"/>
    <n v="8660"/>
    <n v="4.33"/>
    <n v="519.6"/>
    <m/>
    <m/>
    <x v="1"/>
    <m/>
    <x v="2"/>
    <x v="8"/>
  </r>
  <r>
    <d v="2023-01-25T00:00:00"/>
    <n v="20628"/>
    <s v="Scott C"/>
    <n v="1"/>
    <x v="3"/>
    <x v="4"/>
    <n v="12820"/>
    <n v="6.41"/>
    <n v="769.2"/>
    <m/>
    <m/>
    <x v="1"/>
    <m/>
    <x v="2"/>
    <x v="8"/>
  </r>
  <r>
    <d v="2023-01-25T00:00:00"/>
    <n v="20621"/>
    <s v="Pam"/>
    <n v="2"/>
    <x v="4"/>
    <x v="4"/>
    <n v="16580"/>
    <n v="8.2899999999999991"/>
    <n v="994.8"/>
    <m/>
    <m/>
    <x v="1"/>
    <m/>
    <x v="2"/>
    <x v="8"/>
  </r>
  <r>
    <d v="2023-01-25T00:00:00"/>
    <n v="20642"/>
    <s v="Larry"/>
    <n v="3"/>
    <x v="4"/>
    <x v="4"/>
    <n v="9920"/>
    <n v="4.96"/>
    <n v="595.20000000000005"/>
    <m/>
    <m/>
    <x v="1"/>
    <m/>
    <x v="2"/>
    <x v="8"/>
  </r>
  <r>
    <d v="2023-01-25T00:00:00"/>
    <n v="10617"/>
    <s v="Scott H"/>
    <n v="4"/>
    <x v="4"/>
    <x v="4"/>
    <n v="15140"/>
    <n v="7.57"/>
    <n v="908.40000000000009"/>
    <m/>
    <m/>
    <x v="1"/>
    <m/>
    <x v="2"/>
    <x v="8"/>
  </r>
  <r>
    <d v="2023-01-25T00:00:00"/>
    <n v="20549"/>
    <s v="bob"/>
    <s v="Rolloff"/>
    <x v="0"/>
    <x v="4"/>
    <n v="8140"/>
    <n v="4.07"/>
    <n v="488.40000000000003"/>
    <s v="Dump &amp; Return"/>
    <s v="268662-001"/>
    <x v="0"/>
    <s v="comp #1"/>
    <x v="2"/>
    <x v="8"/>
  </r>
  <r>
    <d v="2023-01-25T00:00:00"/>
    <n v="20582"/>
    <s v="bob"/>
    <s v="Rolloff"/>
    <x v="0"/>
    <x v="4"/>
    <n v="5720"/>
    <n v="2.86"/>
    <n v="343.2"/>
    <s v="Final Pull"/>
    <s v="262591-002"/>
    <x v="0"/>
    <m/>
    <x v="2"/>
    <x v="8"/>
  </r>
  <r>
    <d v="2023-01-25T00:00:00"/>
    <n v="20597"/>
    <s v="bob"/>
    <s v="Rolloff"/>
    <x v="0"/>
    <x v="4"/>
    <n v="4360"/>
    <n v="2.1800000000000002"/>
    <n v="261.60000000000002"/>
    <s v="Dump &amp; Return"/>
    <n v="266390"/>
    <x v="0"/>
    <m/>
    <x v="2"/>
    <x v="8"/>
  </r>
  <r>
    <d v="2023-01-25T00:00:00"/>
    <n v="20606"/>
    <s v="bob"/>
    <s v="Rolloff"/>
    <x v="0"/>
    <x v="4"/>
    <n v="9120"/>
    <n v="4.5599999999999996"/>
    <n v="547.19999999999993"/>
    <s v="Dump &amp; Return"/>
    <n v="12801034"/>
    <x v="0"/>
    <m/>
    <x v="2"/>
    <x v="8"/>
  </r>
  <r>
    <d v="2023-01-25T00:00:00"/>
    <n v="20611"/>
    <s v="bob"/>
    <s v="Rolloff"/>
    <x v="0"/>
    <x v="4"/>
    <n v="4700"/>
    <n v="2.35"/>
    <n v="282"/>
    <s v="Final Pull"/>
    <n v="12802780"/>
    <x v="0"/>
    <m/>
    <x v="2"/>
    <x v="8"/>
  </r>
  <r>
    <d v="2023-01-26T00:00:00"/>
    <n v="20655"/>
    <s v="Larry"/>
    <n v="1"/>
    <x v="4"/>
    <x v="4"/>
    <n v="7680"/>
    <n v="3.84"/>
    <n v="460.79999999999995"/>
    <m/>
    <m/>
    <x v="1"/>
    <m/>
    <x v="2"/>
    <x v="8"/>
  </r>
  <r>
    <d v="2023-01-26T00:00:00"/>
    <n v="20703"/>
    <s v="Larry"/>
    <n v="1"/>
    <x v="4"/>
    <x v="4"/>
    <n v="11860"/>
    <n v="5.93"/>
    <n v="711.59999999999991"/>
    <m/>
    <m/>
    <x v="1"/>
    <m/>
    <x v="2"/>
    <x v="8"/>
  </r>
  <r>
    <d v="2023-01-26T00:00:00"/>
    <n v="20699"/>
    <s v="Pam"/>
    <n v="2"/>
    <x v="4"/>
    <x v="4"/>
    <n v="14980"/>
    <n v="7.49"/>
    <n v="898.80000000000007"/>
    <m/>
    <m/>
    <x v="1"/>
    <m/>
    <x v="2"/>
    <x v="8"/>
  </r>
  <r>
    <d v="2023-01-26T00:00:00"/>
    <n v="20686"/>
    <s v="Scott C"/>
    <n v="3"/>
    <x v="4"/>
    <x v="4"/>
    <n v="13280"/>
    <n v="6.64"/>
    <n v="796.8"/>
    <m/>
    <m/>
    <x v="1"/>
    <m/>
    <x v="2"/>
    <x v="8"/>
  </r>
  <r>
    <d v="2023-01-26T00:00:00"/>
    <n v="20691"/>
    <s v="bob"/>
    <s v="Rolloff"/>
    <x v="0"/>
    <x v="4"/>
    <n v="4100"/>
    <n v="2.0499999999999998"/>
    <n v="245.99999999999997"/>
    <s v="Final Pull"/>
    <s v="271583-002"/>
    <x v="0"/>
    <m/>
    <x v="2"/>
    <x v="8"/>
  </r>
  <r>
    <d v="2023-01-26T00:00:00"/>
    <n v="20692"/>
    <s v="bob"/>
    <s v="Rolloff"/>
    <x v="0"/>
    <x v="4"/>
    <n v="3340"/>
    <n v="1.67"/>
    <n v="200.39999999999998"/>
    <s v="Dump &amp; Return"/>
    <n v="274237"/>
    <x v="0"/>
    <m/>
    <x v="2"/>
    <x v="8"/>
  </r>
  <r>
    <d v="2023-01-26T00:00:00"/>
    <n v="20693"/>
    <s v="bob"/>
    <s v="Rolloff"/>
    <x v="0"/>
    <x v="4"/>
    <n v="3700"/>
    <n v="1.85"/>
    <n v="222"/>
    <s v="Dump &amp; Return"/>
    <s v="270950-001"/>
    <x v="0"/>
    <m/>
    <x v="2"/>
    <x v="8"/>
  </r>
  <r>
    <d v="2023-01-26T00:00:00"/>
    <n v="20651"/>
    <s v="dave"/>
    <s v="Rolloff"/>
    <x v="0"/>
    <x v="4"/>
    <n v="5440"/>
    <n v="2.72"/>
    <n v="326.40000000000003"/>
    <s v="Dump &amp; Return"/>
    <s v="12797190-001"/>
    <x v="0"/>
    <s v="Weyco trash"/>
    <x v="2"/>
    <x v="8"/>
  </r>
  <r>
    <d v="2023-01-27T00:00:00"/>
    <n v="20717"/>
    <s v="Pam"/>
    <n v="1"/>
    <x v="3"/>
    <x v="4"/>
    <n v="14040"/>
    <n v="7.02"/>
    <n v="842.4"/>
    <m/>
    <m/>
    <x v="1"/>
    <m/>
    <x v="2"/>
    <x v="8"/>
  </r>
  <r>
    <d v="2023-01-27T00:00:00"/>
    <n v="20761"/>
    <s v="Pam"/>
    <n v="1"/>
    <x v="3"/>
    <x v="4"/>
    <n v="11500"/>
    <n v="5.75"/>
    <n v="690"/>
    <m/>
    <m/>
    <x v="1"/>
    <m/>
    <x v="2"/>
    <x v="8"/>
  </r>
  <r>
    <d v="2023-01-27T00:00:00"/>
    <n v="20747"/>
    <s v="Scott C"/>
    <n v="2"/>
    <x v="4"/>
    <x v="4"/>
    <n v="19280"/>
    <n v="9.64"/>
    <n v="1156.8000000000002"/>
    <m/>
    <m/>
    <x v="1"/>
    <m/>
    <x v="2"/>
    <x v="8"/>
  </r>
  <r>
    <d v="2023-01-27T00:00:00"/>
    <n v="20764"/>
    <s v="Larry"/>
    <n v="3"/>
    <x v="4"/>
    <x v="4"/>
    <n v="9860"/>
    <n v="4.93"/>
    <n v="591.59999999999991"/>
    <m/>
    <m/>
    <x v="1"/>
    <m/>
    <x v="2"/>
    <x v="8"/>
  </r>
  <r>
    <d v="2023-01-27T00:00:00"/>
    <n v="20732"/>
    <s v="bob"/>
    <s v="Rolloff"/>
    <x v="0"/>
    <x v="4"/>
    <n v="3440"/>
    <n v="1.72"/>
    <n v="206.4"/>
    <s v="Dump &amp; Return"/>
    <s v="264661-001"/>
    <x v="0"/>
    <m/>
    <x v="2"/>
    <x v="8"/>
  </r>
  <r>
    <d v="2023-01-27T00:00:00"/>
    <n v="20724"/>
    <s v="bob"/>
    <s v="Rolloff"/>
    <x v="0"/>
    <x v="4"/>
    <n v="6020"/>
    <n v="3.01"/>
    <n v="361.2"/>
    <s v="Dump &amp; Return"/>
    <n v="12800522"/>
    <x v="0"/>
    <m/>
    <x v="2"/>
    <x v="8"/>
  </r>
  <r>
    <d v="2023-01-27T00:00:00"/>
    <n v="20722"/>
    <s v="bob"/>
    <s v="Rolloff"/>
    <x v="0"/>
    <x v="4"/>
    <n v="7340"/>
    <n v="3.67"/>
    <n v="440.4"/>
    <s v="Dump &amp; Return"/>
    <n v="12804498"/>
    <x v="0"/>
    <m/>
    <x v="2"/>
    <x v="8"/>
  </r>
  <r>
    <d v="2023-01-27T00:00:00"/>
    <n v="20714"/>
    <s v="bob"/>
    <s v="Rolloff"/>
    <x v="0"/>
    <x v="4"/>
    <n v="13620"/>
    <n v="6.81"/>
    <n v="817.19999999999993"/>
    <s v="Dump &amp; Return"/>
    <s v="268662-001"/>
    <x v="0"/>
    <m/>
    <x v="2"/>
    <x v="8"/>
  </r>
  <r>
    <d v="2023-01-27T00:00:00"/>
    <n v="20741"/>
    <s v="dave"/>
    <s v="Rolloff"/>
    <x v="0"/>
    <x v="4"/>
    <n v="2520"/>
    <n v="1.26"/>
    <n v="151.19999999999999"/>
    <s v="Final Pull"/>
    <s v="12803800-002"/>
    <x v="0"/>
    <m/>
    <x v="2"/>
    <x v="8"/>
  </r>
  <r>
    <d v="2023-01-30T00:00:00"/>
    <n v="20842"/>
    <s v="Pam"/>
    <n v="1"/>
    <x v="3"/>
    <x v="4"/>
    <n v="13960"/>
    <n v="6.98"/>
    <n v="837.6"/>
    <m/>
    <m/>
    <x v="1"/>
    <m/>
    <x v="2"/>
    <x v="8"/>
  </r>
  <r>
    <d v="2023-01-30T00:00:00"/>
    <n v="20876"/>
    <s v="Pam"/>
    <n v="1"/>
    <x v="3"/>
    <x v="4"/>
    <n v="11880"/>
    <n v="5.94"/>
    <n v="712.80000000000007"/>
    <m/>
    <m/>
    <x v="1"/>
    <m/>
    <x v="2"/>
    <x v="8"/>
  </r>
  <r>
    <d v="2023-01-30T00:00:00"/>
    <n v="20890"/>
    <s v="Larry"/>
    <n v="2"/>
    <x v="4"/>
    <x v="4"/>
    <n v="10560"/>
    <n v="5.28"/>
    <n v="633.6"/>
    <m/>
    <m/>
    <x v="1"/>
    <m/>
    <x v="2"/>
    <x v="8"/>
  </r>
  <r>
    <d v="2023-01-30T00:00:00"/>
    <n v="20877"/>
    <s v="Scott C"/>
    <n v="3"/>
    <x v="4"/>
    <x v="4"/>
    <n v="17840"/>
    <n v="8.92"/>
    <n v="1070.4000000000001"/>
    <m/>
    <m/>
    <x v="1"/>
    <m/>
    <x v="2"/>
    <x v="8"/>
  </r>
  <r>
    <d v="2023-01-30T00:00:00"/>
    <n v="20895"/>
    <s v="Scott H"/>
    <n v="4"/>
    <x v="4"/>
    <x v="4"/>
    <n v="10600"/>
    <n v="5.3"/>
    <n v="636"/>
    <m/>
    <m/>
    <x v="1"/>
    <m/>
    <x v="2"/>
    <x v="8"/>
  </r>
  <r>
    <d v="2023-01-30T00:00:00"/>
    <n v="20837"/>
    <s v="bob"/>
    <s v="Rolloff"/>
    <x v="0"/>
    <x v="4"/>
    <n v="4840"/>
    <n v="2.42"/>
    <n v="290.39999999999998"/>
    <s v="Final Pull"/>
    <s v="12803800-001"/>
    <x v="0"/>
    <m/>
    <x v="2"/>
    <x v="8"/>
  </r>
  <r>
    <d v="2023-01-30T00:00:00"/>
    <n v="20838"/>
    <s v="bob"/>
    <s v="Rolloff"/>
    <x v="0"/>
    <x v="4"/>
    <n v="3320"/>
    <n v="1.66"/>
    <n v="199.2"/>
    <s v="Dump &amp; Return"/>
    <s v="270609-002"/>
    <x v="0"/>
    <m/>
    <x v="2"/>
    <x v="8"/>
  </r>
  <r>
    <d v="2023-01-30T00:00:00"/>
    <n v="20856"/>
    <s v="bob"/>
    <s v="Rolloff"/>
    <x v="0"/>
    <x v="4"/>
    <n v="3840"/>
    <n v="1.92"/>
    <n v="230.39999999999998"/>
    <s v="Dump &amp; Return"/>
    <n v="269949"/>
    <x v="0"/>
    <m/>
    <x v="2"/>
    <x v="8"/>
  </r>
  <r>
    <d v="2023-01-30T00:00:00"/>
    <n v="20881"/>
    <s v="bob"/>
    <s v="Rolloff"/>
    <x v="0"/>
    <x v="4"/>
    <n v="4140"/>
    <n v="2.0699999999999998"/>
    <n v="248.39999999999998"/>
    <s v="Dump &amp; Return"/>
    <n v="262601"/>
    <x v="0"/>
    <m/>
    <x v="2"/>
    <x v="8"/>
  </r>
  <r>
    <d v="2023-01-30T00:00:00"/>
    <n v="20882"/>
    <s v="bob"/>
    <s v="Rolloff"/>
    <x v="0"/>
    <x v="4"/>
    <n v="9920"/>
    <n v="4.96"/>
    <n v="595.20000000000005"/>
    <s v="Dump &amp; Return"/>
    <s v="265652-002"/>
    <x v="0"/>
    <m/>
    <x v="2"/>
    <x v="8"/>
  </r>
  <r>
    <d v="2023-01-31T00:00:00"/>
    <n v="20923"/>
    <s v="Pam"/>
    <n v="1"/>
    <x v="4"/>
    <x v="4"/>
    <n v="13320"/>
    <n v="6.66"/>
    <n v="799.2"/>
    <m/>
    <m/>
    <x v="1"/>
    <m/>
    <x v="2"/>
    <x v="8"/>
  </r>
  <r>
    <d v="2023-01-31T00:00:00"/>
    <n v="20961"/>
    <s v="Pam"/>
    <n v="1"/>
    <x v="4"/>
    <x v="4"/>
    <n v="9560"/>
    <n v="4.78"/>
    <n v="573.6"/>
    <m/>
    <m/>
    <x v="1"/>
    <m/>
    <x v="2"/>
    <x v="8"/>
  </r>
  <r>
    <d v="2023-01-31T00:00:00"/>
    <n v="20946"/>
    <s v="Scott C"/>
    <n v="2"/>
    <x v="4"/>
    <x v="4"/>
    <n v="8820"/>
    <n v="4.41"/>
    <n v="529.20000000000005"/>
    <m/>
    <m/>
    <x v="1"/>
    <m/>
    <x v="2"/>
    <x v="8"/>
  </r>
  <r>
    <d v="2023-01-31T00:00:00"/>
    <n v="20963"/>
    <s v="Larry"/>
    <n v="3"/>
    <x v="4"/>
    <x v="4"/>
    <n v="14260"/>
    <n v="7.13"/>
    <n v="855.6"/>
    <m/>
    <m/>
    <x v="1"/>
    <m/>
    <x v="2"/>
    <x v="8"/>
  </r>
  <r>
    <d v="2023-01-31T00:00:00"/>
    <n v="20945"/>
    <s v="Scott H"/>
    <n v="4"/>
    <x v="4"/>
    <x v="4"/>
    <n v="8160"/>
    <n v="4.08"/>
    <n v="489.6"/>
    <m/>
    <m/>
    <x v="1"/>
    <m/>
    <x v="2"/>
    <x v="8"/>
  </r>
  <r>
    <d v="2023-01-31T00:00:00"/>
    <n v="20926"/>
    <s v="bob"/>
    <s v="Rolloff"/>
    <x v="0"/>
    <x v="4"/>
    <n v="3940"/>
    <n v="1.97"/>
    <n v="236.4"/>
    <s v="Dump &amp; Return"/>
    <n v="268112"/>
    <x v="0"/>
    <m/>
    <x v="2"/>
    <x v="8"/>
  </r>
  <r>
    <d v="2023-02-01T00:00:00"/>
    <n v="20989"/>
    <s v="Scott C"/>
    <n v="1"/>
    <x v="3"/>
    <x v="4"/>
    <n v="9060"/>
    <n v="4.53"/>
    <n v="543.6"/>
    <m/>
    <m/>
    <x v="1"/>
    <m/>
    <x v="2"/>
    <x v="9"/>
  </r>
  <r>
    <d v="2023-02-01T00:00:00"/>
    <n v="21029"/>
    <s v="Scott C"/>
    <n v="1"/>
    <x v="3"/>
    <x v="4"/>
    <n v="12160"/>
    <n v="6.08"/>
    <n v="729.6"/>
    <m/>
    <m/>
    <x v="1"/>
    <m/>
    <x v="2"/>
    <x v="9"/>
  </r>
  <r>
    <d v="2023-02-01T00:00:00"/>
    <n v="21015"/>
    <s v="Pam"/>
    <n v="2"/>
    <x v="4"/>
    <x v="4"/>
    <n v="18160"/>
    <n v="9.08"/>
    <n v="1089.5999999999999"/>
    <m/>
    <m/>
    <x v="1"/>
    <m/>
    <x v="2"/>
    <x v="9"/>
  </r>
  <r>
    <d v="2023-02-01T00:00:00"/>
    <n v="21031"/>
    <s v="Larry"/>
    <n v="3"/>
    <x v="4"/>
    <x v="4"/>
    <n v="11460"/>
    <n v="5.73"/>
    <n v="687.6"/>
    <m/>
    <m/>
    <x v="1"/>
    <m/>
    <x v="2"/>
    <x v="9"/>
  </r>
  <r>
    <d v="2023-02-01T00:00:00"/>
    <d v="1957-07-19T00:00:00"/>
    <s v="Scott H"/>
    <n v="4"/>
    <x v="4"/>
    <x v="4"/>
    <n v="16160"/>
    <n v="8.08"/>
    <n v="969.6"/>
    <m/>
    <m/>
    <x v="1"/>
    <m/>
    <x v="2"/>
    <x v="9"/>
  </r>
  <r>
    <d v="2023-02-01T00:00:00"/>
    <n v="20985"/>
    <s v="bob"/>
    <s v="Rolloff"/>
    <x v="0"/>
    <x v="4"/>
    <n v="6640"/>
    <n v="3.32"/>
    <n v="398.4"/>
    <s v="Dump &amp; Return"/>
    <s v="272077-001"/>
    <x v="0"/>
    <m/>
    <x v="2"/>
    <x v="9"/>
  </r>
  <r>
    <d v="2023-02-01T00:00:00"/>
    <n v="20979"/>
    <s v="bob"/>
    <s v="Rolloff"/>
    <x v="0"/>
    <x v="4"/>
    <n v="2580"/>
    <n v="1.29"/>
    <n v="154.80000000000001"/>
    <s v="Dump &amp; Return"/>
    <n v="12798338"/>
    <x v="0"/>
    <m/>
    <x v="2"/>
    <x v="9"/>
  </r>
  <r>
    <d v="2023-02-01T00:00:00"/>
    <n v="20978"/>
    <s v="bob"/>
    <s v="Rolloff"/>
    <x v="0"/>
    <x v="4"/>
    <n v="3280"/>
    <n v="1.64"/>
    <n v="196.79999999999998"/>
    <s v="Dump &amp; Return"/>
    <s v="273083-001"/>
    <x v="0"/>
    <m/>
    <x v="2"/>
    <x v="9"/>
  </r>
  <r>
    <d v="2023-02-01T00:00:00"/>
    <n v="20974"/>
    <s v="bob"/>
    <s v="Rolloff"/>
    <x v="0"/>
    <x v="4"/>
    <n v="3660"/>
    <n v="1.83"/>
    <n v="219.60000000000002"/>
    <s v="Dump &amp; Return"/>
    <s v="272723-002"/>
    <x v="0"/>
    <m/>
    <x v="2"/>
    <x v="9"/>
  </r>
  <r>
    <d v="2023-02-01T00:00:00"/>
    <n v="21005"/>
    <s v="bob"/>
    <s v="Rolloff"/>
    <x v="0"/>
    <x v="4"/>
    <n v="2700"/>
    <n v="1.35"/>
    <n v="162"/>
    <s v="Dump &amp; Return"/>
    <n v="261363"/>
    <x v="0"/>
    <m/>
    <x v="2"/>
    <x v="9"/>
  </r>
  <r>
    <d v="2023-02-01T00:00:00"/>
    <n v="21024"/>
    <s v="dave"/>
    <s v="Rolloff"/>
    <x v="0"/>
    <x v="4"/>
    <n v="3940"/>
    <n v="1.97"/>
    <n v="236.4"/>
    <s v="Dump &amp; Return"/>
    <n v="262601"/>
    <x v="0"/>
    <m/>
    <x v="2"/>
    <x v="9"/>
  </r>
  <r>
    <d v="2023-02-02T00:00:00"/>
    <n v="21048"/>
    <s v="dave"/>
    <n v="1"/>
    <x v="4"/>
    <x v="4"/>
    <n v="8300"/>
    <n v="4.1500000000000004"/>
    <n v="498.00000000000006"/>
    <m/>
    <m/>
    <x v="1"/>
    <m/>
    <x v="2"/>
    <x v="9"/>
  </r>
  <r>
    <d v="2023-02-02T00:00:00"/>
    <n v="21085"/>
    <s v="dave"/>
    <n v="1"/>
    <x v="4"/>
    <x v="4"/>
    <n v="12520"/>
    <n v="6.26"/>
    <n v="751.19999999999993"/>
    <m/>
    <m/>
    <x v="1"/>
    <m/>
    <x v="2"/>
    <x v="9"/>
  </r>
  <r>
    <d v="2023-02-02T00:00:00"/>
    <n v="21098"/>
    <s v="Pam"/>
    <n v="2"/>
    <x v="4"/>
    <x v="4"/>
    <n v="15540"/>
    <n v="7.77"/>
    <n v="932.4"/>
    <m/>
    <m/>
    <x v="1"/>
    <m/>
    <x v="2"/>
    <x v="9"/>
  </r>
  <r>
    <d v="2023-02-02T00:00:00"/>
    <n v="21087"/>
    <s v="Scott C"/>
    <n v="3"/>
    <x v="4"/>
    <x v="4"/>
    <n v="14320"/>
    <n v="7.16"/>
    <n v="859.2"/>
    <m/>
    <m/>
    <x v="1"/>
    <m/>
    <x v="2"/>
    <x v="9"/>
  </r>
  <r>
    <d v="2023-02-02T00:00:00"/>
    <n v="21074"/>
    <s v="Paul"/>
    <s v="Rolloff"/>
    <x v="0"/>
    <x v="4"/>
    <n v="3520"/>
    <n v="1.76"/>
    <n v="211.2"/>
    <s v="Final Pull"/>
    <s v="270609-002"/>
    <x v="0"/>
    <m/>
    <x v="2"/>
    <x v="9"/>
  </r>
  <r>
    <d v="2023-02-02T00:00:00"/>
    <n v="21049"/>
    <s v="Chad"/>
    <s v="Rolloff"/>
    <x v="0"/>
    <x v="4"/>
    <n v="2420"/>
    <n v="1.21"/>
    <n v="145.19999999999999"/>
    <s v="Dump &amp; Return"/>
    <s v="270950-001"/>
    <x v="0"/>
    <m/>
    <x v="2"/>
    <x v="9"/>
  </r>
  <r>
    <d v="2023-02-02T00:00:00"/>
    <n v="21051"/>
    <s v="Chad"/>
    <s v="Rolloff"/>
    <x v="0"/>
    <x v="4"/>
    <n v="4520"/>
    <n v="2.2599999999999998"/>
    <n v="271.2"/>
    <s v="Dump &amp; Return"/>
    <n v="270658"/>
    <x v="0"/>
    <m/>
    <x v="2"/>
    <x v="9"/>
  </r>
  <r>
    <d v="2023-02-02T00:00:00"/>
    <n v="21056"/>
    <s v="Chad"/>
    <s v="Rolloff"/>
    <x v="0"/>
    <x v="4"/>
    <n v="7320"/>
    <n v="3.66"/>
    <n v="439.20000000000005"/>
    <s v="Dump &amp; Return"/>
    <s v="262206-002"/>
    <x v="0"/>
    <m/>
    <x v="2"/>
    <x v="9"/>
  </r>
  <r>
    <d v="2023-02-02T00:00:00"/>
    <n v="21080"/>
    <s v="Chad"/>
    <s v="Rolloff"/>
    <x v="0"/>
    <x v="4"/>
    <n v="7100"/>
    <n v="3.55"/>
    <n v="426"/>
    <s v="Dump &amp; Return"/>
    <n v="271296"/>
    <x v="0"/>
    <m/>
    <x v="2"/>
    <x v="9"/>
  </r>
  <r>
    <d v="2023-02-02T00:00:00"/>
    <n v="21100"/>
    <s v="Chad"/>
    <s v="Rolloff"/>
    <x v="0"/>
    <x v="4"/>
    <n v="8540"/>
    <n v="4.2699999999999996"/>
    <n v="512.4"/>
    <s v="Final Pull"/>
    <n v="12804466"/>
    <x v="0"/>
    <m/>
    <x v="2"/>
    <x v="9"/>
  </r>
  <r>
    <d v="2023-02-03T00:00:00"/>
    <n v="21121"/>
    <s v="Pam"/>
    <n v="1"/>
    <x v="3"/>
    <x v="4"/>
    <n v="13680"/>
    <n v="6.84"/>
    <n v="820.8"/>
    <m/>
    <m/>
    <x v="1"/>
    <m/>
    <x v="2"/>
    <x v="9"/>
  </r>
  <r>
    <d v="2023-02-03T00:00:00"/>
    <n v="21154"/>
    <s v="Pam"/>
    <n v="1"/>
    <x v="3"/>
    <x v="4"/>
    <n v="10940"/>
    <n v="5.47"/>
    <n v="656.4"/>
    <m/>
    <m/>
    <x v="1"/>
    <m/>
    <x v="2"/>
    <x v="9"/>
  </r>
  <r>
    <d v="2023-02-03T00:00:00"/>
    <n v="21147"/>
    <s v="Scott C"/>
    <n v="2"/>
    <x v="4"/>
    <x v="4"/>
    <n v="16940"/>
    <n v="8.4700000000000006"/>
    <n v="1016.4000000000001"/>
    <m/>
    <m/>
    <x v="1"/>
    <m/>
    <x v="2"/>
    <x v="9"/>
  </r>
  <r>
    <d v="2023-02-03T00:00:00"/>
    <n v="21148"/>
    <s v="dave"/>
    <n v="3"/>
    <x v="4"/>
    <x v="4"/>
    <n v="10240"/>
    <n v="5.12"/>
    <n v="614.4"/>
    <m/>
    <m/>
    <x v="1"/>
    <m/>
    <x v="2"/>
    <x v="9"/>
  </r>
  <r>
    <d v="2023-02-03T00:00:00"/>
    <n v="21119"/>
    <s v="bob"/>
    <s v="Rolloff"/>
    <x v="0"/>
    <x v="4"/>
    <n v="10660"/>
    <n v="5.33"/>
    <n v="639.6"/>
    <s v="Dump &amp; Return"/>
    <s v="268662-001"/>
    <x v="0"/>
    <s v="comp #2"/>
    <x v="2"/>
    <x v="9"/>
  </r>
  <r>
    <d v="2023-02-03T00:00:00"/>
    <n v="21132"/>
    <s v="bob"/>
    <s v="Rolloff"/>
    <x v="0"/>
    <x v="4"/>
    <n v="5920"/>
    <n v="2.96"/>
    <n v="355.2"/>
    <s v="Dump &amp; Return"/>
    <n v="12804485"/>
    <x v="0"/>
    <m/>
    <x v="2"/>
    <x v="9"/>
  </r>
  <r>
    <d v="2023-02-04T00:00:00"/>
    <n v="21187"/>
    <s v="Paul"/>
    <s v="Rolloff"/>
    <x v="0"/>
    <x v="4"/>
    <n v="2600"/>
    <n v="1.3"/>
    <n v="156"/>
    <s v="Dump &amp; Return"/>
    <s v="12797190-001"/>
    <x v="0"/>
    <m/>
    <x v="2"/>
    <x v="9"/>
  </r>
  <r>
    <d v="2023-02-06T00:00:00"/>
    <n v="21213"/>
    <s v="Pam"/>
    <n v="1"/>
    <x v="3"/>
    <x v="4"/>
    <n v="12700"/>
    <n v="6.35"/>
    <n v="762"/>
    <m/>
    <m/>
    <x v="1"/>
    <m/>
    <x v="2"/>
    <x v="9"/>
  </r>
  <r>
    <d v="2023-02-06T00:00:00"/>
    <n v="21237"/>
    <s v="Pam"/>
    <n v="1"/>
    <x v="3"/>
    <x v="4"/>
    <n v="10020"/>
    <n v="5.01"/>
    <n v="601.19999999999993"/>
    <m/>
    <m/>
    <x v="1"/>
    <m/>
    <x v="2"/>
    <x v="9"/>
  </r>
  <r>
    <d v="2023-02-06T00:00:00"/>
    <n v="21256"/>
    <s v="Larry"/>
    <n v="2"/>
    <x v="4"/>
    <x v="4"/>
    <n v="11060"/>
    <n v="5.53"/>
    <n v="663.6"/>
    <m/>
    <m/>
    <x v="1"/>
    <m/>
    <x v="2"/>
    <x v="9"/>
  </r>
  <r>
    <d v="2023-02-06T00:00:00"/>
    <n v="21239"/>
    <s v="Scott C"/>
    <n v="3"/>
    <x v="4"/>
    <x v="4"/>
    <n v="16520"/>
    <n v="8.26"/>
    <n v="991.19999999999993"/>
    <m/>
    <m/>
    <x v="1"/>
    <m/>
    <x v="2"/>
    <x v="9"/>
  </r>
  <r>
    <d v="2023-02-06T00:00:00"/>
    <n v="21257"/>
    <s v="Scott H "/>
    <n v="4"/>
    <x v="4"/>
    <x v="4"/>
    <n v="11620"/>
    <n v="5.81"/>
    <n v="697.19999999999993"/>
    <m/>
    <m/>
    <x v="1"/>
    <m/>
    <x v="2"/>
    <x v="9"/>
  </r>
  <r>
    <d v="2023-02-06T00:00:00"/>
    <n v="21218"/>
    <s v="Bob"/>
    <s v="Rolloff"/>
    <x v="0"/>
    <x v="4"/>
    <n v="8480"/>
    <n v="4.24"/>
    <n v="508.8"/>
    <s v="Final Pull"/>
    <n v="12804498"/>
    <x v="0"/>
    <m/>
    <x v="2"/>
    <x v="9"/>
  </r>
  <r>
    <d v="2023-02-07T00:00:00"/>
    <n v="21278"/>
    <s v="Pam"/>
    <n v="1"/>
    <x v="4"/>
    <x v="4"/>
    <n v="13140"/>
    <n v="6.57"/>
    <n v="788.40000000000009"/>
    <m/>
    <m/>
    <x v="1"/>
    <m/>
    <x v="2"/>
    <x v="9"/>
  </r>
  <r>
    <d v="2023-02-07T00:00:00"/>
    <n v="21308"/>
    <s v="Pam"/>
    <n v="1"/>
    <x v="4"/>
    <x v="4"/>
    <n v="9740"/>
    <n v="4.87"/>
    <n v="584.4"/>
    <m/>
    <m/>
    <x v="1"/>
    <m/>
    <x v="2"/>
    <x v="9"/>
  </r>
  <r>
    <d v="2023-02-07T00:00:00"/>
    <n v="21303"/>
    <s v="Scott C"/>
    <n v="2"/>
    <x v="4"/>
    <x v="4"/>
    <n v="9440"/>
    <n v="4.72"/>
    <n v="566.4"/>
    <m/>
    <m/>
    <x v="1"/>
    <m/>
    <x v="2"/>
    <x v="9"/>
  </r>
  <r>
    <d v="2023-02-07T00:00:00"/>
    <n v="21307"/>
    <s v="Larry"/>
    <n v="3"/>
    <x v="4"/>
    <x v="4"/>
    <n v="17100"/>
    <n v="8.5500000000000007"/>
    <n v="1026"/>
    <m/>
    <m/>
    <x v="1"/>
    <m/>
    <x v="2"/>
    <x v="9"/>
  </r>
  <r>
    <d v="2023-02-07T00:00:00"/>
    <n v="21292"/>
    <s v="Scott H"/>
    <n v="4"/>
    <x v="4"/>
    <x v="4"/>
    <n v="8020"/>
    <n v="4.01"/>
    <n v="481.2"/>
    <m/>
    <m/>
    <x v="1"/>
    <m/>
    <x v="2"/>
    <x v="9"/>
  </r>
  <r>
    <d v="2023-02-07T00:00:00"/>
    <n v="21272"/>
    <s v="Bob"/>
    <s v="Rolloff"/>
    <x v="0"/>
    <x v="4"/>
    <n v="4120"/>
    <n v="2.06"/>
    <n v="247.20000000000002"/>
    <s v="Dump &amp; Return"/>
    <n v="266390"/>
    <x v="0"/>
    <m/>
    <x v="2"/>
    <x v="9"/>
  </r>
  <r>
    <d v="2023-02-07T00:00:00"/>
    <n v="21274"/>
    <s v="Bob"/>
    <s v="Rolloff"/>
    <x v="0"/>
    <x v="4"/>
    <n v="3160"/>
    <n v="1.58"/>
    <n v="189.60000000000002"/>
    <s v="Dump &amp; Return"/>
    <n v="274237"/>
    <x v="0"/>
    <m/>
    <x v="2"/>
    <x v="9"/>
  </r>
  <r>
    <d v="2023-02-07T00:00:00"/>
    <n v="21290"/>
    <s v="Dave"/>
    <s v="Rolloff"/>
    <x v="0"/>
    <x v="4"/>
    <n v="3200"/>
    <n v="1.6"/>
    <n v="192"/>
    <s v="Dump &amp; Return"/>
    <n v="263833"/>
    <x v="0"/>
    <m/>
    <x v="2"/>
    <x v="9"/>
  </r>
  <r>
    <d v="2023-02-07T00:00:00"/>
    <n v="21293"/>
    <s v="Dave"/>
    <s v="Rolloff"/>
    <x v="0"/>
    <x v="4"/>
    <n v="3540"/>
    <n v="1.77"/>
    <n v="212.4"/>
    <s v="Dump &amp; Return"/>
    <n v="270389"/>
    <x v="0"/>
    <m/>
    <x v="2"/>
    <x v="9"/>
  </r>
  <r>
    <d v="2023-02-08T00:00:00"/>
    <n v="21325"/>
    <s v="Scott C"/>
    <n v="1"/>
    <x v="3"/>
    <x v="4"/>
    <n v="8860"/>
    <n v="4.43"/>
    <n v="531.59999999999991"/>
    <m/>
    <m/>
    <x v="1"/>
    <m/>
    <x v="2"/>
    <x v="9"/>
  </r>
  <r>
    <d v="2023-02-08T00:00:00"/>
    <n v="21360"/>
    <s v="Scott C"/>
    <n v="1"/>
    <x v="3"/>
    <x v="4"/>
    <n v="12420"/>
    <n v="6.21"/>
    <n v="745.2"/>
    <m/>
    <m/>
    <x v="1"/>
    <m/>
    <x v="2"/>
    <x v="9"/>
  </r>
  <r>
    <d v="2023-02-08T00:00:00"/>
    <n v="21354"/>
    <s v="Pam"/>
    <n v="2"/>
    <x v="4"/>
    <x v="4"/>
    <n v="17960"/>
    <n v="8.98"/>
    <n v="1077.6000000000001"/>
    <m/>
    <m/>
    <x v="1"/>
    <m/>
    <x v="2"/>
    <x v="9"/>
  </r>
  <r>
    <d v="2023-02-08T00:00:00"/>
    <n v="21369"/>
    <s v="Larry"/>
    <n v="3"/>
    <x v="4"/>
    <x v="4"/>
    <n v="11280"/>
    <n v="5.64"/>
    <n v="676.8"/>
    <m/>
    <m/>
    <x v="1"/>
    <m/>
    <x v="2"/>
    <x v="9"/>
  </r>
  <r>
    <d v="2023-02-08T00:00:00"/>
    <n v="21352"/>
    <s v="Scott H"/>
    <n v="4"/>
    <x v="4"/>
    <x v="4"/>
    <n v="16120"/>
    <n v="8.06"/>
    <n v="967.2"/>
    <m/>
    <m/>
    <x v="1"/>
    <m/>
    <x v="2"/>
    <x v="9"/>
  </r>
  <r>
    <d v="2023-02-08T00:00:00"/>
    <n v="21283"/>
    <s v="Bob"/>
    <s v="Rolloff"/>
    <x v="0"/>
    <x v="4"/>
    <n v="7640"/>
    <n v="3.82"/>
    <n v="458.4"/>
    <s v="Dump &amp; Return"/>
    <s v="268662-001"/>
    <x v="0"/>
    <m/>
    <x v="2"/>
    <x v="9"/>
  </r>
  <r>
    <d v="2023-02-08T00:00:00"/>
    <n v="21318"/>
    <s v="Bob"/>
    <s v="Rolloff"/>
    <x v="0"/>
    <x v="4"/>
    <n v="2860"/>
    <n v="1.43"/>
    <n v="171.6"/>
    <s v="Dump &amp; Return"/>
    <s v="272859-002"/>
    <x v="0"/>
    <m/>
    <x v="2"/>
    <x v="9"/>
  </r>
  <r>
    <d v="2023-02-08T00:00:00"/>
    <n v="21320"/>
    <s v="Bob"/>
    <s v="Rolloff"/>
    <x v="0"/>
    <x v="4"/>
    <n v="1780"/>
    <n v="0.89"/>
    <n v="106.8"/>
    <s v="Dump &amp; Return"/>
    <s v="270950-001"/>
    <x v="0"/>
    <m/>
    <x v="2"/>
    <x v="9"/>
  </r>
  <r>
    <d v="2023-02-08T00:00:00"/>
    <n v="21327"/>
    <s v="Bob"/>
    <s v="Rolloff"/>
    <x v="0"/>
    <x v="4"/>
    <n v="4780"/>
    <n v="2.39"/>
    <n v="286.8"/>
    <s v="Dump &amp; Return"/>
    <n v="271296"/>
    <x v="0"/>
    <m/>
    <x v="2"/>
    <x v="9"/>
  </r>
  <r>
    <d v="2023-02-09T00:00:00"/>
    <n v="21378"/>
    <s v="Larry"/>
    <n v="1"/>
    <x v="4"/>
    <x v="4"/>
    <n v="8080"/>
    <n v="4.04"/>
    <n v="484.8"/>
    <m/>
    <m/>
    <x v="1"/>
    <m/>
    <x v="2"/>
    <x v="9"/>
  </r>
  <r>
    <d v="2023-02-09T00:00:00"/>
    <n v="21410"/>
    <s v="Larry"/>
    <n v="1"/>
    <x v="4"/>
    <x v="4"/>
    <n v="13580"/>
    <n v="6.79"/>
    <n v="814.8"/>
    <m/>
    <m/>
    <x v="1"/>
    <m/>
    <x v="2"/>
    <x v="9"/>
  </r>
  <r>
    <d v="2023-02-09T00:00:00"/>
    <n v="21389"/>
    <s v="Pam"/>
    <n v="2"/>
    <x v="4"/>
    <x v="4"/>
    <n v="8260"/>
    <n v="4.13"/>
    <n v="495.59999999999997"/>
    <m/>
    <m/>
    <x v="1"/>
    <m/>
    <x v="2"/>
    <x v="9"/>
  </r>
  <r>
    <d v="2023-02-09T00:00:00"/>
    <n v="21406"/>
    <s v="Pam"/>
    <n v="2"/>
    <x v="4"/>
    <x v="4"/>
    <n v="8780"/>
    <n v="4.3899999999999997"/>
    <n v="526.79999999999995"/>
    <m/>
    <m/>
    <x v="1"/>
    <m/>
    <x v="2"/>
    <x v="9"/>
  </r>
  <r>
    <d v="2023-02-09T00:00:00"/>
    <n v="21398"/>
    <s v="Scott C"/>
    <n v="3"/>
    <x v="4"/>
    <x v="4"/>
    <n v="13180"/>
    <n v="6.59"/>
    <n v="790.8"/>
    <m/>
    <m/>
    <x v="1"/>
    <m/>
    <x v="2"/>
    <x v="9"/>
  </r>
  <r>
    <d v="2023-02-09T00:00:00"/>
    <n v="21376"/>
    <s v="Dave"/>
    <s v="Rolloff"/>
    <x v="0"/>
    <x v="4"/>
    <n v="3480"/>
    <n v="1.74"/>
    <n v="208.8"/>
    <s v="Dump &amp; Return"/>
    <s v="273083-001"/>
    <x v="0"/>
    <m/>
    <x v="2"/>
    <x v="9"/>
  </r>
  <r>
    <d v="2023-02-09T00:00:00"/>
    <n v="21375"/>
    <s v="Dave"/>
    <s v="Rolloff"/>
    <x v="0"/>
    <x v="4"/>
    <n v="18680"/>
    <n v="9.34"/>
    <n v="1120.8"/>
    <s v="Dump &amp; Return"/>
    <s v="271495-002"/>
    <x v="0"/>
    <m/>
    <x v="2"/>
    <x v="9"/>
  </r>
  <r>
    <d v="2023-02-10T00:00:00"/>
    <n v="21421"/>
    <s v="Pam"/>
    <n v="1"/>
    <x v="3"/>
    <x v="4"/>
    <n v="12860"/>
    <n v="6.43"/>
    <n v="771.59999999999991"/>
    <m/>
    <m/>
    <x v="1"/>
    <m/>
    <x v="2"/>
    <x v="9"/>
  </r>
  <r>
    <d v="2023-02-10T00:00:00"/>
    <n v="21465"/>
    <s v="Pam"/>
    <n v="1"/>
    <x v="3"/>
    <x v="4"/>
    <n v="11620"/>
    <n v="5.81"/>
    <n v="697.19999999999993"/>
    <m/>
    <m/>
    <x v="1"/>
    <m/>
    <x v="2"/>
    <x v="9"/>
  </r>
  <r>
    <d v="2023-02-10T00:00:00"/>
    <n v="21455"/>
    <s v="Scott C"/>
    <n v="2"/>
    <x v="4"/>
    <x v="4"/>
    <n v="19480"/>
    <n v="9.74"/>
    <n v="1168.8"/>
    <m/>
    <m/>
    <x v="1"/>
    <m/>
    <x v="2"/>
    <x v="9"/>
  </r>
  <r>
    <d v="2023-02-10T00:00:00"/>
    <n v="21466"/>
    <s v="Larry"/>
    <n v="3"/>
    <x v="4"/>
    <x v="4"/>
    <n v="11620"/>
    <n v="5.81"/>
    <n v="697.19999999999993"/>
    <m/>
    <m/>
    <x v="1"/>
    <m/>
    <x v="2"/>
    <x v="9"/>
  </r>
  <r>
    <d v="2023-02-10T00:00:00"/>
    <d v="1958-08-22T00:00:00"/>
    <s v="Dave"/>
    <s v="Rolloff"/>
    <x v="0"/>
    <x v="4"/>
    <n v="8780"/>
    <n v="4.3899999999999997"/>
    <n v="526.79999999999995"/>
    <s v="Dump &amp; Return"/>
    <s v="268662-001"/>
    <x v="0"/>
    <m/>
    <x v="2"/>
    <x v="9"/>
  </r>
  <r>
    <d v="2023-02-10T00:00:00"/>
    <n v="21429"/>
    <s v="Dave"/>
    <s v="Rolloff"/>
    <x v="0"/>
    <x v="4"/>
    <n v="2980"/>
    <n v="1.49"/>
    <n v="178.8"/>
    <s v="Dump &amp; Return"/>
    <n v="269949"/>
    <x v="0"/>
    <m/>
    <x v="2"/>
    <x v="9"/>
  </r>
  <r>
    <d v="2023-02-13T00:00:00"/>
    <n v="21531"/>
    <s v="Pam"/>
    <n v="1"/>
    <x v="3"/>
    <x v="4"/>
    <n v="14680"/>
    <n v="7.34"/>
    <n v="880.8"/>
    <m/>
    <m/>
    <x v="1"/>
    <m/>
    <x v="2"/>
    <x v="9"/>
  </r>
  <r>
    <d v="2023-02-13T00:00:00"/>
    <n v="21575"/>
    <s v="Pam"/>
    <n v="1"/>
    <x v="3"/>
    <x v="4"/>
    <n v="10600"/>
    <n v="5.3"/>
    <n v="636"/>
    <m/>
    <m/>
    <x v="1"/>
    <m/>
    <x v="2"/>
    <x v="9"/>
  </r>
  <r>
    <d v="2023-02-13T00:00:00"/>
    <n v="21582"/>
    <s v="Larry"/>
    <n v="2"/>
    <x v="4"/>
    <x v="4"/>
    <n v="12020"/>
    <n v="6.01"/>
    <n v="721.19999999999993"/>
    <m/>
    <m/>
    <x v="1"/>
    <m/>
    <x v="2"/>
    <x v="9"/>
  </r>
  <r>
    <d v="2023-02-13T00:00:00"/>
    <n v="21581"/>
    <s v="Scott C"/>
    <n v="3"/>
    <x v="4"/>
    <x v="4"/>
    <n v="18780"/>
    <n v="9.39"/>
    <n v="1126.8000000000002"/>
    <m/>
    <m/>
    <x v="1"/>
    <m/>
    <x v="2"/>
    <x v="9"/>
  </r>
  <r>
    <d v="2023-02-13T00:00:00"/>
    <n v="21584"/>
    <s v="Scott H"/>
    <n v="4"/>
    <x v="4"/>
    <x v="4"/>
    <n v="11600"/>
    <n v="5.8"/>
    <n v="696"/>
    <m/>
    <m/>
    <x v="1"/>
    <m/>
    <x v="2"/>
    <x v="9"/>
  </r>
  <r>
    <d v="2023-02-13T00:00:00"/>
    <n v="21538"/>
    <s v="Bob"/>
    <s v="Rolloff"/>
    <x v="0"/>
    <x v="4"/>
    <n v="6000"/>
    <n v="3"/>
    <n v="360"/>
    <s v="Dump &amp; Return"/>
    <s v="265858-002"/>
    <x v="0"/>
    <m/>
    <x v="2"/>
    <x v="9"/>
  </r>
  <r>
    <d v="2023-02-13T00:00:00"/>
    <n v="21541"/>
    <s v="Bob"/>
    <s v="Rolloff"/>
    <x v="0"/>
    <x v="4"/>
    <n v="6760"/>
    <n v="3.38"/>
    <n v="405.59999999999997"/>
    <s v="Dump &amp; Return"/>
    <s v="265858-002"/>
    <x v="0"/>
    <m/>
    <x v="2"/>
    <x v="9"/>
  </r>
  <r>
    <d v="2023-02-13T00:00:00"/>
    <n v="21554"/>
    <s v="Bob"/>
    <s v="Rolloff"/>
    <x v="0"/>
    <x v="4"/>
    <n v="1720"/>
    <n v="0.86"/>
    <n v="103.2"/>
    <s v="Final Pull"/>
    <n v="12804785"/>
    <x v="0"/>
    <m/>
    <x v="2"/>
    <x v="9"/>
  </r>
  <r>
    <d v="2023-02-13T00:00:00"/>
    <n v="21564"/>
    <s v="Bob"/>
    <s v="Rolloff"/>
    <x v="0"/>
    <x v="4"/>
    <n v="11300"/>
    <n v="5.65"/>
    <n v="678"/>
    <s v="Dump &amp; Return"/>
    <n v="264619"/>
    <x v="0"/>
    <m/>
    <x v="2"/>
    <x v="9"/>
  </r>
  <r>
    <d v="2023-02-13T00:00:00"/>
    <n v="21576"/>
    <s v="Bob"/>
    <s v="Rolloff"/>
    <x v="0"/>
    <x v="4"/>
    <n v="11180"/>
    <n v="5.59"/>
    <n v="670.8"/>
    <s v="Dump &amp; Return"/>
    <s v="271495-002"/>
    <x v="0"/>
    <m/>
    <x v="2"/>
    <x v="9"/>
  </r>
  <r>
    <d v="2023-02-13T00:00:00"/>
    <n v="21583"/>
    <s v="Bob"/>
    <s v="Rolloff"/>
    <x v="0"/>
    <x v="4"/>
    <n v="4340"/>
    <n v="2.17"/>
    <n v="260.39999999999998"/>
    <s v="Final Pull"/>
    <n v="12800155"/>
    <x v="0"/>
    <m/>
    <x v="2"/>
    <x v="9"/>
  </r>
  <r>
    <d v="2023-02-14T00:00:00"/>
    <n v="21601"/>
    <s v="Pam"/>
    <n v="1"/>
    <x v="4"/>
    <x v="4"/>
    <n v="12760"/>
    <n v="6.38"/>
    <n v="765.6"/>
    <m/>
    <m/>
    <x v="1"/>
    <m/>
    <x v="2"/>
    <x v="9"/>
  </r>
  <r>
    <d v="2023-02-14T00:00:00"/>
    <n v="21619"/>
    <s v="Pam"/>
    <n v="1"/>
    <x v="4"/>
    <x v="4"/>
    <n v="10000"/>
    <n v="5"/>
    <n v="600"/>
    <m/>
    <m/>
    <x v="1"/>
    <m/>
    <x v="2"/>
    <x v="9"/>
  </r>
  <r>
    <d v="2023-02-14T00:00:00"/>
    <n v="21620"/>
    <s v="Scott c"/>
    <n v="2"/>
    <x v="4"/>
    <x v="4"/>
    <n v="9200"/>
    <n v="4.5999999999999996"/>
    <n v="552"/>
    <m/>
    <m/>
    <x v="1"/>
    <m/>
    <x v="2"/>
    <x v="9"/>
  </r>
  <r>
    <d v="2023-02-14T00:00:00"/>
    <n v="21626"/>
    <s v="Larry"/>
    <n v="3"/>
    <x v="4"/>
    <x v="4"/>
    <n v="18100"/>
    <n v="9.0500000000000007"/>
    <n v="1086"/>
    <m/>
    <m/>
    <x v="1"/>
    <m/>
    <x v="2"/>
    <x v="9"/>
  </r>
  <r>
    <d v="2023-02-14T00:00:00"/>
    <n v="21613"/>
    <s v="Scott H"/>
    <n v="4"/>
    <x v="4"/>
    <x v="4"/>
    <n v="8420"/>
    <n v="4.21"/>
    <n v="505.2"/>
    <m/>
    <m/>
    <x v="1"/>
    <m/>
    <x v="2"/>
    <x v="9"/>
  </r>
  <r>
    <d v="2023-02-14T00:00:00"/>
    <n v="21593"/>
    <s v="Dave"/>
    <s v="Rolloff"/>
    <x v="0"/>
    <x v="4"/>
    <n v="2800"/>
    <n v="1.4"/>
    <n v="168"/>
    <s v="Dump &amp; Return"/>
    <n v="266390"/>
    <x v="0"/>
    <m/>
    <x v="2"/>
    <x v="9"/>
  </r>
  <r>
    <d v="2023-02-14T00:00:00"/>
    <n v="21595"/>
    <s v="Dave"/>
    <s v="Rolloff"/>
    <x v="0"/>
    <x v="4"/>
    <n v="2840"/>
    <n v="1.42"/>
    <n v="170.39999999999998"/>
    <s v="Dump &amp; Return"/>
    <n v="12798338"/>
    <x v="0"/>
    <m/>
    <x v="2"/>
    <x v="9"/>
  </r>
  <r>
    <d v="2023-02-14T00:00:00"/>
    <n v="21597"/>
    <s v="Dave"/>
    <s v="Rolloff"/>
    <x v="0"/>
    <x v="4"/>
    <n v="6400"/>
    <n v="3.2"/>
    <n v="384"/>
    <s v="Dump &amp; Return"/>
    <n v="271296"/>
    <x v="0"/>
    <m/>
    <x v="2"/>
    <x v="9"/>
  </r>
  <r>
    <d v="2023-02-15T00:00:00"/>
    <n v="21637"/>
    <s v="Scott C"/>
    <n v="1"/>
    <x v="3"/>
    <x v="4"/>
    <n v="8540"/>
    <n v="4.2699999999999996"/>
    <n v="512.4"/>
    <m/>
    <m/>
    <x v="1"/>
    <m/>
    <x v="2"/>
    <x v="9"/>
  </r>
  <r>
    <d v="2023-02-15T00:00:00"/>
    <n v="21671"/>
    <s v="Scott C"/>
    <n v="1"/>
    <x v="3"/>
    <x v="4"/>
    <n v="12820"/>
    <n v="6.41"/>
    <n v="769.2"/>
    <m/>
    <m/>
    <x v="1"/>
    <m/>
    <x v="2"/>
    <x v="9"/>
  </r>
  <r>
    <d v="2023-02-15T00:00:00"/>
    <n v="21658"/>
    <s v="Pam"/>
    <n v="2"/>
    <x v="4"/>
    <x v="4"/>
    <n v="16040"/>
    <n v="8.02"/>
    <n v="962.4"/>
    <m/>
    <m/>
    <x v="1"/>
    <m/>
    <x v="2"/>
    <x v="9"/>
  </r>
  <r>
    <d v="2023-02-15T00:00:00"/>
    <n v="21664"/>
    <s v="Larry"/>
    <n v="3"/>
    <x v="4"/>
    <x v="4"/>
    <n v="10940"/>
    <n v="5.47"/>
    <n v="656.4"/>
    <m/>
    <m/>
    <x v="1"/>
    <m/>
    <x v="2"/>
    <x v="9"/>
  </r>
  <r>
    <d v="2023-02-15T00:00:00"/>
    <n v="21664"/>
    <s v="Scott H"/>
    <n v="4"/>
    <x v="4"/>
    <x v="4"/>
    <n v="14100"/>
    <n v="7.05"/>
    <n v="846"/>
    <m/>
    <m/>
    <x v="1"/>
    <m/>
    <x v="2"/>
    <x v="9"/>
  </r>
  <r>
    <d v="2023-02-15T00:00:00"/>
    <n v="21662"/>
    <s v="Dave"/>
    <s v="Rolloff"/>
    <x v="0"/>
    <x v="4"/>
    <n v="7040"/>
    <n v="3.52"/>
    <n v="422.4"/>
    <s v="Dump &amp; Return"/>
    <n v="262601"/>
    <x v="0"/>
    <m/>
    <x v="2"/>
    <x v="9"/>
  </r>
  <r>
    <d v="2023-02-15T00:00:00"/>
    <n v="21634"/>
    <s v="Bob"/>
    <s v="Rolloff"/>
    <x v="0"/>
    <x v="4"/>
    <n v="3220"/>
    <n v="1.61"/>
    <n v="193.20000000000002"/>
    <s v="Dump &amp; Return"/>
    <s v="270950-001"/>
    <x v="0"/>
    <m/>
    <x v="2"/>
    <x v="9"/>
  </r>
  <r>
    <d v="2023-02-15T00:00:00"/>
    <n v="21635"/>
    <s v="Bob"/>
    <s v="Rolloff"/>
    <x v="0"/>
    <x v="4"/>
    <n v="5860"/>
    <n v="2.93"/>
    <n v="351.6"/>
    <s v="Final Pull"/>
    <n v="12804831"/>
    <x v="0"/>
    <m/>
    <x v="2"/>
    <x v="9"/>
  </r>
  <r>
    <d v="2023-02-16T00:00:00"/>
    <n v="21694"/>
    <s v="Larry"/>
    <n v="1"/>
    <x v="4"/>
    <x v="4"/>
    <n v="7360"/>
    <n v="3.68"/>
    <n v="441.6"/>
    <m/>
    <m/>
    <x v="1"/>
    <m/>
    <x v="2"/>
    <x v="9"/>
  </r>
  <r>
    <d v="2023-02-16T00:00:00"/>
    <n v="21747"/>
    <s v="Larry"/>
    <n v="1"/>
    <x v="4"/>
    <x v="4"/>
    <n v="12480"/>
    <n v="6.24"/>
    <n v="748.80000000000007"/>
    <m/>
    <m/>
    <x v="1"/>
    <m/>
    <x v="2"/>
    <x v="9"/>
  </r>
  <r>
    <d v="2023-02-16T00:00:00"/>
    <n v="21732"/>
    <s v="Pam"/>
    <n v="2"/>
    <x v="4"/>
    <x v="4"/>
    <n v="15360"/>
    <n v="7.68"/>
    <n v="921.59999999999991"/>
    <m/>
    <m/>
    <x v="1"/>
    <m/>
    <x v="2"/>
    <x v="9"/>
  </r>
  <r>
    <d v="2023-02-16T00:00:00"/>
    <n v="21731"/>
    <s v="Scott C"/>
    <n v="3"/>
    <x v="4"/>
    <x v="4"/>
    <n v="12520"/>
    <n v="6.26"/>
    <n v="751.19999999999993"/>
    <m/>
    <m/>
    <x v="1"/>
    <m/>
    <x v="2"/>
    <x v="9"/>
  </r>
  <r>
    <d v="2023-02-16T00:00:00"/>
    <n v="21693"/>
    <s v="Bob"/>
    <s v="Rolloff"/>
    <x v="0"/>
    <x v="4"/>
    <n v="2740"/>
    <n v="1.37"/>
    <n v="164.4"/>
    <s v="Dump &amp; Return"/>
    <n v="274237"/>
    <x v="0"/>
    <m/>
    <x v="2"/>
    <x v="9"/>
  </r>
  <r>
    <d v="2023-02-16T00:00:00"/>
    <n v="21698"/>
    <s v="Bob"/>
    <s v="Rolloff"/>
    <x v="0"/>
    <x v="4"/>
    <n v="14820"/>
    <n v="7.41"/>
    <n v="889.2"/>
    <s v="Dump &amp; Return"/>
    <s v="271495-002"/>
    <x v="0"/>
    <m/>
    <x v="2"/>
    <x v="9"/>
  </r>
  <r>
    <d v="2023-02-16T00:00:00"/>
    <n v="21715"/>
    <s v="Dave"/>
    <s v="Rolloff"/>
    <x v="0"/>
    <x v="4"/>
    <n v="16700"/>
    <n v="8.35"/>
    <n v="1002"/>
    <s v="Final Pull"/>
    <n v="12798519"/>
    <x v="0"/>
    <m/>
    <x v="2"/>
    <x v="9"/>
  </r>
  <r>
    <d v="2023-02-17T00:00:00"/>
    <n v="21760"/>
    <s v="Pam"/>
    <n v="1"/>
    <x v="3"/>
    <x v="4"/>
    <n v="14660"/>
    <n v="7.33"/>
    <n v="879.6"/>
    <m/>
    <m/>
    <x v="1"/>
    <m/>
    <x v="2"/>
    <x v="9"/>
  </r>
  <r>
    <d v="2023-02-17T00:00:00"/>
    <n v="21793"/>
    <s v="Pam"/>
    <n v="1"/>
    <x v="3"/>
    <x v="4"/>
    <n v="10540"/>
    <n v="5.27"/>
    <n v="632.4"/>
    <m/>
    <m/>
    <x v="1"/>
    <m/>
    <x v="2"/>
    <x v="9"/>
  </r>
  <r>
    <d v="2023-02-17T00:00:00"/>
    <n v="21797"/>
    <s v="Chad"/>
    <n v="2"/>
    <x v="4"/>
    <x v="4"/>
    <n v="16840"/>
    <n v="8.42"/>
    <n v="1010.4"/>
    <m/>
    <m/>
    <x v="1"/>
    <m/>
    <x v="2"/>
    <x v="9"/>
  </r>
  <r>
    <d v="2023-02-17T00:00:00"/>
    <n v="21809"/>
    <s v="Larry"/>
    <n v="3"/>
    <x v="4"/>
    <x v="4"/>
    <n v="10300"/>
    <n v="5.15"/>
    <n v="618"/>
    <m/>
    <m/>
    <x v="1"/>
    <m/>
    <x v="2"/>
    <x v="9"/>
  </r>
  <r>
    <d v="2023-02-17T00:00:00"/>
    <n v="21761"/>
    <s v="Paul"/>
    <s v="Rolloff"/>
    <x v="0"/>
    <x v="4"/>
    <n v="7940"/>
    <n v="3.97"/>
    <n v="476.40000000000003"/>
    <s v="Dump &amp; Return"/>
    <s v="265858-002"/>
    <x v="0"/>
    <s v="1 of 2"/>
    <x v="2"/>
    <x v="9"/>
  </r>
  <r>
    <d v="2023-02-17T00:00:00"/>
    <n v="21766"/>
    <s v="Paul"/>
    <s v="Rolloff"/>
    <x v="0"/>
    <x v="4"/>
    <n v="13660"/>
    <n v="6.83"/>
    <n v="819.6"/>
    <s v="Dump &amp; Return"/>
    <s v="265858-002"/>
    <x v="0"/>
    <s v="2 of 2"/>
    <x v="2"/>
    <x v="9"/>
  </r>
  <r>
    <d v="2023-02-17T00:00:00"/>
    <n v="21758"/>
    <s v="Bob"/>
    <s v="Rolloff"/>
    <x v="0"/>
    <x v="4"/>
    <n v="9220"/>
    <n v="4.6100000000000003"/>
    <n v="553.20000000000005"/>
    <s v="Final Pull"/>
    <n v="12801034"/>
    <x v="0"/>
    <m/>
    <x v="2"/>
    <x v="9"/>
  </r>
  <r>
    <d v="2023-02-17T00:00:00"/>
    <n v="21762"/>
    <s v="Bob"/>
    <s v="Rolloff"/>
    <x v="0"/>
    <x v="4"/>
    <n v="9660"/>
    <n v="4.83"/>
    <n v="579.6"/>
    <s v="Dump &amp; Return"/>
    <s v="271495-002"/>
    <x v="0"/>
    <m/>
    <x v="2"/>
    <x v="9"/>
  </r>
  <r>
    <d v="2023-02-17T00:00:00"/>
    <n v="21777"/>
    <s v="Bob"/>
    <s v="Rolloff"/>
    <x v="0"/>
    <x v="4"/>
    <n v="3140"/>
    <n v="1.57"/>
    <n v="188.4"/>
    <s v="Dump &amp; Return"/>
    <s v="273083-001"/>
    <x v="0"/>
    <m/>
    <x v="2"/>
    <x v="9"/>
  </r>
  <r>
    <d v="2023-02-20T00:00:00"/>
    <n v="21856"/>
    <s v="Pam"/>
    <n v="1"/>
    <x v="3"/>
    <x v="4"/>
    <n v="15420"/>
    <n v="7.71"/>
    <n v="925.2"/>
    <m/>
    <m/>
    <x v="1"/>
    <m/>
    <x v="2"/>
    <x v="9"/>
  </r>
  <r>
    <d v="2023-02-20T00:00:00"/>
    <n v="21882"/>
    <s v="Pam"/>
    <n v="1"/>
    <x v="3"/>
    <x v="4"/>
    <n v="9940"/>
    <n v="4.97"/>
    <n v="596.4"/>
    <m/>
    <m/>
    <x v="1"/>
    <m/>
    <x v="2"/>
    <x v="9"/>
  </r>
  <r>
    <d v="2023-02-20T00:00:00"/>
    <n v="21894"/>
    <s v="Larry"/>
    <n v="2"/>
    <x v="4"/>
    <x v="4"/>
    <n v="9880"/>
    <n v="4.9400000000000004"/>
    <n v="592.80000000000007"/>
    <m/>
    <m/>
    <x v="1"/>
    <m/>
    <x v="2"/>
    <x v="9"/>
  </r>
  <r>
    <d v="2023-02-20T00:00:00"/>
    <n v="21886"/>
    <s v="Scott C"/>
    <n v="3"/>
    <x v="4"/>
    <x v="4"/>
    <n v="16340"/>
    <n v="8.17"/>
    <n v="980.4"/>
    <m/>
    <m/>
    <x v="1"/>
    <m/>
    <x v="2"/>
    <x v="9"/>
  </r>
  <r>
    <d v="2023-02-20T00:00:00"/>
    <n v="21902"/>
    <s v="Scott H"/>
    <n v="4"/>
    <x v="4"/>
    <x v="4"/>
    <n v="10520"/>
    <n v="5.26"/>
    <n v="631.19999999999993"/>
    <m/>
    <m/>
    <x v="1"/>
    <m/>
    <x v="2"/>
    <x v="9"/>
  </r>
  <r>
    <d v="2023-02-20T00:00:00"/>
    <n v="21880"/>
    <s v="Bob"/>
    <s v="Rolloff"/>
    <x v="0"/>
    <x v="4"/>
    <n v="5320"/>
    <n v="2.66"/>
    <n v="319.20000000000005"/>
    <s v="Dump &amp; Return"/>
    <n v="263310"/>
    <x v="0"/>
    <m/>
    <x v="2"/>
    <x v="9"/>
  </r>
  <r>
    <d v="2023-02-20T00:00:00"/>
    <n v="21884"/>
    <s v="Bob"/>
    <s v="Rolloff"/>
    <x v="0"/>
    <x v="4"/>
    <n v="5740"/>
    <n v="2.87"/>
    <n v="344.40000000000003"/>
    <s v="Dump &amp; Return"/>
    <s v="12797190-001"/>
    <x v="0"/>
    <m/>
    <x v="2"/>
    <x v="9"/>
  </r>
  <r>
    <d v="2023-02-20T00:00:00"/>
    <n v="21874"/>
    <s v="Paul"/>
    <s v="Rolloff"/>
    <x v="0"/>
    <x v="4"/>
    <n v="10800"/>
    <n v="5.4"/>
    <n v="648"/>
    <s v="Final Pull"/>
    <s v="12797190-001"/>
    <x v="0"/>
    <m/>
    <x v="2"/>
    <x v="9"/>
  </r>
  <r>
    <d v="2023-02-21T00:00:00"/>
    <n v="21920"/>
    <s v="Pam"/>
    <n v="1"/>
    <x v="4"/>
    <x v="4"/>
    <n v="12800"/>
    <n v="6.4"/>
    <n v="768"/>
    <m/>
    <m/>
    <x v="1"/>
    <m/>
    <x v="2"/>
    <x v="9"/>
  </r>
  <r>
    <d v="2023-02-21T00:00:00"/>
    <n v="21959"/>
    <s v="Pam"/>
    <n v="1"/>
    <x v="4"/>
    <x v="4"/>
    <n v="9960"/>
    <n v="4.9800000000000004"/>
    <n v="597.6"/>
    <m/>
    <m/>
    <x v="1"/>
    <m/>
    <x v="2"/>
    <x v="9"/>
  </r>
  <r>
    <d v="2023-02-21T00:00:00"/>
    <n v="21950"/>
    <s v="Scott C"/>
    <n v="2"/>
    <x v="4"/>
    <x v="4"/>
    <n v="7900"/>
    <n v="3.95"/>
    <n v="474"/>
    <m/>
    <m/>
    <x v="1"/>
    <m/>
    <x v="2"/>
    <x v="9"/>
  </r>
  <r>
    <d v="2023-02-21T00:00:00"/>
    <n v="21965"/>
    <s v="Larry"/>
    <n v="3"/>
    <x v="4"/>
    <x v="4"/>
    <n v="15560"/>
    <n v="7.78"/>
    <n v="933.6"/>
    <m/>
    <m/>
    <x v="1"/>
    <m/>
    <x v="2"/>
    <x v="9"/>
  </r>
  <r>
    <d v="2023-02-21T00:00:00"/>
    <n v="21945"/>
    <s v="Scott H"/>
    <n v="4"/>
    <x v="4"/>
    <x v="4"/>
    <n v="8140"/>
    <n v="4.07"/>
    <n v="488.40000000000003"/>
    <m/>
    <m/>
    <x v="1"/>
    <m/>
    <x v="2"/>
    <x v="9"/>
  </r>
  <r>
    <d v="2023-02-21T00:00:00"/>
    <n v="21910"/>
    <s v="Bob"/>
    <s v="Rolloff"/>
    <x v="0"/>
    <x v="4"/>
    <n v="2380"/>
    <n v="1.19"/>
    <n v="142.79999999999998"/>
    <s v="Dump &amp; Return"/>
    <n v="266390"/>
    <x v="0"/>
    <m/>
    <x v="2"/>
    <x v="9"/>
  </r>
  <r>
    <d v="2023-02-21T00:00:00"/>
    <n v="21922"/>
    <s v="Bob"/>
    <s v="Rolloff"/>
    <x v="0"/>
    <x v="4"/>
    <n v="15880"/>
    <n v="7.94"/>
    <n v="952.80000000000007"/>
    <s v="Dump &amp; Return"/>
    <s v="271495-002"/>
    <x v="0"/>
    <m/>
    <x v="2"/>
    <x v="9"/>
  </r>
  <r>
    <d v="2023-02-21T00:00:00"/>
    <n v="21933"/>
    <s v="Bob"/>
    <s v="Rolloff"/>
    <x v="0"/>
    <x v="4"/>
    <n v="6720"/>
    <n v="3.36"/>
    <n v="403.2"/>
    <s v="Final Pull"/>
    <s v="12805658-002"/>
    <x v="0"/>
    <m/>
    <x v="2"/>
    <x v="9"/>
  </r>
  <r>
    <d v="2023-02-21T00:00:00"/>
    <n v="21944"/>
    <s v="Bob"/>
    <s v="Rolloff"/>
    <x v="0"/>
    <x v="4"/>
    <n v="3860"/>
    <n v="1.93"/>
    <n v="231.6"/>
    <s v="Final Pull"/>
    <n v="12803981"/>
    <x v="0"/>
    <m/>
    <x v="2"/>
    <x v="9"/>
  </r>
  <r>
    <d v="2023-02-21T00:00:00"/>
    <n v="21918"/>
    <s v="Paul"/>
    <s v="Rolloff"/>
    <x v="0"/>
    <x v="4"/>
    <n v="4940"/>
    <n v="2.4700000000000002"/>
    <n v="296.40000000000003"/>
    <s v="Dump &amp; Return"/>
    <n v="268112"/>
    <x v="0"/>
    <m/>
    <x v="2"/>
    <x v="9"/>
  </r>
  <r>
    <d v="2023-02-21T00:00:00"/>
    <n v="21921"/>
    <s v="Paul"/>
    <s v="Rolloff"/>
    <x v="0"/>
    <x v="4"/>
    <n v="3060"/>
    <n v="1.53"/>
    <n v="183.6"/>
    <s v="Dump &amp; Return"/>
    <n v="269949"/>
    <x v="0"/>
    <m/>
    <x v="2"/>
    <x v="9"/>
  </r>
  <r>
    <d v="2023-02-21T00:00:00"/>
    <n v="21937"/>
    <s v="Dave"/>
    <s v="Rolloff"/>
    <x v="1"/>
    <x v="4"/>
    <n v="4860"/>
    <n v="2.4300000000000002"/>
    <n v="291.60000000000002"/>
    <s v="Final Pull"/>
    <s v="273937-002"/>
    <x v="3"/>
    <s v="KM Metal box"/>
    <x v="0"/>
    <x v="9"/>
  </r>
  <r>
    <d v="2023-02-22T00:00:00"/>
    <n v="21980"/>
    <s v="Scott C"/>
    <n v="1"/>
    <x v="3"/>
    <x v="4"/>
    <n v="7960"/>
    <n v="3.98"/>
    <n v="477.6"/>
    <m/>
    <m/>
    <x v="1"/>
    <m/>
    <x v="2"/>
    <x v="9"/>
  </r>
  <r>
    <d v="2023-02-22T00:00:00"/>
    <n v="22029"/>
    <s v="Scott C"/>
    <n v="1"/>
    <x v="3"/>
    <x v="4"/>
    <n v="13380"/>
    <n v="6.69"/>
    <n v="802.80000000000007"/>
    <m/>
    <m/>
    <x v="1"/>
    <m/>
    <x v="2"/>
    <x v="9"/>
  </r>
  <r>
    <d v="2023-02-22T00:00:00"/>
    <n v="22009"/>
    <s v="Pam"/>
    <n v="2"/>
    <x v="4"/>
    <x v="4"/>
    <n v="16260"/>
    <n v="8.1300000000000008"/>
    <n v="975.60000000000014"/>
    <m/>
    <m/>
    <x v="1"/>
    <m/>
    <x v="2"/>
    <x v="9"/>
  </r>
  <r>
    <d v="2023-02-22T00:00:00"/>
    <n v="22031"/>
    <s v="Larry"/>
    <n v="3"/>
    <x v="4"/>
    <x v="4"/>
    <n v="10420"/>
    <n v="5.21"/>
    <n v="625.20000000000005"/>
    <m/>
    <m/>
    <x v="1"/>
    <m/>
    <x v="2"/>
    <x v="9"/>
  </r>
  <r>
    <d v="2023-02-22T00:00:00"/>
    <n v="22023"/>
    <s v="Scott H"/>
    <n v="4"/>
    <x v="4"/>
    <x v="4"/>
    <n v="14360"/>
    <n v="7.18"/>
    <n v="861.59999999999991"/>
    <m/>
    <m/>
    <x v="1"/>
    <m/>
    <x v="2"/>
    <x v="9"/>
  </r>
  <r>
    <d v="2023-02-22T00:00:00"/>
    <n v="21983"/>
    <s v="Paul"/>
    <s v="Rolloff"/>
    <x v="0"/>
    <x v="4"/>
    <n v="3020"/>
    <n v="1.51"/>
    <n v="181.2"/>
    <s v="Dump &amp; Return"/>
    <n v="263833"/>
    <x v="0"/>
    <m/>
    <x v="2"/>
    <x v="9"/>
  </r>
  <r>
    <d v="2023-02-22T00:00:00"/>
    <n v="21976"/>
    <s v="Dave"/>
    <s v="Rolloff"/>
    <x v="0"/>
    <x v="4"/>
    <n v="2740"/>
    <n v="1.37"/>
    <n v="164.4"/>
    <s v="Dump &amp; Return"/>
    <s v="270950-001"/>
    <x v="0"/>
    <m/>
    <x v="2"/>
    <x v="9"/>
  </r>
  <r>
    <d v="2023-02-22T00:00:00"/>
    <n v="21978"/>
    <s v="Dave"/>
    <s v="Rolloff"/>
    <x v="0"/>
    <x v="4"/>
    <n v="14200"/>
    <n v="7.1"/>
    <n v="852"/>
    <s v="Final Pull"/>
    <s v="265858-002"/>
    <x v="0"/>
    <m/>
    <x v="2"/>
    <x v="9"/>
  </r>
  <r>
    <d v="2023-02-22T00:00:00"/>
    <n v="21997"/>
    <s v="Dave"/>
    <s v="Rolloff"/>
    <x v="0"/>
    <x v="4"/>
    <n v="9280"/>
    <n v="4.6399999999999997"/>
    <n v="556.79999999999995"/>
    <s v="Dump &amp; Return"/>
    <s v="268662-001"/>
    <x v="0"/>
    <s v="SHOA #1"/>
    <x v="2"/>
    <x v="9"/>
  </r>
  <r>
    <d v="2023-02-22T00:00:00"/>
    <n v="22005"/>
    <s v="Dave"/>
    <s v="Rolloff"/>
    <x v="0"/>
    <x v="4"/>
    <n v="15480"/>
    <n v="7.74"/>
    <n v="928.80000000000007"/>
    <s v="Dump &amp; Return"/>
    <s v="268662-001"/>
    <x v="0"/>
    <s v="SHOA #2"/>
    <x v="2"/>
    <x v="9"/>
  </r>
  <r>
    <d v="2023-02-23T00:00:00"/>
    <n v="22040"/>
    <s v="Larry"/>
    <n v="1"/>
    <x v="4"/>
    <x v="4"/>
    <n v="7520"/>
    <n v="3.76"/>
    <n v="451.2"/>
    <m/>
    <m/>
    <x v="1"/>
    <m/>
    <x v="2"/>
    <x v="9"/>
  </r>
  <r>
    <d v="2023-02-23T00:00:00"/>
    <n v="22067"/>
    <s v="Larry"/>
    <n v="1"/>
    <x v="4"/>
    <x v="4"/>
    <n v="10760"/>
    <n v="5.38"/>
    <n v="645.6"/>
    <m/>
    <m/>
    <x v="1"/>
    <m/>
    <x v="2"/>
    <x v="9"/>
  </r>
  <r>
    <d v="2023-02-23T00:00:00"/>
    <n v="22061"/>
    <s v="Pam"/>
    <n v="2"/>
    <x v="4"/>
    <x v="4"/>
    <n v="14320"/>
    <n v="7.16"/>
    <n v="859.2"/>
    <m/>
    <m/>
    <x v="1"/>
    <m/>
    <x v="2"/>
    <x v="9"/>
  </r>
  <r>
    <d v="2023-02-24T00:00:00"/>
    <n v="22078"/>
    <s v="Pam"/>
    <n v="1"/>
    <x v="3"/>
    <x v="4"/>
    <n v="14120"/>
    <n v="7.06"/>
    <n v="847.19999999999993"/>
    <m/>
    <m/>
    <x v="1"/>
    <m/>
    <x v="2"/>
    <x v="9"/>
  </r>
  <r>
    <d v="2023-02-24T00:00:00"/>
    <n v="22120"/>
    <s v="Pam"/>
    <n v="1"/>
    <x v="3"/>
    <x v="4"/>
    <n v="10200"/>
    <n v="5.0999999999999996"/>
    <n v="612"/>
    <m/>
    <m/>
    <x v="1"/>
    <m/>
    <x v="2"/>
    <x v="9"/>
  </r>
  <r>
    <d v="2023-02-24T00:00:00"/>
    <n v="22111"/>
    <s v="Scott C"/>
    <n v="2"/>
    <x v="4"/>
    <x v="4"/>
    <n v="15180"/>
    <n v="7.59"/>
    <n v="910.8"/>
    <m/>
    <m/>
    <x v="1"/>
    <m/>
    <x v="2"/>
    <x v="9"/>
  </r>
  <r>
    <d v="2023-02-24T00:00:00"/>
    <n v="22134"/>
    <s v="Larry"/>
    <n v="3"/>
    <x v="4"/>
    <x v="4"/>
    <n v="9180"/>
    <n v="4.59"/>
    <n v="550.79999999999995"/>
    <m/>
    <m/>
    <x v="1"/>
    <m/>
    <x v="2"/>
    <x v="9"/>
  </r>
  <r>
    <d v="2023-02-24T00:00:00"/>
    <n v="22074"/>
    <s v="Dave"/>
    <s v="Rolloff"/>
    <x v="0"/>
    <x v="4"/>
    <n v="3060"/>
    <n v="1.53"/>
    <n v="183.6"/>
    <s v="Dump &amp; Return"/>
    <n v="270658"/>
    <x v="0"/>
    <m/>
    <x v="2"/>
    <x v="9"/>
  </r>
  <r>
    <d v="2023-02-24T00:00:00"/>
    <n v="22072"/>
    <s v="Dave"/>
    <s v="Rolloff"/>
    <x v="0"/>
    <x v="4"/>
    <n v="2560"/>
    <n v="1.28"/>
    <n v="153.6"/>
    <s v="Dump &amp; Return"/>
    <s v="273083-001"/>
    <x v="0"/>
    <m/>
    <x v="2"/>
    <x v="9"/>
  </r>
  <r>
    <d v="2023-02-24T00:00:00"/>
    <n v="22091"/>
    <s v="Dave"/>
    <s v="Rolloff"/>
    <x v="0"/>
    <x v="4"/>
    <n v="6600"/>
    <n v="3.3"/>
    <n v="396"/>
    <s v="Final Pull"/>
    <n v="262167"/>
    <x v="0"/>
    <m/>
    <x v="2"/>
    <x v="9"/>
  </r>
  <r>
    <d v="2023-02-24T00:00:00"/>
    <n v="22118"/>
    <s v="Dave"/>
    <s v="Rolloff"/>
    <x v="0"/>
    <x v="4"/>
    <n v="4160"/>
    <n v="2.08"/>
    <n v="249.60000000000002"/>
    <s v="Dump &amp; Return"/>
    <n v="271296"/>
    <x v="0"/>
    <m/>
    <x v="2"/>
    <x v="9"/>
  </r>
  <r>
    <d v="2023-02-24T00:00:00"/>
    <n v="22129"/>
    <s v="Dave"/>
    <s v="Rolloff"/>
    <x v="0"/>
    <x v="4"/>
    <n v="10680"/>
    <n v="5.34"/>
    <n v="640.79999999999995"/>
    <s v="Dump &amp; Return"/>
    <s v="271495-002"/>
    <x v="0"/>
    <m/>
    <x v="2"/>
    <x v="9"/>
  </r>
  <r>
    <d v="2023-02-27T00:00:00"/>
    <n v="22182"/>
    <s v="Pam"/>
    <n v="1"/>
    <x v="3"/>
    <x v="4"/>
    <n v="17500"/>
    <n v="8.75"/>
    <n v="1050"/>
    <m/>
    <m/>
    <x v="1"/>
    <m/>
    <x v="2"/>
    <x v="9"/>
  </r>
  <r>
    <d v="2023-02-27T00:00:00"/>
    <n v="22210"/>
    <s v="Pam"/>
    <n v="1"/>
    <x v="3"/>
    <x v="4"/>
    <n v="9760"/>
    <n v="4.88"/>
    <n v="585.6"/>
    <m/>
    <m/>
    <x v="1"/>
    <m/>
    <x v="2"/>
    <x v="9"/>
  </r>
  <r>
    <d v="2023-02-27T00:00:00"/>
    <n v="22219"/>
    <s v="Larry"/>
    <n v="2"/>
    <x v="4"/>
    <x v="4"/>
    <n v="9940"/>
    <n v="4.97"/>
    <n v="596.4"/>
    <m/>
    <m/>
    <x v="1"/>
    <m/>
    <x v="2"/>
    <x v="9"/>
  </r>
  <r>
    <d v="2023-02-27T00:00:00"/>
    <n v="22203"/>
    <s v="Scott C"/>
    <n v="3"/>
    <x v="4"/>
    <x v="4"/>
    <n v="15840"/>
    <n v="7.92"/>
    <n v="950.4"/>
    <m/>
    <m/>
    <x v="1"/>
    <m/>
    <x v="2"/>
    <x v="9"/>
  </r>
  <r>
    <d v="2023-02-27T00:00:00"/>
    <n v="22226"/>
    <s v="Scott H"/>
    <n v="4"/>
    <x v="4"/>
    <x v="4"/>
    <n v="10780"/>
    <n v="5.39"/>
    <n v="646.79999999999995"/>
    <m/>
    <m/>
    <x v="1"/>
    <m/>
    <x v="2"/>
    <x v="9"/>
  </r>
  <r>
    <d v="2023-02-27T00:00:00"/>
    <n v="22178"/>
    <s v="Dave"/>
    <s v="Rolloff"/>
    <x v="0"/>
    <x v="4"/>
    <n v="9480"/>
    <n v="4.74"/>
    <n v="568.80000000000007"/>
    <s v="Final Pull"/>
    <n v="12800232"/>
    <x v="0"/>
    <m/>
    <x v="2"/>
    <x v="9"/>
  </r>
  <r>
    <d v="2023-02-27T00:00:00"/>
    <n v="22180"/>
    <s v="Dave"/>
    <s v="Rolloff"/>
    <x v="0"/>
    <x v="4"/>
    <n v="6120"/>
    <n v="3.06"/>
    <n v="367.2"/>
    <s v="Dump &amp; Return"/>
    <n v="271296"/>
    <x v="0"/>
    <m/>
    <x v="2"/>
    <x v="9"/>
  </r>
  <r>
    <d v="2023-02-27T00:00:00"/>
    <n v="22184"/>
    <s v="Dave"/>
    <s v="Rolloff"/>
    <x v="0"/>
    <x v="4"/>
    <n v="3280"/>
    <n v="1.64"/>
    <n v="196.79999999999998"/>
    <s v="Final Pull"/>
    <s v="262095-003"/>
    <x v="0"/>
    <m/>
    <x v="2"/>
    <x v="9"/>
  </r>
  <r>
    <d v="2023-02-27T00:00:00"/>
    <n v="22195"/>
    <s v="Dave"/>
    <s v="Rolloff"/>
    <x v="0"/>
    <x v="4"/>
    <n v="3780"/>
    <n v="1.89"/>
    <n v="226.79999999999998"/>
    <s v="Dump &amp; Return"/>
    <s v="265652-002"/>
    <x v="0"/>
    <m/>
    <x v="2"/>
    <x v="9"/>
  </r>
  <r>
    <d v="2023-02-27T00:00:00"/>
    <n v="22205"/>
    <s v="Dave"/>
    <s v="Rolloff"/>
    <x v="0"/>
    <x v="4"/>
    <n v="880"/>
    <n v="0.44"/>
    <n v="52.8"/>
    <s v="Final Pull"/>
    <n v="272314"/>
    <x v="0"/>
    <m/>
    <x v="2"/>
    <x v="9"/>
  </r>
  <r>
    <d v="2023-02-27T00:00:00"/>
    <n v="22211"/>
    <s v="Dave"/>
    <s v="Rolloff"/>
    <x v="0"/>
    <x v="4"/>
    <n v="10700"/>
    <n v="5.35"/>
    <n v="642"/>
    <s v="Dump &amp; Return"/>
    <s v="272077-002"/>
    <x v="0"/>
    <m/>
    <x v="2"/>
    <x v="9"/>
  </r>
  <r>
    <d v="2023-02-28T00:00:00"/>
    <n v="22254"/>
    <s v="Pam"/>
    <n v="1"/>
    <x v="4"/>
    <x v="4"/>
    <n v="10920"/>
    <n v="5.46"/>
    <n v="655.20000000000005"/>
    <m/>
    <m/>
    <x v="1"/>
    <m/>
    <x v="2"/>
    <x v="9"/>
  </r>
  <r>
    <d v="2023-02-28T00:00:00"/>
    <n v="22270"/>
    <s v="Pam"/>
    <n v="1"/>
    <x v="4"/>
    <x v="4"/>
    <n v="8080"/>
    <n v="4.04"/>
    <n v="484.8"/>
    <m/>
    <m/>
    <x v="1"/>
    <m/>
    <x v="2"/>
    <x v="9"/>
  </r>
  <r>
    <d v="2023-02-28T00:00:00"/>
    <n v="22277"/>
    <s v="Scott C"/>
    <n v="2"/>
    <x v="4"/>
    <x v="4"/>
    <n v="14060"/>
    <n v="7.03"/>
    <n v="843.6"/>
    <m/>
    <m/>
    <x v="1"/>
    <m/>
    <x v="2"/>
    <x v="9"/>
  </r>
  <r>
    <d v="2023-02-28T00:00:00"/>
    <n v="22274"/>
    <s v="Larry"/>
    <n v="3"/>
    <x v="4"/>
    <x v="4"/>
    <n v="17420"/>
    <n v="8.7100000000000009"/>
    <n v="1045.2"/>
    <m/>
    <m/>
    <x v="1"/>
    <m/>
    <x v="2"/>
    <x v="9"/>
  </r>
  <r>
    <d v="2023-02-28T00:00:00"/>
    <n v="22268"/>
    <s v="Scott H"/>
    <n v="4"/>
    <x v="4"/>
    <x v="4"/>
    <n v="8540"/>
    <n v="4.2699999999999996"/>
    <n v="512.4"/>
    <m/>
    <m/>
    <x v="1"/>
    <m/>
    <x v="2"/>
    <x v="9"/>
  </r>
  <r>
    <d v="2023-02-28T00:00:00"/>
    <n v="22263"/>
    <s v="Paul"/>
    <s v="Rolloff"/>
    <x v="0"/>
    <x v="4"/>
    <n v="2580"/>
    <n v="1.29"/>
    <n v="154.80000000000001"/>
    <s v="Dump &amp; Return"/>
    <n v="270389"/>
    <x v="0"/>
    <m/>
    <x v="2"/>
    <x v="9"/>
  </r>
  <r>
    <d v="2023-02-28T00:00:00"/>
    <n v="22264"/>
    <s v="Paul"/>
    <s v="Rolloff"/>
    <x v="0"/>
    <x v="4"/>
    <n v="9060"/>
    <n v="4.53"/>
    <n v="543.6"/>
    <s v="Dump &amp; Return"/>
    <s v="12797190-001"/>
    <x v="0"/>
    <m/>
    <x v="2"/>
    <x v="9"/>
  </r>
  <r>
    <d v="2023-02-28T00:00:00"/>
    <n v="22261"/>
    <s v="Dave"/>
    <s v="Rolloff"/>
    <x v="0"/>
    <x v="4"/>
    <n v="1700"/>
    <n v="0.85"/>
    <n v="102"/>
    <s v="Final Pull"/>
    <s v="273909-002"/>
    <x v="0"/>
    <m/>
    <x v="2"/>
    <x v="9"/>
  </r>
  <r>
    <d v="2023-02-28T00:00:00"/>
    <n v="22251"/>
    <s v="Dave"/>
    <s v="Rolloff"/>
    <x v="0"/>
    <x v="4"/>
    <n v="4200"/>
    <n v="2.1"/>
    <n v="252"/>
    <s v="Dump &amp; Return"/>
    <s v="260315-002"/>
    <x v="0"/>
    <m/>
    <x v="2"/>
    <x v="9"/>
  </r>
  <r>
    <d v="2023-02-28T00:00:00"/>
    <n v="22244"/>
    <s v="Dave"/>
    <s v="Rolloff"/>
    <x v="0"/>
    <x v="4"/>
    <n v="4240"/>
    <n v="2.12"/>
    <n v="254.4"/>
    <s v="Dump &amp; Return"/>
    <n v="274237"/>
    <x v="0"/>
    <m/>
    <x v="2"/>
    <x v="9"/>
  </r>
  <r>
    <d v="2023-02-28T00:00:00"/>
    <n v="22243"/>
    <s v="Dave"/>
    <s v="Rolloff"/>
    <x v="0"/>
    <x v="4"/>
    <n v="4840"/>
    <n v="2.42"/>
    <n v="290.39999999999998"/>
    <s v="Final Pull"/>
    <s v="273556-002"/>
    <x v="0"/>
    <m/>
    <x v="2"/>
    <x v="9"/>
  </r>
  <r>
    <d v="2023-03-01T00:00:00"/>
    <n v="22292"/>
    <s v="Scott C"/>
    <n v="1"/>
    <x v="3"/>
    <x v="4"/>
    <n v="8500"/>
    <n v="4.25"/>
    <n v="510"/>
    <m/>
    <m/>
    <x v="1"/>
    <m/>
    <x v="2"/>
    <x v="10"/>
  </r>
  <r>
    <d v="2023-03-01T00:00:00"/>
    <n v="22342"/>
    <s v="Scott C"/>
    <n v="1"/>
    <x v="3"/>
    <x v="4"/>
    <n v="13780"/>
    <n v="6.89"/>
    <n v="826.8"/>
    <m/>
    <m/>
    <x v="1"/>
    <m/>
    <x v="2"/>
    <x v="10"/>
  </r>
  <r>
    <d v="2023-03-01T00:00:00"/>
    <n v="22336"/>
    <s v="Pam"/>
    <n v="2"/>
    <x v="4"/>
    <x v="4"/>
    <n v="18340"/>
    <n v="9.17"/>
    <n v="1100.4000000000001"/>
    <m/>
    <m/>
    <x v="1"/>
    <m/>
    <x v="2"/>
    <x v="10"/>
  </r>
  <r>
    <d v="2023-03-01T00:00:00"/>
    <n v="22341"/>
    <s v="Larry"/>
    <n v="3"/>
    <x v="4"/>
    <x v="4"/>
    <n v="10980"/>
    <n v="5.49"/>
    <n v="658.80000000000007"/>
    <m/>
    <m/>
    <x v="1"/>
    <m/>
    <x v="2"/>
    <x v="10"/>
  </r>
  <r>
    <d v="2023-03-01T00:00:00"/>
    <d v="1961-02-18T00:00:00"/>
    <s v="Scott H"/>
    <n v="4"/>
    <x v="4"/>
    <x v="4"/>
    <n v="15100"/>
    <n v="7.55"/>
    <n v="906"/>
    <m/>
    <m/>
    <x v="1"/>
    <m/>
    <x v="2"/>
    <x v="10"/>
  </r>
  <r>
    <d v="2023-03-01T00:00:00"/>
    <d v="1961-02-09T00:00:00"/>
    <s v="Dave"/>
    <s v="Rolloff"/>
    <x v="0"/>
    <x v="4"/>
    <n v="9040"/>
    <n v="4.5199999999999996"/>
    <n v="542.4"/>
    <s v="Final Pull"/>
    <n v="263450"/>
    <x v="0"/>
    <m/>
    <x v="2"/>
    <x v="10"/>
  </r>
  <r>
    <d v="2023-03-01T00:00:00"/>
    <n v="22312"/>
    <s v="Dave"/>
    <s v="Rolloff"/>
    <x v="0"/>
    <x v="4"/>
    <n v="5340"/>
    <n v="2.67"/>
    <n v="320.39999999999998"/>
    <s v="Dump &amp; Return"/>
    <s v="261798-002"/>
    <x v="0"/>
    <m/>
    <x v="2"/>
    <x v="10"/>
  </r>
  <r>
    <d v="2023-03-01T00:00:00"/>
    <n v="22288"/>
    <s v="Bob"/>
    <s v="Rolloff"/>
    <x v="0"/>
    <x v="4"/>
    <n v="2240"/>
    <n v="1.1200000000000001"/>
    <n v="134.4"/>
    <s v="Dump &amp; Return"/>
    <s v="270950-001"/>
    <x v="0"/>
    <m/>
    <x v="2"/>
    <x v="10"/>
  </r>
  <r>
    <d v="2023-03-01T00:00:00"/>
    <n v="22289"/>
    <s v="Bob"/>
    <s v="Rolloff"/>
    <x v="0"/>
    <x v="4"/>
    <n v="12440"/>
    <n v="6.22"/>
    <n v="746.4"/>
    <s v="Dump &amp; Return"/>
    <s v="266663-001"/>
    <x v="0"/>
    <s v="Comp D"/>
    <x v="2"/>
    <x v="10"/>
  </r>
  <r>
    <d v="2023-03-01T00:00:00"/>
    <d v="1961-01-16T00:00:00"/>
    <s v="Bob"/>
    <s v="Rolloff"/>
    <x v="0"/>
    <x v="4"/>
    <n v="3820"/>
    <n v="1.91"/>
    <n v="229.2"/>
    <s v="Final Pull"/>
    <s v="12804224-002"/>
    <x v="0"/>
    <m/>
    <x v="2"/>
    <x v="10"/>
  </r>
  <r>
    <d v="2023-03-01T00:00:00"/>
    <n v="22319"/>
    <s v="Bob"/>
    <s v="Rolloff"/>
    <x v="0"/>
    <x v="4"/>
    <n v="380"/>
    <n v="0.19"/>
    <n v="22.8"/>
    <s v="Final Pull"/>
    <n v="12802272"/>
    <x v="0"/>
    <m/>
    <x v="2"/>
    <x v="10"/>
  </r>
  <r>
    <d v="2023-03-01T00:00:00"/>
    <n v="22311"/>
    <s v="Paul"/>
    <s v="Rolloff"/>
    <x v="0"/>
    <x v="4"/>
    <n v="3280"/>
    <n v="1.64"/>
    <n v="196.79999999999998"/>
    <s v="Dump &amp; Return"/>
    <s v="264715-002"/>
    <x v="0"/>
    <m/>
    <x v="2"/>
    <x v="10"/>
  </r>
  <r>
    <d v="2023-03-02T00:00:00"/>
    <n v="22391"/>
    <s v="Larry"/>
    <n v="1"/>
    <x v="4"/>
    <x v="4"/>
    <n v="13980"/>
    <n v="6.99"/>
    <n v="838.80000000000007"/>
    <m/>
    <m/>
    <x v="1"/>
    <m/>
    <x v="2"/>
    <x v="10"/>
  </r>
  <r>
    <d v="2023-03-02T00:00:00"/>
    <n v="22380"/>
    <s v="Pam"/>
    <n v="2"/>
    <x v="4"/>
    <x v="4"/>
    <n v="14480"/>
    <n v="7.24"/>
    <n v="868.80000000000007"/>
    <m/>
    <m/>
    <x v="1"/>
    <m/>
    <x v="2"/>
    <x v="10"/>
  </r>
  <r>
    <d v="2023-03-02T00:00:00"/>
    <n v="22382"/>
    <s v="Scott C"/>
    <n v="3"/>
    <x v="4"/>
    <x v="4"/>
    <n v="19580"/>
    <n v="9.7899999999999991"/>
    <n v="1174.8"/>
    <m/>
    <m/>
    <x v="1"/>
    <m/>
    <x v="2"/>
    <x v="10"/>
  </r>
  <r>
    <d v="2023-03-02T00:00:00"/>
    <n v="22344"/>
    <s v="Bob"/>
    <s v="Rolloff"/>
    <x v="0"/>
    <x v="4"/>
    <n v="2480"/>
    <n v="1.24"/>
    <n v="148.80000000000001"/>
    <s v="Dump &amp; Return"/>
    <n v="12798338"/>
    <x v="0"/>
    <m/>
    <x v="2"/>
    <x v="10"/>
  </r>
  <r>
    <d v="2023-03-02T00:00:00"/>
    <n v="22345"/>
    <s v="Bob"/>
    <s v="Rolloff"/>
    <x v="0"/>
    <x v="4"/>
    <n v="6580"/>
    <n v="3.29"/>
    <n v="394.8"/>
    <s v="Dump &amp; Return"/>
    <n v="274237"/>
    <x v="0"/>
    <m/>
    <x v="2"/>
    <x v="10"/>
  </r>
  <r>
    <d v="2023-03-02T00:00:00"/>
    <n v="22350"/>
    <s v="Bob"/>
    <s v="Rolloff"/>
    <x v="0"/>
    <x v="4"/>
    <n v="4480"/>
    <n v="2.2400000000000002"/>
    <n v="268.8"/>
    <s v="Final Pull"/>
    <s v="272723-002"/>
    <x v="0"/>
    <m/>
    <x v="2"/>
    <x v="10"/>
  </r>
  <r>
    <d v="2023-03-02T00:00:00"/>
    <n v="22363"/>
    <s v="Bob"/>
    <s v="Rolloff"/>
    <x v="0"/>
    <x v="4"/>
    <n v="3640"/>
    <n v="1.82"/>
    <n v="218.4"/>
    <s v="Dump &amp; Return"/>
    <n v="271296"/>
    <x v="0"/>
    <m/>
    <x v="2"/>
    <x v="10"/>
  </r>
  <r>
    <d v="2023-03-02T00:00:00"/>
    <n v="22368"/>
    <s v="Bob"/>
    <s v="Rolloff"/>
    <x v="0"/>
    <x v="4"/>
    <n v="12520"/>
    <n v="6.26"/>
    <n v="751.19999999999993"/>
    <s v="Dump &amp; Return"/>
    <s v="271495-002"/>
    <x v="0"/>
    <m/>
    <x v="2"/>
    <x v="10"/>
  </r>
  <r>
    <d v="2023-03-02T00:00:00"/>
    <n v="22386"/>
    <s v="Paul"/>
    <s v="Rolloff"/>
    <x v="0"/>
    <x v="4"/>
    <n v="2380"/>
    <n v="1.19"/>
    <n v="142.79999999999998"/>
    <s v="Final Pull"/>
    <s v="264715-002"/>
    <x v="0"/>
    <m/>
    <x v="2"/>
    <x v="10"/>
  </r>
  <r>
    <d v="2023-03-03T00:00:00"/>
    <n v="22398"/>
    <s v="Pam"/>
    <n v="1"/>
    <x v="3"/>
    <x v="4"/>
    <n v="12900"/>
    <n v="6.45"/>
    <n v="774"/>
    <m/>
    <m/>
    <x v="1"/>
    <m/>
    <x v="2"/>
    <x v="10"/>
  </r>
  <r>
    <d v="2023-03-03T00:00:00"/>
    <n v="22426"/>
    <s v="Pam"/>
    <n v="1"/>
    <x v="3"/>
    <x v="4"/>
    <n v="10140"/>
    <n v="5.07"/>
    <n v="608.40000000000009"/>
    <m/>
    <m/>
    <x v="1"/>
    <m/>
    <x v="2"/>
    <x v="10"/>
  </r>
  <r>
    <d v="2023-03-03T00:00:00"/>
    <n v="22425"/>
    <s v="Scott C"/>
    <n v="2"/>
    <x v="4"/>
    <x v="4"/>
    <n v="18480"/>
    <n v="9.24"/>
    <n v="1108.8"/>
    <m/>
    <m/>
    <x v="1"/>
    <m/>
    <x v="2"/>
    <x v="10"/>
  </r>
  <r>
    <d v="2023-03-03T00:00:00"/>
    <n v="22435"/>
    <s v="Larry"/>
    <n v="3"/>
    <x v="4"/>
    <x v="4"/>
    <n v="14960"/>
    <n v="7.48"/>
    <n v="897.6"/>
    <m/>
    <m/>
    <x v="1"/>
    <m/>
    <x v="2"/>
    <x v="10"/>
  </r>
  <r>
    <d v="2023-03-03T00:00:00"/>
    <n v="22404"/>
    <s v="Dave"/>
    <s v="Rolloff"/>
    <x v="0"/>
    <x v="4"/>
    <n v="11480"/>
    <n v="5.74"/>
    <n v="688.80000000000007"/>
    <s v="Dump &amp; Return"/>
    <s v="268662-001"/>
    <x v="0"/>
    <s v="SHOA #2"/>
    <x v="2"/>
    <x v="10"/>
  </r>
  <r>
    <d v="2023-03-03T00:00:00"/>
    <n v="22405"/>
    <s v="Dave"/>
    <s v="Rolloff"/>
    <x v="0"/>
    <x v="4"/>
    <n v="17260"/>
    <n v="8.6300000000000008"/>
    <n v="1035.6000000000001"/>
    <s v="Final Pull"/>
    <s v="265858-002"/>
    <x v="0"/>
    <m/>
    <x v="2"/>
    <x v="10"/>
  </r>
  <r>
    <d v="2023-03-03T00:00:00"/>
    <n v="22414"/>
    <s v="Dave"/>
    <s v="Rolloff"/>
    <x v="0"/>
    <x v="4"/>
    <n v="2780"/>
    <n v="1.39"/>
    <n v="166.79999999999998"/>
    <s v="Dump &amp; Return"/>
    <n v="269949"/>
    <x v="0"/>
    <m/>
    <x v="2"/>
    <x v="10"/>
  </r>
  <r>
    <d v="2023-03-06T00:00:00"/>
    <n v="22491"/>
    <s v="Pam"/>
    <n v="1"/>
    <x v="3"/>
    <x v="4"/>
    <n v="15320"/>
    <n v="7.66"/>
    <n v="919.2"/>
    <m/>
    <m/>
    <x v="1"/>
    <m/>
    <x v="2"/>
    <x v="10"/>
  </r>
  <r>
    <d v="2023-03-06T00:00:00"/>
    <n v="22520"/>
    <s v="Pam"/>
    <n v="1"/>
    <x v="3"/>
    <x v="4"/>
    <n v="9720"/>
    <n v="4.8600000000000003"/>
    <n v="583.20000000000005"/>
    <m/>
    <m/>
    <x v="1"/>
    <m/>
    <x v="2"/>
    <x v="10"/>
  </r>
  <r>
    <d v="2023-03-06T00:00:00"/>
    <n v="22537"/>
    <s v="Larry"/>
    <n v="2"/>
    <x v="4"/>
    <x v="4"/>
    <n v="11060"/>
    <n v="5.53"/>
    <n v="663.6"/>
    <m/>
    <m/>
    <x v="1"/>
    <m/>
    <x v="2"/>
    <x v="10"/>
  </r>
  <r>
    <d v="2023-03-06T00:00:00"/>
    <n v="22523"/>
    <s v="Scott C"/>
    <n v="3"/>
    <x v="4"/>
    <x v="4"/>
    <n v="18260"/>
    <n v="9.1300000000000008"/>
    <n v="1095.6000000000001"/>
    <m/>
    <m/>
    <x v="1"/>
    <m/>
    <x v="2"/>
    <x v="10"/>
  </r>
  <r>
    <d v="2023-03-06T00:00:00"/>
    <n v="22536"/>
    <s v="Scott H"/>
    <n v="4"/>
    <x v="4"/>
    <x v="4"/>
    <n v="10980"/>
    <n v="5.49"/>
    <n v="658.80000000000007"/>
    <m/>
    <m/>
    <x v="1"/>
    <m/>
    <x v="2"/>
    <x v="10"/>
  </r>
  <r>
    <d v="2023-03-06T00:00:00"/>
    <n v="22506"/>
    <s v="Dave"/>
    <s v="Rolloff"/>
    <x v="0"/>
    <x v="4"/>
    <n v="4120"/>
    <n v="2.06"/>
    <n v="247.20000000000002"/>
    <s v="Dump &amp; Return"/>
    <s v="273083-001"/>
    <x v="0"/>
    <m/>
    <x v="2"/>
    <x v="10"/>
  </r>
  <r>
    <d v="2023-03-07T00:00:00"/>
    <n v="22555"/>
    <s v="Pam"/>
    <n v="1"/>
    <x v="4"/>
    <x v="4"/>
    <n v="12740"/>
    <n v="6.37"/>
    <n v="764.4"/>
    <m/>
    <m/>
    <x v="1"/>
    <m/>
    <x v="2"/>
    <x v="10"/>
  </r>
  <r>
    <d v="2023-03-07T00:00:00"/>
    <n v="22580"/>
    <s v="Pam"/>
    <n v="1"/>
    <x v="4"/>
    <x v="4"/>
    <n v="9880"/>
    <n v="4.9400000000000004"/>
    <n v="592.80000000000007"/>
    <m/>
    <m/>
    <x v="1"/>
    <m/>
    <x v="2"/>
    <x v="10"/>
  </r>
  <r>
    <d v="2023-03-07T00:00:00"/>
    <n v="22574"/>
    <s v="Scott C"/>
    <n v="2"/>
    <x v="4"/>
    <x v="4"/>
    <n v="8320"/>
    <n v="4.16"/>
    <n v="499.20000000000005"/>
    <m/>
    <m/>
    <x v="1"/>
    <m/>
    <x v="2"/>
    <x v="10"/>
  </r>
  <r>
    <d v="2023-03-07T00:00:00"/>
    <n v="22585"/>
    <s v="Larry"/>
    <n v="3"/>
    <x v="4"/>
    <x v="4"/>
    <n v="17380"/>
    <n v="8.69"/>
    <n v="1042.8"/>
    <m/>
    <m/>
    <x v="1"/>
    <m/>
    <x v="2"/>
    <x v="10"/>
  </r>
  <r>
    <d v="2023-03-07T00:00:00"/>
    <n v="22568"/>
    <s v="Scott H"/>
    <n v="4"/>
    <x v="4"/>
    <x v="4"/>
    <n v="8180"/>
    <n v="4.09"/>
    <n v="490.79999999999995"/>
    <m/>
    <m/>
    <x v="1"/>
    <m/>
    <x v="2"/>
    <x v="10"/>
  </r>
  <r>
    <d v="2023-03-07T00:00:00"/>
    <n v="22545"/>
    <s v="Dave"/>
    <s v="Rolloff"/>
    <x v="0"/>
    <x v="4"/>
    <n v="4580"/>
    <n v="2.29"/>
    <n v="274.8"/>
    <s v="Final Pull"/>
    <s v="265888-002"/>
    <x v="0"/>
    <m/>
    <x v="2"/>
    <x v="10"/>
  </r>
  <r>
    <d v="2023-03-07T00:00:00"/>
    <n v="22544"/>
    <s v="Dave"/>
    <s v="Rolloff"/>
    <x v="0"/>
    <x v="4"/>
    <n v="7980"/>
    <n v="3.99"/>
    <n v="478.8"/>
    <s v="Dump &amp; Return"/>
    <n v="261363"/>
    <x v="0"/>
    <m/>
    <x v="2"/>
    <x v="10"/>
  </r>
  <r>
    <d v="2023-03-07T00:00:00"/>
    <n v="22566"/>
    <s v="Dave"/>
    <s v="Rolloff"/>
    <x v="0"/>
    <x v="4"/>
    <n v="9540"/>
    <n v="4.7699999999999996"/>
    <n v="572.4"/>
    <s v="Dump &amp; Return"/>
    <s v="268662-001"/>
    <x v="0"/>
    <m/>
    <x v="2"/>
    <x v="10"/>
  </r>
  <r>
    <d v="2023-03-07T00:00:00"/>
    <n v="22556"/>
    <s v="Dave"/>
    <s v="Rolloff"/>
    <x v="0"/>
    <x v="4"/>
    <n v="4360"/>
    <n v="2.1800000000000002"/>
    <n v="261.60000000000002"/>
    <s v="Final Pull"/>
    <s v="267143-002"/>
    <x v="0"/>
    <m/>
    <x v="2"/>
    <x v="10"/>
  </r>
  <r>
    <d v="2023-03-08T00:00:00"/>
    <n v="22593"/>
    <s v="Scott C"/>
    <n v="1"/>
    <x v="3"/>
    <x v="4"/>
    <n v="6960"/>
    <n v="3.48"/>
    <n v="417.6"/>
    <m/>
    <m/>
    <x v="1"/>
    <m/>
    <x v="2"/>
    <x v="10"/>
  </r>
  <r>
    <d v="2023-03-08T00:00:00"/>
    <n v="22641"/>
    <s v="Scott C"/>
    <n v="1"/>
    <x v="3"/>
    <x v="4"/>
    <n v="12340"/>
    <n v="6.17"/>
    <n v="740.4"/>
    <m/>
    <m/>
    <x v="1"/>
    <m/>
    <x v="2"/>
    <x v="10"/>
  </r>
  <r>
    <d v="2023-03-08T00:00:00"/>
    <n v="22633"/>
    <s v="Pam"/>
    <n v="2"/>
    <x v="4"/>
    <x v="4"/>
    <n v="16680"/>
    <n v="8.34"/>
    <n v="1000.8"/>
    <m/>
    <m/>
    <x v="1"/>
    <m/>
    <x v="2"/>
    <x v="10"/>
  </r>
  <r>
    <d v="2023-03-08T00:00:00"/>
    <n v="22649"/>
    <s v="Larry"/>
    <n v="3"/>
    <x v="4"/>
    <x v="4"/>
    <n v="10340"/>
    <n v="5.17"/>
    <n v="620.4"/>
    <m/>
    <m/>
    <x v="1"/>
    <m/>
    <x v="2"/>
    <x v="10"/>
  </r>
  <r>
    <d v="2023-03-08T00:00:00"/>
    <n v="22635"/>
    <s v="Scott H"/>
    <n v="4"/>
    <x v="4"/>
    <x v="4"/>
    <n v="15500"/>
    <n v="7.75"/>
    <n v="930"/>
    <m/>
    <m/>
    <x v="1"/>
    <m/>
    <x v="2"/>
    <x v="10"/>
  </r>
  <r>
    <d v="2023-03-08T00:00:00"/>
    <n v="22589"/>
    <s v="Bob"/>
    <s v="Rolloff"/>
    <x v="0"/>
    <x v="4"/>
    <n v="5120"/>
    <n v="2.56"/>
    <n v="307.2"/>
    <s v="Final Pull"/>
    <n v="1280271"/>
    <x v="0"/>
    <m/>
    <x v="2"/>
    <x v="10"/>
  </r>
  <r>
    <d v="2023-03-08T00:00:00"/>
    <n v="22592"/>
    <s v="Bob"/>
    <s v="Rolloff"/>
    <x v="0"/>
    <x v="4"/>
    <n v="4360"/>
    <n v="2.1800000000000002"/>
    <n v="261.60000000000002"/>
    <s v="Dump &amp; Return"/>
    <s v="266494-001"/>
    <x v="0"/>
    <m/>
    <x v="2"/>
    <x v="10"/>
  </r>
  <r>
    <d v="2023-03-08T00:00:00"/>
    <n v="22596"/>
    <s v="Bob"/>
    <s v="Rolloff"/>
    <x v="0"/>
    <x v="4"/>
    <n v="2180"/>
    <n v="1.0900000000000001"/>
    <n v="130.80000000000001"/>
    <s v="Dump &amp; Return"/>
    <s v="270950-001"/>
    <x v="0"/>
    <m/>
    <x v="2"/>
    <x v="10"/>
  </r>
  <r>
    <d v="2023-03-08T00:00:00"/>
    <n v="22606"/>
    <s v="Bob"/>
    <s v="Rolloff"/>
    <x v="0"/>
    <x v="4"/>
    <n v="8400"/>
    <n v="4.2"/>
    <n v="504"/>
    <s v="Dump &amp; Return"/>
    <s v="262206-002"/>
    <x v="0"/>
    <m/>
    <x v="2"/>
    <x v="10"/>
  </r>
  <r>
    <d v="2023-03-08T00:00:00"/>
    <n v="22617"/>
    <s v="Bob"/>
    <s v="Rolloff"/>
    <x v="0"/>
    <x v="4"/>
    <n v="6580"/>
    <n v="3.29"/>
    <n v="394.8"/>
    <s v="Final Pull"/>
    <s v="270754-002"/>
    <x v="0"/>
    <m/>
    <x v="2"/>
    <x v="10"/>
  </r>
  <r>
    <d v="2023-03-08T00:00:00"/>
    <n v="22620"/>
    <s v="Paul"/>
    <s v="Rolloff"/>
    <x v="0"/>
    <x v="4"/>
    <n v="4960"/>
    <n v="2.48"/>
    <n v="297.60000000000002"/>
    <s v="Final Pull"/>
    <s v="261798-002"/>
    <x v="0"/>
    <m/>
    <x v="2"/>
    <x v="10"/>
  </r>
  <r>
    <d v="2023-03-08T00:00:00"/>
    <n v="22615"/>
    <s v="Paul"/>
    <s v="Rolloff"/>
    <x v="0"/>
    <x v="4"/>
    <n v="3900"/>
    <n v="1.95"/>
    <n v="234"/>
    <s v="Dump &amp; Return"/>
    <n v="263833"/>
    <x v="0"/>
    <m/>
    <x v="2"/>
    <x v="10"/>
  </r>
  <r>
    <d v="2023-03-08T00:00:00"/>
    <n v="22621"/>
    <s v="Dave"/>
    <s v="Rolloff"/>
    <x v="0"/>
    <x v="4"/>
    <n v="3820"/>
    <n v="1.91"/>
    <n v="229.2"/>
    <s v="Final Pull"/>
    <n v="12801692"/>
    <x v="0"/>
    <m/>
    <x v="2"/>
    <x v="10"/>
  </r>
  <r>
    <d v="2023-03-09T00:00:00"/>
    <n v="22660"/>
    <s v="Larry"/>
    <n v="1"/>
    <x v="4"/>
    <x v="4"/>
    <n v="7280"/>
    <n v="3.64"/>
    <n v="436.8"/>
    <m/>
    <m/>
    <x v="1"/>
    <m/>
    <x v="2"/>
    <x v="10"/>
  </r>
  <r>
    <d v="2023-03-09T00:00:00"/>
    <n v="22701"/>
    <s v="Larry"/>
    <n v="1"/>
    <x v="4"/>
    <x v="4"/>
    <n v="13100"/>
    <n v="6.55"/>
    <n v="786"/>
    <m/>
    <m/>
    <x v="1"/>
    <m/>
    <x v="2"/>
    <x v="10"/>
  </r>
  <r>
    <d v="2023-03-09T00:00:00"/>
    <n v="22699"/>
    <s v="Dave"/>
    <n v="2"/>
    <x v="4"/>
    <x v="4"/>
    <n v="16100"/>
    <n v="8.0500000000000007"/>
    <n v="966.00000000000011"/>
    <m/>
    <m/>
    <x v="1"/>
    <m/>
    <x v="2"/>
    <x v="10"/>
  </r>
  <r>
    <d v="2023-03-09T00:00:00"/>
    <n v="22702"/>
    <s v="Scott C"/>
    <n v="3"/>
    <x v="4"/>
    <x v="4"/>
    <n v="14680"/>
    <n v="7.34"/>
    <n v="880.8"/>
    <m/>
    <m/>
    <x v="1"/>
    <m/>
    <x v="2"/>
    <x v="10"/>
  </r>
  <r>
    <d v="2023-03-09T00:00:00"/>
    <n v="22666"/>
    <s v="Bob"/>
    <s v="Rolloff"/>
    <x v="0"/>
    <x v="4"/>
    <n v="5980"/>
    <n v="2.99"/>
    <n v="358.8"/>
    <s v="Dump &amp; Return"/>
    <n v="271296"/>
    <x v="0"/>
    <m/>
    <x v="2"/>
    <x v="10"/>
  </r>
  <r>
    <d v="2023-03-09T00:00:00"/>
    <n v="22668"/>
    <s v="Bob"/>
    <s v="Rolloff"/>
    <x v="0"/>
    <x v="4"/>
    <n v="3160"/>
    <n v="1.58"/>
    <n v="189.60000000000002"/>
    <s v="Dump &amp; Return"/>
    <n v="266390"/>
    <x v="0"/>
    <m/>
    <x v="2"/>
    <x v="10"/>
  </r>
  <r>
    <d v="2023-03-09T00:00:00"/>
    <n v="22667"/>
    <s v="Paul"/>
    <s v="Rolloff"/>
    <x v="0"/>
    <x v="4"/>
    <n v="2660"/>
    <n v="1.33"/>
    <n v="159.60000000000002"/>
    <s v="Dump &amp; Return"/>
    <s v="272859-002"/>
    <x v="0"/>
    <m/>
    <x v="2"/>
    <x v="10"/>
  </r>
  <r>
    <d v="2023-03-09T00:00:00"/>
    <n v="22664"/>
    <s v="Paul"/>
    <s v="Rolloff"/>
    <x v="0"/>
    <x v="4"/>
    <n v="4820"/>
    <n v="2.41"/>
    <n v="289.20000000000005"/>
    <s v="Dump &amp; Return"/>
    <s v="261827-002"/>
    <x v="0"/>
    <m/>
    <x v="2"/>
    <x v="10"/>
  </r>
  <r>
    <d v="2023-03-10T00:00:00"/>
    <n v="22714"/>
    <s v="Dave"/>
    <n v="1"/>
    <x v="3"/>
    <x v="4"/>
    <n v="16300"/>
    <n v="8.15"/>
    <n v="978"/>
    <m/>
    <m/>
    <x v="1"/>
    <m/>
    <x v="2"/>
    <x v="10"/>
  </r>
  <r>
    <d v="2023-03-10T00:00:00"/>
    <n v="22736"/>
    <s v="Dave"/>
    <n v="1"/>
    <x v="3"/>
    <x v="4"/>
    <n v="6580"/>
    <n v="3.29"/>
    <n v="394.8"/>
    <m/>
    <m/>
    <x v="1"/>
    <m/>
    <x v="2"/>
    <x v="10"/>
  </r>
  <r>
    <d v="2023-03-10T00:00:00"/>
    <n v="22738"/>
    <s v="Scott C"/>
    <n v="2"/>
    <x v="4"/>
    <x v="4"/>
    <n v="17560"/>
    <n v="8.7799999999999994"/>
    <n v="1053.5999999999999"/>
    <m/>
    <m/>
    <x v="1"/>
    <m/>
    <x v="2"/>
    <x v="10"/>
  </r>
  <r>
    <d v="2023-03-10T00:00:00"/>
    <n v="22737"/>
    <s v="Larry"/>
    <n v="3"/>
    <x v="4"/>
    <x v="4"/>
    <n v="10380"/>
    <n v="5.19"/>
    <n v="622.80000000000007"/>
    <m/>
    <m/>
    <x v="1"/>
    <m/>
    <x v="2"/>
    <x v="10"/>
  </r>
  <r>
    <d v="2023-03-10T00:00:00"/>
    <n v="22734"/>
    <s v="Bob"/>
    <s v="Rolloff"/>
    <x v="0"/>
    <x v="4"/>
    <n v="10920"/>
    <n v="5.46"/>
    <n v="655.20000000000005"/>
    <s v="Final Pull"/>
    <s v="262255-002"/>
    <x v="0"/>
    <m/>
    <x v="2"/>
    <x v="10"/>
  </r>
  <r>
    <d v="2023-03-10T00:00:00"/>
    <n v="22711"/>
    <s v="Bob"/>
    <s v="Rolloff"/>
    <x v="0"/>
    <x v="4"/>
    <n v="4060"/>
    <n v="2.0299999999999998"/>
    <n v="243.59999999999997"/>
    <s v="Dump &amp; Return"/>
    <s v="272077-001"/>
    <x v="0"/>
    <m/>
    <x v="2"/>
    <x v="10"/>
  </r>
  <r>
    <d v="2023-03-13T00:00:00"/>
    <n v="22811"/>
    <s v="Pam"/>
    <n v="1"/>
    <x v="3"/>
    <x v="4"/>
    <n v="15040"/>
    <n v="7.52"/>
    <n v="902.4"/>
    <m/>
    <m/>
    <x v="1"/>
    <m/>
    <x v="2"/>
    <x v="10"/>
  </r>
  <r>
    <d v="2023-03-13T00:00:00"/>
    <n v="22836"/>
    <s v="Pam"/>
    <n v="1"/>
    <x v="3"/>
    <x v="4"/>
    <n v="10620"/>
    <n v="5.31"/>
    <n v="637.19999999999993"/>
    <m/>
    <m/>
    <x v="1"/>
    <m/>
    <x v="2"/>
    <x v="10"/>
  </r>
  <r>
    <d v="2023-03-13T00:00:00"/>
    <n v="22852"/>
    <s v="Larry"/>
    <n v="2"/>
    <x v="4"/>
    <x v="4"/>
    <n v="10220"/>
    <n v="5.1100000000000003"/>
    <n v="613.20000000000005"/>
    <m/>
    <m/>
    <x v="1"/>
    <m/>
    <x v="2"/>
    <x v="10"/>
  </r>
  <r>
    <d v="2023-03-13T00:00:00"/>
    <n v="22839"/>
    <s v="Scott c"/>
    <n v="3"/>
    <x v="4"/>
    <x v="4"/>
    <n v="16700"/>
    <n v="8.35"/>
    <n v="1002"/>
    <m/>
    <m/>
    <x v="1"/>
    <m/>
    <x v="2"/>
    <x v="10"/>
  </r>
  <r>
    <d v="2023-03-13T00:00:00"/>
    <n v="22858"/>
    <s v="Scott H"/>
    <n v="4"/>
    <x v="4"/>
    <x v="4"/>
    <n v="12020"/>
    <n v="6.01"/>
    <n v="721.19999999999993"/>
    <m/>
    <m/>
    <x v="1"/>
    <m/>
    <x v="2"/>
    <x v="10"/>
  </r>
  <r>
    <d v="2023-03-13T00:00:00"/>
    <n v="22810"/>
    <s v="Bob"/>
    <s v="Rolloff"/>
    <x v="0"/>
    <x v="4"/>
    <n v="5000"/>
    <n v="2.5"/>
    <n v="300"/>
    <s v="Final Pull"/>
    <s v="260315-002"/>
    <x v="0"/>
    <m/>
    <x v="2"/>
    <x v="10"/>
  </r>
  <r>
    <d v="2023-03-13T00:00:00"/>
    <n v="22834"/>
    <s v="Bob"/>
    <s v="Rolloff"/>
    <x v="0"/>
    <x v="4"/>
    <n v="18300"/>
    <n v="9.15"/>
    <n v="1098"/>
    <s v="Dump &amp; Return"/>
    <s v="271495-002"/>
    <x v="0"/>
    <m/>
    <x v="2"/>
    <x v="10"/>
  </r>
  <r>
    <d v="2023-03-14T00:00:00"/>
    <n v="22875"/>
    <s v="Pam"/>
    <n v="1"/>
    <x v="4"/>
    <x v="4"/>
    <n v="13540"/>
    <n v="6.77"/>
    <n v="812.4"/>
    <m/>
    <m/>
    <x v="1"/>
    <m/>
    <x v="2"/>
    <x v="10"/>
  </r>
  <r>
    <d v="2023-03-14T00:00:00"/>
    <n v="22912"/>
    <s v="Pam"/>
    <n v="1"/>
    <x v="4"/>
    <x v="4"/>
    <n v="10120"/>
    <n v="5.0599999999999996"/>
    <n v="607.19999999999993"/>
    <m/>
    <m/>
    <x v="1"/>
    <m/>
    <x v="2"/>
    <x v="10"/>
  </r>
  <r>
    <d v="2023-03-14T00:00:00"/>
    <n v="22909"/>
    <s v="Scott C"/>
    <n v="2"/>
    <x v="4"/>
    <x v="4"/>
    <n v="9100"/>
    <n v="4.55"/>
    <n v="546"/>
    <m/>
    <m/>
    <x v="1"/>
    <m/>
    <x v="2"/>
    <x v="10"/>
  </r>
  <r>
    <d v="2023-03-14T00:00:00"/>
    <n v="22913"/>
    <s v="Larry"/>
    <n v="3"/>
    <x v="4"/>
    <x v="4"/>
    <n v="18200"/>
    <n v="9.1"/>
    <n v="1092"/>
    <m/>
    <m/>
    <x v="1"/>
    <m/>
    <x v="2"/>
    <x v="10"/>
  </r>
  <r>
    <d v="2023-03-14T00:00:00"/>
    <d v="1962-09-09T00:00:00"/>
    <s v="Scott H"/>
    <n v="4"/>
    <x v="4"/>
    <x v="4"/>
    <n v="8020"/>
    <n v="4.01"/>
    <n v="481.2"/>
    <m/>
    <m/>
    <x v="1"/>
    <m/>
    <x v="2"/>
    <x v="10"/>
  </r>
  <r>
    <d v="2023-03-14T00:00:00"/>
    <n v="22885"/>
    <s v="Bob"/>
    <s v="Rolloff"/>
    <x v="0"/>
    <x v="4"/>
    <n v="14240"/>
    <n v="7.12"/>
    <n v="854.4"/>
    <s v="Dump &amp; Return"/>
    <s v="268662-001"/>
    <x v="0"/>
    <m/>
    <x v="2"/>
    <x v="10"/>
  </r>
  <r>
    <d v="2023-03-14T00:00:00"/>
    <n v="22863"/>
    <s v="Bob"/>
    <s v="Rolloff"/>
    <x v="0"/>
    <x v="4"/>
    <n v="3320"/>
    <n v="1.66"/>
    <n v="199.2"/>
    <s v="Dump &amp; Return"/>
    <n v="269949"/>
    <x v="0"/>
    <m/>
    <x v="2"/>
    <x v="10"/>
  </r>
  <r>
    <d v="2023-03-14T00:00:00"/>
    <n v="22884"/>
    <s v="Paul"/>
    <s v="Rolloff"/>
    <x v="0"/>
    <x v="4"/>
    <n v="4680"/>
    <n v="2.34"/>
    <n v="280.79999999999995"/>
    <s v="Dump &amp; Return"/>
    <s v="12797190-001"/>
    <x v="0"/>
    <s v="Weyco trash"/>
    <x v="2"/>
    <x v="10"/>
  </r>
  <r>
    <d v="2023-03-15T00:00:00"/>
    <n v="22934"/>
    <s v="Scott C"/>
    <n v="1"/>
    <x v="3"/>
    <x v="4"/>
    <n v="10680"/>
    <n v="5.34"/>
    <n v="640.79999999999995"/>
    <m/>
    <m/>
    <x v="1"/>
    <m/>
    <x v="2"/>
    <x v="10"/>
  </r>
  <r>
    <d v="2023-03-15T00:00:00"/>
    <n v="22973"/>
    <s v="Scott C"/>
    <n v="1"/>
    <x v="3"/>
    <x v="4"/>
    <n v="11960"/>
    <n v="5.98"/>
    <n v="717.6"/>
    <m/>
    <m/>
    <x v="1"/>
    <m/>
    <x v="2"/>
    <x v="10"/>
  </r>
  <r>
    <d v="2023-03-15T00:00:00"/>
    <n v="22966"/>
    <s v="Pam"/>
    <n v="2"/>
    <x v="4"/>
    <x v="4"/>
    <n v="16160"/>
    <n v="8.08"/>
    <n v="969.6"/>
    <m/>
    <m/>
    <x v="1"/>
    <m/>
    <x v="2"/>
    <x v="10"/>
  </r>
  <r>
    <d v="2023-03-15T00:00:00"/>
    <n v="22974"/>
    <s v="Larry"/>
    <n v="3"/>
    <x v="4"/>
    <x v="4"/>
    <n v="10680"/>
    <n v="5.34"/>
    <n v="640.79999999999995"/>
    <m/>
    <m/>
    <x v="1"/>
    <m/>
    <x v="2"/>
    <x v="10"/>
  </r>
  <r>
    <d v="2023-03-15T00:00:00"/>
    <n v="22968"/>
    <s v="Scott H"/>
    <n v="4"/>
    <x v="4"/>
    <x v="4"/>
    <n v="14960"/>
    <n v="7.48"/>
    <n v="897.6"/>
    <m/>
    <m/>
    <x v="1"/>
    <m/>
    <x v="2"/>
    <x v="10"/>
  </r>
  <r>
    <d v="2023-03-15T00:00:00"/>
    <n v="22930"/>
    <s v="Bob"/>
    <s v="Rolloff"/>
    <x v="0"/>
    <x v="4"/>
    <n v="100"/>
    <n v="0.05"/>
    <n v="6"/>
    <s v="Final Pull"/>
    <s v="269742-002"/>
    <x v="0"/>
    <s v="chrg 20.00 min to customer "/>
    <x v="2"/>
    <x v="10"/>
  </r>
  <r>
    <d v="2023-03-15T00:00:00"/>
    <n v="22926"/>
    <s v="Dave"/>
    <s v="Rolloff"/>
    <x v="0"/>
    <x v="4"/>
    <n v="3120"/>
    <n v="1.56"/>
    <n v="187.20000000000002"/>
    <s v="Dump &amp; Return"/>
    <s v="273083-001"/>
    <x v="0"/>
    <m/>
    <x v="2"/>
    <x v="10"/>
  </r>
  <r>
    <d v="2023-03-15T00:00:00"/>
    <n v="22937"/>
    <s v="Dave"/>
    <s v="Rolloff"/>
    <x v="0"/>
    <x v="4"/>
    <n v="2160"/>
    <n v="1.08"/>
    <n v="129.60000000000002"/>
    <s v="Dump &amp; Return"/>
    <s v="270950-001"/>
    <x v="0"/>
    <m/>
    <x v="2"/>
    <x v="10"/>
  </r>
  <r>
    <d v="2023-03-15T00:00:00"/>
    <n v="22948"/>
    <s v="Dave"/>
    <s v="Rolloff"/>
    <x v="0"/>
    <x v="4"/>
    <n v="3440"/>
    <n v="1.72"/>
    <n v="206.4"/>
    <s v="Dump &amp; Return"/>
    <s v="273800-002"/>
    <x v="0"/>
    <m/>
    <x v="2"/>
    <x v="10"/>
  </r>
  <r>
    <d v="2023-03-16T00:00:00"/>
    <n v="22995"/>
    <s v="Larry"/>
    <n v="1"/>
    <x v="4"/>
    <x v="4"/>
    <n v="8000"/>
    <n v="4"/>
    <n v="480"/>
    <m/>
    <m/>
    <x v="1"/>
    <m/>
    <x v="2"/>
    <x v="10"/>
  </r>
  <r>
    <d v="2023-03-16T00:00:00"/>
    <n v="23059"/>
    <s v="Larry"/>
    <n v="1"/>
    <x v="4"/>
    <x v="4"/>
    <n v="11860"/>
    <n v="5.93"/>
    <n v="711.59999999999991"/>
    <m/>
    <m/>
    <x v="1"/>
    <m/>
    <x v="2"/>
    <x v="10"/>
  </r>
  <r>
    <d v="2023-03-16T00:00:00"/>
    <n v="23051"/>
    <s v="Pam"/>
    <n v="2"/>
    <x v="4"/>
    <x v="4"/>
    <n v="14080"/>
    <n v="7.04"/>
    <n v="844.8"/>
    <m/>
    <m/>
    <x v="1"/>
    <m/>
    <x v="2"/>
    <x v="10"/>
  </r>
  <r>
    <d v="2023-03-16T00:00:00"/>
    <n v="23045"/>
    <s v="Scott C"/>
    <n v="3"/>
    <x v="4"/>
    <x v="4"/>
    <n v="13760"/>
    <n v="6.88"/>
    <n v="825.6"/>
    <m/>
    <m/>
    <x v="1"/>
    <m/>
    <x v="2"/>
    <x v="10"/>
  </r>
  <r>
    <d v="2023-03-16T00:00:00"/>
    <n v="22984"/>
    <s v="Bob"/>
    <s v="Rolloff"/>
    <x v="0"/>
    <x v="4"/>
    <n v="3720"/>
    <n v="1.86"/>
    <n v="223.20000000000002"/>
    <s v="Dump &amp; Return"/>
    <n v="271296"/>
    <x v="0"/>
    <m/>
    <x v="2"/>
    <x v="10"/>
  </r>
  <r>
    <d v="2023-03-16T00:00:00"/>
    <n v="23002"/>
    <s v="Bob"/>
    <s v="Rolloff"/>
    <x v="0"/>
    <x v="4"/>
    <n v="3000"/>
    <n v="1.5"/>
    <n v="180"/>
    <s v="Dump &amp; Return"/>
    <s v="264661-001"/>
    <x v="0"/>
    <m/>
    <x v="2"/>
    <x v="10"/>
  </r>
  <r>
    <d v="2023-03-16T00:00:00"/>
    <n v="23031"/>
    <s v="Bob"/>
    <s v="Rolloff"/>
    <x v="0"/>
    <x v="4"/>
    <n v="7160"/>
    <n v="3.58"/>
    <n v="429.6"/>
    <s v="Dump &amp; Return"/>
    <s v="271495-002"/>
    <x v="0"/>
    <m/>
    <x v="2"/>
    <x v="10"/>
  </r>
  <r>
    <d v="2023-03-16T00:00:00"/>
    <n v="23012"/>
    <s v="Dave"/>
    <s v="Rolloff"/>
    <x v="0"/>
    <x v="4"/>
    <n v="6040"/>
    <n v="3.02"/>
    <n v="362.4"/>
    <s v="Dump &amp; Return"/>
    <s v="261827-003"/>
    <x v="0"/>
    <m/>
    <x v="2"/>
    <x v="10"/>
  </r>
  <r>
    <d v="2023-03-17T00:00:00"/>
    <n v="23078"/>
    <s v="Pam"/>
    <n v="1"/>
    <x v="3"/>
    <x v="4"/>
    <n v="14520"/>
    <n v="7.26"/>
    <n v="871.19999999999993"/>
    <m/>
    <m/>
    <x v="1"/>
    <m/>
    <x v="2"/>
    <x v="10"/>
  </r>
  <r>
    <d v="2023-03-17T00:00:00"/>
    <n v="23121"/>
    <s v="Pam"/>
    <n v="1"/>
    <x v="3"/>
    <x v="4"/>
    <n v="11540"/>
    <n v="5.77"/>
    <n v="692.4"/>
    <m/>
    <m/>
    <x v="1"/>
    <m/>
    <x v="2"/>
    <x v="10"/>
  </r>
  <r>
    <d v="2023-03-17T00:00:00"/>
    <n v="23114"/>
    <s v="Scott C"/>
    <n v="2"/>
    <x v="4"/>
    <x v="4"/>
    <n v="16900"/>
    <n v="8.4499999999999993"/>
    <n v="1013.9999999999999"/>
    <m/>
    <m/>
    <x v="1"/>
    <m/>
    <x v="2"/>
    <x v="10"/>
  </r>
  <r>
    <d v="2023-03-17T00:00:00"/>
    <n v="23128"/>
    <s v="Larry"/>
    <n v="3"/>
    <x v="4"/>
    <x v="4"/>
    <n v="10920"/>
    <n v="5.46"/>
    <n v="655.20000000000005"/>
    <m/>
    <m/>
    <x v="1"/>
    <m/>
    <x v="2"/>
    <x v="10"/>
  </r>
  <r>
    <d v="2023-03-17T00:00:00"/>
    <n v="23080"/>
    <s v="Dave"/>
    <s v="Rolloff"/>
    <x v="0"/>
    <x v="4"/>
    <n v="7280"/>
    <n v="3.64"/>
    <n v="436.8"/>
    <s v="Dump &amp; Return"/>
    <n v="263310"/>
    <x v="0"/>
    <m/>
    <x v="2"/>
    <x v="10"/>
  </r>
  <r>
    <d v="2023-03-17T00:00:00"/>
    <n v="23082"/>
    <s v="Dave"/>
    <s v="Rolloff"/>
    <x v="0"/>
    <x v="4"/>
    <n v="5460"/>
    <n v="2.73"/>
    <n v="327.60000000000002"/>
    <s v="Dump &amp; Return"/>
    <n v="274237"/>
    <x v="0"/>
    <m/>
    <x v="2"/>
    <x v="10"/>
  </r>
  <r>
    <d v="2023-03-20T00:00:00"/>
    <n v="23236"/>
    <s v="Pam"/>
    <n v="1"/>
    <x v="3"/>
    <x v="4"/>
    <n v="15300"/>
    <n v="7.65"/>
    <n v="918"/>
    <m/>
    <m/>
    <x v="1"/>
    <m/>
    <x v="2"/>
    <x v="10"/>
  </r>
  <r>
    <d v="2023-03-20T00:00:00"/>
    <n v="23312"/>
    <s v="Pam"/>
    <n v="1"/>
    <x v="3"/>
    <x v="4"/>
    <n v="13040"/>
    <n v="6.52"/>
    <n v="782.4"/>
    <m/>
    <m/>
    <x v="1"/>
    <m/>
    <x v="2"/>
    <x v="10"/>
  </r>
  <r>
    <d v="2023-03-20T00:00:00"/>
    <n v="23234"/>
    <s v="Larry"/>
    <n v="2"/>
    <x v="4"/>
    <x v="4"/>
    <n v="10900"/>
    <n v="5.45"/>
    <n v="654"/>
    <m/>
    <m/>
    <x v="1"/>
    <m/>
    <x v="2"/>
    <x v="10"/>
  </r>
  <r>
    <d v="2023-03-20T00:00:00"/>
    <n v="23237"/>
    <s v="Scott C"/>
    <n v="3"/>
    <x v="4"/>
    <x v="4"/>
    <n v="18220"/>
    <n v="9.11"/>
    <n v="1093.1999999999998"/>
    <m/>
    <m/>
    <x v="1"/>
    <m/>
    <x v="2"/>
    <x v="10"/>
  </r>
  <r>
    <d v="2023-03-20T00:00:00"/>
    <n v="23247"/>
    <s v="Scott H"/>
    <n v="4"/>
    <x v="4"/>
    <x v="4"/>
    <n v="11200"/>
    <n v="5.6"/>
    <n v="672"/>
    <m/>
    <m/>
    <x v="1"/>
    <m/>
    <x v="2"/>
    <x v="10"/>
  </r>
  <r>
    <d v="2023-03-20T00:00:00"/>
    <n v="23219"/>
    <s v="Bob"/>
    <s v="Rolloff"/>
    <x v="0"/>
    <x v="4"/>
    <n v="2500"/>
    <n v="1.25"/>
    <n v="150"/>
    <s v="Final Pull"/>
    <n v="12802953"/>
    <x v="0"/>
    <m/>
    <x v="2"/>
    <x v="10"/>
  </r>
  <r>
    <d v="2023-03-20T00:00:00"/>
    <n v="23228"/>
    <s v="Bob"/>
    <s v="Rolloff"/>
    <x v="0"/>
    <x v="4"/>
    <n v="5060"/>
    <n v="2.5299999999999998"/>
    <n v="303.59999999999997"/>
    <s v="Final Pull"/>
    <n v="12798277"/>
    <x v="0"/>
    <m/>
    <x v="2"/>
    <x v="10"/>
  </r>
  <r>
    <d v="2023-03-20T00:00:00"/>
    <n v="23225"/>
    <s v="Dave"/>
    <s v="Rolloff"/>
    <x v="0"/>
    <x v="4"/>
    <n v="2700"/>
    <n v="1.35"/>
    <n v="162"/>
    <s v="Final Pull"/>
    <s v="264393-002"/>
    <x v="0"/>
    <m/>
    <x v="2"/>
    <x v="10"/>
  </r>
  <r>
    <d v="2023-03-20T00:00:00"/>
    <n v="23226"/>
    <s v="Dave"/>
    <s v="Rolloff"/>
    <x v="0"/>
    <x v="4"/>
    <n v="2680"/>
    <n v="1.34"/>
    <n v="160.80000000000001"/>
    <s v="Dump &amp; Return"/>
    <n v="263833"/>
    <x v="0"/>
    <m/>
    <x v="2"/>
    <x v="10"/>
  </r>
  <r>
    <d v="2023-03-21T00:00:00"/>
    <n v="23283"/>
    <s v="Pam"/>
    <n v="1"/>
    <x v="4"/>
    <x v="4"/>
    <n v="12620"/>
    <n v="6.31"/>
    <n v="757.19999999999993"/>
    <m/>
    <m/>
    <x v="1"/>
    <m/>
    <x v="2"/>
    <x v="10"/>
  </r>
  <r>
    <d v="2023-03-21T00:00:00"/>
    <n v="23330"/>
    <s v="Pam"/>
    <n v="1"/>
    <x v="4"/>
    <x v="4"/>
    <n v="10340"/>
    <n v="5.17"/>
    <n v="620.4"/>
    <m/>
    <m/>
    <x v="1"/>
    <m/>
    <x v="2"/>
    <x v="10"/>
  </r>
  <r>
    <d v="2023-03-21T00:00:00"/>
    <n v="23328"/>
    <s v="Scott C"/>
    <n v="2"/>
    <x v="4"/>
    <x v="4"/>
    <n v="9600"/>
    <n v="4.8"/>
    <n v="576"/>
    <m/>
    <m/>
    <x v="1"/>
    <m/>
    <x v="2"/>
    <x v="10"/>
  </r>
  <r>
    <d v="2023-03-21T00:00:00"/>
    <n v="23344"/>
    <s v="Larry"/>
    <n v="3"/>
    <x v="4"/>
    <x v="4"/>
    <n v="19240"/>
    <n v="9.6199999999999992"/>
    <n v="1154.3999999999999"/>
    <m/>
    <m/>
    <x v="1"/>
    <m/>
    <x v="2"/>
    <x v="10"/>
  </r>
  <r>
    <d v="2023-03-21T00:00:00"/>
    <n v="23315"/>
    <s v="Scott H"/>
    <n v="4"/>
    <x v="4"/>
    <x v="4"/>
    <n v="8700"/>
    <n v="4.3499999999999996"/>
    <n v="522"/>
    <m/>
    <m/>
    <x v="1"/>
    <m/>
    <x v="2"/>
    <x v="10"/>
  </r>
  <r>
    <d v="2023-03-21T00:00:00"/>
    <n v="23326"/>
    <s v="Paul"/>
    <s v="Rolloff"/>
    <x v="0"/>
    <x v="4"/>
    <n v="26340"/>
    <n v="13.17"/>
    <n v="1580.4"/>
    <s v="Dump &amp; Return"/>
    <s v="12797190-001"/>
    <x v="0"/>
    <s v="Weyco wood box/ had trash in it"/>
    <x v="2"/>
    <x v="10"/>
  </r>
  <r>
    <d v="2023-03-21T00:00:00"/>
    <n v="23274"/>
    <s v="Paul"/>
    <s v="Rolloff"/>
    <x v="0"/>
    <x v="4"/>
    <n v="3760"/>
    <n v="1.88"/>
    <n v="225.6"/>
    <s v="Final Pull"/>
    <s v="270292-002"/>
    <x v="0"/>
    <m/>
    <x v="2"/>
    <x v="10"/>
  </r>
  <r>
    <d v="2023-03-21T00:00:00"/>
    <n v="23272"/>
    <s v="Dave"/>
    <s v="Rolloff"/>
    <x v="0"/>
    <x v="4"/>
    <n v="2620"/>
    <n v="1.31"/>
    <n v="157.20000000000002"/>
    <s v="Dump &amp; Return"/>
    <n v="12798338"/>
    <x v="0"/>
    <m/>
    <x v="2"/>
    <x v="10"/>
  </r>
  <r>
    <d v="2023-03-21T00:00:00"/>
    <n v="23273"/>
    <s v="Dave"/>
    <s v="Rolloff"/>
    <x v="0"/>
    <x v="4"/>
    <n v="4100"/>
    <n v="2.0499999999999998"/>
    <n v="245.99999999999997"/>
    <s v="Dump &amp; Return"/>
    <n v="270658"/>
    <x v="0"/>
    <m/>
    <x v="2"/>
    <x v="10"/>
  </r>
  <r>
    <d v="2023-03-21T00:00:00"/>
    <n v="23292"/>
    <s v="Dave"/>
    <s v="Rolloff"/>
    <x v="0"/>
    <x v="4"/>
    <n v="2820"/>
    <n v="1.41"/>
    <n v="169.2"/>
    <s v="Dump &amp; Return"/>
    <n v="266390"/>
    <x v="0"/>
    <m/>
    <x v="2"/>
    <x v="10"/>
  </r>
  <r>
    <d v="2023-03-21T00:00:00"/>
    <n v="23309"/>
    <s v="Dave"/>
    <s v="Rolloff"/>
    <x v="0"/>
    <x v="4"/>
    <n v="11320"/>
    <n v="5.66"/>
    <n v="679.2"/>
    <s v="Dump &amp; Return"/>
    <n v="264619"/>
    <x v="0"/>
    <m/>
    <x v="2"/>
    <x v="10"/>
  </r>
  <r>
    <d v="2023-03-22T00:00:00"/>
    <n v="23370"/>
    <s v="Scott C"/>
    <n v="1"/>
    <x v="3"/>
    <x v="4"/>
    <n v="9420"/>
    <n v="4.71"/>
    <n v="565.20000000000005"/>
    <m/>
    <m/>
    <x v="1"/>
    <m/>
    <x v="2"/>
    <x v="10"/>
  </r>
  <r>
    <d v="2023-03-22T00:00:00"/>
    <n v="23413"/>
    <s v="Scot C"/>
    <n v="1"/>
    <x v="3"/>
    <x v="4"/>
    <n v="12680"/>
    <n v="6.34"/>
    <n v="760.8"/>
    <m/>
    <m/>
    <x v="1"/>
    <m/>
    <x v="2"/>
    <x v="10"/>
  </r>
  <r>
    <d v="2023-03-22T00:00:00"/>
    <n v="23398"/>
    <s v="Pam"/>
    <n v="2"/>
    <x v="4"/>
    <x v="4"/>
    <n v="18480"/>
    <n v="9.24"/>
    <n v="1108.8"/>
    <m/>
    <m/>
    <x v="1"/>
    <m/>
    <x v="2"/>
    <x v="10"/>
  </r>
  <r>
    <d v="2023-03-22T00:00:00"/>
    <n v="23422"/>
    <s v="Larry"/>
    <n v="3"/>
    <x v="4"/>
    <x v="4"/>
    <n v="11660"/>
    <n v="5.83"/>
    <n v="699.6"/>
    <m/>
    <m/>
    <x v="1"/>
    <m/>
    <x v="2"/>
    <x v="10"/>
  </r>
  <r>
    <d v="2023-03-22T00:00:00"/>
    <n v="23395"/>
    <s v="Scott H"/>
    <n v="4"/>
    <x v="4"/>
    <x v="4"/>
    <n v="14600"/>
    <n v="7.3"/>
    <n v="876"/>
    <m/>
    <m/>
    <x v="1"/>
    <m/>
    <x v="2"/>
    <x v="10"/>
  </r>
  <r>
    <d v="2023-03-22T00:00:00"/>
    <n v="23407"/>
    <s v="Scoot H"/>
    <n v="4"/>
    <x v="4"/>
    <x v="4"/>
    <n v="1480"/>
    <n v="0.74"/>
    <n v="88.8"/>
    <m/>
    <m/>
    <x v="1"/>
    <m/>
    <x v="2"/>
    <x v="10"/>
  </r>
  <r>
    <d v="2023-03-22T00:00:00"/>
    <n v="23358"/>
    <s v="Bob"/>
    <s v="Rolloff"/>
    <x v="0"/>
    <x v="4"/>
    <n v="6180"/>
    <n v="3.09"/>
    <n v="370.79999999999995"/>
    <s v="Dump &amp; Return"/>
    <n v="271296"/>
    <x v="0"/>
    <m/>
    <x v="2"/>
    <x v="10"/>
  </r>
  <r>
    <d v="2023-03-22T00:00:00"/>
    <n v="23359"/>
    <s v="Bob"/>
    <s v="Rolloff"/>
    <x v="0"/>
    <x v="4"/>
    <n v="2740"/>
    <n v="1.37"/>
    <n v="164.4"/>
    <s v="Final Pull"/>
    <s v="263044-002"/>
    <x v="0"/>
    <m/>
    <x v="2"/>
    <x v="10"/>
  </r>
  <r>
    <d v="2023-03-22T00:00:00"/>
    <n v="23371"/>
    <s v="Bob"/>
    <s v="Rolloff"/>
    <x v="0"/>
    <x v="4"/>
    <n v="4060"/>
    <n v="2.0299999999999998"/>
    <n v="243.59999999999997"/>
    <s v="Dump &amp; Return"/>
    <s v="270950-001"/>
    <x v="0"/>
    <m/>
    <x v="2"/>
    <x v="10"/>
  </r>
  <r>
    <d v="2023-03-22T00:00:00"/>
    <n v="23380"/>
    <s v="Bob"/>
    <s v="Rolloff"/>
    <x v="0"/>
    <x v="4"/>
    <n v="2720"/>
    <n v="1.36"/>
    <n v="163.20000000000002"/>
    <s v="Final Pull"/>
    <s v="267986-002"/>
    <x v="0"/>
    <m/>
    <x v="2"/>
    <x v="10"/>
  </r>
  <r>
    <d v="2023-03-23T00:00:00"/>
    <n v="23427"/>
    <s v="Larry"/>
    <n v="1"/>
    <x v="4"/>
    <x v="4"/>
    <n v="8960"/>
    <n v="4.4800000000000004"/>
    <n v="537.6"/>
    <m/>
    <m/>
    <x v="1"/>
    <m/>
    <x v="2"/>
    <x v="10"/>
  </r>
  <r>
    <d v="2023-03-23T00:00:00"/>
    <n v="23464"/>
    <s v="Larry"/>
    <n v="1"/>
    <x v="4"/>
    <x v="4"/>
    <n v="13300"/>
    <n v="6.65"/>
    <n v="798"/>
    <m/>
    <m/>
    <x v="1"/>
    <m/>
    <x v="2"/>
    <x v="10"/>
  </r>
  <r>
    <d v="2023-03-23T00:00:00"/>
    <n v="23458"/>
    <s v="Pam"/>
    <n v="2"/>
    <x v="4"/>
    <x v="4"/>
    <n v="16520"/>
    <n v="8.26"/>
    <n v="991.19999999999993"/>
    <m/>
    <m/>
    <x v="1"/>
    <m/>
    <x v="2"/>
    <x v="10"/>
  </r>
  <r>
    <d v="2023-03-23T00:00:00"/>
    <n v="23453"/>
    <s v="Scott C"/>
    <n v="3"/>
    <x v="4"/>
    <x v="4"/>
    <n v="14960"/>
    <n v="7.48"/>
    <n v="897.6"/>
    <m/>
    <m/>
    <x v="1"/>
    <m/>
    <x v="2"/>
    <x v="10"/>
  </r>
  <r>
    <d v="2023-03-23T00:00:00"/>
    <n v="23451"/>
    <s v="Paul"/>
    <s v="Rolloff"/>
    <x v="0"/>
    <x v="4"/>
    <n v="9840"/>
    <n v="4.92"/>
    <n v="590.4"/>
    <s v="Final Pull"/>
    <n v="12801528"/>
    <x v="0"/>
    <m/>
    <x v="2"/>
    <x v="10"/>
  </r>
  <r>
    <d v="2023-03-23T00:00:00"/>
    <n v="23454"/>
    <s v="Paul"/>
    <s v="Rolloff"/>
    <x v="0"/>
    <x v="4"/>
    <n v="3080"/>
    <n v="1.54"/>
    <n v="184.8"/>
    <s v="Dump &amp; Return"/>
    <n v="270389"/>
    <x v="0"/>
    <m/>
    <x v="2"/>
    <x v="10"/>
  </r>
  <r>
    <d v="2023-03-23T00:00:00"/>
    <n v="23425"/>
    <s v="Chad"/>
    <s v="Rolloff"/>
    <x v="0"/>
    <x v="4"/>
    <n v="4320"/>
    <n v="2.16"/>
    <n v="259.20000000000005"/>
    <s v="Dump &amp; Return"/>
    <n v="274237"/>
    <x v="0"/>
    <m/>
    <x v="2"/>
    <x v="10"/>
  </r>
  <r>
    <d v="2023-03-23T00:00:00"/>
    <n v="23432"/>
    <s v="Chad"/>
    <s v="Rolloff"/>
    <x v="0"/>
    <x v="4"/>
    <n v="11800"/>
    <n v="5.9"/>
    <n v="708"/>
    <s v="Dump &amp; Return"/>
    <n v="262601"/>
    <x v="0"/>
    <m/>
    <x v="2"/>
    <x v="10"/>
  </r>
  <r>
    <d v="2023-03-23T00:00:00"/>
    <n v="23430"/>
    <s v="Chad"/>
    <s v="Rolloff"/>
    <x v="0"/>
    <x v="4"/>
    <n v="7160"/>
    <n v="3.58"/>
    <n v="429.6"/>
    <s v="Final Pull"/>
    <n v="12805141"/>
    <x v="0"/>
    <m/>
    <x v="2"/>
    <x v="10"/>
  </r>
  <r>
    <d v="2023-03-23T00:00:00"/>
    <n v="23444"/>
    <s v="Chad"/>
    <s v="Rolloff"/>
    <x v="0"/>
    <x v="4"/>
    <n v="6740"/>
    <n v="3.37"/>
    <n v="404.40000000000003"/>
    <s v="Final Pull"/>
    <s v="268699-002"/>
    <x v="0"/>
    <m/>
    <x v="2"/>
    <x v="10"/>
  </r>
  <r>
    <d v="2023-03-23T00:00:00"/>
    <n v="23457"/>
    <s v="Chad"/>
    <s v="Rolloff"/>
    <x v="0"/>
    <x v="4"/>
    <n v="2840"/>
    <n v="1.42"/>
    <n v="170.39999999999998"/>
    <s v="Dump &amp; Return"/>
    <s v="273083-001"/>
    <x v="0"/>
    <m/>
    <x v="2"/>
    <x v="10"/>
  </r>
  <r>
    <d v="2023-03-24T00:00:00"/>
    <n v="23469"/>
    <s v="Pam"/>
    <n v="1"/>
    <x v="3"/>
    <x v="4"/>
    <n v="13960"/>
    <n v="6.98"/>
    <n v="837.6"/>
    <m/>
    <m/>
    <x v="1"/>
    <m/>
    <x v="2"/>
    <x v="10"/>
  </r>
  <r>
    <d v="2023-03-24T00:00:00"/>
    <n v="23507"/>
    <s v="Pam"/>
    <n v="1"/>
    <x v="3"/>
    <x v="4"/>
    <n v="11620"/>
    <n v="5.81"/>
    <n v="697.19999999999993"/>
    <m/>
    <m/>
    <x v="1"/>
    <m/>
    <x v="2"/>
    <x v="10"/>
  </r>
  <r>
    <d v="2023-03-24T00:00:00"/>
    <n v="23497"/>
    <s v="Scott C"/>
    <n v="2"/>
    <x v="4"/>
    <x v="4"/>
    <n v="18020"/>
    <n v="9.01"/>
    <n v="1081.2"/>
    <m/>
    <m/>
    <x v="1"/>
    <m/>
    <x v="2"/>
    <x v="10"/>
  </r>
  <r>
    <d v="2023-03-24T00:00:00"/>
    <n v="23504"/>
    <s v="Larry"/>
    <n v="3"/>
    <x v="4"/>
    <x v="4"/>
    <n v="10940"/>
    <n v="5.47"/>
    <n v="656.4"/>
    <m/>
    <m/>
    <x v="1"/>
    <m/>
    <x v="2"/>
    <x v="10"/>
  </r>
  <r>
    <d v="2023-03-24T00:00:00"/>
    <n v="23511"/>
    <s v="Paul"/>
    <s v="Rolloff"/>
    <x v="0"/>
    <x v="4"/>
    <n v="13440"/>
    <n v="6.72"/>
    <n v="806.4"/>
    <s v="Dump &amp; Return"/>
    <s v="268662-001"/>
    <x v="0"/>
    <m/>
    <x v="2"/>
    <x v="10"/>
  </r>
  <r>
    <d v="2023-03-17T00:00:00"/>
    <n v="23099"/>
    <s v="Dave "/>
    <s v="Rolloff"/>
    <x v="0"/>
    <x v="4"/>
    <n v="7020"/>
    <n v="3.51"/>
    <n v="421.2"/>
    <s v="Dump &amp; Return"/>
    <s v="268662-001"/>
    <x v="0"/>
    <s v="late entry into log/correct date"/>
    <x v="2"/>
    <x v="10"/>
  </r>
  <r>
    <d v="2023-03-24T00:00:00"/>
    <n v="23483"/>
    <s v="Bob"/>
    <s v="Rolloff"/>
    <x v="0"/>
    <x v="4"/>
    <n v="3500"/>
    <n v="1.75"/>
    <n v="210"/>
    <s v="Dump &amp; Return"/>
    <n v="271296"/>
    <x v="0"/>
    <m/>
    <x v="2"/>
    <x v="10"/>
  </r>
  <r>
    <d v="2023-03-24T00:00:00"/>
    <n v="23486"/>
    <s v="Bob"/>
    <s v="Rolloff"/>
    <x v="0"/>
    <x v="4"/>
    <n v="2720"/>
    <n v="1.36"/>
    <n v="163.20000000000002"/>
    <s v="Dump &amp; Return"/>
    <n v="269949"/>
    <x v="0"/>
    <m/>
    <x v="2"/>
    <x v="10"/>
  </r>
  <r>
    <d v="2023-03-24T00:00:00"/>
    <n v="23491"/>
    <s v="Bob"/>
    <s v="Rolloff"/>
    <x v="0"/>
    <x v="4"/>
    <n v="4260"/>
    <n v="2.13"/>
    <n v="255.6"/>
    <s v="Dump &amp; Return"/>
    <s v="268361-002"/>
    <x v="0"/>
    <s v="employee box/no charge for disposal/haul only"/>
    <x v="2"/>
    <x v="10"/>
  </r>
  <r>
    <d v="2023-03-24T00:00:00"/>
    <n v="23502"/>
    <s v="Bob"/>
    <s v="Rolloff"/>
    <x v="0"/>
    <x v="4"/>
    <n v="21160"/>
    <n v="10.58"/>
    <n v="1269.5999999999999"/>
    <s v="Dump &amp; Return"/>
    <n v="12805558"/>
    <x v="0"/>
    <m/>
    <x v="2"/>
    <x v="10"/>
  </r>
  <r>
    <d v="2023-03-24T00:00:00"/>
    <n v="23517"/>
    <s v="Bob"/>
    <s v="Rolloff"/>
    <x v="0"/>
    <x v="4"/>
    <n v="15660"/>
    <n v="7.83"/>
    <n v="939.6"/>
    <s v="Dump &amp; Return"/>
    <n v="12805558"/>
    <x v="0"/>
    <m/>
    <x v="2"/>
    <x v="10"/>
  </r>
  <r>
    <d v="2023-03-27T00:00:00"/>
    <n v="23582"/>
    <s v="Pam"/>
    <n v="1"/>
    <x v="3"/>
    <x v="4"/>
    <n v="16820"/>
    <n v="8.41"/>
    <n v="1009.2"/>
    <m/>
    <m/>
    <x v="1"/>
    <m/>
    <x v="2"/>
    <x v="10"/>
  </r>
  <r>
    <d v="2023-03-27T00:00:00"/>
    <n v="23622"/>
    <s v="Pam"/>
    <n v="1"/>
    <x v="3"/>
    <x v="4"/>
    <n v="12060"/>
    <n v="6.03"/>
    <n v="723.6"/>
    <m/>
    <m/>
    <x v="1"/>
    <m/>
    <x v="2"/>
    <x v="10"/>
  </r>
  <r>
    <d v="2023-03-27T00:00:00"/>
    <n v="23629"/>
    <s v="Larry"/>
    <n v="2"/>
    <x v="4"/>
    <x v="4"/>
    <n v="10280"/>
    <n v="5.14"/>
    <n v="616.79999999999995"/>
    <m/>
    <m/>
    <x v="1"/>
    <m/>
    <x v="2"/>
    <x v="10"/>
  </r>
  <r>
    <d v="2023-03-27T00:00:00"/>
    <n v="23621"/>
    <s v="Scott C"/>
    <n v="3"/>
    <x v="4"/>
    <x v="4"/>
    <n v="16920"/>
    <n v="8.4600000000000009"/>
    <n v="1015.2"/>
    <m/>
    <m/>
    <x v="1"/>
    <m/>
    <x v="2"/>
    <x v="10"/>
  </r>
  <r>
    <d v="2023-03-27T00:00:00"/>
    <n v="23644"/>
    <s v="Scott H"/>
    <n v="4"/>
    <x v="4"/>
    <x v="4"/>
    <n v="11020"/>
    <n v="5.51"/>
    <n v="661.19999999999993"/>
    <m/>
    <m/>
    <x v="1"/>
    <m/>
    <x v="2"/>
    <x v="10"/>
  </r>
  <r>
    <d v="2023-03-27T00:00:00"/>
    <n v="23587"/>
    <s v="Chad"/>
    <s v="Rolloff"/>
    <x v="0"/>
    <x v="4"/>
    <n v="7740"/>
    <n v="3.87"/>
    <n v="464.40000000000003"/>
    <s v="Dump &amp; Return"/>
    <n v="262601"/>
    <x v="0"/>
    <m/>
    <x v="2"/>
    <x v="10"/>
  </r>
  <r>
    <d v="2023-03-27T00:00:00"/>
    <n v="23596"/>
    <s v="Dave"/>
    <s v="Rolloff"/>
    <x v="0"/>
    <x v="4"/>
    <n v="29960"/>
    <n v="14.98"/>
    <n v="1797.6000000000001"/>
    <s v="Dump &amp; Return"/>
    <s v="12797190-001"/>
    <x v="0"/>
    <s v="Weyco Trash"/>
    <x v="2"/>
    <x v="10"/>
  </r>
  <r>
    <d v="2023-03-28T00:00:00"/>
    <n v="23672"/>
    <s v="Pam"/>
    <n v="1"/>
    <x v="4"/>
    <x v="4"/>
    <n v="12760"/>
    <n v="6.38"/>
    <n v="765.6"/>
    <m/>
    <m/>
    <x v="1"/>
    <m/>
    <x v="2"/>
    <x v="10"/>
  </r>
  <r>
    <d v="2023-03-28T00:00:00"/>
    <n v="23702"/>
    <s v="Pam"/>
    <n v="1"/>
    <x v="4"/>
    <x v="4"/>
    <n v="11080"/>
    <n v="5.54"/>
    <n v="664.8"/>
    <m/>
    <m/>
    <x v="1"/>
    <m/>
    <x v="2"/>
    <x v="10"/>
  </r>
  <r>
    <d v="2023-03-28T00:00:00"/>
    <n v="23724"/>
    <s v="Scott C"/>
    <n v="2"/>
    <x v="4"/>
    <x v="4"/>
    <n v="8700"/>
    <n v="4.3499999999999996"/>
    <n v="522"/>
    <m/>
    <m/>
    <x v="1"/>
    <m/>
    <x v="2"/>
    <x v="10"/>
  </r>
  <r>
    <d v="2023-03-28T00:00:00"/>
    <n v="23721"/>
    <s v="Larry"/>
    <n v="3"/>
    <x v="4"/>
    <x v="4"/>
    <n v="16880"/>
    <n v="8.44"/>
    <n v="1012.8"/>
    <m/>
    <m/>
    <x v="1"/>
    <m/>
    <x v="2"/>
    <x v="10"/>
  </r>
  <r>
    <d v="2023-03-28T00:00:00"/>
    <n v="23692"/>
    <s v="Scott H"/>
    <n v="4"/>
    <x v="4"/>
    <x v="4"/>
    <n v="8320"/>
    <n v="4.16"/>
    <n v="499.20000000000005"/>
    <m/>
    <m/>
    <x v="1"/>
    <m/>
    <x v="2"/>
    <x v="10"/>
  </r>
  <r>
    <d v="2023-03-28T00:00:00"/>
    <n v="23682"/>
    <s v="Bob"/>
    <s v="Rolloff"/>
    <x v="0"/>
    <x v="4"/>
    <n v="3240"/>
    <n v="1.62"/>
    <n v="194.4"/>
    <s v="Dump &amp; Return"/>
    <s v="272077-001"/>
    <x v="0"/>
    <m/>
    <x v="2"/>
    <x v="10"/>
  </r>
  <r>
    <d v="2023-03-28T00:00:00"/>
    <n v="23685"/>
    <s v="Bob"/>
    <s v="Rolloff"/>
    <x v="0"/>
    <x v="4"/>
    <n v="3880"/>
    <n v="1.94"/>
    <n v="232.79999999999998"/>
    <s v="Dump &amp; Return"/>
    <n v="274237"/>
    <x v="0"/>
    <m/>
    <x v="2"/>
    <x v="10"/>
  </r>
  <r>
    <d v="2023-03-28T00:00:00"/>
    <n v="23696"/>
    <s v="Bob"/>
    <s v="Rolloff"/>
    <x v="0"/>
    <x v="4"/>
    <n v="6380"/>
    <n v="3.19"/>
    <n v="382.8"/>
    <s v="Final Pull"/>
    <n v="12800522"/>
    <x v="0"/>
    <m/>
    <x v="2"/>
    <x v="10"/>
  </r>
  <r>
    <d v="2023-03-28T00:00:00"/>
    <n v="23664"/>
    <s v="Dave"/>
    <s v="Rolloff"/>
    <x v="0"/>
    <x v="4"/>
    <n v="16280"/>
    <n v="8.14"/>
    <n v="976.80000000000007"/>
    <s v="Final Pull"/>
    <n v="12805558"/>
    <x v="0"/>
    <m/>
    <x v="2"/>
    <x v="10"/>
  </r>
  <r>
    <d v="2023-03-28T00:00:00"/>
    <n v="23680"/>
    <s v="Dave"/>
    <s v="Rolloff"/>
    <x v="0"/>
    <x v="4"/>
    <n v="7660"/>
    <n v="3.83"/>
    <n v="459.6"/>
    <s v="Dump &amp; Return"/>
    <s v="268662-001"/>
    <x v="0"/>
    <m/>
    <x v="2"/>
    <x v="10"/>
  </r>
  <r>
    <d v="2023-03-28T00:00:00"/>
    <n v="23709"/>
    <s v="Dave"/>
    <s v="Rolloff"/>
    <x v="0"/>
    <x v="4"/>
    <n v="16680"/>
    <n v="8.34"/>
    <n v="1000.8"/>
    <s v="Final Pull"/>
    <n v="12805558"/>
    <x v="0"/>
    <m/>
    <x v="2"/>
    <x v="10"/>
  </r>
  <r>
    <d v="2023-03-29T00:00:00"/>
    <n v="23746"/>
    <s v="Scott C"/>
    <n v="1"/>
    <x v="3"/>
    <x v="4"/>
    <n v="7780"/>
    <n v="3.89"/>
    <n v="466.8"/>
    <m/>
    <m/>
    <x v="1"/>
    <m/>
    <x v="2"/>
    <x v="10"/>
  </r>
  <r>
    <d v="2023-03-29T00:00:00"/>
    <n v="23831"/>
    <s v="Chad"/>
    <n v="1"/>
    <x v="3"/>
    <x v="4"/>
    <n v="11980"/>
    <n v="5.99"/>
    <n v="718.80000000000007"/>
    <m/>
    <m/>
    <x v="1"/>
    <m/>
    <x v="2"/>
    <x v="10"/>
  </r>
  <r>
    <d v="2023-03-29T00:00:00"/>
    <n v="23764"/>
    <s v="Pam"/>
    <n v="2"/>
    <x v="4"/>
    <x v="4"/>
    <n v="16220"/>
    <n v="8.11"/>
    <n v="973.19999999999993"/>
    <m/>
    <m/>
    <x v="1"/>
    <m/>
    <x v="2"/>
    <x v="10"/>
  </r>
  <r>
    <d v="2023-03-29T00:00:00"/>
    <n v="23784"/>
    <s v="Larry"/>
    <n v="3"/>
    <x v="4"/>
    <x v="4"/>
    <n v="10620"/>
    <n v="5.31"/>
    <n v="637.19999999999993"/>
    <m/>
    <m/>
    <x v="1"/>
    <m/>
    <x v="2"/>
    <x v="10"/>
  </r>
  <r>
    <d v="2023-03-29T00:00:00"/>
    <n v="23787"/>
    <s v="Scott H"/>
    <n v="4"/>
    <x v="4"/>
    <x v="4"/>
    <n v="2020"/>
    <n v="1.01"/>
    <n v="121.2"/>
    <m/>
    <m/>
    <x v="1"/>
    <m/>
    <x v="2"/>
    <x v="10"/>
  </r>
  <r>
    <d v="2023-03-29T00:00:00"/>
    <n v="23830"/>
    <s v="Chad"/>
    <n v="4"/>
    <x v="4"/>
    <x v="4"/>
    <n v="5440"/>
    <n v="2.72"/>
    <n v="326.40000000000003"/>
    <m/>
    <m/>
    <x v="1"/>
    <m/>
    <x v="2"/>
    <x v="10"/>
  </r>
  <r>
    <d v="2023-03-29T00:00:00"/>
    <n v="23735"/>
    <s v="Bob"/>
    <s v="Rolloff"/>
    <x v="0"/>
    <x v="4"/>
    <n v="12280"/>
    <n v="6.14"/>
    <n v="736.8"/>
    <s v="Dump &amp; Return"/>
    <s v="271495-002"/>
    <x v="0"/>
    <m/>
    <x v="2"/>
    <x v="10"/>
  </r>
  <r>
    <d v="2023-03-29T00:00:00"/>
    <n v="23754"/>
    <s v="Bob"/>
    <s v="Rolloff"/>
    <x v="0"/>
    <x v="4"/>
    <n v="2680"/>
    <n v="1.34"/>
    <n v="160.80000000000001"/>
    <s v="Dump &amp; Return"/>
    <s v="273083-001"/>
    <x v="0"/>
    <m/>
    <x v="2"/>
    <x v="10"/>
  </r>
  <r>
    <d v="2023-03-29T00:00:00"/>
    <n v="23745"/>
    <s v="Paul"/>
    <s v="Rolloff"/>
    <x v="0"/>
    <x v="4"/>
    <n v="12120"/>
    <n v="6.06"/>
    <n v="727.19999999999993"/>
    <s v="Final Pull"/>
    <n v="271777"/>
    <x v="0"/>
    <m/>
    <x v="2"/>
    <x v="10"/>
  </r>
  <r>
    <d v="2023-03-29T00:00:00"/>
    <n v="23749"/>
    <s v="paul"/>
    <s v="Rolloff"/>
    <x v="0"/>
    <x v="4"/>
    <n v="4620"/>
    <n v="2.31"/>
    <n v="277.2"/>
    <s v="Dump &amp; Return"/>
    <s v="12797190-001"/>
    <x v="0"/>
    <s v="Weyco Trash"/>
    <x v="2"/>
    <x v="10"/>
  </r>
  <r>
    <d v="2023-03-30T00:00:00"/>
    <n v="23801"/>
    <s v="Larry"/>
    <n v="1"/>
    <x v="4"/>
    <x v="4"/>
    <n v="8280"/>
    <n v="4.1399999999999997"/>
    <n v="496.79999999999995"/>
    <m/>
    <m/>
    <x v="1"/>
    <m/>
    <x v="2"/>
    <x v="10"/>
  </r>
  <r>
    <d v="2023-03-30T00:00:00"/>
    <n v="23838"/>
    <s v="Larry"/>
    <n v="1"/>
    <x v="4"/>
    <x v="4"/>
    <n v="13080"/>
    <n v="6.54"/>
    <n v="784.8"/>
    <m/>
    <m/>
    <x v="1"/>
    <m/>
    <x v="2"/>
    <x v="10"/>
  </r>
  <r>
    <d v="2023-03-30T00:00:00"/>
    <n v="23828"/>
    <s v="Pam"/>
    <n v="2"/>
    <x v="4"/>
    <x v="4"/>
    <n v="15780"/>
    <n v="7.89"/>
    <n v="946.8"/>
    <m/>
    <m/>
    <x v="1"/>
    <m/>
    <x v="2"/>
    <x v="10"/>
  </r>
  <r>
    <d v="2023-03-30T00:00:00"/>
    <n v="23820"/>
    <s v="Scott C"/>
    <n v="3"/>
    <x v="4"/>
    <x v="4"/>
    <n v="17220"/>
    <n v="8.61"/>
    <n v="1033.1999999999998"/>
    <m/>
    <m/>
    <x v="1"/>
    <m/>
    <x v="2"/>
    <x v="10"/>
  </r>
  <r>
    <d v="2023-03-30T00:00:00"/>
    <n v="23823"/>
    <s v="Paul"/>
    <s v="Rolloff"/>
    <x v="0"/>
    <x v="4"/>
    <n v="2620"/>
    <n v="1.31"/>
    <n v="157.20000000000002"/>
    <s v="Final Pull"/>
    <n v="12805675"/>
    <x v="0"/>
    <m/>
    <x v="2"/>
    <x v="10"/>
  </r>
  <r>
    <d v="2023-03-30T00:00:00"/>
    <n v="23826"/>
    <s v="Paul"/>
    <s v="Rolloff"/>
    <x v="0"/>
    <x v="4"/>
    <n v="2700"/>
    <n v="1.35"/>
    <n v="162"/>
    <s v="Dump &amp; Return"/>
    <n v="263833"/>
    <x v="0"/>
    <m/>
    <x v="2"/>
    <x v="10"/>
  </r>
  <r>
    <d v="2023-03-30T00:00:00"/>
    <n v="23840"/>
    <s v="Paul"/>
    <s v="Rolloff"/>
    <x v="0"/>
    <x v="4"/>
    <n v="3780"/>
    <n v="1.89"/>
    <n v="226.79999999999998"/>
    <s v="Dump &amp; Return"/>
    <s v="270950-001"/>
    <x v="0"/>
    <m/>
    <x v="2"/>
    <x v="10"/>
  </r>
  <r>
    <d v="2023-03-31T00:00:00"/>
    <n v="23853"/>
    <s v="Pam"/>
    <n v="1"/>
    <x v="3"/>
    <x v="4"/>
    <n v="18400"/>
    <n v="9.1999999999999993"/>
    <n v="1104"/>
    <m/>
    <m/>
    <x v="1"/>
    <m/>
    <x v="2"/>
    <x v="10"/>
  </r>
  <r>
    <d v="2023-03-31T00:00:00"/>
    <n v="23886"/>
    <s v="Pam"/>
    <n v="1"/>
    <x v="3"/>
    <x v="4"/>
    <n v="12320"/>
    <n v="6.16"/>
    <n v="739.2"/>
    <m/>
    <m/>
    <x v="1"/>
    <m/>
    <x v="2"/>
    <x v="10"/>
  </r>
  <r>
    <d v="2023-03-31T00:00:00"/>
    <n v="23880"/>
    <s v="Scott"/>
    <n v="2"/>
    <x v="4"/>
    <x v="4"/>
    <n v="17840"/>
    <n v="8.92"/>
    <n v="1070.4000000000001"/>
    <m/>
    <m/>
    <x v="1"/>
    <m/>
    <x v="2"/>
    <x v="10"/>
  </r>
  <r>
    <d v="2023-03-31T00:00:00"/>
    <n v="23896"/>
    <s v="Larry"/>
    <n v="3"/>
    <x v="4"/>
    <x v="4"/>
    <n v="11400"/>
    <n v="5.7"/>
    <n v="684"/>
    <m/>
    <m/>
    <x v="1"/>
    <m/>
    <x v="2"/>
    <x v="10"/>
  </r>
  <r>
    <d v="2023-03-31T00:00:00"/>
    <n v="23856"/>
    <s v="Paul"/>
    <s v="Rolloff"/>
    <x v="0"/>
    <x v="4"/>
    <n v="4520"/>
    <n v="2.2599999999999998"/>
    <n v="271.2"/>
    <s v="Final Pull"/>
    <n v="12805566"/>
    <x v="0"/>
    <m/>
    <x v="2"/>
    <x v="10"/>
  </r>
  <r>
    <d v="2023-03-31T00:00:00"/>
    <n v="23850"/>
    <s v="Dave"/>
    <s v="Rolloff"/>
    <x v="0"/>
    <x v="4"/>
    <n v="3200"/>
    <n v="1.6"/>
    <n v="192"/>
    <s v="Dump &amp; Return"/>
    <s v="12804224-002"/>
    <x v="0"/>
    <m/>
    <x v="2"/>
    <x v="10"/>
  </r>
  <r>
    <d v="2023-03-31T00:00:00"/>
    <n v="23851"/>
    <s v="Dave"/>
    <s v="Rolloff"/>
    <x v="0"/>
    <x v="4"/>
    <n v="6160"/>
    <n v="3.08"/>
    <n v="369.6"/>
    <s v="Dump &amp; Return"/>
    <s v="272077-002"/>
    <x v="0"/>
    <m/>
    <x v="2"/>
    <x v="10"/>
  </r>
  <r>
    <d v="2023-03-31T00:00:00"/>
    <n v="23849"/>
    <s v="Dave"/>
    <s v="Rolloff"/>
    <x v="0"/>
    <x v="4"/>
    <n v="3300"/>
    <n v="1.65"/>
    <n v="198"/>
    <s v="Final Pull"/>
    <n v="12805642"/>
    <x v="0"/>
    <m/>
    <x v="2"/>
    <x v="10"/>
  </r>
  <r>
    <d v="2023-03-31T00:00:00"/>
    <n v="23860"/>
    <s v="Dave"/>
    <s v="Rolloff"/>
    <x v="0"/>
    <x v="4"/>
    <n v="10400"/>
    <n v="5.2"/>
    <n v="624"/>
    <s v="Dump &amp; Return"/>
    <s v="268662-001"/>
    <x v="0"/>
    <m/>
    <x v="2"/>
    <x v="10"/>
  </r>
  <r>
    <d v="2023-03-31T00:00:00"/>
    <n v="23876"/>
    <s v="Dave"/>
    <s v="Rolloff"/>
    <x v="0"/>
    <x v="4"/>
    <n v="2700"/>
    <n v="1.35"/>
    <n v="162"/>
    <s v="Dump &amp; Return"/>
    <n v="261363"/>
    <x v="0"/>
    <m/>
    <x v="2"/>
    <x v="10"/>
  </r>
  <r>
    <d v="2023-04-03T00:00:00"/>
    <n v="23950"/>
    <s v="Pam"/>
    <n v="1"/>
    <x v="3"/>
    <x v="4"/>
    <n v="17780"/>
    <n v="8.89"/>
    <n v="1066.8000000000002"/>
    <m/>
    <m/>
    <x v="1"/>
    <m/>
    <x v="2"/>
    <x v="11"/>
  </r>
  <r>
    <d v="2023-04-03T00:00:00"/>
    <n v="23984"/>
    <s v="Pam"/>
    <n v="1"/>
    <x v="3"/>
    <x v="4"/>
    <n v="11920"/>
    <n v="5.96"/>
    <n v="715.2"/>
    <m/>
    <m/>
    <x v="1"/>
    <m/>
    <x v="2"/>
    <x v="11"/>
  </r>
  <r>
    <d v="2023-04-03T00:00:00"/>
    <n v="23987"/>
    <s v="Larry"/>
    <n v="2"/>
    <x v="4"/>
    <x v="4"/>
    <n v="10640"/>
    <n v="5.32"/>
    <n v="638.40000000000009"/>
    <m/>
    <m/>
    <x v="1"/>
    <m/>
    <x v="2"/>
    <x v="11"/>
  </r>
  <r>
    <d v="2023-04-03T00:00:00"/>
    <n v="23994"/>
    <s v="Dave"/>
    <n v="3"/>
    <x v="4"/>
    <x v="4"/>
    <n v="5000"/>
    <n v="2.5"/>
    <n v="300"/>
    <m/>
    <m/>
    <x v="1"/>
    <m/>
    <x v="2"/>
    <x v="11"/>
  </r>
  <r>
    <d v="2023-04-03T00:00:00"/>
    <d v="1965-08-16T00:00:00"/>
    <s v="Dave"/>
    <n v="3"/>
    <x v="4"/>
    <x v="4"/>
    <n v="12880"/>
    <n v="6.44"/>
    <n v="772.80000000000007"/>
    <m/>
    <m/>
    <x v="1"/>
    <m/>
    <x v="2"/>
    <x v="11"/>
  </r>
  <r>
    <d v="2023-04-03T00:00:00"/>
    <n v="23999"/>
    <s v="Scott H"/>
    <n v="4"/>
    <x v="4"/>
    <x v="4"/>
    <n v="11880"/>
    <n v="5.94"/>
    <n v="712.80000000000007"/>
    <m/>
    <m/>
    <x v="1"/>
    <m/>
    <x v="2"/>
    <x v="11"/>
  </r>
  <r>
    <d v="2023-04-03T00:00:00"/>
    <n v="23976"/>
    <s v="Paul"/>
    <s v="Rolloff"/>
    <x v="0"/>
    <x v="4"/>
    <n v="7420"/>
    <n v="3.71"/>
    <n v="445.2"/>
    <s v="Dump &amp; Return"/>
    <n v="262601"/>
    <x v="0"/>
    <m/>
    <x v="2"/>
    <x v="11"/>
  </r>
  <r>
    <d v="2023-04-04T00:00:00"/>
    <n v="24075"/>
    <s v="Pam"/>
    <n v="1"/>
    <x v="4"/>
    <x v="4"/>
    <n v="11420"/>
    <n v="5.71"/>
    <n v="685.2"/>
    <m/>
    <m/>
    <x v="1"/>
    <m/>
    <x v="2"/>
    <x v="11"/>
  </r>
  <r>
    <d v="2023-04-04T00:00:00"/>
    <n v="24029"/>
    <s v="Pam"/>
    <n v="1"/>
    <x v="4"/>
    <x v="4"/>
    <n v="13180"/>
    <n v="6.59"/>
    <n v="790.8"/>
    <m/>
    <m/>
    <x v="1"/>
    <m/>
    <x v="2"/>
    <x v="11"/>
  </r>
  <r>
    <d v="2023-04-04T00:00:00"/>
    <n v="24051"/>
    <s v="Dave"/>
    <n v="2"/>
    <x v="4"/>
    <x v="4"/>
    <n v="8740"/>
    <n v="4.37"/>
    <n v="524.4"/>
    <m/>
    <m/>
    <x v="1"/>
    <m/>
    <x v="2"/>
    <x v="11"/>
  </r>
  <r>
    <d v="2023-04-04T00:00:00"/>
    <n v="24065"/>
    <s v="Larry"/>
    <n v="3"/>
    <x v="4"/>
    <x v="4"/>
    <n v="18020"/>
    <n v="9.01"/>
    <n v="1081.2"/>
    <m/>
    <m/>
    <x v="1"/>
    <m/>
    <x v="2"/>
    <x v="11"/>
  </r>
  <r>
    <d v="2023-04-04T00:00:00"/>
    <n v="24058"/>
    <s v="Scott H"/>
    <n v="4"/>
    <x v="4"/>
    <x v="4"/>
    <n v="8400"/>
    <n v="4.2"/>
    <n v="504"/>
    <m/>
    <m/>
    <x v="1"/>
    <m/>
    <x v="2"/>
    <x v="11"/>
  </r>
  <r>
    <d v="2023-04-04T00:00:00"/>
    <n v="24107"/>
    <s v="Bob"/>
    <s v="Rolloff"/>
    <x v="0"/>
    <x v="4"/>
    <n v="6680"/>
    <n v="3.34"/>
    <n v="400.79999999999995"/>
    <s v="Dump &amp; Return"/>
    <n v="271296"/>
    <x v="0"/>
    <s v="30 yd"/>
    <x v="2"/>
    <x v="11"/>
  </r>
  <r>
    <d v="2023-04-04T00:00:00"/>
    <n v="24032"/>
    <s v="Bob"/>
    <s v="Rolloff"/>
    <x v="0"/>
    <x v="4"/>
    <n v="4000"/>
    <n v="2"/>
    <n v="240"/>
    <s v="Final Pull"/>
    <s v="260315-002"/>
    <x v="0"/>
    <m/>
    <x v="2"/>
    <x v="11"/>
  </r>
  <r>
    <d v="2023-04-04T00:00:00"/>
    <n v="24043"/>
    <s v="Bob"/>
    <s v="Rolloff"/>
    <x v="0"/>
    <x v="4"/>
    <n v="4020"/>
    <n v="2.0099999999999998"/>
    <n v="241.2"/>
    <s v="Dump &amp; Return"/>
    <n v="271296"/>
    <x v="0"/>
    <s v="20yd"/>
    <x v="2"/>
    <x v="11"/>
  </r>
  <r>
    <d v="2023-04-04T00:00:00"/>
    <n v="24045"/>
    <s v="Bob"/>
    <s v="Rolloff"/>
    <x v="0"/>
    <x v="4"/>
    <n v="5980"/>
    <n v="2.99"/>
    <n v="358.8"/>
    <s v="Dump &amp; Return"/>
    <n v="262601"/>
    <x v="0"/>
    <m/>
    <x v="2"/>
    <x v="11"/>
  </r>
  <r>
    <d v="2023-04-04T00:00:00"/>
    <n v="24069"/>
    <s v="Bob"/>
    <s v="Rolloff"/>
    <x v="0"/>
    <x v="4"/>
    <n v="20520"/>
    <n v="10.26"/>
    <n v="1231.2"/>
    <s v="Dump &amp; Return"/>
    <s v="271495-002"/>
    <x v="0"/>
    <m/>
    <x v="2"/>
    <x v="11"/>
  </r>
  <r>
    <d v="2023-04-05T00:00:00"/>
    <n v="24094"/>
    <s v="Dave"/>
    <n v="1"/>
    <x v="2"/>
    <x v="4"/>
    <n v="9560"/>
    <n v="4.78"/>
    <n v="573.6"/>
    <m/>
    <m/>
    <x v="1"/>
    <m/>
    <x v="2"/>
    <x v="11"/>
  </r>
  <r>
    <d v="2023-04-05T00:00:00"/>
    <n v="24129"/>
    <s v="Dave"/>
    <n v="1"/>
    <x v="2"/>
    <x v="4"/>
    <n v="12980"/>
    <n v="6.49"/>
    <n v="778.80000000000007"/>
    <m/>
    <m/>
    <x v="1"/>
    <m/>
    <x v="2"/>
    <x v="11"/>
  </r>
  <r>
    <d v="2023-04-05T00:00:00"/>
    <n v="24135"/>
    <s v="Pam"/>
    <n v="2"/>
    <x v="4"/>
    <x v="4"/>
    <n v="18960"/>
    <n v="9.48"/>
    <n v="1137.6000000000001"/>
    <m/>
    <m/>
    <x v="1"/>
    <m/>
    <x v="2"/>
    <x v="11"/>
  </r>
  <r>
    <d v="2023-04-05T00:00:00"/>
    <n v="24145"/>
    <s v="Larry"/>
    <n v="3"/>
    <x v="4"/>
    <x v="4"/>
    <n v="12420"/>
    <n v="6.21"/>
    <n v="745.2"/>
    <m/>
    <m/>
    <x v="1"/>
    <m/>
    <x v="2"/>
    <x v="11"/>
  </r>
  <r>
    <d v="2023-04-05T00:00:00"/>
    <n v="24127"/>
    <s v="Scott H"/>
    <n v="4"/>
    <x v="4"/>
    <x v="4"/>
    <n v="16640"/>
    <n v="8.32"/>
    <n v="998.40000000000009"/>
    <m/>
    <m/>
    <x v="1"/>
    <m/>
    <x v="2"/>
    <x v="11"/>
  </r>
  <r>
    <d v="2023-04-05T00:00:00"/>
    <n v="24093"/>
    <s v="Bob"/>
    <s v="Rolloff"/>
    <x v="0"/>
    <x v="4"/>
    <n v="2520"/>
    <n v="1.26"/>
    <n v="151.19999999999999"/>
    <s v="Dump &amp; Return"/>
    <s v="272859-002"/>
    <x v="0"/>
    <m/>
    <x v="2"/>
    <x v="11"/>
  </r>
  <r>
    <d v="2023-04-05T00:00:00"/>
    <n v="24111"/>
    <s v="Bob"/>
    <s v="Rolloff"/>
    <x v="0"/>
    <x v="4"/>
    <n v="2900"/>
    <n v="1.45"/>
    <n v="174"/>
    <s v="Dump &amp; Return"/>
    <s v="270950-001"/>
    <x v="0"/>
    <m/>
    <x v="2"/>
    <x v="11"/>
  </r>
  <r>
    <d v="2023-04-06T00:00:00"/>
    <n v="24179"/>
    <s v="chad"/>
    <n v="4"/>
    <x v="4"/>
    <x v="4"/>
    <n v="7580"/>
    <n v="3.79"/>
    <n v="454.8"/>
    <m/>
    <m/>
    <x v="1"/>
    <s v="dump from march 29th w-4 rt"/>
    <x v="2"/>
    <x v="11"/>
  </r>
  <r>
    <d v="2023-04-06T00:00:00"/>
    <n v="24150"/>
    <s v="larry"/>
    <n v="1"/>
    <x v="4"/>
    <x v="4"/>
    <n v="7500"/>
    <n v="3.75"/>
    <n v="450"/>
    <m/>
    <m/>
    <x v="1"/>
    <m/>
    <x v="2"/>
    <x v="11"/>
  </r>
  <r>
    <d v="2023-04-06T00:00:00"/>
    <n v="24177"/>
    <s v="Larry"/>
    <n v="1"/>
    <x v="4"/>
    <x v="4"/>
    <n v="12800"/>
    <n v="6.4"/>
    <n v="768"/>
    <m/>
    <m/>
    <x v="1"/>
    <m/>
    <x v="2"/>
    <x v="11"/>
  </r>
  <r>
    <d v="2023-04-06T00:00:00"/>
    <n v="24174"/>
    <s v="Pam"/>
    <n v="2"/>
    <x v="4"/>
    <x v="4"/>
    <n v="15880"/>
    <n v="7.94"/>
    <n v="952.80000000000007"/>
    <m/>
    <m/>
    <x v="1"/>
    <m/>
    <x v="2"/>
    <x v="11"/>
  </r>
  <r>
    <d v="2023-04-06T00:00:00"/>
    <n v="24178"/>
    <s v="Dave"/>
    <n v="3"/>
    <x v="4"/>
    <x v="4"/>
    <n v="16840"/>
    <n v="8.42"/>
    <n v="1010.4"/>
    <m/>
    <m/>
    <x v="1"/>
    <m/>
    <x v="2"/>
    <x v="11"/>
  </r>
  <r>
    <d v="2023-04-06T00:00:00"/>
    <n v="24146"/>
    <s v="Bob"/>
    <s v="Rolloff"/>
    <x v="0"/>
    <x v="4"/>
    <n v="13500"/>
    <n v="6.75"/>
    <n v="810"/>
    <s v="Dump &amp; Return"/>
    <s v="266663-001"/>
    <x v="0"/>
    <m/>
    <x v="2"/>
    <x v="11"/>
  </r>
  <r>
    <d v="2023-04-06T00:00:00"/>
    <n v="24152"/>
    <s v="Bob"/>
    <s v="Rolloff"/>
    <x v="0"/>
    <x v="4"/>
    <n v="3480"/>
    <n v="1.74"/>
    <n v="208.8"/>
    <s v="Dump &amp; Return"/>
    <s v="273083-001"/>
    <x v="0"/>
    <m/>
    <x v="2"/>
    <x v="11"/>
  </r>
  <r>
    <d v="2023-04-06T00:00:00"/>
    <n v="24163"/>
    <s v="Bob"/>
    <s v="Rolloff"/>
    <x v="0"/>
    <x v="4"/>
    <n v="3980"/>
    <n v="1.99"/>
    <n v="238.8"/>
    <s v="Dump &amp; Return"/>
    <s v="261798-002"/>
    <x v="0"/>
    <m/>
    <x v="2"/>
    <x v="11"/>
  </r>
  <r>
    <d v="2023-04-06T00:00:00"/>
    <n v="24159"/>
    <s v="Paul"/>
    <s v="Rolloff"/>
    <x v="0"/>
    <x v="4"/>
    <n v="5900"/>
    <n v="2.95"/>
    <n v="354"/>
    <s v="Dump &amp; Return"/>
    <s v="12797190-001"/>
    <x v="0"/>
    <m/>
    <x v="2"/>
    <x v="11"/>
  </r>
  <r>
    <d v="2023-04-06T00:00:00"/>
    <n v="24158"/>
    <s v="Paul"/>
    <s v="Rolloff"/>
    <x v="0"/>
    <x v="4"/>
    <n v="26160"/>
    <n v="13.08"/>
    <n v="1569.6"/>
    <s v="Final Pull"/>
    <s v="12797190-001"/>
    <x v="0"/>
    <m/>
    <x v="2"/>
    <x v="11"/>
  </r>
  <r>
    <d v="2023-04-07T00:00:00"/>
    <n v="24190"/>
    <s v="Pam"/>
    <n v="1"/>
    <x v="3"/>
    <x v="4"/>
    <n v="17640"/>
    <n v="8.82"/>
    <n v="1058.4000000000001"/>
    <m/>
    <m/>
    <x v="1"/>
    <m/>
    <x v="2"/>
    <x v="11"/>
  </r>
  <r>
    <d v="2023-04-07T00:00:00"/>
    <n v="24226"/>
    <s v="Pam"/>
    <n v="1"/>
    <x v="3"/>
    <x v="4"/>
    <n v="12680"/>
    <n v="6.34"/>
    <n v="760.8"/>
    <m/>
    <m/>
    <x v="1"/>
    <m/>
    <x v="2"/>
    <x v="11"/>
  </r>
  <r>
    <d v="2023-04-07T00:00:00"/>
    <n v="24204"/>
    <s v="Brandon"/>
    <n v="2"/>
    <x v="4"/>
    <x v="4"/>
    <n v="18040"/>
    <n v="9.02"/>
    <n v="1082.3999999999999"/>
    <m/>
    <m/>
    <x v="1"/>
    <m/>
    <x v="2"/>
    <x v="11"/>
  </r>
  <r>
    <d v="2023-04-07T00:00:00"/>
    <n v="24222"/>
    <s v="Larry"/>
    <n v="3"/>
    <x v="4"/>
    <x v="4"/>
    <n v="10560"/>
    <n v="5.28"/>
    <n v="633.6"/>
    <m/>
    <m/>
    <x v="1"/>
    <m/>
    <x v="2"/>
    <x v="11"/>
  </r>
  <r>
    <d v="2023-04-07T00:00:00"/>
    <n v="24201"/>
    <s v="Bob"/>
    <s v="Rolloff"/>
    <x v="0"/>
    <x v="4"/>
    <n v="10360"/>
    <n v="5.18"/>
    <n v="621.59999999999991"/>
    <s v="Dump &amp; Return"/>
    <s v="268662-001"/>
    <x v="0"/>
    <s v="SHOA Comp #2"/>
    <x v="2"/>
    <x v="11"/>
  </r>
  <r>
    <d v="2023-04-07T00:00:00"/>
    <n v="24238"/>
    <s v="Bob"/>
    <s v="Rolloff"/>
    <x v="0"/>
    <x v="4"/>
    <n v="5506"/>
    <n v="2.7530000000000001"/>
    <n v="330.36"/>
    <s v="Final Pull"/>
    <n v="12804263"/>
    <x v="0"/>
    <m/>
    <x v="2"/>
    <x v="11"/>
  </r>
  <r>
    <d v="2023-04-07T00:00:00"/>
    <n v="24216"/>
    <s v="Paul"/>
    <s v="Rolloff"/>
    <x v="0"/>
    <x v="4"/>
    <n v="4660"/>
    <n v="2.33"/>
    <n v="279.60000000000002"/>
    <s v="Dump &amp; Return"/>
    <n v="262601"/>
    <x v="0"/>
    <m/>
    <x v="2"/>
    <x v="11"/>
  </r>
  <r>
    <d v="2023-04-07T00:00:00"/>
    <n v="24228"/>
    <s v="Paul"/>
    <s v="Rolloff"/>
    <x v="0"/>
    <x v="4"/>
    <n v="5200"/>
    <n v="2.6"/>
    <n v="312"/>
    <s v="Final Pull"/>
    <s v="12801303-002"/>
    <x v="0"/>
    <m/>
    <x v="2"/>
    <x v="11"/>
  </r>
  <r>
    <d v="2023-04-10T00:00:00"/>
    <n v="24295"/>
    <s v="Pam"/>
    <n v="1"/>
    <x v="3"/>
    <x v="4"/>
    <n v="21380"/>
    <n v="10.69"/>
    <n v="1282.8"/>
    <m/>
    <m/>
    <x v="1"/>
    <m/>
    <x v="2"/>
    <x v="11"/>
  </r>
  <r>
    <d v="2023-04-10T00:00:00"/>
    <n v="24317"/>
    <s v="Pam"/>
    <n v="1"/>
    <x v="3"/>
    <x v="4"/>
    <n v="12660"/>
    <n v="6.33"/>
    <n v="759.6"/>
    <m/>
    <m/>
    <x v="1"/>
    <m/>
    <x v="2"/>
    <x v="11"/>
  </r>
  <r>
    <d v="2023-04-10T00:00:00"/>
    <n v="24325"/>
    <s v="Larry"/>
    <n v="2"/>
    <x v="4"/>
    <x v="4"/>
    <n v="11820"/>
    <n v="5.91"/>
    <n v="709.2"/>
    <m/>
    <m/>
    <x v="1"/>
    <m/>
    <x v="2"/>
    <x v="11"/>
  </r>
  <r>
    <d v="2023-04-10T00:00:00"/>
    <n v="24324"/>
    <s v="Scott C"/>
    <n v="3"/>
    <x v="4"/>
    <x v="4"/>
    <n v="18300"/>
    <n v="9.15"/>
    <n v="1098"/>
    <m/>
    <m/>
    <x v="1"/>
    <m/>
    <x v="2"/>
    <x v="11"/>
  </r>
  <r>
    <d v="2023-04-10T00:00:00"/>
    <n v="24328"/>
    <s v="Scott H"/>
    <n v="4"/>
    <x v="4"/>
    <x v="4"/>
    <n v="11580"/>
    <n v="5.79"/>
    <n v="694.8"/>
    <m/>
    <m/>
    <x v="1"/>
    <m/>
    <x v="2"/>
    <x v="11"/>
  </r>
  <r>
    <d v="2023-04-10T00:00:00"/>
    <n v="24292"/>
    <s v="Bob"/>
    <s v="Rolloff"/>
    <x v="0"/>
    <x v="4"/>
    <n v="4020"/>
    <n v="2.0099999999999998"/>
    <n v="241.2"/>
    <s v="Dump &amp; Return"/>
    <n v="12805848"/>
    <x v="0"/>
    <m/>
    <x v="2"/>
    <x v="11"/>
  </r>
  <r>
    <d v="2023-04-10T00:00:00"/>
    <n v="24314"/>
    <s v="Bob"/>
    <s v="Rolloff"/>
    <x v="0"/>
    <x v="4"/>
    <n v="4080"/>
    <n v="2.04"/>
    <n v="244.8"/>
    <s v="Dump &amp; Return"/>
    <s v="272077-001"/>
    <x v="0"/>
    <m/>
    <x v="2"/>
    <x v="11"/>
  </r>
  <r>
    <d v="2023-04-11T00:00:00"/>
    <n v="24352"/>
    <s v="Pam"/>
    <n v="1"/>
    <x v="4"/>
    <x v="4"/>
    <n v="14180"/>
    <n v="7.09"/>
    <n v="850.8"/>
    <m/>
    <m/>
    <x v="1"/>
    <m/>
    <x v="2"/>
    <x v="11"/>
  </r>
  <r>
    <d v="2023-04-11T00:00:00"/>
    <n v="24385"/>
    <s v="Pam"/>
    <n v="1"/>
    <x v="4"/>
    <x v="4"/>
    <n v="13140"/>
    <n v="6.57"/>
    <n v="788.40000000000009"/>
    <m/>
    <m/>
    <x v="1"/>
    <m/>
    <x v="2"/>
    <x v="11"/>
  </r>
  <r>
    <d v="2023-04-11T00:00:00"/>
    <n v="24380"/>
    <s v="Scott C"/>
    <n v="2"/>
    <x v="4"/>
    <x v="4"/>
    <n v="10420"/>
    <n v="5.21"/>
    <n v="625.20000000000005"/>
    <m/>
    <m/>
    <x v="1"/>
    <m/>
    <x v="2"/>
    <x v="11"/>
  </r>
  <r>
    <d v="2023-04-11T00:00:00"/>
    <n v="24383"/>
    <s v="Larry"/>
    <n v="3"/>
    <x v="4"/>
    <x v="4"/>
    <n v="12000"/>
    <n v="6"/>
    <n v="720"/>
    <m/>
    <m/>
    <x v="1"/>
    <m/>
    <x v="2"/>
    <x v="11"/>
  </r>
  <r>
    <d v="2023-04-11T00:00:00"/>
    <n v="24374"/>
    <s v="Scott H"/>
    <n v="4"/>
    <x v="4"/>
    <x v="4"/>
    <n v="8380"/>
    <n v="4.1900000000000004"/>
    <n v="502.80000000000007"/>
    <m/>
    <m/>
    <x v="1"/>
    <m/>
    <x v="2"/>
    <x v="11"/>
  </r>
  <r>
    <d v="2023-04-11T00:00:00"/>
    <n v="24343"/>
    <s v="Bob"/>
    <s v="Rolloff"/>
    <x v="0"/>
    <x v="4"/>
    <n v="6060"/>
    <n v="3.03"/>
    <n v="363.59999999999997"/>
    <s v="Dump &amp; Return"/>
    <n v="12805848"/>
    <x v="0"/>
    <m/>
    <x v="2"/>
    <x v="11"/>
  </r>
  <r>
    <d v="2023-04-11T00:00:00"/>
    <n v="24345"/>
    <s v="Bob"/>
    <s v="Rolloff"/>
    <x v="0"/>
    <x v="4"/>
    <n v="4500"/>
    <n v="2.25"/>
    <n v="270"/>
    <s v="Dump &amp; Return"/>
    <n v="274237"/>
    <x v="0"/>
    <m/>
    <x v="2"/>
    <x v="11"/>
  </r>
  <r>
    <d v="2023-04-11T00:00:00"/>
    <n v="24361"/>
    <s v="Bob"/>
    <s v="Rolloff"/>
    <x v="0"/>
    <x v="4"/>
    <n v="7200"/>
    <n v="3.6"/>
    <n v="432"/>
    <s v="Dump &amp; Return"/>
    <n v="271296"/>
    <x v="0"/>
    <m/>
    <x v="2"/>
    <x v="11"/>
  </r>
  <r>
    <d v="2023-04-11T00:00:00"/>
    <n v="24356"/>
    <s v="Dave"/>
    <s v="Rolloff"/>
    <x v="0"/>
    <x v="4"/>
    <n v="9060"/>
    <n v="4.53"/>
    <n v="543.6"/>
    <s v="Dump &amp; Return"/>
    <n v="262601"/>
    <x v="0"/>
    <m/>
    <x v="2"/>
    <x v="11"/>
  </r>
  <r>
    <d v="2023-04-12T00:00:00"/>
    <n v="24416"/>
    <s v="Scott C"/>
    <n v="1"/>
    <x v="2"/>
    <x v="4"/>
    <n v="11480"/>
    <n v="5.74"/>
    <n v="688.80000000000007"/>
    <m/>
    <m/>
    <x v="1"/>
    <m/>
    <x v="2"/>
    <x v="11"/>
  </r>
  <r>
    <d v="2023-04-12T00:00:00"/>
    <n v="24467"/>
    <s v="Scott C"/>
    <n v="1"/>
    <x v="2"/>
    <x v="4"/>
    <n v="12700"/>
    <n v="6.35"/>
    <n v="762"/>
    <m/>
    <m/>
    <x v="1"/>
    <m/>
    <x v="2"/>
    <x v="11"/>
  </r>
  <r>
    <d v="2023-04-12T00:00:00"/>
    <n v="24453"/>
    <s v="Pam"/>
    <n v="2"/>
    <x v="4"/>
    <x v="4"/>
    <n v="18060"/>
    <n v="9.0299999999999994"/>
    <n v="1083.5999999999999"/>
    <m/>
    <m/>
    <x v="1"/>
    <m/>
    <x v="2"/>
    <x v="11"/>
  </r>
  <r>
    <d v="2023-04-12T00:00:00"/>
    <n v="24470"/>
    <s v="Larry"/>
    <n v="3"/>
    <x v="4"/>
    <x v="4"/>
    <n v="10800"/>
    <n v="5.4"/>
    <n v="648"/>
    <m/>
    <m/>
    <x v="1"/>
    <m/>
    <x v="2"/>
    <x v="11"/>
  </r>
  <r>
    <d v="2023-04-12T00:00:00"/>
    <n v="24462"/>
    <s v="Scott H"/>
    <n v="4"/>
    <x v="4"/>
    <x v="4"/>
    <n v="7880"/>
    <n v="3.94"/>
    <n v="472.8"/>
    <m/>
    <m/>
    <x v="1"/>
    <m/>
    <x v="2"/>
    <x v="11"/>
  </r>
  <r>
    <d v="2023-04-12T00:00:00"/>
    <n v="24424"/>
    <s v="Scott H"/>
    <n v="4"/>
    <x v="4"/>
    <x v="4"/>
    <n v="8480"/>
    <n v="4.24"/>
    <n v="508.8"/>
    <m/>
    <m/>
    <x v="1"/>
    <m/>
    <x v="2"/>
    <x v="11"/>
  </r>
  <r>
    <d v="2023-04-12T00:00:00"/>
    <n v="24401"/>
    <s v="Bob"/>
    <s v="Rolloff"/>
    <x v="0"/>
    <x v="4"/>
    <n v="3120"/>
    <n v="1.56"/>
    <n v="187.20000000000002"/>
    <s v="Dump &amp; Return"/>
    <s v="273083-001"/>
    <x v="0"/>
    <m/>
    <x v="2"/>
    <x v="11"/>
  </r>
  <r>
    <d v="2023-04-12T00:00:00"/>
    <n v="24405"/>
    <s v="Bob"/>
    <s v="Rolloff"/>
    <x v="0"/>
    <x v="4"/>
    <n v="4900"/>
    <n v="2.4500000000000002"/>
    <n v="294"/>
    <s v="Dump &amp; Return"/>
    <n v="12805848"/>
    <x v="0"/>
    <m/>
    <x v="2"/>
    <x v="11"/>
  </r>
  <r>
    <d v="2023-04-12T00:00:00"/>
    <n v="24419"/>
    <s v="Bob"/>
    <s v="Rolloff"/>
    <x v="0"/>
    <x v="4"/>
    <n v="2020"/>
    <n v="1.01"/>
    <n v="121.2"/>
    <s v="Dump &amp; Return"/>
    <s v="264166-002"/>
    <x v="0"/>
    <m/>
    <x v="2"/>
    <x v="11"/>
  </r>
  <r>
    <d v="2023-04-12T00:00:00"/>
    <n v="24433"/>
    <s v="Bob"/>
    <s v="Rolloff"/>
    <x v="0"/>
    <x v="4"/>
    <n v="3280"/>
    <n v="1.64"/>
    <n v="196.79999999999998"/>
    <s v="Dump &amp; Return"/>
    <s v="270950-001"/>
    <x v="0"/>
    <m/>
    <x v="2"/>
    <x v="11"/>
  </r>
  <r>
    <d v="2023-04-12T00:00:00"/>
    <n v="24420"/>
    <s v="Paul"/>
    <s v="Rolloff"/>
    <x v="0"/>
    <x v="4"/>
    <n v="2740"/>
    <n v="1.37"/>
    <n v="164.4"/>
    <s v="Dump &amp; Return"/>
    <n v="270389"/>
    <x v="0"/>
    <m/>
    <x v="2"/>
    <x v="11"/>
  </r>
  <r>
    <d v="2023-04-12T00:00:00"/>
    <n v="24427"/>
    <s v="Paul"/>
    <s v="Rolloff"/>
    <x v="0"/>
    <x v="4"/>
    <n v="3360"/>
    <n v="1.68"/>
    <n v="201.6"/>
    <s v="Dump &amp; Return"/>
    <n v="263833"/>
    <x v="0"/>
    <m/>
    <x v="2"/>
    <x v="11"/>
  </r>
  <r>
    <d v="2023-04-13T00:00:00"/>
    <n v="24482"/>
    <s v="Larry"/>
    <n v="1"/>
    <x v="4"/>
    <x v="4"/>
    <n v="15420"/>
    <n v="7.71"/>
    <n v="925.2"/>
    <m/>
    <m/>
    <x v="1"/>
    <m/>
    <x v="2"/>
    <x v="11"/>
  </r>
  <r>
    <d v="2023-04-13T00:00:00"/>
    <n v="24533"/>
    <s v="Larry"/>
    <n v="1"/>
    <x v="4"/>
    <x v="4"/>
    <n v="13400"/>
    <n v="6.7"/>
    <n v="804"/>
    <m/>
    <m/>
    <x v="1"/>
    <m/>
    <x v="2"/>
    <x v="11"/>
  </r>
  <r>
    <d v="2023-04-13T00:00:00"/>
    <d v="1967-02-20T00:00:00"/>
    <s v="Pam"/>
    <n v="2"/>
    <x v="4"/>
    <x v="4"/>
    <n v="17920"/>
    <n v="8.9600000000000009"/>
    <n v="1075.2"/>
    <m/>
    <m/>
    <x v="1"/>
    <m/>
    <x v="2"/>
    <x v="11"/>
  </r>
  <r>
    <d v="2023-04-13T00:00:00"/>
    <n v="24517"/>
    <s v="Scott C"/>
    <n v="3"/>
    <x v="4"/>
    <x v="4"/>
    <n v="15120"/>
    <n v="7.56"/>
    <n v="907.19999999999993"/>
    <m/>
    <m/>
    <x v="1"/>
    <m/>
    <x v="2"/>
    <x v="11"/>
  </r>
  <r>
    <d v="2023-04-12T00:00:00"/>
    <n v="24449"/>
    <s v="Paul"/>
    <s v="Rolloff"/>
    <x v="0"/>
    <x v="4"/>
    <n v="9560"/>
    <n v="4.78"/>
    <n v="573.6"/>
    <s v="Dump &amp; Return"/>
    <s v="268662-001"/>
    <x v="0"/>
    <s v="SHOA Comp #1"/>
    <x v="2"/>
    <x v="11"/>
  </r>
  <r>
    <d v="2023-04-13T00:00:00"/>
    <n v="24483"/>
    <s v="Bob"/>
    <s v="Rolloff"/>
    <x v="0"/>
    <x v="4"/>
    <n v="3960"/>
    <n v="1.98"/>
    <n v="237.6"/>
    <s v="Dump &amp; Return"/>
    <n v="270658"/>
    <x v="0"/>
    <m/>
    <x v="2"/>
    <x v="11"/>
  </r>
  <r>
    <d v="2023-04-13T00:00:00"/>
    <n v="24509"/>
    <s v="Bob"/>
    <s v="Rolloff"/>
    <x v="0"/>
    <x v="4"/>
    <n v="3320"/>
    <n v="1.66"/>
    <n v="199.2"/>
    <s v="Final Pull"/>
    <n v="12805835"/>
    <x v="0"/>
    <m/>
    <x v="2"/>
    <x v="11"/>
  </r>
  <r>
    <d v="2023-04-14T00:00:00"/>
    <n v="24548"/>
    <s v="Pam"/>
    <n v="1"/>
    <x v="3"/>
    <x v="4"/>
    <n v="17200"/>
    <n v="8.6"/>
    <n v="1032"/>
    <m/>
    <m/>
    <x v="1"/>
    <m/>
    <x v="2"/>
    <x v="11"/>
  </r>
  <r>
    <d v="2023-04-14T00:00:00"/>
    <n v="24590"/>
    <s v="Pam"/>
    <n v="1"/>
    <x v="3"/>
    <x v="4"/>
    <n v="13740"/>
    <n v="6.87"/>
    <n v="824.4"/>
    <m/>
    <m/>
    <x v="1"/>
    <m/>
    <x v="2"/>
    <x v="11"/>
  </r>
  <r>
    <d v="2023-04-14T00:00:00"/>
    <n v="24580"/>
    <s v="Scott C"/>
    <n v="2"/>
    <x v="4"/>
    <x v="4"/>
    <n v="18320"/>
    <n v="9.16"/>
    <n v="1099.2"/>
    <m/>
    <m/>
    <x v="1"/>
    <m/>
    <x v="2"/>
    <x v="11"/>
  </r>
  <r>
    <d v="2023-04-14T00:00:00"/>
    <n v="24606"/>
    <s v="Brandon"/>
    <n v="3"/>
    <x v="4"/>
    <x v="4"/>
    <n v="12300"/>
    <n v="6.15"/>
    <n v="738"/>
    <m/>
    <m/>
    <x v="1"/>
    <m/>
    <x v="2"/>
    <x v="11"/>
  </r>
  <r>
    <d v="2023-04-14T00:00:00"/>
    <n v="24554"/>
    <s v="Dave"/>
    <s v="Rolloff"/>
    <x v="0"/>
    <x v="4"/>
    <n v="4160"/>
    <n v="2.08"/>
    <n v="249.60000000000002"/>
    <s v="Dump &amp; Return"/>
    <n v="272234"/>
    <x v="0"/>
    <m/>
    <x v="2"/>
    <x v="11"/>
  </r>
  <r>
    <d v="2023-04-14T00:00:00"/>
    <n v="24552"/>
    <s v="Dave"/>
    <s v="Rolloff"/>
    <x v="1"/>
    <x v="4"/>
    <n v="1640"/>
    <n v="0.82"/>
    <n v="98.399999999999991"/>
    <s v="Dump &amp; Return"/>
    <s v="268662-002"/>
    <x v="4"/>
    <s v="SHOA OCC"/>
    <x v="0"/>
    <x v="11"/>
  </r>
  <r>
    <d v="2023-04-14T00:00:00"/>
    <n v="24564"/>
    <s v="Dave"/>
    <s v="Rolloff"/>
    <x v="0"/>
    <x v="4"/>
    <n v="2480"/>
    <n v="1.24"/>
    <n v="148.80000000000001"/>
    <s v="Dump &amp; Return"/>
    <n v="269949"/>
    <x v="0"/>
    <m/>
    <x v="2"/>
    <x v="11"/>
  </r>
  <r>
    <d v="2023-04-14T00:00:00"/>
    <n v="24574"/>
    <s v="Dave"/>
    <s v="Rolloff"/>
    <x v="0"/>
    <x v="4"/>
    <n v="8100"/>
    <n v="4.05"/>
    <n v="486"/>
    <s v="Final Pull"/>
    <s v="12800437-002"/>
    <x v="0"/>
    <m/>
    <x v="2"/>
    <x v="11"/>
  </r>
  <r>
    <d v="2023-04-17T00:00:00"/>
    <n v="24685"/>
    <s v="Pam"/>
    <n v="1"/>
    <x v="3"/>
    <x v="4"/>
    <n v="16900"/>
    <n v="8.4499999999999993"/>
    <n v="1013.9999999999999"/>
    <m/>
    <m/>
    <x v="1"/>
    <m/>
    <x v="2"/>
    <x v="11"/>
  </r>
  <r>
    <d v="2023-04-17T00:00:00"/>
    <n v="24723"/>
    <s v="Pam"/>
    <n v="1"/>
    <x v="3"/>
    <x v="4"/>
    <n v="12100"/>
    <n v="6.05"/>
    <n v="726"/>
    <m/>
    <m/>
    <x v="1"/>
    <m/>
    <x v="2"/>
    <x v="11"/>
  </r>
  <r>
    <d v="2023-04-17T00:00:00"/>
    <n v="24728"/>
    <s v="Chad"/>
    <n v="2"/>
    <x v="4"/>
    <x v="4"/>
    <n v="10960"/>
    <n v="5.48"/>
    <n v="657.6"/>
    <m/>
    <m/>
    <x v="1"/>
    <m/>
    <x v="2"/>
    <x v="11"/>
  </r>
  <r>
    <d v="2023-04-17T00:00:00"/>
    <n v="24725"/>
    <s v="Scott C"/>
    <n v="3"/>
    <x v="4"/>
    <x v="4"/>
    <n v="18120"/>
    <n v="9.06"/>
    <n v="1087.2"/>
    <m/>
    <m/>
    <x v="1"/>
    <m/>
    <x v="2"/>
    <x v="11"/>
  </r>
  <r>
    <d v="2023-04-17T00:00:00"/>
    <n v="24738"/>
    <s v="Scott H"/>
    <n v="4"/>
    <x v="4"/>
    <x v="4"/>
    <n v="11300"/>
    <n v="5.65"/>
    <n v="678"/>
    <m/>
    <m/>
    <x v="1"/>
    <m/>
    <x v="2"/>
    <x v="11"/>
  </r>
  <r>
    <d v="2023-04-17T00:00:00"/>
    <n v="24679"/>
    <s v="Dave"/>
    <s v="Rolloff"/>
    <x v="0"/>
    <x v="4"/>
    <n v="3980"/>
    <n v="1.99"/>
    <n v="238.8"/>
    <s v="Final Pull"/>
    <s v="261798-002"/>
    <x v="0"/>
    <m/>
    <x v="2"/>
    <x v="11"/>
  </r>
  <r>
    <d v="2023-04-17T00:00:00"/>
    <n v="24702"/>
    <s v="Dave"/>
    <s v="Rolloff"/>
    <x v="0"/>
    <x v="4"/>
    <n v="6340"/>
    <n v="3.17"/>
    <n v="380.4"/>
    <s v="Final Pull"/>
    <n v="12804485"/>
    <x v="0"/>
    <m/>
    <x v="2"/>
    <x v="11"/>
  </r>
  <r>
    <d v="2023-04-17T00:00:00"/>
    <n v="24714"/>
    <s v="Bob"/>
    <s v="Rolloff"/>
    <x v="0"/>
    <x v="4"/>
    <n v="6320"/>
    <n v="3.16"/>
    <n v="379.20000000000005"/>
    <s v="Dump &amp; Return"/>
    <n v="262601"/>
    <x v="0"/>
    <m/>
    <x v="2"/>
    <x v="11"/>
  </r>
  <r>
    <d v="2023-04-17T00:00:00"/>
    <n v="24730"/>
    <s v="Bob"/>
    <s v="Rolloff"/>
    <x v="0"/>
    <x v="4"/>
    <n v="4360"/>
    <n v="2.1800000000000002"/>
    <n v="261.60000000000002"/>
    <s v="Dump &amp; Return"/>
    <s v="12797190-001"/>
    <x v="0"/>
    <s v="Weyco trash"/>
    <x v="2"/>
    <x v="11"/>
  </r>
  <r>
    <d v="2023-04-18T00:00:00"/>
    <n v="24753"/>
    <s v="Pam"/>
    <n v="1"/>
    <x v="4"/>
    <x v="4"/>
    <n v="12660"/>
    <n v="6.33"/>
    <n v="759.6"/>
    <m/>
    <m/>
    <x v="1"/>
    <m/>
    <x v="2"/>
    <x v="11"/>
  </r>
  <r>
    <d v="2023-04-18T00:00:00"/>
    <n v="24781"/>
    <s v="Pam"/>
    <n v="1"/>
    <x v="4"/>
    <x v="4"/>
    <n v="10160"/>
    <n v="5.08"/>
    <n v="609.6"/>
    <m/>
    <m/>
    <x v="1"/>
    <m/>
    <x v="2"/>
    <x v="11"/>
  </r>
  <r>
    <d v="2023-04-18T00:00:00"/>
    <n v="24782"/>
    <s v="Scott C"/>
    <n v="2"/>
    <x v="4"/>
    <x v="4"/>
    <n v="9160"/>
    <n v="4.58"/>
    <n v="549.6"/>
    <m/>
    <m/>
    <x v="1"/>
    <m/>
    <x v="2"/>
    <x v="11"/>
  </r>
  <r>
    <d v="2023-04-18T00:00:00"/>
    <n v="24783"/>
    <s v="Larry"/>
    <n v="3"/>
    <x v="4"/>
    <x v="4"/>
    <n v="16720"/>
    <n v="8.36"/>
    <n v="1003.1999999999999"/>
    <m/>
    <m/>
    <x v="1"/>
    <m/>
    <x v="2"/>
    <x v="11"/>
  </r>
  <r>
    <d v="2023-04-18T00:00:00"/>
    <n v="24776"/>
    <s v="Scott H"/>
    <n v="4"/>
    <x v="4"/>
    <x v="4"/>
    <n v="8580"/>
    <n v="4.29"/>
    <n v="514.79999999999995"/>
    <m/>
    <m/>
    <x v="1"/>
    <m/>
    <x v="2"/>
    <x v="11"/>
  </r>
  <r>
    <d v="2023-04-18T00:00:00"/>
    <n v="24774"/>
    <s v="Bob"/>
    <s v="Rolloff"/>
    <x v="0"/>
    <x v="4"/>
    <n v="7000"/>
    <n v="3.5"/>
    <n v="420"/>
    <s v="Dump &amp; Return"/>
    <s v="268662-001"/>
    <x v="0"/>
    <s v="SHOA Comp #1"/>
    <x v="2"/>
    <x v="11"/>
  </r>
  <r>
    <d v="2023-04-18T00:00:00"/>
    <n v="24748"/>
    <s v="Bob"/>
    <s v="Rolloff"/>
    <x v="0"/>
    <x v="4"/>
    <n v="13960"/>
    <n v="6.98"/>
    <n v="837.6"/>
    <s v="Dump &amp; Return"/>
    <s v="268662-001"/>
    <x v="0"/>
    <s v="SHOA Comp #2"/>
    <x v="2"/>
    <x v="11"/>
  </r>
  <r>
    <d v="2023-04-18T00:00:00"/>
    <n v="24779"/>
    <s v="Dave"/>
    <s v="Rolloff"/>
    <x v="0"/>
    <x v="4"/>
    <n v="19380"/>
    <n v="9.69"/>
    <n v="1162.8"/>
    <s v="Dump &amp; Return"/>
    <s v="12797190-001"/>
    <x v="0"/>
    <s v="Weyco trash"/>
    <x v="2"/>
    <x v="11"/>
  </r>
  <r>
    <d v="2023-04-19T00:00:00"/>
    <n v="24851"/>
    <s v="Scott C"/>
    <n v="1"/>
    <x v="2"/>
    <x v="4"/>
    <n v="12020"/>
    <n v="6.01"/>
    <n v="721.19999999999993"/>
    <m/>
    <m/>
    <x v="1"/>
    <m/>
    <x v="2"/>
    <x v="11"/>
  </r>
  <r>
    <d v="2023-04-19T00:00:00"/>
    <n v="24802"/>
    <s v="Scott C"/>
    <n v="1"/>
    <x v="2"/>
    <x v="4"/>
    <n v="8660"/>
    <n v="4.33"/>
    <n v="519.6"/>
    <m/>
    <m/>
    <x v="1"/>
    <m/>
    <x v="2"/>
    <x v="11"/>
  </r>
  <r>
    <d v="2023-04-19T00:00:00"/>
    <n v="24835"/>
    <s v="Pam"/>
    <n v="2"/>
    <x v="4"/>
    <x v="4"/>
    <n v="16660"/>
    <n v="8.33"/>
    <n v="999.6"/>
    <m/>
    <m/>
    <x v="1"/>
    <m/>
    <x v="2"/>
    <x v="11"/>
  </r>
  <r>
    <d v="2023-04-19T00:00:00"/>
    <n v="24853"/>
    <s v="Larry"/>
    <n v="3"/>
    <x v="4"/>
    <x v="4"/>
    <n v="10660"/>
    <n v="5.33"/>
    <n v="639.6"/>
    <m/>
    <m/>
    <x v="1"/>
    <m/>
    <x v="2"/>
    <x v="11"/>
  </r>
  <r>
    <d v="2023-04-19T00:00:00"/>
    <n v="24836"/>
    <s v="Scott H"/>
    <n v="4"/>
    <x v="4"/>
    <x v="4"/>
    <n v="15140"/>
    <n v="7.57"/>
    <n v="908.40000000000009"/>
    <m/>
    <m/>
    <x v="1"/>
    <m/>
    <x v="2"/>
    <x v="11"/>
  </r>
  <r>
    <d v="2023-04-19T00:00:00"/>
    <n v="24855"/>
    <s v="Bob"/>
    <s v="Rolloff"/>
    <x v="0"/>
    <x v="4"/>
    <n v="6740"/>
    <n v="3.37"/>
    <n v="404.40000000000003"/>
    <s v="Final Pull"/>
    <s v="263188-002"/>
    <x v="0"/>
    <m/>
    <x v="2"/>
    <x v="11"/>
  </r>
  <r>
    <d v="2023-04-19T00:00:00"/>
    <n v="24832"/>
    <s v="Bob"/>
    <s v="Rolloff"/>
    <x v="0"/>
    <x v="4"/>
    <n v="3660"/>
    <n v="1.83"/>
    <n v="219.60000000000002"/>
    <s v="Dump &amp; Return"/>
    <s v="270950-001"/>
    <x v="0"/>
    <m/>
    <x v="2"/>
    <x v="11"/>
  </r>
  <r>
    <d v="2023-04-19T00:00:00"/>
    <n v="24820"/>
    <s v="Bob"/>
    <s v="Rolloff"/>
    <x v="0"/>
    <x v="4"/>
    <n v="10900"/>
    <n v="5.45"/>
    <n v="654"/>
    <s v="Dump &amp; Return"/>
    <n v="12805947"/>
    <x v="0"/>
    <m/>
    <x v="2"/>
    <x v="11"/>
  </r>
  <r>
    <d v="2023-04-19T00:00:00"/>
    <n v="24796"/>
    <s v="Bob"/>
    <s v="Rolloff"/>
    <x v="0"/>
    <x v="4"/>
    <n v="3200"/>
    <n v="1.6"/>
    <n v="192"/>
    <s v="Final Pull"/>
    <n v="12805848"/>
    <x v="0"/>
    <m/>
    <x v="2"/>
    <x v="11"/>
  </r>
  <r>
    <d v="2023-04-20T00:00:00"/>
    <n v="24862"/>
    <s v="Larry"/>
    <n v="1"/>
    <x v="4"/>
    <x v="4"/>
    <n v="8660"/>
    <n v="4.33"/>
    <n v="519.6"/>
    <m/>
    <m/>
    <x v="1"/>
    <m/>
    <x v="2"/>
    <x v="11"/>
  </r>
  <r>
    <d v="2023-04-20T00:00:00"/>
    <n v="24904"/>
    <s v="Larry"/>
    <n v="1"/>
    <x v="4"/>
    <x v="4"/>
    <n v="12720"/>
    <n v="6.36"/>
    <n v="763.2"/>
    <m/>
    <m/>
    <x v="1"/>
    <m/>
    <x v="2"/>
    <x v="11"/>
  </r>
  <r>
    <d v="2023-04-20T00:00:00"/>
    <n v="24893"/>
    <s v="Pam"/>
    <n v="2"/>
    <x v="4"/>
    <x v="4"/>
    <n v="15240"/>
    <n v="7.62"/>
    <n v="914.4"/>
    <m/>
    <m/>
    <x v="1"/>
    <m/>
    <x v="2"/>
    <x v="11"/>
  </r>
  <r>
    <d v="2023-04-20T00:00:00"/>
    <n v="24895"/>
    <s v="Scott C"/>
    <n v="3"/>
    <x v="4"/>
    <x v="4"/>
    <n v="13060"/>
    <n v="6.53"/>
    <n v="783.6"/>
    <m/>
    <m/>
    <x v="1"/>
    <m/>
    <x v="2"/>
    <x v="11"/>
  </r>
  <r>
    <d v="2023-04-20T00:00:00"/>
    <n v="24889"/>
    <s v="Bob"/>
    <s v="Rolloff"/>
    <x v="0"/>
    <x v="4"/>
    <n v="5360"/>
    <n v="2.68"/>
    <n v="321.60000000000002"/>
    <s v="Dump &amp; Return"/>
    <n v="263310"/>
    <x v="0"/>
    <m/>
    <x v="2"/>
    <x v="11"/>
  </r>
  <r>
    <d v="2023-04-20T00:00:00"/>
    <n v="24888"/>
    <s v="Dave"/>
    <s v="Rolloff"/>
    <x v="0"/>
    <x v="4"/>
    <n v="15820"/>
    <n v="7.91"/>
    <n v="949.2"/>
    <s v="Final Pull"/>
    <n v="12805947"/>
    <x v="0"/>
    <m/>
    <x v="2"/>
    <x v="11"/>
  </r>
  <r>
    <d v="2023-04-20T00:00:00"/>
    <n v="24857"/>
    <s v="Paul"/>
    <s v="Rolloff"/>
    <x v="0"/>
    <x v="4"/>
    <n v="8300"/>
    <n v="4.1500000000000004"/>
    <n v="498.00000000000006"/>
    <s v="Dump &amp; Return"/>
    <n v="262601"/>
    <x v="0"/>
    <m/>
    <x v="2"/>
    <x v="11"/>
  </r>
  <r>
    <d v="2023-04-20T00:00:00"/>
    <n v="24875"/>
    <s v="Paul"/>
    <s v="Rolloff"/>
    <x v="0"/>
    <x v="4"/>
    <n v="11000"/>
    <n v="5.5"/>
    <n v="660"/>
    <s v="Dump &amp; Return"/>
    <n v="262601"/>
    <x v="0"/>
    <m/>
    <x v="2"/>
    <x v="11"/>
  </r>
  <r>
    <d v="2023-04-20T00:00:00"/>
    <n v="24891"/>
    <s v="Paul"/>
    <s v="Rolloff"/>
    <x v="0"/>
    <x v="4"/>
    <n v="4260"/>
    <n v="2.13"/>
    <n v="255.6"/>
    <s v="Dump &amp; Return"/>
    <n v="271296"/>
    <x v="0"/>
    <m/>
    <x v="2"/>
    <x v="11"/>
  </r>
  <r>
    <d v="2023-04-20T00:00:00"/>
    <n v="24868"/>
    <s v="Chad"/>
    <s v="Rolloff"/>
    <x v="0"/>
    <x v="4"/>
    <n v="5100"/>
    <n v="2.5499999999999998"/>
    <n v="306"/>
    <s v="Dump &amp; Return"/>
    <s v="273083-001"/>
    <x v="0"/>
    <m/>
    <x v="2"/>
    <x v="11"/>
  </r>
  <r>
    <d v="2023-04-20T00:00:00"/>
    <n v="24877"/>
    <s v="Chad"/>
    <s v="Rolloff"/>
    <x v="0"/>
    <x v="4"/>
    <n v="6760"/>
    <n v="3.38"/>
    <n v="405.59999999999997"/>
    <s v="Dump &amp; Return"/>
    <n v="271296"/>
    <x v="0"/>
    <m/>
    <x v="2"/>
    <x v="11"/>
  </r>
  <r>
    <d v="2023-04-21T00:00:00"/>
    <n v="24914"/>
    <s v="Pam"/>
    <n v="1"/>
    <x v="3"/>
    <x v="4"/>
    <n v="14200"/>
    <n v="7.1"/>
    <n v="852"/>
    <m/>
    <m/>
    <x v="1"/>
    <m/>
    <x v="2"/>
    <x v="11"/>
  </r>
  <r>
    <d v="2023-04-21T00:00:00"/>
    <n v="24957"/>
    <s v="Pam"/>
    <n v="1"/>
    <x v="3"/>
    <x v="4"/>
    <n v="11960"/>
    <n v="5.98"/>
    <n v="717.6"/>
    <m/>
    <m/>
    <x v="1"/>
    <m/>
    <x v="2"/>
    <x v="11"/>
  </r>
  <r>
    <d v="2023-04-21T00:00:00"/>
    <n v="24950"/>
    <s v="Scott C"/>
    <n v="2"/>
    <x v="4"/>
    <x v="4"/>
    <n v="17240"/>
    <n v="8.6199999999999992"/>
    <n v="1034.3999999999999"/>
    <m/>
    <m/>
    <x v="1"/>
    <m/>
    <x v="2"/>
    <x v="11"/>
  </r>
  <r>
    <d v="2023-04-21T00:00:00"/>
    <n v="24959"/>
    <s v="Larry"/>
    <n v="3"/>
    <x v="4"/>
    <x v="4"/>
    <n v="9520"/>
    <n v="4.76"/>
    <n v="571.19999999999993"/>
    <m/>
    <m/>
    <x v="1"/>
    <m/>
    <x v="2"/>
    <x v="11"/>
  </r>
  <r>
    <d v="2023-04-21T00:00:00"/>
    <n v="24927"/>
    <s v="Paul"/>
    <s v="Rolloff"/>
    <x v="0"/>
    <x v="4"/>
    <n v="5160"/>
    <n v="2.58"/>
    <n v="309.60000000000002"/>
    <s v="Final Pull"/>
    <s v="272824-002"/>
    <x v="0"/>
    <m/>
    <x v="2"/>
    <x v="11"/>
  </r>
  <r>
    <d v="2023-04-24T00:00:00"/>
    <n v="25048"/>
    <s v="Pam"/>
    <n v="1"/>
    <x v="3"/>
    <x v="4"/>
    <n v="20920"/>
    <n v="10.46"/>
    <n v="1255.2"/>
    <m/>
    <m/>
    <x v="1"/>
    <m/>
    <x v="2"/>
    <x v="11"/>
  </r>
  <r>
    <d v="2023-04-24T00:00:00"/>
    <n v="25095"/>
    <s v="Pam"/>
    <n v="1"/>
    <x v="3"/>
    <x v="4"/>
    <n v="14400"/>
    <n v="7.2"/>
    <n v="864"/>
    <m/>
    <m/>
    <x v="1"/>
    <m/>
    <x v="2"/>
    <x v="11"/>
  </r>
  <r>
    <d v="2023-04-24T00:00:00"/>
    <n v="25096"/>
    <s v="Larry"/>
    <n v="2"/>
    <x v="4"/>
    <x v="4"/>
    <n v="10900"/>
    <n v="5.45"/>
    <n v="654"/>
    <m/>
    <m/>
    <x v="1"/>
    <m/>
    <x v="2"/>
    <x v="11"/>
  </r>
  <r>
    <d v="2023-04-24T00:00:00"/>
    <n v="25092"/>
    <s v="Scott C"/>
    <n v="3"/>
    <x v="4"/>
    <x v="4"/>
    <n v="18420"/>
    <n v="9.2100000000000009"/>
    <n v="1105.2"/>
    <m/>
    <m/>
    <x v="1"/>
    <m/>
    <x v="2"/>
    <x v="11"/>
  </r>
  <r>
    <d v="2023-04-24T00:00:00"/>
    <n v="25099"/>
    <s v="Scott H"/>
    <n v="4"/>
    <x v="4"/>
    <x v="4"/>
    <n v="9960"/>
    <n v="4.9800000000000004"/>
    <n v="597.6"/>
    <m/>
    <m/>
    <x v="1"/>
    <m/>
    <x v="2"/>
    <x v="11"/>
  </r>
  <r>
    <d v="2023-04-24T00:00:00"/>
    <n v="25057"/>
    <s v="Bob"/>
    <s v="Rolloff"/>
    <x v="0"/>
    <x v="4"/>
    <n v="4220"/>
    <n v="2.11"/>
    <n v="253.2"/>
    <s v="Dump &amp; Return"/>
    <n v="266390"/>
    <x v="0"/>
    <m/>
    <x v="2"/>
    <x v="11"/>
  </r>
  <r>
    <d v="2023-04-24T00:00:00"/>
    <n v="25061"/>
    <s v="Bob"/>
    <s v="Rolloff"/>
    <x v="0"/>
    <x v="4"/>
    <n v="1200"/>
    <n v="0.6"/>
    <n v="72"/>
    <s v="Final Pull"/>
    <s v="12798506-002"/>
    <x v="0"/>
    <m/>
    <x v="2"/>
    <x v="11"/>
  </r>
  <r>
    <d v="2023-04-24T00:00:00"/>
    <n v="25082"/>
    <s v="Bob"/>
    <s v="Rolloff"/>
    <x v="0"/>
    <x v="4"/>
    <n v="6260"/>
    <n v="3.13"/>
    <n v="375.59999999999997"/>
    <s v="Dump &amp; Return"/>
    <s v="266702-002"/>
    <x v="0"/>
    <m/>
    <x v="2"/>
    <x v="11"/>
  </r>
  <r>
    <d v="2023-04-25T00:00:00"/>
    <n v="25141"/>
    <s v="Pam"/>
    <n v="1"/>
    <x v="4"/>
    <x v="4"/>
    <n v="14040"/>
    <n v="7.02"/>
    <n v="842.4"/>
    <m/>
    <m/>
    <x v="1"/>
    <m/>
    <x v="2"/>
    <x v="11"/>
  </r>
  <r>
    <d v="2023-04-25T00:00:00"/>
    <n v="25170"/>
    <s v="Pam"/>
    <n v="1"/>
    <x v="4"/>
    <x v="4"/>
    <n v="12220"/>
    <n v="6.11"/>
    <n v="733.2"/>
    <m/>
    <m/>
    <x v="1"/>
    <m/>
    <x v="2"/>
    <x v="11"/>
  </r>
  <r>
    <d v="2023-04-25T00:00:00"/>
    <n v="25171"/>
    <s v="Scott C"/>
    <n v="2"/>
    <x v="4"/>
    <x v="4"/>
    <n v="8760"/>
    <n v="4.38"/>
    <n v="525.6"/>
    <m/>
    <m/>
    <x v="1"/>
    <m/>
    <x v="2"/>
    <x v="11"/>
  </r>
  <r>
    <d v="2023-04-25T00:00:00"/>
    <n v="25173"/>
    <s v="Larry"/>
    <n v="3"/>
    <x v="4"/>
    <x v="4"/>
    <n v="20560"/>
    <n v="10.28"/>
    <n v="1233.5999999999999"/>
    <m/>
    <m/>
    <x v="1"/>
    <m/>
    <x v="2"/>
    <x v="11"/>
  </r>
  <r>
    <d v="2023-04-25T00:00:00"/>
    <n v="25161"/>
    <s v="Scott H"/>
    <n v="4"/>
    <x v="4"/>
    <x v="4"/>
    <n v="8360"/>
    <n v="4.18"/>
    <n v="501.59999999999997"/>
    <m/>
    <m/>
    <x v="1"/>
    <m/>
    <x v="2"/>
    <x v="11"/>
  </r>
  <r>
    <d v="2023-04-25T00:00:00"/>
    <n v="25142"/>
    <s v="Paul"/>
    <s v="Rolloff"/>
    <x v="0"/>
    <x v="4"/>
    <n v="3440"/>
    <n v="1.72"/>
    <n v="206.4"/>
    <s v="Dump &amp; Return"/>
    <s v="269155-002"/>
    <x v="0"/>
    <m/>
    <x v="2"/>
    <x v="11"/>
  </r>
  <r>
    <d v="2023-04-25T00:00:00"/>
    <n v="25146"/>
    <s v="Paul"/>
    <s v="Rolloff"/>
    <x v="0"/>
    <x v="4"/>
    <n v="7800"/>
    <n v="3.9"/>
    <n v="468"/>
    <s v="Dump &amp; Return"/>
    <n v="271296"/>
    <x v="0"/>
    <m/>
    <x v="2"/>
    <x v="11"/>
  </r>
  <r>
    <d v="2023-04-25T00:00:00"/>
    <n v="25121"/>
    <s v="Dave"/>
    <s v="Rolloff"/>
    <x v="0"/>
    <x v="4"/>
    <n v="2620"/>
    <n v="1.31"/>
    <n v="157.20000000000002"/>
    <s v="Dump &amp; Return"/>
    <n v="12798338"/>
    <x v="0"/>
    <m/>
    <x v="2"/>
    <x v="11"/>
  </r>
  <r>
    <d v="2023-04-25T00:00:00"/>
    <n v="25122"/>
    <s v="Dave"/>
    <s v="Rolloff"/>
    <x v="0"/>
    <x v="4"/>
    <n v="620"/>
    <n v="0.31"/>
    <n v="37.200000000000003"/>
    <s v="Final Pull"/>
    <s v="12798506-001"/>
    <x v="0"/>
    <m/>
    <x v="2"/>
    <x v="11"/>
  </r>
  <r>
    <d v="2023-04-25T00:00:00"/>
    <n v="25123"/>
    <s v="Dave"/>
    <s v="Rolloff"/>
    <x v="0"/>
    <x v="4"/>
    <n v="5400"/>
    <n v="2.7"/>
    <n v="324"/>
    <s v="Dump &amp; Return"/>
    <n v="274237"/>
    <x v="0"/>
    <m/>
    <x v="2"/>
    <x v="11"/>
  </r>
  <r>
    <d v="2023-04-25T00:00:00"/>
    <n v="25137"/>
    <s v="Dave"/>
    <s v="Rolloff"/>
    <x v="0"/>
    <x v="4"/>
    <n v="10300"/>
    <n v="5.15"/>
    <n v="618"/>
    <s v="Dump &amp; Return"/>
    <n v="264619"/>
    <x v="0"/>
    <m/>
    <x v="2"/>
    <x v="11"/>
  </r>
  <r>
    <d v="2023-04-25T00:00:00"/>
    <n v="25152"/>
    <s v="Dave"/>
    <s v="Rolloff"/>
    <x v="1"/>
    <x v="4"/>
    <n v="2260"/>
    <n v="1.1299999999999999"/>
    <n v="135.6"/>
    <m/>
    <m/>
    <x v="5"/>
    <s v="LB Comingle"/>
    <x v="2"/>
    <x v="11"/>
  </r>
  <r>
    <d v="2023-04-25T00:00:00"/>
    <n v="25158"/>
    <s v="Dave"/>
    <s v="Rolloff"/>
    <x v="0"/>
    <x v="4"/>
    <n v="5920"/>
    <n v="2.96"/>
    <n v="355.2"/>
    <s v="Dump &amp; Return"/>
    <n v="12806152"/>
    <x v="0"/>
    <m/>
    <x v="2"/>
    <x v="11"/>
  </r>
  <r>
    <d v="2023-04-25T00:00:00"/>
    <n v="25166"/>
    <s v="Paul"/>
    <s v="Rolloff"/>
    <x v="0"/>
    <x v="4"/>
    <n v="11280"/>
    <n v="5.64"/>
    <n v="676.8"/>
    <s v="Dump &amp; Return"/>
    <s v="268662-001"/>
    <x v="0"/>
    <s v="SHOA Comp #2"/>
    <x v="2"/>
    <x v="11"/>
  </r>
  <r>
    <d v="2023-04-26T00:00:00"/>
    <n v="25208"/>
    <s v="Scott C"/>
    <n v="1"/>
    <x v="2"/>
    <x v="4"/>
    <n v="9840"/>
    <n v="4.92"/>
    <n v="590.4"/>
    <m/>
    <m/>
    <x v="1"/>
    <m/>
    <x v="2"/>
    <x v="11"/>
  </r>
  <r>
    <d v="2023-04-26T00:00:00"/>
    <n v="25250"/>
    <s v="Scott C"/>
    <n v="1"/>
    <x v="2"/>
    <x v="4"/>
    <n v="12940"/>
    <n v="6.47"/>
    <n v="776.4"/>
    <m/>
    <m/>
    <x v="1"/>
    <m/>
    <x v="2"/>
    <x v="11"/>
  </r>
  <r>
    <d v="2023-04-26T00:00:00"/>
    <n v="25249"/>
    <s v="Pam"/>
    <n v="2"/>
    <x v="4"/>
    <x v="4"/>
    <n v="17140"/>
    <n v="8.57"/>
    <n v="1028.4000000000001"/>
    <m/>
    <m/>
    <x v="1"/>
    <m/>
    <x v="2"/>
    <x v="11"/>
  </r>
  <r>
    <d v="2023-04-26T00:00:00"/>
    <n v="25253"/>
    <s v="Larry"/>
    <n v="3"/>
    <x v="4"/>
    <x v="4"/>
    <n v="11240"/>
    <n v="5.62"/>
    <n v="674.4"/>
    <m/>
    <m/>
    <x v="1"/>
    <m/>
    <x v="2"/>
    <x v="11"/>
  </r>
  <r>
    <d v="2023-04-26T00:00:00"/>
    <n v="25225"/>
    <s v="Dave"/>
    <n v="4"/>
    <x v="4"/>
    <x v="4"/>
    <n v="15780"/>
    <n v="7.89"/>
    <n v="946.8"/>
    <m/>
    <m/>
    <x v="1"/>
    <m/>
    <x v="2"/>
    <x v="11"/>
  </r>
  <r>
    <d v="2023-04-26T00:00:00"/>
    <n v="25193"/>
    <s v="Bob"/>
    <s v="Rolloff"/>
    <x v="0"/>
    <x v="4"/>
    <n v="3360"/>
    <n v="1.68"/>
    <n v="201.6"/>
    <s v="Dump &amp; Return"/>
    <s v="270950-001"/>
    <x v="0"/>
    <m/>
    <x v="2"/>
    <x v="11"/>
  </r>
  <r>
    <d v="2023-04-26T00:00:00"/>
    <n v="25192"/>
    <s v="Chad"/>
    <s v="Rolloff"/>
    <x v="0"/>
    <x v="4"/>
    <n v="5600"/>
    <n v="2.8"/>
    <n v="336"/>
    <s v="Dump &amp; Return"/>
    <n v="12806152"/>
    <x v="0"/>
    <m/>
    <x v="2"/>
    <x v="11"/>
  </r>
  <r>
    <d v="2023-04-25T00:00:00"/>
    <n v="25143"/>
    <s v="Dave"/>
    <s v="Rolloff"/>
    <x v="0"/>
    <x v="4"/>
    <n v="11260"/>
    <n v="5.63"/>
    <n v="675.6"/>
    <s v="Final Pull"/>
    <s v="270760-002"/>
    <x v="0"/>
    <s v="1st of 4 boxes"/>
    <x v="2"/>
    <x v="11"/>
  </r>
  <r>
    <d v="2023-04-26T00:00:00"/>
    <n v="25210"/>
    <s v="Chad"/>
    <s v="Rolloff"/>
    <x v="0"/>
    <x v="4"/>
    <n v="9980"/>
    <n v="4.99"/>
    <n v="598.80000000000007"/>
    <s v="Final Pull"/>
    <s v="270760-002"/>
    <x v="0"/>
    <s v="2nd of 4 boxes"/>
    <x v="2"/>
    <x v="11"/>
  </r>
  <r>
    <d v="2023-04-27T00:00:00"/>
    <n v="25275"/>
    <s v="Larry"/>
    <n v="1"/>
    <x v="4"/>
    <x v="4"/>
    <n v="9560"/>
    <n v="4.78"/>
    <n v="573.6"/>
    <m/>
    <m/>
    <x v="1"/>
    <m/>
    <x v="2"/>
    <x v="11"/>
  </r>
  <r>
    <d v="2023-04-27T00:00:00"/>
    <n v="25332"/>
    <s v="Larry"/>
    <n v="1"/>
    <x v="4"/>
    <x v="4"/>
    <n v="25332"/>
    <n v="12.666"/>
    <n v="1519.92"/>
    <m/>
    <m/>
    <x v="1"/>
    <m/>
    <x v="2"/>
    <x v="11"/>
  </r>
  <r>
    <d v="2023-04-27T00:00:00"/>
    <n v="25323"/>
    <s v="Pam"/>
    <n v="2"/>
    <x v="4"/>
    <x v="4"/>
    <n v="18540"/>
    <n v="9.27"/>
    <n v="1112.3999999999999"/>
    <m/>
    <m/>
    <x v="1"/>
    <m/>
    <x v="2"/>
    <x v="11"/>
  </r>
  <r>
    <d v="2023-04-27T00:00:00"/>
    <n v="25324"/>
    <s v="Scott C"/>
    <n v="3"/>
    <x v="4"/>
    <x v="4"/>
    <n v="14660"/>
    <n v="7.33"/>
    <n v="879.6"/>
    <m/>
    <m/>
    <x v="1"/>
    <m/>
    <x v="2"/>
    <x v="11"/>
  </r>
  <r>
    <d v="2023-04-27T00:00:00"/>
    <n v="25265"/>
    <s v="Bob"/>
    <s v="Rolloff"/>
    <x v="0"/>
    <x v="4"/>
    <n v="5660"/>
    <n v="2.83"/>
    <n v="339.6"/>
    <s v="Dump &amp; Return"/>
    <n v="12806152"/>
    <x v="0"/>
    <m/>
    <x v="2"/>
    <x v="11"/>
  </r>
  <r>
    <d v="2023-04-27T00:00:00"/>
    <n v="25266"/>
    <s v="Bob"/>
    <s v="Rolloff"/>
    <x v="0"/>
    <x v="4"/>
    <n v="3960"/>
    <n v="1.98"/>
    <n v="237.6"/>
    <s v="Dump &amp; Return"/>
    <n v="274237"/>
    <x v="0"/>
    <m/>
    <x v="2"/>
    <x v="11"/>
  </r>
  <r>
    <d v="2023-04-27T00:00:00"/>
    <n v="25278"/>
    <s v="Bob"/>
    <s v="Rolloff"/>
    <x v="0"/>
    <x v="4"/>
    <n v="15140"/>
    <n v="7.57"/>
    <n v="908.40000000000009"/>
    <s v="Final Pull"/>
    <s v="261467-002"/>
    <x v="0"/>
    <m/>
    <x v="2"/>
    <x v="11"/>
  </r>
  <r>
    <d v="2023-04-27T00:00:00"/>
    <n v="25289"/>
    <s v="Bob"/>
    <s v="Rolloff"/>
    <x v="0"/>
    <x v="4"/>
    <n v="9760"/>
    <n v="4.88"/>
    <n v="585.6"/>
    <s v="Final Pull"/>
    <s v="270760-002"/>
    <x v="0"/>
    <s v="3rd of 4 boxes"/>
    <x v="2"/>
    <x v="11"/>
  </r>
  <r>
    <d v="2023-04-27T00:00:00"/>
    <n v="25299"/>
    <s v="Bob"/>
    <s v="Rolloff"/>
    <x v="0"/>
    <x v="4"/>
    <n v="3000"/>
    <n v="1.5"/>
    <n v="180"/>
    <s v="Dump &amp; Return"/>
    <s v="272077-001"/>
    <x v="0"/>
    <m/>
    <x v="2"/>
    <x v="11"/>
  </r>
  <r>
    <d v="2023-04-27T00:00:00"/>
    <n v="25304"/>
    <s v="Bob"/>
    <s v="Rolloff"/>
    <x v="0"/>
    <x v="4"/>
    <n v="8800"/>
    <n v="4.4000000000000004"/>
    <n v="528"/>
    <s v="Final Pull"/>
    <s v="270760-002"/>
    <x v="0"/>
    <s v="4th of 4 boxes"/>
    <x v="2"/>
    <x v="11"/>
  </r>
  <r>
    <d v="2023-04-27T00:00:00"/>
    <n v="25312"/>
    <s v="Dave"/>
    <s v="Rolloff"/>
    <x v="0"/>
    <x v="4"/>
    <n v="18880"/>
    <n v="9.44"/>
    <n v="1132.8"/>
    <s v="Dump &amp; Return"/>
    <n v="271777"/>
    <x v="0"/>
    <m/>
    <x v="2"/>
    <x v="11"/>
  </r>
  <r>
    <d v="2023-04-27T00:00:00"/>
    <n v="25316"/>
    <s v="Dave"/>
    <s v="Rolloff"/>
    <x v="0"/>
    <x v="4"/>
    <n v="2860"/>
    <n v="1.43"/>
    <n v="171.6"/>
    <s v="Dump &amp; Return"/>
    <n v="263833"/>
    <x v="0"/>
    <m/>
    <x v="2"/>
    <x v="11"/>
  </r>
  <r>
    <d v="2023-04-28T00:00:00"/>
    <n v="25357"/>
    <s v="Pam"/>
    <n v="1"/>
    <x v="3"/>
    <x v="4"/>
    <n v="13280"/>
    <n v="6.64"/>
    <n v="796.8"/>
    <m/>
    <m/>
    <x v="1"/>
    <m/>
    <x v="2"/>
    <x v="11"/>
  </r>
  <r>
    <d v="2023-04-28T00:00:00"/>
    <n v="25423"/>
    <s v="Pam"/>
    <n v="1"/>
    <x v="3"/>
    <x v="4"/>
    <n v="15880"/>
    <n v="7.94"/>
    <n v="952.80000000000007"/>
    <m/>
    <m/>
    <x v="1"/>
    <m/>
    <x v="2"/>
    <x v="11"/>
  </r>
  <r>
    <d v="2023-04-28T00:00:00"/>
    <n v="25426"/>
    <s v="Scott C"/>
    <n v="2"/>
    <x v="4"/>
    <x v="4"/>
    <n v="18820"/>
    <n v="9.41"/>
    <n v="1129.2"/>
    <m/>
    <m/>
    <x v="1"/>
    <m/>
    <x v="2"/>
    <x v="11"/>
  </r>
  <r>
    <d v="2023-04-28T00:00:00"/>
    <n v="25446"/>
    <s v="Larry"/>
    <n v="3"/>
    <x v="4"/>
    <x v="4"/>
    <n v="10640"/>
    <n v="5.32"/>
    <n v="638.40000000000009"/>
    <m/>
    <m/>
    <x v="1"/>
    <m/>
    <x v="2"/>
    <x v="11"/>
  </r>
  <r>
    <d v="2023-04-28T00:00:00"/>
    <n v="25345"/>
    <s v="Dave"/>
    <s v="Rolloff"/>
    <x v="0"/>
    <x v="4"/>
    <n v="3920"/>
    <n v="1.96"/>
    <n v="235.2"/>
    <s v="Dump &amp; Return"/>
    <s v="273083-001"/>
    <x v="0"/>
    <m/>
    <x v="2"/>
    <x v="11"/>
  </r>
  <r>
    <d v="2023-04-28T00:00:00"/>
    <n v="25347"/>
    <s v="Dave"/>
    <s v="Rolloff"/>
    <x v="0"/>
    <x v="4"/>
    <n v="5060"/>
    <n v="2.5299999999999998"/>
    <n v="303.59999999999997"/>
    <s v="Dump &amp; Return"/>
    <n v="274237"/>
    <x v="0"/>
    <m/>
    <x v="2"/>
    <x v="11"/>
  </r>
  <r>
    <d v="2023-04-28T00:00:00"/>
    <n v="25354"/>
    <s v="Dave"/>
    <s v="Rolloff"/>
    <x v="0"/>
    <x v="4"/>
    <n v="9100"/>
    <n v="4.55"/>
    <n v="546"/>
    <s v="Final Pull"/>
    <s v="266702-002"/>
    <x v="0"/>
    <m/>
    <x v="2"/>
    <x v="11"/>
  </r>
  <r>
    <d v="2023-04-28T00:00:00"/>
    <n v="25373"/>
    <s v="Dave"/>
    <s v="Rolloff"/>
    <x v="0"/>
    <x v="4"/>
    <n v="500"/>
    <n v="0.25"/>
    <n v="30"/>
    <s v="Dump &amp; Return"/>
    <n v="12806286"/>
    <x v="0"/>
    <m/>
    <x v="2"/>
    <x v="11"/>
  </r>
  <r>
    <d v="2023-04-28T00:00:00"/>
    <n v="25418"/>
    <s v="dave"/>
    <s v="Rolloff"/>
    <x v="0"/>
    <x v="4"/>
    <n v="3340"/>
    <n v="1.67"/>
    <n v="200.39999999999998"/>
    <s v="Dump &amp; Return"/>
    <n v="269949"/>
    <x v="0"/>
    <m/>
    <x v="2"/>
    <x v="11"/>
  </r>
  <r>
    <d v="2023-04-28T00:00:00"/>
    <n v="25425"/>
    <s v="Dave"/>
    <s v="Rolloff"/>
    <x v="0"/>
    <x v="4"/>
    <n v="2820"/>
    <n v="1.41"/>
    <n v="169.2"/>
    <s v="Dump &amp; Return"/>
    <n v="261363"/>
    <x v="0"/>
    <m/>
    <x v="2"/>
    <x v="11"/>
  </r>
  <r>
    <d v="2023-04-28T00:00:00"/>
    <n v="25427"/>
    <s v="Dave"/>
    <s v="Rolloff"/>
    <x v="0"/>
    <x v="4"/>
    <n v="5800"/>
    <n v="2.9"/>
    <n v="348"/>
    <s v="Final Pull"/>
    <s v="270754-002"/>
    <x v="0"/>
    <m/>
    <x v="2"/>
    <x v="11"/>
  </r>
  <r>
    <d v="2023-04-28T00:00:00"/>
    <n v="25430"/>
    <s v="Bob"/>
    <s v="Rolloff"/>
    <x v="0"/>
    <x v="4"/>
    <n v="9340"/>
    <n v="4.67"/>
    <n v="560.4"/>
    <s v="Dump &amp; Return"/>
    <n v="262601"/>
    <x v="0"/>
    <m/>
    <x v="2"/>
    <x v="11"/>
  </r>
  <r>
    <d v="2023-04-28T00:00:00"/>
    <n v="25424"/>
    <s v="Bob"/>
    <s v="Rolloff"/>
    <x v="0"/>
    <x v="4"/>
    <n v="6480"/>
    <n v="3.24"/>
    <n v="388.8"/>
    <s v="Dump &amp; Return"/>
    <n v="262601"/>
    <x v="0"/>
    <m/>
    <x v="2"/>
    <x v="11"/>
  </r>
  <r>
    <d v="2022-05-02T00:00:00"/>
    <m/>
    <n v="2"/>
    <s v="Rolloff"/>
    <x v="0"/>
    <x v="5"/>
    <m/>
    <n v="0"/>
    <n v="0"/>
    <s v="Relocate"/>
    <s v="12797190-002"/>
    <x v="1"/>
    <s v="Weyco Ash Box"/>
    <x v="1"/>
    <x v="0"/>
  </r>
  <r>
    <d v="2022-05-02T00:00:00"/>
    <m/>
    <n v="5"/>
    <s v="Rolloff"/>
    <x v="0"/>
    <x v="5"/>
    <m/>
    <n v="0"/>
    <n v="0"/>
    <s v="Delivery"/>
    <n v="12797207"/>
    <x v="1"/>
    <s v="R Christenson # 8"/>
    <x v="1"/>
    <x v="0"/>
  </r>
  <r>
    <d v="2022-05-03T00:00:00"/>
    <m/>
    <n v="2"/>
    <s v="Rolloff"/>
    <x v="0"/>
    <x v="5"/>
    <m/>
    <n v="0"/>
    <n v="0"/>
    <s v="Delivery"/>
    <n v="268884"/>
    <x v="1"/>
    <s v="V Olson # 3530"/>
    <x v="1"/>
    <x v="0"/>
  </r>
  <r>
    <d v="2022-05-03T00:00:00"/>
    <m/>
    <n v="3"/>
    <s v="Rolloff"/>
    <x v="0"/>
    <x v="5"/>
    <m/>
    <n v="0"/>
    <n v="0"/>
    <s v="Delivery"/>
    <s v="263662-004"/>
    <x v="1"/>
    <s v="M Knecht # 2"/>
    <x v="1"/>
    <x v="0"/>
  </r>
  <r>
    <d v="2022-05-03T00:00:00"/>
    <m/>
    <n v="3"/>
    <s v="Rolloff"/>
    <x v="0"/>
    <x v="5"/>
    <m/>
    <n v="0"/>
    <n v="0"/>
    <s v="Delivery"/>
    <s v="266292-002"/>
    <x v="1"/>
    <s v="S Weir #1330"/>
    <x v="1"/>
    <x v="0"/>
  </r>
  <r>
    <d v="2022-05-04T00:00:00"/>
    <m/>
    <n v="3"/>
    <s v="Rolloff"/>
    <x v="0"/>
    <x v="5"/>
    <m/>
    <n v="0"/>
    <n v="0"/>
    <s v="Relocate"/>
    <s v="12797190-002"/>
    <x v="1"/>
    <s v="Weyco ash box"/>
    <x v="1"/>
    <x v="0"/>
  </r>
  <r>
    <d v="2022-05-04T00:00:00"/>
    <m/>
    <n v="3"/>
    <s v="Rolloff"/>
    <x v="0"/>
    <x v="5"/>
    <m/>
    <n v="0"/>
    <n v="0"/>
    <s v="Delivery"/>
    <s v="271705-002"/>
    <x v="1"/>
    <s v="C Burleson # 30"/>
    <x v="1"/>
    <x v="0"/>
  </r>
  <r>
    <d v="2022-05-05T00:00:00"/>
    <m/>
    <n v="3"/>
    <s v="Rolloff"/>
    <x v="0"/>
    <x v="5"/>
    <m/>
    <n v="0"/>
    <n v="0"/>
    <s v="Delivery"/>
    <n v="12798928"/>
    <x v="1"/>
    <s v="D McPherson # 21"/>
    <x v="1"/>
    <x v="0"/>
  </r>
  <r>
    <d v="2022-05-05T00:00:00"/>
    <m/>
    <n v="3"/>
    <s v="Rolloff"/>
    <x v="0"/>
    <x v="5"/>
    <m/>
    <n v="0"/>
    <n v="0"/>
    <s v="Delivery"/>
    <n v="262167"/>
    <x v="1"/>
    <s v="B Davies # 2530"/>
    <x v="1"/>
    <x v="0"/>
  </r>
  <r>
    <d v="2022-05-06T00:00:00"/>
    <m/>
    <n v="2"/>
    <s v="Rolloff"/>
    <x v="0"/>
    <x v="5"/>
    <m/>
    <n v="0"/>
    <n v="0"/>
    <s v="Delivery"/>
    <n v="12798936"/>
    <x v="1"/>
    <s v="Rognlins # 2830"/>
    <x v="1"/>
    <x v="0"/>
  </r>
  <r>
    <d v="2022-05-06T00:00:00"/>
    <m/>
    <n v="2"/>
    <s v="Rolloff"/>
    <x v="0"/>
    <x v="5"/>
    <m/>
    <n v="0"/>
    <n v="0"/>
    <s v="Relocate"/>
    <s v="12797190-002"/>
    <x v="1"/>
    <s v="Weyco Ash Box"/>
    <x v="1"/>
    <x v="0"/>
  </r>
  <r>
    <d v="2022-05-06T00:00:00"/>
    <m/>
    <n v="5"/>
    <s v="Rolloff"/>
    <x v="0"/>
    <x v="5"/>
    <m/>
    <n v="0"/>
    <n v="0"/>
    <s v="Delivery"/>
    <n v="12798952"/>
    <x v="1"/>
    <s v="J Rogers # 14"/>
    <x v="1"/>
    <x v="0"/>
  </r>
  <r>
    <d v="2022-05-08T00:00:00"/>
    <m/>
    <n v="3"/>
    <s v="Rolloff"/>
    <x v="0"/>
    <x v="5"/>
    <m/>
    <n v="0"/>
    <n v="0"/>
    <s v="Relocate"/>
    <s v="12797190-002"/>
    <x v="1"/>
    <s v="Weyco ash box"/>
    <x v="1"/>
    <x v="0"/>
  </r>
  <r>
    <d v="2022-05-10T00:00:00"/>
    <m/>
    <n v="2"/>
    <s v="Rolloff"/>
    <x v="0"/>
    <x v="5"/>
    <m/>
    <n v="0"/>
    <n v="0"/>
    <s v="Delivery"/>
    <n v="12798952"/>
    <x v="1"/>
    <s v="J Rogers # 2530"/>
    <x v="1"/>
    <x v="0"/>
  </r>
  <r>
    <d v="2022-05-10T00:00:00"/>
    <m/>
    <n v="2"/>
    <s v="Rolloff"/>
    <x v="0"/>
    <x v="5"/>
    <m/>
    <n v="0"/>
    <n v="0"/>
    <s v="Delivery"/>
    <n v="267600"/>
    <x v="1"/>
    <s v="J Lee # 6"/>
    <x v="1"/>
    <x v="0"/>
  </r>
  <r>
    <d v="2022-05-10T00:00:00"/>
    <m/>
    <n v="4"/>
    <s v="Rolloff"/>
    <x v="0"/>
    <x v="5"/>
    <m/>
    <n v="0"/>
    <n v="0"/>
    <s v="Delivery"/>
    <s v="261306-002"/>
    <x v="1"/>
    <s v="D Silva # 11"/>
    <x v="1"/>
    <x v="0"/>
  </r>
  <r>
    <d v="2022-05-10T00:00:00"/>
    <m/>
    <n v="5"/>
    <s v="Rolloff"/>
    <x v="0"/>
    <x v="5"/>
    <m/>
    <n v="0"/>
    <n v="0"/>
    <s v="Delivery"/>
    <s v="262847-002"/>
    <x v="1"/>
    <s v="A Davis # 29"/>
    <x v="1"/>
    <x v="0"/>
  </r>
  <r>
    <d v="2022-05-11T00:00:00"/>
    <m/>
    <n v="3"/>
    <s v="Rolloff"/>
    <x v="0"/>
    <x v="5"/>
    <m/>
    <n v="0"/>
    <n v="0"/>
    <s v="Delivery"/>
    <s v="267857-002"/>
    <x v="1"/>
    <s v="K Zumbuhl # 730"/>
    <x v="1"/>
    <x v="0"/>
  </r>
  <r>
    <d v="2022-05-12T00:00:00"/>
    <m/>
    <n v="3"/>
    <s v="Rolloff"/>
    <x v="0"/>
    <x v="5"/>
    <m/>
    <n v="0"/>
    <n v="0"/>
    <s v="Relocate"/>
    <s v="12797190-002"/>
    <x v="1"/>
    <s v="Weyco ash box"/>
    <x v="1"/>
    <x v="0"/>
  </r>
  <r>
    <d v="2022-05-13T00:00:00"/>
    <m/>
    <n v="2"/>
    <s v="Rolloff"/>
    <x v="0"/>
    <x v="5"/>
    <m/>
    <n v="0"/>
    <n v="0"/>
    <s v="Delivery"/>
    <n v="12798717"/>
    <x v="1"/>
    <s v="R Livingston # 6"/>
    <x v="1"/>
    <x v="0"/>
  </r>
  <r>
    <d v="2022-05-13T00:00:00"/>
    <m/>
    <n v="3"/>
    <s v="Rolloff"/>
    <x v="0"/>
    <x v="5"/>
    <m/>
    <n v="0"/>
    <n v="0"/>
    <s v="Delivery"/>
    <n v="273937"/>
    <x v="1"/>
    <s v="Wahkiakum Cnt /Km Tran # 3230 (metal)"/>
    <x v="0"/>
    <x v="0"/>
  </r>
  <r>
    <d v="2022-05-13T00:00:00"/>
    <m/>
    <n v="5"/>
    <s v="Rolloff"/>
    <x v="0"/>
    <x v="5"/>
    <m/>
    <n v="0"/>
    <n v="0"/>
    <s v="Delivery"/>
    <n v="12798537"/>
    <x v="1"/>
    <s v="C Klever # 8"/>
    <x v="1"/>
    <x v="0"/>
  </r>
  <r>
    <d v="2022-05-13T00:00:00"/>
    <m/>
    <n v="5"/>
    <s v="Rolloff"/>
    <x v="0"/>
    <x v="5"/>
    <m/>
    <n v="0"/>
    <n v="0"/>
    <s v="Delivery"/>
    <s v="262397-003"/>
    <x v="1"/>
    <s v="Naselle HS / bus gargae # 2630"/>
    <x v="1"/>
    <x v="0"/>
  </r>
  <r>
    <d v="2022-05-14T00:00:00"/>
    <m/>
    <n v="3"/>
    <s v="Rolloff"/>
    <x v="0"/>
    <x v="5"/>
    <m/>
    <n v="0"/>
    <n v="0"/>
    <s v="Relocate"/>
    <s v="12797190-002"/>
    <x v="1"/>
    <s v="Weyeco Ash Box"/>
    <x v="1"/>
    <x v="0"/>
  </r>
  <r>
    <d v="2022-05-16T00:00:00"/>
    <m/>
    <n v="4"/>
    <s v="Rolloff"/>
    <x v="0"/>
    <x v="5"/>
    <m/>
    <n v="0"/>
    <n v="0"/>
    <s v="Delivery"/>
    <n v="272632"/>
    <x v="1"/>
    <s v="M Morris # 14"/>
    <x v="1"/>
    <x v="0"/>
  </r>
  <r>
    <d v="2022-05-16T00:00:00"/>
    <m/>
    <n v="5"/>
    <s v="Rolloff"/>
    <x v="0"/>
    <x v="5"/>
    <m/>
    <n v="0"/>
    <n v="0"/>
    <s v="Relocate"/>
    <s v="12797190-002"/>
    <x v="1"/>
    <s v="Weyco Ash Box "/>
    <x v="1"/>
    <x v="0"/>
  </r>
  <r>
    <d v="2022-05-16T00:00:00"/>
    <m/>
    <n v="5"/>
    <s v="Rolloff"/>
    <x v="0"/>
    <x v="5"/>
    <m/>
    <n v="0"/>
    <n v="0"/>
    <s v="Delivery"/>
    <s v="12798407-002"/>
    <x v="1"/>
    <s v="J Pergrim # 130"/>
    <x v="1"/>
    <x v="0"/>
  </r>
  <r>
    <d v="2022-05-17T00:00:00"/>
    <m/>
    <n v="4"/>
    <s v="Rolloff"/>
    <x v="0"/>
    <x v="5"/>
    <m/>
    <n v="0"/>
    <n v="0"/>
    <s v="Delivery"/>
    <s v="274107-002"/>
    <x v="1"/>
    <s v="P Hjembo # 17"/>
    <x v="1"/>
    <x v="0"/>
  </r>
  <r>
    <d v="2022-05-18T00:00:00"/>
    <m/>
    <n v="2"/>
    <s v="Rolloff"/>
    <x v="0"/>
    <x v="5"/>
    <m/>
    <n v="0"/>
    <n v="0"/>
    <s v="Relocate"/>
    <s v="12797190-002"/>
    <x v="1"/>
    <s v="Weyco Ash Box "/>
    <x v="1"/>
    <x v="0"/>
  </r>
  <r>
    <d v="2022-05-19T00:00:00"/>
    <m/>
    <n v="2"/>
    <s v="Rolloff"/>
    <x v="0"/>
    <x v="5"/>
    <m/>
    <n v="0"/>
    <n v="0"/>
    <s v="Delivery"/>
    <s v="273618-002"/>
    <x v="1"/>
    <s v="C Kleinbart # 230"/>
    <x v="1"/>
    <x v="0"/>
  </r>
  <r>
    <d v="2022-05-19T00:00:00"/>
    <m/>
    <n v="2"/>
    <s v="Rolloff"/>
    <x v="0"/>
    <x v="5"/>
    <m/>
    <n v="0"/>
    <n v="0"/>
    <s v="Delivery"/>
    <n v="12799239"/>
    <x v="1"/>
    <s v="Aled Quality Roofing # 1430"/>
    <x v="1"/>
    <x v="0"/>
  </r>
  <r>
    <d v="2022-05-20T00:00:00"/>
    <m/>
    <n v="2"/>
    <s v="Rolloff"/>
    <x v="0"/>
    <x v="5"/>
    <m/>
    <n v="0"/>
    <n v="0"/>
    <s v="Delivery"/>
    <n v="12799213"/>
    <x v="1"/>
    <s v="A Boyd # 2330"/>
    <x v="1"/>
    <x v="0"/>
  </r>
  <r>
    <d v="2022-05-20T00:00:00"/>
    <m/>
    <n v="4"/>
    <s v="Rolloff"/>
    <x v="0"/>
    <x v="5"/>
    <m/>
    <n v="0"/>
    <n v="0"/>
    <s v="Relocate"/>
    <s v="12797190-002"/>
    <x v="1"/>
    <s v="Weyco Ash Box "/>
    <x v="1"/>
    <x v="0"/>
  </r>
  <r>
    <d v="2022-05-22T00:00:00"/>
    <m/>
    <n v="4"/>
    <s v="Rolloff"/>
    <x v="0"/>
    <x v="5"/>
    <m/>
    <n v="0"/>
    <n v="0"/>
    <s v="Relocate"/>
    <s v="127997190-002"/>
    <x v="1"/>
    <s v="Weyco Ash Box"/>
    <x v="1"/>
    <x v="0"/>
  </r>
  <r>
    <d v="2022-05-23T00:00:00"/>
    <m/>
    <n v="3"/>
    <s v="Rolloff"/>
    <x v="0"/>
    <x v="5"/>
    <m/>
    <n v="0"/>
    <n v="0"/>
    <s v="Delivery"/>
    <s v="261827-003"/>
    <x v="1"/>
    <s v="Naselle Youth Camp (1of2) #12"/>
    <x v="1"/>
    <x v="0"/>
  </r>
  <r>
    <d v="2022-05-23T00:00:00"/>
    <m/>
    <n v="3"/>
    <s v="Rolloff"/>
    <x v="0"/>
    <x v="5"/>
    <m/>
    <n v="0"/>
    <n v="0"/>
    <s v="Delivery"/>
    <n v="261827.003"/>
    <x v="1"/>
    <s v="Naselle Youth Camp (2of2) #23"/>
    <x v="1"/>
    <x v="0"/>
  </r>
  <r>
    <d v="2022-05-23T00:00:00"/>
    <m/>
    <n v="3"/>
    <s v="Rolloff"/>
    <x v="0"/>
    <x v="5"/>
    <m/>
    <n v="0"/>
    <n v="0"/>
    <s v="Delivery"/>
    <n v="12791448"/>
    <x v="1"/>
    <s v="S Carriles # 1330"/>
    <x v="1"/>
    <x v="0"/>
  </r>
  <r>
    <d v="2022-05-23T00:00:00"/>
    <m/>
    <n v="5"/>
    <s v="Rolloff"/>
    <x v="0"/>
    <x v="5"/>
    <m/>
    <n v="0"/>
    <n v="0"/>
    <s v="Delivery"/>
    <n v="267329"/>
    <x v="1"/>
    <s v="H Hallstrom # 230"/>
    <x v="1"/>
    <x v="0"/>
  </r>
  <r>
    <d v="2022-05-23T00:00:00"/>
    <m/>
    <n v="5"/>
    <s v="Rolloff"/>
    <x v="0"/>
    <x v="5"/>
    <m/>
    <n v="0"/>
    <n v="0"/>
    <s v="Delivery"/>
    <n v="267288"/>
    <x v="1"/>
    <s v="Baker &amp; Son Construction # 24"/>
    <x v="1"/>
    <x v="0"/>
  </r>
  <r>
    <d v="2022-05-24T00:00:00"/>
    <m/>
    <n v="2"/>
    <s v="Rolloff"/>
    <x v="0"/>
    <x v="5"/>
    <m/>
    <n v="0"/>
    <n v="0"/>
    <s v="Delivery"/>
    <n v="273881"/>
    <x v="1"/>
    <s v="S Curtis # 25"/>
    <x v="1"/>
    <x v="0"/>
  </r>
  <r>
    <d v="2022-05-24T00:00:00"/>
    <m/>
    <n v="3"/>
    <s v="Rolloff"/>
    <x v="0"/>
    <x v="5"/>
    <m/>
    <n v="0"/>
    <n v="0"/>
    <s v="Delivery"/>
    <s v="271787-002"/>
    <x v="1"/>
    <s v="M Meriwether # 16"/>
    <x v="1"/>
    <x v="0"/>
  </r>
  <r>
    <d v="2022-05-24T00:00:00"/>
    <m/>
    <n v="3"/>
    <s v="Rolloff"/>
    <x v="0"/>
    <x v="5"/>
    <m/>
    <n v="0"/>
    <n v="0"/>
    <s v="Delivery"/>
    <s v="265288-002"/>
    <x v="1"/>
    <s v="DCN Rentals # 11"/>
    <x v="1"/>
    <x v="0"/>
  </r>
  <r>
    <d v="2022-05-25T00:00:00"/>
    <m/>
    <n v="2"/>
    <s v="Rolloff"/>
    <x v="0"/>
    <x v="5"/>
    <m/>
    <n v="0"/>
    <n v="0"/>
    <s v="Delivery"/>
    <n v="12799346"/>
    <x v="1"/>
    <s v="T Olson # 22"/>
    <x v="1"/>
    <x v="0"/>
  </r>
  <r>
    <d v="2022-05-26T00:00:00"/>
    <m/>
    <n v="3"/>
    <s v="Rolloff"/>
    <x v="0"/>
    <x v="5"/>
    <m/>
    <n v="0"/>
    <n v="0"/>
    <s v="Delivery"/>
    <s v="12797190-002"/>
    <x v="1"/>
    <s v="Weyco Wood Box #330"/>
    <x v="1"/>
    <x v="0"/>
  </r>
  <r>
    <d v="2022-05-26T00:00:00"/>
    <m/>
    <n v="4"/>
    <s v="Rolloff"/>
    <x v="0"/>
    <x v="5"/>
    <m/>
    <n v="0"/>
    <n v="0"/>
    <s v="Delivery"/>
    <n v="12799070"/>
    <x v="1"/>
    <s v="T Jirava # 1230"/>
    <x v="1"/>
    <x v="0"/>
  </r>
  <r>
    <d v="2022-05-26T00:00:00"/>
    <m/>
    <n v="4"/>
    <s v="Rolloff"/>
    <x v="0"/>
    <x v="5"/>
    <m/>
    <n v="0"/>
    <n v="0"/>
    <s v="Delivery"/>
    <n v="12799427"/>
    <x v="1"/>
    <s v="R Miller # 21"/>
    <x v="1"/>
    <x v="0"/>
  </r>
  <r>
    <d v="2022-05-27T00:00:00"/>
    <m/>
    <n v="2"/>
    <s v="Rolloff"/>
    <x v="0"/>
    <x v="5"/>
    <m/>
    <n v="0"/>
    <n v="0"/>
    <s v="Delivery"/>
    <s v="261128-002"/>
    <x v="1"/>
    <s v="B Hash # 3"/>
    <x v="1"/>
    <x v="0"/>
  </r>
  <r>
    <d v="2022-05-27T00:00:00"/>
    <m/>
    <n v="2"/>
    <s v="Rolloff"/>
    <x v="0"/>
    <x v="5"/>
    <m/>
    <n v="0"/>
    <n v="0"/>
    <s v="Delivery"/>
    <n v="122799439"/>
    <x v="1"/>
    <s v="Dwell Seaview # 1730"/>
    <x v="1"/>
    <x v="0"/>
  </r>
  <r>
    <d v="2022-05-27T00:00:00"/>
    <m/>
    <n v="3"/>
    <s v="Rolloff"/>
    <x v="0"/>
    <x v="5"/>
    <m/>
    <n v="0"/>
    <n v="0"/>
    <s v="Delivery"/>
    <s v="260597-004"/>
    <x v="1"/>
    <s v="Dr Roof # 330"/>
    <x v="1"/>
    <x v="0"/>
  </r>
  <r>
    <d v="2022-05-27T00:00:00"/>
    <m/>
    <n v="3"/>
    <s v="Rolloff"/>
    <x v="0"/>
    <x v="5"/>
    <m/>
    <n v="0"/>
    <n v="0"/>
    <s v="Delivery"/>
    <n v="263618"/>
    <x v="1"/>
    <s v="J Butler # 1"/>
    <x v="1"/>
    <x v="0"/>
  </r>
  <r>
    <d v="2022-05-27T00:00:00"/>
    <m/>
    <n v="3"/>
    <s v="Rolloff"/>
    <x v="0"/>
    <x v="5"/>
    <m/>
    <n v="0"/>
    <n v="0"/>
    <s v="Delivery"/>
    <n v="12799440"/>
    <x v="1"/>
    <s v="D Ellis # 2230"/>
    <x v="1"/>
    <x v="0"/>
  </r>
  <r>
    <d v="2022-05-29T00:00:00"/>
    <m/>
    <n v="3"/>
    <s v="Rolloff"/>
    <x v="0"/>
    <x v="5"/>
    <m/>
    <n v="0"/>
    <n v="0"/>
    <s v="Delivery"/>
    <s v="12797190-002"/>
    <x v="1"/>
    <s v="Weyco 2nd wood box # 2930"/>
    <x v="1"/>
    <x v="0"/>
  </r>
  <r>
    <d v="2022-05-29T00:00:00"/>
    <m/>
    <n v="3"/>
    <s v="Rolloff"/>
    <x v="0"/>
    <x v="5"/>
    <m/>
    <n v="0"/>
    <n v="0"/>
    <s v="Relocate"/>
    <s v="12797190-002"/>
    <x v="1"/>
    <s v="Weyco Ash Box"/>
    <x v="1"/>
    <x v="0"/>
  </r>
  <r>
    <d v="2022-05-30T00:00:00"/>
    <m/>
    <n v="4"/>
    <s v="Rolloff"/>
    <x v="0"/>
    <x v="5"/>
    <m/>
    <n v="0"/>
    <n v="0"/>
    <s v="Relocate"/>
    <s v="12797190-002"/>
    <x v="1"/>
    <s v="Weyco Ash Box "/>
    <x v="1"/>
    <x v="0"/>
  </r>
  <r>
    <d v="2022-05-30T00:00:00"/>
    <m/>
    <n v="5"/>
    <s v="Rolloff"/>
    <x v="0"/>
    <x v="5"/>
    <m/>
    <n v="0"/>
    <n v="0"/>
    <s v="Delivery"/>
    <s v="268741-002"/>
    <x v="1"/>
    <s v="Red Barn # 11"/>
    <x v="1"/>
    <x v="0"/>
  </r>
  <r>
    <d v="2022-05-31T00:00:00"/>
    <m/>
    <n v="2"/>
    <s v="Rolloff"/>
    <x v="0"/>
    <x v="5"/>
    <m/>
    <n v="0"/>
    <n v="0"/>
    <s v="Delivery"/>
    <n v="270898"/>
    <x v="1"/>
    <s v="PNE Construction # 130"/>
    <x v="1"/>
    <x v="0"/>
  </r>
  <r>
    <d v="2022-05-31T00:00:00"/>
    <m/>
    <n v="2"/>
    <s v="Rolloff"/>
    <x v="0"/>
    <x v="5"/>
    <m/>
    <n v="0"/>
    <n v="0"/>
    <s v="Delivery"/>
    <s v="260597-004"/>
    <x v="1"/>
    <s v="Dr Roof # 730"/>
    <x v="1"/>
    <x v="0"/>
  </r>
  <r>
    <d v="2022-06-01T00:00:00"/>
    <m/>
    <n v="3"/>
    <s v="Rolloff"/>
    <x v="0"/>
    <x v="5"/>
    <m/>
    <n v="0"/>
    <n v="0"/>
    <s v="Delivery"/>
    <n v="273733"/>
    <x v="1"/>
    <s v="B Badger # 6"/>
    <x v="1"/>
    <x v="1"/>
  </r>
  <r>
    <d v="2022-06-01T00:00:00"/>
    <m/>
    <n v="5"/>
    <s v="Rolloff"/>
    <x v="0"/>
    <x v="5"/>
    <m/>
    <n v="0"/>
    <n v="0"/>
    <s v="Delivery"/>
    <n v="12799213"/>
    <x v="1"/>
    <s v="A Boyd #9"/>
    <x v="1"/>
    <x v="1"/>
  </r>
  <r>
    <d v="2022-06-02T00:00:00"/>
    <m/>
    <n v="2"/>
    <s v="Rolloff"/>
    <x v="0"/>
    <x v="5"/>
    <m/>
    <n v="0"/>
    <n v="0"/>
    <s v="Relocate"/>
    <s v="268741-002"/>
    <x v="1"/>
    <s v="Red Barn # 11"/>
    <x v="1"/>
    <x v="1"/>
  </r>
  <r>
    <d v="2022-06-02T00:00:00"/>
    <m/>
    <n v="3"/>
    <s v="Rolloff"/>
    <x v="0"/>
    <x v="5"/>
    <m/>
    <n v="0"/>
    <n v="0"/>
    <s v="Relocate"/>
    <s v="12797190-002"/>
    <x v="1"/>
    <s v="Weyco Ash Box  (1st)"/>
    <x v="1"/>
    <x v="1"/>
  </r>
  <r>
    <d v="2022-06-03T00:00:00"/>
    <m/>
    <n v="2"/>
    <s v="Rolloff"/>
    <x v="0"/>
    <x v="5"/>
    <m/>
    <n v="0"/>
    <n v="0"/>
    <s v="Delivery"/>
    <n v="12799610"/>
    <x v="1"/>
    <s v="K Hogg # 30"/>
    <x v="1"/>
    <x v="1"/>
  </r>
  <r>
    <d v="2022-06-03T00:00:00"/>
    <m/>
    <n v="2"/>
    <s v="Rolloff"/>
    <x v="0"/>
    <x v="5"/>
    <m/>
    <n v="0"/>
    <n v="0"/>
    <s v="Delivery"/>
    <n v="12799647"/>
    <x v="1"/>
    <s v="C Huddleston # 1230"/>
    <x v="1"/>
    <x v="1"/>
  </r>
  <r>
    <d v="2022-06-04T00:00:00"/>
    <m/>
    <n v="5"/>
    <s v="Rolloff"/>
    <x v="0"/>
    <x v="5"/>
    <m/>
    <n v="0"/>
    <n v="0"/>
    <s v="Relocate"/>
    <s v="12797190-002"/>
    <x v="1"/>
    <s v="Weyco Ash Box  (2nd)"/>
    <x v="1"/>
    <x v="1"/>
  </r>
  <r>
    <d v="2022-06-06T00:00:00"/>
    <m/>
    <n v="5"/>
    <s v="Rolloff"/>
    <x v="0"/>
    <x v="5"/>
    <m/>
    <n v="0"/>
    <n v="0"/>
    <s v="Delivery"/>
    <n v="12799644"/>
    <x v="1"/>
    <s v="E Starheim # 2930"/>
    <x v="1"/>
    <x v="1"/>
  </r>
  <r>
    <d v="2022-06-07T00:00:00"/>
    <m/>
    <n v="2"/>
    <s v="Rolloff"/>
    <x v="0"/>
    <x v="5"/>
    <m/>
    <n v="0"/>
    <n v="0"/>
    <s v="Delivery"/>
    <s v="260597-005"/>
    <x v="1"/>
    <s v="Dr Roof # 2530"/>
    <x v="1"/>
    <x v="1"/>
  </r>
  <r>
    <d v="2022-06-07T00:00:00"/>
    <m/>
    <n v="2"/>
    <s v="Rolloff"/>
    <x v="0"/>
    <x v="5"/>
    <m/>
    <n v="0"/>
    <n v="0"/>
    <s v="Delivery"/>
    <n v="12799676"/>
    <x v="1"/>
    <s v="K Nichols # 17"/>
    <x v="1"/>
    <x v="1"/>
  </r>
  <r>
    <d v="2022-06-07T00:00:00"/>
    <m/>
    <n v="4"/>
    <s v="Rolloff"/>
    <x v="0"/>
    <x v="5"/>
    <m/>
    <n v="0"/>
    <n v="0"/>
    <s v="Relocate"/>
    <s v="12797190-002"/>
    <x v="1"/>
    <s v="Weyco Ash Box :(1st)"/>
    <x v="1"/>
    <x v="1"/>
  </r>
  <r>
    <d v="2022-06-08T00:00:00"/>
    <m/>
    <n v="2"/>
    <s v="Rolloff"/>
    <x v="0"/>
    <x v="5"/>
    <m/>
    <n v="0"/>
    <n v="0"/>
    <s v="Delivery"/>
    <s v="270564-002"/>
    <x v="1"/>
    <s v="P Coleman # 1230"/>
    <x v="1"/>
    <x v="1"/>
  </r>
  <r>
    <d v="2022-06-08T00:00:00"/>
    <m/>
    <n v="5"/>
    <s v="Rolloff"/>
    <x v="0"/>
    <x v="5"/>
    <m/>
    <n v="0"/>
    <n v="0"/>
    <s v="Delivery"/>
    <n v="268528"/>
    <x v="1"/>
    <s v="Naselle Youth Camp School # 14"/>
    <x v="1"/>
    <x v="1"/>
  </r>
  <r>
    <d v="2022-06-08T00:00:00"/>
    <m/>
    <n v="5"/>
    <s v="Rolloff"/>
    <x v="0"/>
    <x v="5"/>
    <m/>
    <n v="0"/>
    <n v="0"/>
    <s v="Delivery"/>
    <n v="268528"/>
    <x v="1"/>
    <s v="Naselle Youth Camp School # 22"/>
    <x v="1"/>
    <x v="1"/>
  </r>
  <r>
    <d v="2022-06-09T00:00:00"/>
    <m/>
    <n v="2"/>
    <s v="Rolloff"/>
    <x v="0"/>
    <x v="5"/>
    <m/>
    <n v="0"/>
    <n v="0"/>
    <s v="Delivery"/>
    <n v="12799772"/>
    <x v="1"/>
    <s v="S Caren # 630"/>
    <x v="1"/>
    <x v="1"/>
  </r>
  <r>
    <d v="2022-06-09T00:00:00"/>
    <m/>
    <n v="2"/>
    <s v="Rolloff"/>
    <x v="0"/>
    <x v="5"/>
    <m/>
    <n v="0"/>
    <n v="0"/>
    <s v="Delivery"/>
    <n v="12799780"/>
    <x v="1"/>
    <s v="C Engel # 730"/>
    <x v="1"/>
    <x v="1"/>
  </r>
  <r>
    <d v="2022-06-09T00:00:00"/>
    <m/>
    <n v="5"/>
    <s v="Rolloff"/>
    <x v="0"/>
    <x v="5"/>
    <m/>
    <n v="0"/>
    <n v="0"/>
    <s v="Delivery"/>
    <n v="12799640"/>
    <x v="1"/>
    <s v="Z Helmandollar # 30"/>
    <x v="1"/>
    <x v="1"/>
  </r>
  <r>
    <d v="2022-06-09T00:00:00"/>
    <m/>
    <n v="5"/>
    <s v="Rolloff"/>
    <x v="0"/>
    <x v="5"/>
    <m/>
    <n v="0"/>
    <n v="0"/>
    <s v="Final Pull"/>
    <s v="268741-002"/>
    <x v="1"/>
    <s v="Red Barn # 11 (haul only)"/>
    <x v="1"/>
    <x v="1"/>
  </r>
  <r>
    <d v="2022-06-09T00:00:00"/>
    <m/>
    <n v="2"/>
    <s v="Rolloff"/>
    <x v="0"/>
    <x v="5"/>
    <m/>
    <n v="0"/>
    <n v="0"/>
    <s v="Relocate"/>
    <s v="12797190-002"/>
    <x v="1"/>
    <s v="Weyco Ash Box  (2nd)"/>
    <x v="1"/>
    <x v="1"/>
  </r>
  <r>
    <d v="2022-06-10T00:00:00"/>
    <m/>
    <n v="2"/>
    <s v="Rolloff"/>
    <x v="0"/>
    <x v="5"/>
    <m/>
    <n v="0"/>
    <n v="0"/>
    <s v="Delivery"/>
    <s v="12797190-002"/>
    <x v="1"/>
    <s v="Weyco Wood # 1430"/>
    <x v="1"/>
    <x v="1"/>
  </r>
  <r>
    <d v="2022-06-10T00:00:00"/>
    <m/>
    <n v="4"/>
    <s v="Rolloff"/>
    <x v="0"/>
    <x v="5"/>
    <m/>
    <n v="0"/>
    <n v="0"/>
    <s v="Delivery"/>
    <n v="12799824"/>
    <x v="1"/>
    <s v="T Mohon # 2830"/>
    <x v="1"/>
    <x v="1"/>
  </r>
  <r>
    <d v="2022-06-11T00:00:00"/>
    <m/>
    <n v="2"/>
    <s v="Rolloff"/>
    <x v="0"/>
    <x v="5"/>
    <m/>
    <n v="0"/>
    <n v="0"/>
    <s v="Relocate"/>
    <s v="12797190-002"/>
    <x v="1"/>
    <s v="Weyco Ash Box  (1st)"/>
    <x v="1"/>
    <x v="1"/>
  </r>
  <r>
    <d v="2022-06-13T00:00:00"/>
    <m/>
    <n v="3"/>
    <s v="Rolloff"/>
    <x v="0"/>
    <x v="5"/>
    <m/>
    <n v="0"/>
    <n v="0"/>
    <s v="Delivery"/>
    <n v="12799715"/>
    <x v="1"/>
    <s v="D McKinney # 11"/>
    <x v="1"/>
    <x v="1"/>
  </r>
  <r>
    <d v="2022-06-13T00:00:00"/>
    <m/>
    <n v="3"/>
    <s v="Rolloff"/>
    <x v="0"/>
    <x v="5"/>
    <m/>
    <n v="0"/>
    <n v="0"/>
    <s v="Relocate"/>
    <s v="12797190-002"/>
    <x v="1"/>
    <s v="Weyco Ash Box"/>
    <x v="1"/>
    <x v="1"/>
  </r>
  <r>
    <d v="2022-06-14T00:00:00"/>
    <m/>
    <n v="4"/>
    <s v="Rolloff"/>
    <x v="0"/>
    <x v="5"/>
    <m/>
    <n v="0"/>
    <n v="0"/>
    <s v="Delivery"/>
    <s v="12797700-002"/>
    <x v="1"/>
    <s v="T Wade # 7"/>
    <x v="1"/>
    <x v="1"/>
  </r>
  <r>
    <d v="2022-06-15T00:00:00"/>
    <m/>
    <n v="2"/>
    <s v="Rolloff"/>
    <x v="0"/>
    <x v="5"/>
    <m/>
    <n v="0"/>
    <n v="0"/>
    <s v="Delivery"/>
    <n v="12799907"/>
    <x v="1"/>
    <s v="G Dhernishoff # 3230"/>
    <x v="1"/>
    <x v="1"/>
  </r>
  <r>
    <d v="2022-06-15T00:00:00"/>
    <m/>
    <n v="2"/>
    <s v="Rolloff"/>
    <x v="0"/>
    <x v="5"/>
    <m/>
    <n v="0"/>
    <n v="0"/>
    <s v="Delivery"/>
    <n v="12799924"/>
    <x v="1"/>
    <s v="G Del Valle # 2230"/>
    <x v="1"/>
    <x v="1"/>
  </r>
  <r>
    <d v="2022-06-15T00:00:00"/>
    <m/>
    <n v="3"/>
    <s v="Rolloff"/>
    <x v="0"/>
    <x v="5"/>
    <m/>
    <n v="0"/>
    <n v="0"/>
    <s v="Relocate"/>
    <s v="12797190-002"/>
    <x v="1"/>
    <s v="Weyco Ash Box (1st)"/>
    <x v="1"/>
    <x v="1"/>
  </r>
  <r>
    <d v="2022-06-15T00:00:00"/>
    <m/>
    <n v="5"/>
    <s v="Rolloff"/>
    <x v="0"/>
    <x v="5"/>
    <m/>
    <n v="0"/>
    <n v="0"/>
    <s v="Delivery"/>
    <n v="12799943"/>
    <x v="1"/>
    <s v="JF Construction # 1530"/>
    <x v="1"/>
    <x v="1"/>
  </r>
  <r>
    <d v="2022-06-15T00:00:00"/>
    <m/>
    <n v="5"/>
    <s v="Rolloff"/>
    <x v="0"/>
    <x v="5"/>
    <m/>
    <n v="0"/>
    <n v="0"/>
    <s v="Delivery"/>
    <n v="12799881"/>
    <x v="1"/>
    <s v="M Norelius # 14"/>
    <x v="1"/>
    <x v="1"/>
  </r>
  <r>
    <d v="2022-06-15T00:00:00"/>
    <m/>
    <n v="5"/>
    <s v="Rolloff"/>
    <x v="0"/>
    <x v="5"/>
    <m/>
    <n v="0"/>
    <n v="0"/>
    <s v="Delivery"/>
    <n v="12799930"/>
    <x v="1"/>
    <s v="N Anderson # 30"/>
    <x v="1"/>
    <x v="1"/>
  </r>
  <r>
    <d v="2022-06-16T00:00:00"/>
    <m/>
    <n v="2"/>
    <s v="Rolloff"/>
    <x v="0"/>
    <x v="5"/>
    <m/>
    <n v="0"/>
    <n v="0"/>
    <s v="Delivery"/>
    <n v="273744"/>
    <x v="1"/>
    <s v="A Osborn # 1230"/>
    <x v="1"/>
    <x v="1"/>
  </r>
  <r>
    <d v="2022-06-16T00:00:00"/>
    <m/>
    <n v="3"/>
    <s v="Rolloff"/>
    <x v="0"/>
    <x v="5"/>
    <m/>
    <n v="0"/>
    <n v="0"/>
    <s v="Delivery"/>
    <s v="265931-002"/>
    <x v="1"/>
    <s v="G Quinlan # 2330"/>
    <x v="1"/>
    <x v="1"/>
  </r>
  <r>
    <d v="2022-06-17T00:00:00"/>
    <m/>
    <n v="5"/>
    <s v="Rolloff"/>
    <x v="0"/>
    <x v="5"/>
    <m/>
    <n v="0"/>
    <n v="0"/>
    <s v="Delivery"/>
    <n v="12799346"/>
    <x v="1"/>
    <s v="T Olson # 31"/>
    <x v="1"/>
    <x v="1"/>
  </r>
  <r>
    <d v="2022-06-18T00:00:00"/>
    <m/>
    <n v="5"/>
    <s v="Rolloff"/>
    <x v="0"/>
    <x v="5"/>
    <m/>
    <n v="0"/>
    <n v="0"/>
    <s v="Relocate"/>
    <s v="12797190-002"/>
    <x v="1"/>
    <s v="Weyco Ash Box (2nd)"/>
    <x v="1"/>
    <x v="1"/>
  </r>
  <r>
    <d v="2022-06-20T00:00:00"/>
    <m/>
    <n v="2"/>
    <s v="Rolloff"/>
    <x v="0"/>
    <x v="5"/>
    <m/>
    <n v="0"/>
    <n v="0"/>
    <s v="Relocate"/>
    <s v="12797190-002"/>
    <x v="1"/>
    <s v="Weyco Ash Box (1st)"/>
    <x v="1"/>
    <x v="1"/>
  </r>
  <r>
    <d v="2022-06-20T00:00:00"/>
    <m/>
    <n v="5"/>
    <s v="Rolloff"/>
    <x v="0"/>
    <x v="5"/>
    <m/>
    <n v="0"/>
    <n v="0"/>
    <s v="Delivery"/>
    <n v="12800011"/>
    <x v="1"/>
    <s v="H Braun # 3130"/>
    <x v="1"/>
    <x v="1"/>
  </r>
  <r>
    <d v="2022-06-21T00:00:00"/>
    <m/>
    <n v="2"/>
    <s v="Rolloff"/>
    <x v="0"/>
    <x v="5"/>
    <m/>
    <n v="0"/>
    <n v="0"/>
    <s v="Delivery"/>
    <n v="12800075"/>
    <x v="1"/>
    <s v="D Brown # 1930"/>
    <x v="1"/>
    <x v="1"/>
  </r>
  <r>
    <d v="2022-06-21T00:00:00"/>
    <m/>
    <n v="4"/>
    <s v="Rolloff"/>
    <x v="0"/>
    <x v="5"/>
    <m/>
    <n v="0"/>
    <n v="0"/>
    <s v="Delivery"/>
    <s v="266292-002"/>
    <x v="1"/>
    <s v="S Weir # 3030"/>
    <x v="1"/>
    <x v="1"/>
  </r>
  <r>
    <d v="2022-06-22T00:00:00"/>
    <m/>
    <n v="2"/>
    <s v="Rolloff"/>
    <x v="0"/>
    <x v="5"/>
    <m/>
    <n v="0"/>
    <n v="0"/>
    <s v="Relocate"/>
    <s v="12797190-002"/>
    <x v="1"/>
    <s v="Weyco Ash Box (2nd)"/>
    <x v="1"/>
    <x v="1"/>
  </r>
  <r>
    <d v="2022-06-22T00:00:00"/>
    <m/>
    <n v="2"/>
    <s v="Rolloff"/>
    <x v="0"/>
    <x v="5"/>
    <m/>
    <n v="0"/>
    <n v="0"/>
    <s v="Delivery"/>
    <s v="268603-002"/>
    <x v="1"/>
    <s v="S Ritzman # 17"/>
    <x v="1"/>
    <x v="1"/>
  </r>
  <r>
    <d v="2022-06-22T00:00:00"/>
    <m/>
    <n v="3"/>
    <s v="Rolloff"/>
    <x v="0"/>
    <x v="5"/>
    <m/>
    <n v="0"/>
    <n v="0"/>
    <s v="Delivery"/>
    <s v="260773-002"/>
    <x v="1"/>
    <s v="C Watters # 2730"/>
    <x v="1"/>
    <x v="1"/>
  </r>
  <r>
    <d v="2022-06-22T00:00:00"/>
    <m/>
    <n v="3"/>
    <s v="Rolloff"/>
    <x v="0"/>
    <x v="5"/>
    <m/>
    <n v="0"/>
    <n v="0"/>
    <s v="Delivery"/>
    <n v="12800053"/>
    <x v="1"/>
    <s v="T Goulter #18"/>
    <x v="1"/>
    <x v="1"/>
  </r>
  <r>
    <d v="2022-06-22T00:00:00"/>
    <m/>
    <n v="5"/>
    <s v="Rolloff"/>
    <x v="0"/>
    <x v="5"/>
    <m/>
    <n v="0"/>
    <n v="0"/>
    <s v="Relocate"/>
    <n v="12799439"/>
    <x v="1"/>
    <s v="Dwell Seaview # 1730"/>
    <x v="1"/>
    <x v="1"/>
  </r>
  <r>
    <d v="2022-06-23T00:00:00"/>
    <m/>
    <n v="2"/>
    <s v="Rolloff"/>
    <x v="0"/>
    <x v="5"/>
    <m/>
    <n v="0"/>
    <n v="0"/>
    <s v="Delivery"/>
    <s v="273923-002"/>
    <x v="1"/>
    <s v="B Farrelll # 7"/>
    <x v="1"/>
    <x v="1"/>
  </r>
  <r>
    <d v="2022-06-23T00:00:00"/>
    <m/>
    <n v="4"/>
    <s v="Rolloff"/>
    <x v="0"/>
    <x v="5"/>
    <m/>
    <n v="0"/>
    <n v="0"/>
    <s v="Delivery"/>
    <s v="273466-002"/>
    <x v="1"/>
    <s v="C Fritsch # 1430"/>
    <x v="1"/>
    <x v="1"/>
  </r>
  <r>
    <d v="2022-06-23T00:00:00"/>
    <m/>
    <n v="5"/>
    <s v="Rolloff"/>
    <x v="0"/>
    <x v="5"/>
    <m/>
    <n v="0"/>
    <n v="0"/>
    <s v="Delivery"/>
    <s v="272722-002"/>
    <x v="1"/>
    <s v="R Lake # 2230"/>
    <x v="1"/>
    <x v="1"/>
  </r>
  <r>
    <d v="2022-06-23T00:00:00"/>
    <m/>
    <n v="5"/>
    <s v="Rolloff"/>
    <x v="0"/>
    <x v="5"/>
    <m/>
    <n v="0"/>
    <n v="0"/>
    <s v="Delivery"/>
    <s v="271434-002"/>
    <x v="1"/>
    <s v="W Epperson # 26"/>
    <x v="1"/>
    <x v="1"/>
  </r>
  <r>
    <d v="2022-06-26T00:00:00"/>
    <m/>
    <n v="2"/>
    <s v="Rolloff"/>
    <x v="0"/>
    <x v="5"/>
    <m/>
    <n v="0"/>
    <n v="0"/>
    <s v="Relocate"/>
    <s v="12797190-002"/>
    <x v="1"/>
    <s v="Weyco Ash Box (1st)"/>
    <x v="1"/>
    <x v="1"/>
  </r>
  <r>
    <d v="2022-06-27T00:00:00"/>
    <m/>
    <n v="2"/>
    <s v="Rolloff"/>
    <x v="0"/>
    <x v="5"/>
    <m/>
    <n v="0"/>
    <n v="0"/>
    <s v="Delivery"/>
    <n v="262601"/>
    <x v="1"/>
    <s v="Tapani # 2630"/>
    <x v="1"/>
    <x v="1"/>
  </r>
  <r>
    <d v="2022-06-27T00:00:00"/>
    <m/>
    <n v="2"/>
    <s v="Rolloff"/>
    <x v="0"/>
    <x v="5"/>
    <m/>
    <n v="0"/>
    <n v="0"/>
    <s v="Delivery"/>
    <s v="270354-002"/>
    <x v="1"/>
    <s v="Lewis Pacific Swiss # 20"/>
    <x v="1"/>
    <x v="1"/>
  </r>
  <r>
    <d v="2022-06-28T00:00:00"/>
    <m/>
    <n v="5"/>
    <s v="Rolloff"/>
    <x v="0"/>
    <x v="5"/>
    <m/>
    <n v="0"/>
    <n v="0"/>
    <s v="Delivery"/>
    <s v="264342-002"/>
    <x v="1"/>
    <s v="M Sampsel/Pam (emloyee) # 1630"/>
    <x v="1"/>
    <x v="1"/>
  </r>
  <r>
    <d v="2022-06-29T00:00:00"/>
    <m/>
    <n v="3"/>
    <s v="Rolloff"/>
    <x v="0"/>
    <x v="5"/>
    <m/>
    <n v="0"/>
    <n v="0"/>
    <s v="Relocate"/>
    <s v="12797190-002"/>
    <x v="1"/>
    <s v="Weyco Ash Box (2nd)"/>
    <x v="1"/>
    <x v="1"/>
  </r>
  <r>
    <d v="2022-06-29T00:00:00"/>
    <m/>
    <n v="5"/>
    <s v="Rolloff"/>
    <x v="0"/>
    <x v="5"/>
    <m/>
    <n v="0"/>
    <n v="0"/>
    <s v="Delivery"/>
    <s v="265779-002"/>
    <x v="1"/>
    <s v="Discover Recovry #27"/>
    <x v="1"/>
    <x v="1"/>
  </r>
  <r>
    <d v="2022-06-29T00:00:00"/>
    <m/>
    <n v="5"/>
    <s v="Rolloff"/>
    <x v="0"/>
    <x v="5"/>
    <m/>
    <n v="0"/>
    <n v="0"/>
    <s v="Delivery"/>
    <n v="271972"/>
    <x v="1"/>
    <s v="A Morris 3 2430"/>
    <x v="1"/>
    <x v="1"/>
  </r>
  <r>
    <d v="2022-06-30T00:00:00"/>
    <m/>
    <n v="5"/>
    <s v="Rolloff"/>
    <x v="0"/>
    <x v="5"/>
    <m/>
    <n v="0"/>
    <n v="0"/>
    <s v="Delivery"/>
    <n v="262167"/>
    <x v="1"/>
    <s v="B Davies # 3330"/>
    <x v="1"/>
    <x v="1"/>
  </r>
  <r>
    <d v="2022-07-01T00:00:00"/>
    <m/>
    <n v="2"/>
    <s v="Rolloff"/>
    <x v="0"/>
    <x v="5"/>
    <m/>
    <n v="0"/>
    <n v="0"/>
    <s v="Delivery"/>
    <s v="272987-002"/>
    <x v="1"/>
    <s v="N Duddington #8"/>
    <x v="1"/>
    <x v="2"/>
  </r>
  <r>
    <d v="2022-07-01T00:00:00"/>
    <m/>
    <n v="3"/>
    <s v="Rolloff"/>
    <x v="0"/>
    <x v="5"/>
    <m/>
    <n v="0"/>
    <n v="0"/>
    <s v="Relocate"/>
    <s v="12797190-002"/>
    <x v="1"/>
    <s v="Weyco Ash Box (1st)"/>
    <x v="1"/>
    <x v="2"/>
  </r>
  <r>
    <d v="2022-07-01T00:00:00"/>
    <m/>
    <n v="5"/>
    <s v="Rolloff"/>
    <x v="0"/>
    <x v="5"/>
    <m/>
    <n v="0"/>
    <n v="0"/>
    <s v="Delivery"/>
    <s v="270850-003"/>
    <x v="1"/>
    <s v="LB City/ Sid Snyder# 1030"/>
    <x v="1"/>
    <x v="2"/>
  </r>
  <r>
    <d v="2022-07-01T00:00:00"/>
    <m/>
    <n v="5"/>
    <s v="Rolloff"/>
    <x v="0"/>
    <x v="5"/>
    <m/>
    <n v="0"/>
    <n v="0"/>
    <s v="Delivery"/>
    <s v="270950-002"/>
    <x v="1"/>
    <s v="LB City/Bolstad #330"/>
    <x v="1"/>
    <x v="2"/>
  </r>
  <r>
    <d v="2022-07-01T00:00:00"/>
    <m/>
    <n v="5"/>
    <s v="Rolloff"/>
    <x v="0"/>
    <x v="5"/>
    <m/>
    <n v="0"/>
    <n v="0"/>
    <s v="Delivery"/>
    <s v="265377-012"/>
    <x v="1"/>
    <s v="Pac county DCD/Seaview #3030"/>
    <x v="1"/>
    <x v="2"/>
  </r>
  <r>
    <d v="2022-07-01T00:00:00"/>
    <m/>
    <n v="5"/>
    <s v="Rolloff"/>
    <x v="0"/>
    <x v="5"/>
    <m/>
    <n v="0"/>
    <n v="0"/>
    <s v="Delivery"/>
    <s v="273450-001"/>
    <x v="1"/>
    <s v="Cape D/Seaview # 930"/>
    <x v="1"/>
    <x v="2"/>
  </r>
  <r>
    <d v="2022-07-01T00:00:00"/>
    <m/>
    <n v="5"/>
    <s v="Rolloff"/>
    <x v="0"/>
    <x v="5"/>
    <m/>
    <n v="0"/>
    <n v="0"/>
    <s v="Delivery"/>
    <s v="273450-002"/>
    <x v="1"/>
    <s v="Cape D/Cranberry # 1330"/>
    <x v="1"/>
    <x v="2"/>
  </r>
  <r>
    <d v="2022-07-01T00:00:00"/>
    <m/>
    <n v="5"/>
    <s v="Rolloff"/>
    <x v="0"/>
    <x v="5"/>
    <m/>
    <n v="0"/>
    <n v="0"/>
    <s v="Delivery"/>
    <s v="273450-003"/>
    <x v="1"/>
    <s v="Cape D/Klipsan # 1130"/>
    <x v="1"/>
    <x v="2"/>
  </r>
  <r>
    <d v="2022-07-01T00:00:00"/>
    <m/>
    <n v="5"/>
    <s v="Rolloff"/>
    <x v="0"/>
    <x v="5"/>
    <m/>
    <n v="0"/>
    <n v="0"/>
    <s v="Delivery"/>
    <s v="273450-004"/>
    <x v="1"/>
    <s v="Cape D/Oysterville #3430"/>
    <x v="1"/>
    <x v="2"/>
  </r>
  <r>
    <d v="2022-07-01T00:00:00"/>
    <m/>
    <n v="5"/>
    <s v="Rolloff"/>
    <x v="0"/>
    <x v="5"/>
    <m/>
    <n v="0"/>
    <n v="0"/>
    <s v="Delivery"/>
    <s v="265377-011"/>
    <x v="1"/>
    <s v="Pac County DCC/Ocean Park #1630"/>
    <x v="1"/>
    <x v="2"/>
  </r>
  <r>
    <d v="2022-07-01T00:00:00"/>
    <m/>
    <n v="5"/>
    <s v="Rolloff"/>
    <x v="0"/>
    <x v="5"/>
    <m/>
    <n v="0"/>
    <n v="0"/>
    <s v="Delivery"/>
    <s v="273450-005"/>
    <x v="1"/>
    <s v="Cape D/Ocean Park #1625"/>
    <x v="1"/>
    <x v="2"/>
  </r>
  <r>
    <d v="2022-07-01T00:00:00"/>
    <m/>
    <n v="5"/>
    <s v="Rolloff"/>
    <x v="0"/>
    <x v="5"/>
    <m/>
    <n v="0"/>
    <n v="0"/>
    <s v="Delivery"/>
    <n v="262611"/>
    <x v="1"/>
    <s v="D Byrd #(new box)"/>
    <x v="1"/>
    <x v="2"/>
  </r>
  <r>
    <d v="2022-07-04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05T00:00:00"/>
    <m/>
    <n v="2"/>
    <s v="Rolloff"/>
    <x v="0"/>
    <x v="5"/>
    <m/>
    <n v="0"/>
    <n v="0"/>
    <s v="Delivery"/>
    <n v="1800155"/>
    <x v="1"/>
    <s v="Y Petersen-Hanson  #17"/>
    <x v="1"/>
    <x v="2"/>
  </r>
  <r>
    <d v="2022-07-06T00:00:00"/>
    <m/>
    <n v="2"/>
    <s v="Rolloff"/>
    <x v="0"/>
    <x v="5"/>
    <m/>
    <n v="0"/>
    <n v="0"/>
    <s v="Delivery"/>
    <s v="266149-002"/>
    <x v="1"/>
    <s v="Pacific County Fair # 3330"/>
    <x v="1"/>
    <x v="2"/>
  </r>
  <r>
    <d v="2022-07-06T00:00:00"/>
    <m/>
    <n v="2"/>
    <s v="Rolloff"/>
    <x v="0"/>
    <x v="5"/>
    <m/>
    <n v="0"/>
    <n v="0"/>
    <s v="Delivery"/>
    <s v="261798-002"/>
    <x v="1"/>
    <s v="R Seiler # 1530"/>
    <x v="1"/>
    <x v="2"/>
  </r>
  <r>
    <d v="2022-07-06T00:00:00"/>
    <m/>
    <n v="2"/>
    <s v="Rolloff"/>
    <x v="0"/>
    <x v="5"/>
    <m/>
    <n v="0"/>
    <n v="0"/>
    <s v="Relocate"/>
    <n v="262601"/>
    <x v="1"/>
    <s v="Tapani Inc  #2630"/>
    <x v="1"/>
    <x v="2"/>
  </r>
  <r>
    <d v="2022-07-06T00:00:00"/>
    <m/>
    <n v="2"/>
    <s v="Rolloff"/>
    <x v="0"/>
    <x v="5"/>
    <m/>
    <n v="0"/>
    <n v="0"/>
    <s v="Delivery"/>
    <s v="268162-002"/>
    <x v="1"/>
    <s v="L Doubek  # 3030"/>
    <x v="1"/>
    <x v="2"/>
  </r>
  <r>
    <d v="2022-07-06T00:00:00"/>
    <m/>
    <n v="5"/>
    <s v="Rolloff"/>
    <x v="0"/>
    <x v="5"/>
    <m/>
    <n v="0"/>
    <n v="0"/>
    <s v="Delivery"/>
    <s v="12800437-002"/>
    <x v="1"/>
    <s v="Wedgewood Inc #11"/>
    <x v="1"/>
    <x v="2"/>
  </r>
  <r>
    <d v="2022-07-06T00:00:00"/>
    <m/>
    <n v="5"/>
    <s v="Rolloff"/>
    <x v="0"/>
    <x v="5"/>
    <m/>
    <n v="0"/>
    <n v="0"/>
    <s v="Delivery"/>
    <n v="12800362"/>
    <x v="1"/>
    <s v="B Bjerke  #2530"/>
    <x v="1"/>
    <x v="2"/>
  </r>
  <r>
    <d v="2022-07-07T00:00:00"/>
    <m/>
    <n v="4"/>
    <s v="Rolloff"/>
    <x v="0"/>
    <x v="5"/>
    <m/>
    <n v="0"/>
    <n v="0"/>
    <s v="Delivery"/>
    <n v="12800009"/>
    <x v="1"/>
    <s v="J Wischman # 1030"/>
    <x v="1"/>
    <x v="2"/>
  </r>
  <r>
    <d v="2022-07-07T00:00:00"/>
    <m/>
    <n v="4"/>
    <s v="Rolloff"/>
    <x v="0"/>
    <x v="5"/>
    <m/>
    <n v="0"/>
    <n v="0"/>
    <s v="Delivery"/>
    <n v="12800009"/>
    <x v="1"/>
    <s v="J Wischman # 3530"/>
    <x v="1"/>
    <x v="2"/>
  </r>
  <r>
    <d v="2022-07-07T00:00:00"/>
    <m/>
    <n v="4"/>
    <s v="Rolloff"/>
    <x v="0"/>
    <x v="5"/>
    <m/>
    <n v="0"/>
    <n v="0"/>
    <s v="Delivery"/>
    <s v="269978-002"/>
    <x v="1"/>
    <s v="A French #1930"/>
    <x v="1"/>
    <x v="2"/>
  </r>
  <r>
    <d v="2022-07-07T00:00:00"/>
    <m/>
    <n v="4"/>
    <s v="Rolloff"/>
    <x v="0"/>
    <x v="5"/>
    <m/>
    <n v="0"/>
    <n v="0"/>
    <s v="Delivery"/>
    <s v="12800390-002"/>
    <x v="1"/>
    <s v="L Elfering # 20"/>
    <x v="1"/>
    <x v="2"/>
  </r>
  <r>
    <d v="2022-07-07T00:00:00"/>
    <m/>
    <n v="2"/>
    <s v="Rolloff"/>
    <x v="0"/>
    <x v="5"/>
    <m/>
    <n v="0"/>
    <n v="0"/>
    <s v="Relocate"/>
    <s v="12797190-002"/>
    <x v="1"/>
    <s v="Weyco Ash Box (1st)"/>
    <x v="1"/>
    <x v="2"/>
  </r>
  <r>
    <d v="2022-07-07T00:00:00"/>
    <m/>
    <n v="3"/>
    <s v="Rolloff"/>
    <x v="0"/>
    <x v="5"/>
    <m/>
    <n v="0"/>
    <n v="0"/>
    <s v="Relocate"/>
    <n v="268528"/>
    <x v="1"/>
    <s v="NYC School #18"/>
    <x v="1"/>
    <x v="2"/>
  </r>
  <r>
    <d v="2022-07-07T00:00:00"/>
    <m/>
    <n v="5"/>
    <s v="Rolloff"/>
    <x v="0"/>
    <x v="5"/>
    <m/>
    <n v="0"/>
    <n v="0"/>
    <s v="Delivery"/>
    <s v="12800437-001"/>
    <x v="1"/>
    <s v="Wedgewood Inc # 27"/>
    <x v="1"/>
    <x v="2"/>
  </r>
  <r>
    <d v="2022-07-07T00:00:00"/>
    <m/>
    <n v="5"/>
    <s v="Rolloff"/>
    <x v="0"/>
    <x v="5"/>
    <m/>
    <n v="0"/>
    <n v="0"/>
    <s v="Delivery"/>
    <s v="265652-002"/>
    <x v="1"/>
    <s v="Westlander LLC # 3630"/>
    <x v="1"/>
    <x v="2"/>
  </r>
  <r>
    <d v="2022-07-09T00:00:00"/>
    <m/>
    <n v="2"/>
    <s v="Rolloff"/>
    <x v="0"/>
    <x v="5"/>
    <m/>
    <n v="0"/>
    <n v="0"/>
    <s v="Relocate"/>
    <s v="12797190-002"/>
    <x v="1"/>
    <s v="Weyco Ash Box (2nd)"/>
    <x v="1"/>
    <x v="2"/>
  </r>
  <r>
    <d v="2022-07-11T00:00:00"/>
    <m/>
    <n v="2"/>
    <s v="Rolloff"/>
    <x v="0"/>
    <x v="5"/>
    <m/>
    <n v="0"/>
    <n v="0"/>
    <s v="Delivery"/>
    <n v="264124"/>
    <x v="1"/>
    <s v="Wa State DCYF # 930"/>
    <x v="1"/>
    <x v="2"/>
  </r>
  <r>
    <d v="2022-07-11T00:00:00"/>
    <m/>
    <n v="2"/>
    <s v="Rolloff"/>
    <x v="0"/>
    <x v="5"/>
    <m/>
    <n v="0"/>
    <n v="0"/>
    <s v="Delivery"/>
    <n v="12800553"/>
    <x v="1"/>
    <s v="M Weller # 130"/>
    <x v="1"/>
    <x v="2"/>
  </r>
  <r>
    <d v="2022-07-11T00:00:00"/>
    <m/>
    <n v="4"/>
    <s v="Rolloff"/>
    <x v="0"/>
    <x v="5"/>
    <m/>
    <n v="0"/>
    <n v="0"/>
    <s v="Delivery"/>
    <n v="12800509"/>
    <x v="1"/>
    <s v="J Chamberlain #1030"/>
    <x v="1"/>
    <x v="2"/>
  </r>
  <r>
    <d v="2022-07-12T00:00:00"/>
    <m/>
    <n v="3"/>
    <s v="Rolloff"/>
    <x v="0"/>
    <x v="5"/>
    <m/>
    <n v="0"/>
    <n v="0"/>
    <s v="Delivery"/>
    <n v="12800522"/>
    <x v="1"/>
    <s v="R Knight # 12"/>
    <x v="1"/>
    <x v="2"/>
  </r>
  <r>
    <d v="2022-07-12T00:00:00"/>
    <m/>
    <n v="3"/>
    <s v="Rolloff"/>
    <x v="0"/>
    <x v="5"/>
    <m/>
    <n v="0"/>
    <n v="0"/>
    <s v="Delivery"/>
    <s v="269778-002"/>
    <x v="1"/>
    <s v="Servepro  #1430"/>
    <x v="1"/>
    <x v="2"/>
  </r>
  <r>
    <d v="2022-07-12T00:00:00"/>
    <m/>
    <n v="5"/>
    <s v="Rolloff"/>
    <x v="0"/>
    <x v="5"/>
    <m/>
    <n v="0"/>
    <n v="0"/>
    <s v="Delivery"/>
    <n v="269143"/>
    <x v="1"/>
    <s v="B Pedersen  #31"/>
    <x v="1"/>
    <x v="2"/>
  </r>
  <r>
    <d v="2022-07-12T00:00:00"/>
    <m/>
    <n v="5"/>
    <s v="Rolloff"/>
    <x v="0"/>
    <x v="5"/>
    <m/>
    <n v="0"/>
    <n v="0"/>
    <s v="Delivery"/>
    <n v="12800608"/>
    <x v="1"/>
    <s v="M McCord # 8"/>
    <x v="1"/>
    <x v="2"/>
  </r>
  <r>
    <d v="2022-07-13T00:00:00"/>
    <m/>
    <n v="2"/>
    <s v="Rolloff"/>
    <x v="0"/>
    <x v="5"/>
    <m/>
    <n v="0"/>
    <n v="0"/>
    <s v="Relocate"/>
    <s v="12797190-002"/>
    <x v="1"/>
    <s v="Weyco Ash 1st box"/>
    <x v="1"/>
    <x v="2"/>
  </r>
  <r>
    <d v="2022-07-13T00:00:00"/>
    <m/>
    <n v="3"/>
    <s v="Rolloff"/>
    <x v="0"/>
    <x v="5"/>
    <m/>
    <n v="0"/>
    <n v="0"/>
    <s v="Delivery"/>
    <s v="261533-002"/>
    <x v="1"/>
    <s v="R Kenworthy #13"/>
    <x v="1"/>
    <x v="2"/>
  </r>
  <r>
    <d v="2022-07-13T00:00:00"/>
    <m/>
    <n v="5"/>
    <s v="Rolloff"/>
    <x v="0"/>
    <x v="5"/>
    <m/>
    <n v="0"/>
    <n v="0"/>
    <s v="Delivery"/>
    <n v="12800639"/>
    <x v="1"/>
    <s v="Clatsop Distributing Co #26"/>
    <x v="1"/>
    <x v="2"/>
  </r>
  <r>
    <d v="2022-07-13T00:00:00"/>
    <m/>
    <n v="5"/>
    <s v="Rolloff"/>
    <x v="0"/>
    <x v="5"/>
    <m/>
    <n v="0"/>
    <n v="0"/>
    <s v="Delivery"/>
    <n v="12800626"/>
    <x v="1"/>
    <s v="A Andrerson  #22"/>
    <x v="1"/>
    <x v="2"/>
  </r>
  <r>
    <d v="2022-07-14T00:00:00"/>
    <m/>
    <n v="5"/>
    <s v="Rolloff"/>
    <x v="0"/>
    <x v="5"/>
    <m/>
    <n v="0"/>
    <n v="0"/>
    <s v="Delivery"/>
    <s v="12797764-003"/>
    <x v="1"/>
    <s v="P Reddy (401 OB Blvd) #2030"/>
    <x v="1"/>
    <x v="2"/>
  </r>
  <r>
    <d v="2022-07-15T00:00:00"/>
    <m/>
    <n v="4"/>
    <s v="Rolloff"/>
    <x v="0"/>
    <x v="5"/>
    <m/>
    <n v="0"/>
    <n v="0"/>
    <s v="Delivery"/>
    <s v="261357-002"/>
    <x v="1"/>
    <s v="V Wheatley # 2"/>
    <x v="1"/>
    <x v="2"/>
  </r>
  <r>
    <d v="2022-07-15T00:00:00"/>
    <m/>
    <n v="5"/>
    <s v="Rolloff"/>
    <x v="0"/>
    <x v="5"/>
    <m/>
    <n v="0"/>
    <n v="0"/>
    <s v="Delivery"/>
    <n v="12800686"/>
    <x v="1"/>
    <s v="Weyerhaeuser/C Crowford #6"/>
    <x v="1"/>
    <x v="2"/>
  </r>
  <r>
    <d v="2022-07-15T00:00:00"/>
    <m/>
    <n v="5"/>
    <s v="Rolloff"/>
    <x v="0"/>
    <x v="5"/>
    <m/>
    <n v="0"/>
    <n v="0"/>
    <s v="Delivery"/>
    <n v="273937"/>
    <x v="1"/>
    <s v="Wahkiakum County/KM Trans # 2730"/>
    <x v="0"/>
    <x v="2"/>
  </r>
  <r>
    <d v="2022-07-16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18T00:00:00"/>
    <m/>
    <n v="5"/>
    <s v="Rolloff"/>
    <x v="0"/>
    <x v="5"/>
    <m/>
    <n v="0"/>
    <n v="0"/>
    <s v="Delivery"/>
    <n v="264690"/>
    <x v="1"/>
    <s v="C Minto # 1630"/>
    <x v="1"/>
    <x v="2"/>
  </r>
  <r>
    <d v="2022-07-18T00:00:00"/>
    <m/>
    <n v="5"/>
    <s v="Rolloff"/>
    <x v="0"/>
    <x v="5"/>
    <m/>
    <n v="0"/>
    <n v="0"/>
    <s v="Delivery"/>
    <s v="268699-002"/>
    <x v="1"/>
    <s v="R Damon  #14"/>
    <x v="1"/>
    <x v="2"/>
  </r>
  <r>
    <d v="2022-07-19T00:00:00"/>
    <m/>
    <n v="2"/>
    <s v="Rolloff"/>
    <x v="0"/>
    <x v="5"/>
    <m/>
    <n v="0"/>
    <n v="0"/>
    <s v="Delivery"/>
    <n v="12791448"/>
    <x v="1"/>
    <s v="S Carriles # 1030"/>
    <x v="1"/>
    <x v="2"/>
  </r>
  <r>
    <d v="2022-07-19T00:00:00"/>
    <m/>
    <n v="2"/>
    <s v="Rolloff"/>
    <x v="0"/>
    <x v="5"/>
    <m/>
    <n v="0"/>
    <n v="0"/>
    <s v="Relocate"/>
    <s v="12797190-002"/>
    <x v="1"/>
    <s v="Weyco Ash Box (1st)"/>
    <x v="1"/>
    <x v="2"/>
  </r>
  <r>
    <d v="2022-07-20T00:00:00"/>
    <m/>
    <n v="3"/>
    <s v="Rolloff"/>
    <x v="0"/>
    <x v="5"/>
    <m/>
    <n v="0"/>
    <n v="0"/>
    <s v="Delivery"/>
    <n v="12800726"/>
    <x v="1"/>
    <s v="MRC Roofing # 26"/>
    <x v="1"/>
    <x v="2"/>
  </r>
  <r>
    <d v="2022-07-20T00:00:00"/>
    <m/>
    <n v="3"/>
    <s v="Rolloff"/>
    <x v="0"/>
    <x v="5"/>
    <m/>
    <n v="0"/>
    <n v="0"/>
    <s v="Delivery"/>
    <s v="266530-002"/>
    <x v="1"/>
    <s v="A Strange # 2130"/>
    <x v="1"/>
    <x v="2"/>
  </r>
  <r>
    <d v="2022-07-20T00:00:00"/>
    <m/>
    <n v="5"/>
    <s v="Rolloff"/>
    <x v="0"/>
    <x v="5"/>
    <m/>
    <n v="0"/>
    <n v="0"/>
    <s v="Delivery"/>
    <s v="272987-003"/>
    <x v="1"/>
    <s v="N Duddington# 2430"/>
    <x v="1"/>
    <x v="2"/>
  </r>
  <r>
    <d v="2022-07-20T00:00:00"/>
    <m/>
    <n v="5"/>
    <s v="Rolloff"/>
    <x v="0"/>
    <x v="5"/>
    <m/>
    <n v="0"/>
    <n v="0"/>
    <s v="Delivery"/>
    <n v="12800804"/>
    <x v="1"/>
    <s v="D Harris"/>
    <x v="1"/>
    <x v="2"/>
  </r>
  <r>
    <d v="2022-07-21T00:00:00"/>
    <m/>
    <n v="2"/>
    <s v="Rolloff"/>
    <x v="0"/>
    <x v="5"/>
    <m/>
    <n v="0"/>
    <n v="0"/>
    <s v="Delivery"/>
    <n v="12800199"/>
    <x v="1"/>
    <s v="T Tutupalli #330"/>
    <x v="1"/>
    <x v="2"/>
  </r>
  <r>
    <d v="2022-07-21T00:00:00"/>
    <m/>
    <n v="2"/>
    <s v="Rolloff"/>
    <x v="0"/>
    <x v="5"/>
    <m/>
    <n v="0"/>
    <n v="0"/>
    <s v="Delivery"/>
    <n v="12800199"/>
    <x v="1"/>
    <s v="T Tutupalli #2930"/>
    <x v="1"/>
    <x v="2"/>
  </r>
  <r>
    <d v="2022-07-21T00:00:00"/>
    <m/>
    <n v="2"/>
    <s v="Rolloff"/>
    <x v="0"/>
    <x v="5"/>
    <m/>
    <n v="0"/>
    <n v="0"/>
    <s v="Delivery"/>
    <n v="12800199"/>
    <x v="1"/>
    <s v="T Tutupalli #3730"/>
    <x v="1"/>
    <x v="2"/>
  </r>
  <r>
    <d v="2022-07-22T00:00:00"/>
    <m/>
    <n v="2"/>
    <s v="Rolloff"/>
    <x v="0"/>
    <x v="5"/>
    <m/>
    <n v="0"/>
    <n v="0"/>
    <s v="Delivery"/>
    <s v="274224-002"/>
    <x v="1"/>
    <s v="P Miller #2630"/>
    <x v="1"/>
    <x v="2"/>
  </r>
  <r>
    <d v="2022-07-22T00:00:00"/>
    <m/>
    <n v="3"/>
    <s v="Rolloff"/>
    <x v="0"/>
    <x v="5"/>
    <m/>
    <n v="0"/>
    <n v="0"/>
    <s v="Relocate"/>
    <s v="12797190-002"/>
    <x v="1"/>
    <s v="Weyco Ash Box (2nd)"/>
    <x v="1"/>
    <x v="2"/>
  </r>
  <r>
    <d v="2022-07-22T00:00:00"/>
    <m/>
    <n v="4"/>
    <s v="Rolloff"/>
    <x v="0"/>
    <x v="5"/>
    <m/>
    <n v="0"/>
    <n v="0"/>
    <s v="Delivery"/>
    <s v="261332-002"/>
    <x v="1"/>
    <s v=" R Maxwell-Muir # 19"/>
    <x v="1"/>
    <x v="2"/>
  </r>
  <r>
    <d v="2022-07-22T00:00:00"/>
    <m/>
    <n v="4"/>
    <s v="Rolloff"/>
    <x v="0"/>
    <x v="5"/>
    <m/>
    <n v="0"/>
    <n v="0"/>
    <s v="Delivery"/>
    <n v="12800823"/>
    <x v="1"/>
    <s v="J Straub # 28"/>
    <x v="1"/>
    <x v="2"/>
  </r>
  <r>
    <d v="2022-07-22T00:00:00"/>
    <m/>
    <n v="5"/>
    <s v="Rolloff"/>
    <x v="0"/>
    <x v="5"/>
    <m/>
    <n v="0"/>
    <n v="0"/>
    <s v="Delivery"/>
    <s v="274021-002"/>
    <x v="1"/>
    <s v="C Davis #8"/>
    <x v="1"/>
    <x v="2"/>
  </r>
  <r>
    <d v="2022-07-25T00:00:00"/>
    <m/>
    <n v="3"/>
    <s v="Rolloff"/>
    <x v="0"/>
    <x v="5"/>
    <m/>
    <n v="0"/>
    <n v="0"/>
    <s v="Relocate"/>
    <s v="12797190-002"/>
    <x v="1"/>
    <s v="Weyco Ash Box (1st)"/>
    <x v="1"/>
    <x v="2"/>
  </r>
  <r>
    <d v="2022-07-25T00:00:00"/>
    <m/>
    <n v="5"/>
    <s v="Rolloff"/>
    <x v="0"/>
    <x v="5"/>
    <m/>
    <n v="0"/>
    <n v="0"/>
    <s v="Delivery"/>
    <s v="264703-002"/>
    <x v="1"/>
    <s v="Peninsula Saddle Club # 5L"/>
    <x v="1"/>
    <x v="2"/>
  </r>
  <r>
    <d v="2022-07-26T00:00:00"/>
    <m/>
    <n v="2"/>
    <s v="Rolloff"/>
    <x v="0"/>
    <x v="5"/>
    <m/>
    <n v="0"/>
    <n v="0"/>
    <s v="Delivery"/>
    <s v="263549-002"/>
    <x v="1"/>
    <s v="D Nissell  #22"/>
    <x v="1"/>
    <x v="2"/>
  </r>
  <r>
    <d v="2022-07-27T00:00:00"/>
    <m/>
    <n v="2"/>
    <s v="Rolloff"/>
    <x v="0"/>
    <x v="5"/>
    <m/>
    <n v="0"/>
    <n v="0"/>
    <s v="Relocate"/>
    <s v="12797190-002"/>
    <x v="1"/>
    <s v="Weyco Ash Box (2nd)"/>
    <x v="1"/>
    <x v="2"/>
  </r>
  <r>
    <d v="2022-07-27T00:00:00"/>
    <m/>
    <n v="5"/>
    <s v="Rolloff"/>
    <x v="0"/>
    <x v="5"/>
    <m/>
    <n v="0"/>
    <n v="0"/>
    <s v="Delivery"/>
    <s v="266494-001"/>
    <x v="1"/>
    <s v="Wallicut River RV #28"/>
    <x v="1"/>
    <x v="2"/>
  </r>
  <r>
    <d v="2022-07-27T00:00:00"/>
    <m/>
    <n v="5"/>
    <s v="Rolloff"/>
    <x v="0"/>
    <x v="5"/>
    <m/>
    <n v="0"/>
    <n v="0"/>
    <s v="Delivery"/>
    <n v="268526"/>
    <x v="1"/>
    <s v="Finnish-American Folk Festival # 26"/>
    <x v="1"/>
    <x v="2"/>
  </r>
  <r>
    <d v="2022-07-27T00:00:00"/>
    <m/>
    <n v="5"/>
    <s v="Rolloff"/>
    <x v="0"/>
    <x v="5"/>
    <m/>
    <n v="0"/>
    <n v="0"/>
    <s v="Delivery"/>
    <n v="268551"/>
    <x v="1"/>
    <s v="K Simmons (employee) #16"/>
    <x v="1"/>
    <x v="2"/>
  </r>
  <r>
    <d v="2022-07-27T00:00:00"/>
    <m/>
    <n v="5"/>
    <s v="Rolloff"/>
    <x v="0"/>
    <x v="5"/>
    <m/>
    <n v="0"/>
    <n v="0"/>
    <s v="Delivery"/>
    <s v="262885-002"/>
    <x v="1"/>
    <s v="C Sayce # 2"/>
    <x v="1"/>
    <x v="2"/>
  </r>
  <r>
    <d v="2022-07-29T00:00:00"/>
    <m/>
    <n v="2"/>
    <s v="Rolloff"/>
    <x v="0"/>
    <x v="5"/>
    <m/>
    <n v="0"/>
    <n v="0"/>
    <s v="Delivery"/>
    <n v="271265"/>
    <x v="1"/>
    <s v="30yd 2430"/>
    <x v="1"/>
    <x v="2"/>
  </r>
  <r>
    <d v="2022-07-29T00:00:00"/>
    <m/>
    <n v="2"/>
    <s v="Rolloff"/>
    <x v="0"/>
    <x v="5"/>
    <m/>
    <n v="0"/>
    <n v="0"/>
    <s v="Delivery"/>
    <n v="12801034"/>
    <x v="1"/>
    <s v="2 30yds 2130/1830"/>
    <x v="1"/>
    <x v="2"/>
  </r>
  <r>
    <d v="2022-08-01T00:00:00"/>
    <m/>
    <s v="Kevin"/>
    <s v="Rolloff"/>
    <x v="0"/>
    <x v="5"/>
    <m/>
    <n v="0"/>
    <n v="0"/>
    <s v="Delivery"/>
    <s v="262847-002"/>
    <x v="1"/>
    <s v="Box 8"/>
    <x v="1"/>
    <x v="3"/>
  </r>
  <r>
    <d v="2022-08-01T00:00:00"/>
    <n v="10393"/>
    <s v="Kevin"/>
    <s v="Recycle"/>
    <x v="1"/>
    <x v="5"/>
    <n v="1660"/>
    <n v="0.83"/>
    <n v="0"/>
    <m/>
    <m/>
    <x v="4"/>
    <s v="SB OCC"/>
    <x v="1"/>
    <x v="3"/>
  </r>
  <r>
    <d v="2022-08-01T00:00:00"/>
    <n v="10409"/>
    <s v="Kevin"/>
    <s v="Recycle"/>
    <x v="1"/>
    <x v="5"/>
    <n v="740"/>
    <n v="0.37"/>
    <n v="0"/>
    <m/>
    <m/>
    <x v="4"/>
    <s v="WEYCO OCC"/>
    <x v="1"/>
    <x v="3"/>
  </r>
  <r>
    <d v="2022-08-01T00:00:00"/>
    <n v="10421"/>
    <s v="Dave"/>
    <s v="Recycle"/>
    <x v="1"/>
    <x v="5"/>
    <n v="2040"/>
    <n v="1.02"/>
    <n v="0"/>
    <m/>
    <m/>
    <x v="4"/>
    <s v="OP OCC"/>
    <x v="1"/>
    <x v="3"/>
  </r>
  <r>
    <d v="2022-08-01T00:00:00"/>
    <m/>
    <s v="Dave"/>
    <s v="Rolloff"/>
    <x v="0"/>
    <x v="5"/>
    <m/>
    <n v="0"/>
    <n v="0"/>
    <s v="Delivery"/>
    <s v="270886-002"/>
    <x v="1"/>
    <s v="Box 1430"/>
    <x v="1"/>
    <x v="3"/>
  </r>
  <r>
    <d v="2022-08-02T00:00:00"/>
    <n v="10462"/>
    <s v="Paul"/>
    <s v="Rolloff"/>
    <x v="0"/>
    <x v="5"/>
    <n v="5120"/>
    <n v="2.56"/>
    <n v="0"/>
    <s v="Final Pull"/>
    <n v="273937"/>
    <x v="3"/>
    <m/>
    <x v="0"/>
    <x v="3"/>
  </r>
  <r>
    <d v="2022-08-02T00:00:00"/>
    <n v="10464"/>
    <s v="Paul"/>
    <s v="Recycle"/>
    <x v="1"/>
    <x v="5"/>
    <n v="2000"/>
    <n v="1"/>
    <n v="0"/>
    <m/>
    <m/>
    <x v="4"/>
    <s v="Menlo OCC"/>
    <x v="1"/>
    <x v="3"/>
  </r>
  <r>
    <d v="2022-08-02T00:00:00"/>
    <m/>
    <s v="Paul"/>
    <s v="Rolloff"/>
    <x v="0"/>
    <x v="5"/>
    <m/>
    <n v="0"/>
    <n v="0"/>
    <s v="Delivery"/>
    <n v="12801110"/>
    <x v="1"/>
    <s v="Box 19"/>
    <x v="1"/>
    <x v="3"/>
  </r>
  <r>
    <d v="2022-08-02T00:00:00"/>
    <m/>
    <s v="Paul"/>
    <s v="Rolloff"/>
    <x v="0"/>
    <x v="5"/>
    <m/>
    <n v="0"/>
    <n v="0"/>
    <s v="Delivery"/>
    <n v="12801112"/>
    <x v="1"/>
    <s v="Box 530"/>
    <x v="1"/>
    <x v="3"/>
  </r>
  <r>
    <d v="2022-08-02T00:00:00"/>
    <m/>
    <s v="Dave"/>
    <s v="Rolloff"/>
    <x v="0"/>
    <x v="5"/>
    <m/>
    <n v="0"/>
    <n v="0"/>
    <s v="Delivery"/>
    <n v="12799644"/>
    <x v="1"/>
    <s v="Box 1330"/>
    <x v="1"/>
    <x v="3"/>
  </r>
  <r>
    <d v="2022-08-02T00:00:00"/>
    <m/>
    <s v="Dave"/>
    <s v="Rolloff"/>
    <x v="0"/>
    <x v="5"/>
    <m/>
    <n v="0"/>
    <n v="0"/>
    <s v="Delivery"/>
    <s v="272759-002"/>
    <x v="1"/>
    <s v="Box 330"/>
    <x v="1"/>
    <x v="3"/>
  </r>
  <r>
    <d v="2022-08-02T00:00:00"/>
    <m/>
    <s v="Dave"/>
    <s v="Recycle"/>
    <x v="1"/>
    <x v="5"/>
    <n v="1740"/>
    <n v="0.87"/>
    <n v="0"/>
    <m/>
    <m/>
    <x v="4"/>
    <s v="LB OCC"/>
    <x v="1"/>
    <x v="3"/>
  </r>
  <r>
    <d v="2022-08-03T00:00:00"/>
    <m/>
    <s v="Kevin"/>
    <s v="Recycle"/>
    <x v="1"/>
    <x v="5"/>
    <m/>
    <n v="0"/>
    <n v="0"/>
    <m/>
    <m/>
    <x v="1"/>
    <s v="Ocean park Recy"/>
    <x v="1"/>
    <x v="3"/>
  </r>
  <r>
    <d v="2022-08-04T00:00:00"/>
    <m/>
    <s v="Dave"/>
    <s v="Rolloff"/>
    <x v="0"/>
    <x v="5"/>
    <m/>
    <n v="0"/>
    <n v="0"/>
    <s v="Delivery"/>
    <n v="270904"/>
    <x v="1"/>
    <s v="Box 14"/>
    <x v="1"/>
    <x v="3"/>
  </r>
  <r>
    <d v="2022-08-04T00:00:00"/>
    <m/>
    <s v="dave"/>
    <s v="Rolloff"/>
    <x v="0"/>
    <x v="5"/>
    <m/>
    <n v="0"/>
    <n v="0"/>
    <s v="Delivery"/>
    <n v="12801154"/>
    <x v="1"/>
    <s v="Box 25"/>
    <x v="1"/>
    <x v="3"/>
  </r>
  <r>
    <d v="2022-08-04T00:00:00"/>
    <m/>
    <s v="Dave"/>
    <s v="Rolloff"/>
    <x v="0"/>
    <x v="5"/>
    <m/>
    <n v="0"/>
    <n v="0"/>
    <s v="Delivery"/>
    <n v="12800362"/>
    <x v="1"/>
    <s v="Box 24"/>
    <x v="1"/>
    <x v="3"/>
  </r>
  <r>
    <d v="2022-08-04T00:00:00"/>
    <n v="10706"/>
    <s v="Dave"/>
    <s v="Recycle"/>
    <x v="1"/>
    <x v="5"/>
    <n v="1860"/>
    <n v="0.93"/>
    <n v="0"/>
    <m/>
    <m/>
    <x v="4"/>
    <s v="Ilwaco OCC"/>
    <x v="1"/>
    <x v="3"/>
  </r>
  <r>
    <d v="2022-08-04T00:00:00"/>
    <n v="10710"/>
    <s v="Dave"/>
    <s v="Rolloff"/>
    <x v="1"/>
    <x v="5"/>
    <n v="1760"/>
    <n v="0.88"/>
    <n v="0"/>
    <s v="Dump &amp; Return"/>
    <s v="268662-002"/>
    <x v="4"/>
    <s v="SHOA OCC"/>
    <x v="0"/>
    <x v="3"/>
  </r>
  <r>
    <d v="2022-08-04T00:00:00"/>
    <m/>
    <s v="Paul"/>
    <s v="Recycle"/>
    <x v="1"/>
    <x v="5"/>
    <n v="2080"/>
    <n v="1.04"/>
    <n v="0"/>
    <m/>
    <m/>
    <x v="4"/>
    <s v="Nasselle OCC"/>
    <x v="1"/>
    <x v="3"/>
  </r>
  <r>
    <d v="2022-08-05T00:00:00"/>
    <m/>
    <s v="Dave"/>
    <s v="Rolloff"/>
    <x v="0"/>
    <x v="5"/>
    <m/>
    <n v="0"/>
    <n v="0"/>
    <s v="Delivery"/>
    <s v="272077-002"/>
    <x v="1"/>
    <s v="Box 1530"/>
    <x v="1"/>
    <x v="3"/>
  </r>
  <r>
    <d v="2022-08-05T00:00:00"/>
    <m/>
    <s v="Dave"/>
    <s v="Recycle"/>
    <x v="1"/>
    <x v="5"/>
    <m/>
    <n v="0"/>
    <n v="0"/>
    <m/>
    <m/>
    <x v="1"/>
    <s v="Surfside recy swap"/>
    <x v="1"/>
    <x v="3"/>
  </r>
  <r>
    <d v="2022-08-05T00:00:00"/>
    <n v="10799"/>
    <s v="Dave"/>
    <s v="Recycle"/>
    <x v="1"/>
    <x v="5"/>
    <n v="1940"/>
    <n v="0.97"/>
    <n v="0"/>
    <m/>
    <m/>
    <x v="1"/>
    <s v="OP OCC"/>
    <x v="1"/>
    <x v="3"/>
  </r>
  <r>
    <d v="2022-08-05T00:00:00"/>
    <n v="10807"/>
    <s v="Dave"/>
    <s v="Recycle"/>
    <x v="1"/>
    <x v="5"/>
    <n v="1360"/>
    <n v="0.68"/>
    <n v="0"/>
    <m/>
    <m/>
    <x v="1"/>
    <s v="LB OCC"/>
    <x v="1"/>
    <x v="3"/>
  </r>
  <r>
    <d v="2022-08-05T00:00:00"/>
    <m/>
    <s v="Kevin"/>
    <s v="Rolloff"/>
    <x v="0"/>
    <x v="5"/>
    <m/>
    <n v="0"/>
    <n v="0"/>
    <s v="Delivery"/>
    <n v="273329"/>
    <x v="1"/>
    <s v="Box 2130"/>
    <x v="1"/>
    <x v="3"/>
  </r>
  <r>
    <d v="2022-08-05T00:00:00"/>
    <m/>
    <s v="Kevin"/>
    <s v="Rolloff"/>
    <x v="0"/>
    <x v="5"/>
    <m/>
    <n v="0"/>
    <n v="0"/>
    <s v="Relocate"/>
    <s v="12797190-002"/>
    <x v="1"/>
    <s v="Weyco ash relo"/>
    <x v="1"/>
    <x v="3"/>
  </r>
  <r>
    <d v="2022-08-09T00:00:00"/>
    <m/>
    <s v="Paul"/>
    <s v="Rolloff"/>
    <x v="0"/>
    <x v="5"/>
    <m/>
    <n v="0"/>
    <n v="0"/>
    <s v="Delivery"/>
    <s v="266811-002"/>
    <x v="1"/>
    <s v="Box 6"/>
    <x v="1"/>
    <x v="3"/>
  </r>
  <r>
    <d v="2022-08-09T00:00:00"/>
    <m/>
    <s v="Paul"/>
    <s v="Rolloff"/>
    <x v="0"/>
    <x v="5"/>
    <m/>
    <n v="0"/>
    <n v="0"/>
    <m/>
    <n v="12801303"/>
    <x v="1"/>
    <s v="Box 3030"/>
    <x v="1"/>
    <x v="3"/>
  </r>
  <r>
    <d v="2022-08-09T00:00:00"/>
    <m/>
    <s v="Dave"/>
    <s v="Rolloff"/>
    <x v="0"/>
    <x v="5"/>
    <m/>
    <n v="0"/>
    <n v="0"/>
    <s v="Delivery"/>
    <n v="12797207"/>
    <x v="0"/>
    <m/>
    <x v="1"/>
    <x v="3"/>
  </r>
  <r>
    <d v="2022-08-09T00:00:00"/>
    <n v="11028"/>
    <s v="Dave"/>
    <s v="Recycle"/>
    <x v="1"/>
    <x v="5"/>
    <n v="2000"/>
    <n v="1"/>
    <n v="0"/>
    <m/>
    <m/>
    <x v="4"/>
    <s v="SB OCC"/>
    <x v="1"/>
    <x v="3"/>
  </r>
  <r>
    <d v="2022-08-10T00:00:00"/>
    <m/>
    <s v="Kevin"/>
    <s v="Recycle"/>
    <x v="1"/>
    <x v="5"/>
    <m/>
    <n v="0"/>
    <n v="0"/>
    <m/>
    <m/>
    <x v="1"/>
    <s v="OP RECY"/>
    <x v="1"/>
    <x v="3"/>
  </r>
  <r>
    <d v="2022-08-10T00:00:00"/>
    <m/>
    <s v="Kevin"/>
    <s v="Recycle"/>
    <x v="1"/>
    <x v="5"/>
    <n v="2120"/>
    <n v="1.06"/>
    <n v="0"/>
    <m/>
    <m/>
    <x v="4"/>
    <s v="LB OCC"/>
    <x v="1"/>
    <x v="3"/>
  </r>
  <r>
    <d v="2022-08-10T00:00:00"/>
    <m/>
    <s v="Kevin"/>
    <s v="Rolloff"/>
    <x v="0"/>
    <x v="5"/>
    <m/>
    <n v="0"/>
    <n v="0"/>
    <s v="Delivery"/>
    <s v="262397-003"/>
    <x v="0"/>
    <s v="box 2230"/>
    <x v="1"/>
    <x v="3"/>
  </r>
  <r>
    <d v="2022-08-10T00:00:00"/>
    <m/>
    <s v="paul"/>
    <s v="Rolloff"/>
    <x v="0"/>
    <x v="5"/>
    <m/>
    <n v="0"/>
    <n v="0"/>
    <s v="Delivery"/>
    <s v="267260-002"/>
    <x v="0"/>
    <s v="box 1630"/>
    <x v="1"/>
    <x v="3"/>
  </r>
  <r>
    <d v="2022-08-10T00:00:00"/>
    <n v="11185"/>
    <s v="paul"/>
    <s v="Rolloff"/>
    <x v="0"/>
    <x v="5"/>
    <n v="1920"/>
    <n v="0.96"/>
    <n v="0"/>
    <s v="Dump &amp; Return"/>
    <s v="268662-002"/>
    <x v="4"/>
    <m/>
    <x v="1"/>
    <x v="3"/>
  </r>
  <r>
    <d v="2022-08-10T00:00:00"/>
    <m/>
    <s v="paul"/>
    <s v="Recycle"/>
    <x v="1"/>
    <x v="5"/>
    <m/>
    <n v="0"/>
    <n v="0"/>
    <m/>
    <m/>
    <x v="1"/>
    <s v="SB recy"/>
    <x v="1"/>
    <x v="3"/>
  </r>
  <r>
    <d v="2022-08-11T00:00:00"/>
    <m/>
    <s v="paul"/>
    <s v="Rolloff"/>
    <x v="0"/>
    <x v="5"/>
    <m/>
    <n v="0"/>
    <n v="0"/>
    <s v="Relocate"/>
    <s v="12797190-002"/>
    <x v="1"/>
    <s v="relocate ash weyco"/>
    <x v="1"/>
    <x v="3"/>
  </r>
  <r>
    <d v="2022-08-11T00:00:00"/>
    <m/>
    <s v="paul"/>
    <s v="Rolloff"/>
    <x v="0"/>
    <x v="5"/>
    <m/>
    <n v="0"/>
    <n v="0"/>
    <s v="Delivery"/>
    <n v="12801201"/>
    <x v="0"/>
    <s v="box 2"/>
    <x v="1"/>
    <x v="3"/>
  </r>
  <r>
    <d v="2022-08-11T00:00:00"/>
    <m/>
    <s v="kevin"/>
    <s v="Rolloff"/>
    <x v="0"/>
    <x v="5"/>
    <m/>
    <n v="0"/>
    <n v="0"/>
    <s v="Delivery"/>
    <n v="262187"/>
    <x v="0"/>
    <s v="box 2730"/>
    <x v="1"/>
    <x v="3"/>
  </r>
  <r>
    <d v="2022-08-11T00:00:00"/>
    <m/>
    <s v="kevin"/>
    <s v="Recycle"/>
    <x v="1"/>
    <x v="5"/>
    <m/>
    <n v="0"/>
    <n v="0"/>
    <m/>
    <m/>
    <x v="1"/>
    <s v="chinook recy"/>
    <x v="1"/>
    <x v="3"/>
  </r>
  <r>
    <d v="2022-08-12T00:00:00"/>
    <m/>
    <s v="Kevin"/>
    <s v="Rolloff"/>
    <x v="0"/>
    <x v="5"/>
    <m/>
    <n v="0"/>
    <n v="0"/>
    <s v="Delivery"/>
    <s v="272077-002"/>
    <x v="1"/>
    <s v="Box 3530"/>
    <x v="1"/>
    <x v="3"/>
  </r>
  <r>
    <d v="2022-08-08T00:00:00"/>
    <m/>
    <s v="paul"/>
    <s v="Rolloff"/>
    <x v="0"/>
    <x v="5"/>
    <m/>
    <n v="0"/>
    <n v="0"/>
    <s v="Relocate"/>
    <s v="12797190-002"/>
    <x v="1"/>
    <s v="relocate ash weyco"/>
    <x v="1"/>
    <x v="3"/>
  </r>
  <r>
    <d v="2022-08-08T00:00:00"/>
    <m/>
    <s v="Dave"/>
    <s v="Recycle"/>
    <x v="1"/>
    <x v="5"/>
    <m/>
    <n v="0"/>
    <n v="0"/>
    <m/>
    <m/>
    <x v="1"/>
    <s v="OP occ"/>
    <x v="1"/>
    <x v="3"/>
  </r>
  <r>
    <d v="2022-08-12T00:00:00"/>
    <m/>
    <s v="paul"/>
    <s v="Recycle"/>
    <x v="1"/>
    <x v="5"/>
    <m/>
    <n v="0"/>
    <n v="0"/>
    <m/>
    <m/>
    <x v="1"/>
    <s v="SB recy"/>
    <x v="1"/>
    <x v="3"/>
  </r>
  <r>
    <d v="2022-08-12T00:00:00"/>
    <m/>
    <s v="Paul"/>
    <s v="Rolloff"/>
    <x v="0"/>
    <x v="5"/>
    <m/>
    <n v="0"/>
    <n v="0"/>
    <s v="Delivery"/>
    <n v="12801335"/>
    <x v="1"/>
    <s v="Box #25"/>
    <x v="1"/>
    <x v="3"/>
  </r>
  <r>
    <d v="2022-08-12T00:00:00"/>
    <n v="11351"/>
    <s v="Paul"/>
    <s v="Recycle"/>
    <x v="1"/>
    <x v="5"/>
    <n v="1880"/>
    <n v="0.94"/>
    <n v="0"/>
    <m/>
    <m/>
    <x v="4"/>
    <s v="OP occ"/>
    <x v="1"/>
    <x v="3"/>
  </r>
  <r>
    <d v="2022-08-14T00:00:00"/>
    <m/>
    <s v="Kevin"/>
    <s v="Rolloff"/>
    <x v="0"/>
    <x v="5"/>
    <m/>
    <n v="0"/>
    <n v="0"/>
    <s v="Relocate"/>
    <s v="12797190-002"/>
    <x v="1"/>
    <s v="relocate weyco ash box"/>
    <x v="1"/>
    <x v="3"/>
  </r>
  <r>
    <d v="2022-08-15T00:00:00"/>
    <m/>
    <s v="Joey"/>
    <s v="Rolloff"/>
    <x v="0"/>
    <x v="5"/>
    <m/>
    <n v="0"/>
    <n v="0"/>
    <s v="Delivery"/>
    <s v="270950-002"/>
    <x v="1"/>
    <s v="box 1930"/>
    <x v="1"/>
    <x v="3"/>
  </r>
  <r>
    <d v="2022-08-15T00:00:00"/>
    <m/>
    <s v="Joey"/>
    <s v="Rolloff"/>
    <x v="0"/>
    <x v="5"/>
    <m/>
    <n v="0"/>
    <n v="0"/>
    <s v="Delivery"/>
    <s v="270950-002"/>
    <x v="1"/>
    <s v="box 2830"/>
    <x v="1"/>
    <x v="3"/>
  </r>
  <r>
    <d v="2022-08-15T00:00:00"/>
    <m/>
    <s v="Kevin"/>
    <s v="Recycle"/>
    <x v="1"/>
    <x v="5"/>
    <m/>
    <n v="0"/>
    <n v="0"/>
    <m/>
    <m/>
    <x v="1"/>
    <s v="SB recy"/>
    <x v="1"/>
    <x v="3"/>
  </r>
  <r>
    <d v="2022-08-15T00:00:00"/>
    <n v="11495"/>
    <s v="kevin"/>
    <s v="Recycle"/>
    <x v="1"/>
    <x v="5"/>
    <m/>
    <n v="0"/>
    <n v="0"/>
    <m/>
    <m/>
    <x v="4"/>
    <s v="OP occ"/>
    <x v="1"/>
    <x v="3"/>
  </r>
  <r>
    <d v="2022-08-15T00:00:00"/>
    <m/>
    <s v="kevin"/>
    <s v="Rolloff"/>
    <x v="0"/>
    <x v="5"/>
    <m/>
    <n v="0"/>
    <n v="0"/>
    <s v="Delivery"/>
    <s v="267986-002"/>
    <x v="1"/>
    <s v="Box 10"/>
    <x v="1"/>
    <x v="3"/>
  </r>
  <r>
    <d v="2022-08-15T00:00:00"/>
    <m/>
    <s v="kevin"/>
    <s v="Rolloff"/>
    <x v="0"/>
    <x v="5"/>
    <m/>
    <n v="0"/>
    <n v="0"/>
    <s v="Delivery"/>
    <s v="267140-002"/>
    <x v="1"/>
    <s v="box 930"/>
    <x v="1"/>
    <x v="3"/>
  </r>
  <r>
    <d v="2022-08-15T00:00:00"/>
    <m/>
    <s v="Kevin"/>
    <s v="Rolloff"/>
    <x v="0"/>
    <x v="5"/>
    <m/>
    <n v="0"/>
    <n v="0"/>
    <s v="Delivery"/>
    <n v="270388"/>
    <x v="1"/>
    <s v="Box 2530"/>
    <x v="1"/>
    <x v="3"/>
  </r>
  <r>
    <d v="2022-08-15T00:00:00"/>
    <m/>
    <s v="Kevin"/>
    <s v="Recycle"/>
    <x v="1"/>
    <x v="5"/>
    <m/>
    <n v="0"/>
    <n v="0"/>
    <m/>
    <s v="268662-002"/>
    <x v="1"/>
    <s v="Surfside recy swap"/>
    <x v="1"/>
    <x v="3"/>
  </r>
  <r>
    <d v="2022-08-16T00:00:00"/>
    <m/>
    <s v="Chad"/>
    <s v="Rolloff"/>
    <x v="0"/>
    <x v="5"/>
    <m/>
    <n v="0"/>
    <n v="0"/>
    <s v="Delivery"/>
    <s v="260506-002"/>
    <x v="1"/>
    <s v="Box 27"/>
    <x v="1"/>
    <x v="3"/>
  </r>
  <r>
    <d v="2022-08-16T00:00:00"/>
    <m/>
    <s v="Chad"/>
    <s v="Rolloff"/>
    <x v="0"/>
    <x v="5"/>
    <m/>
    <n v="0"/>
    <n v="0"/>
    <s v="Delivery"/>
    <s v="271970-002"/>
    <x v="1"/>
    <s v="box 730 (2nd box on site)"/>
    <x v="1"/>
    <x v="3"/>
  </r>
  <r>
    <d v="2022-08-16T00:00:00"/>
    <n v="11633"/>
    <s v="Chad"/>
    <s v="Recycle"/>
    <x v="1"/>
    <x v="5"/>
    <n v="2140"/>
    <n v="1.07"/>
    <n v="0"/>
    <m/>
    <m/>
    <x v="4"/>
    <s v="Ilwaco OCC"/>
    <x v="1"/>
    <x v="3"/>
  </r>
  <r>
    <d v="2022-08-16T00:00:00"/>
    <m/>
    <s v="chad"/>
    <s v="Recycle"/>
    <x v="1"/>
    <x v="5"/>
    <m/>
    <n v="0"/>
    <n v="0"/>
    <m/>
    <m/>
    <x v="1"/>
    <s v="OP RECY"/>
    <x v="1"/>
    <x v="3"/>
  </r>
  <r>
    <d v="2022-08-16T00:00:00"/>
    <n v="11609"/>
    <s v="Chad"/>
    <s v="Recycle"/>
    <x v="1"/>
    <x v="5"/>
    <n v="2060"/>
    <n v="1.03"/>
    <n v="0"/>
    <m/>
    <m/>
    <x v="4"/>
    <s v="LB OCC"/>
    <x v="1"/>
    <x v="3"/>
  </r>
  <r>
    <d v="2022-08-16T00:00:00"/>
    <n v="11591"/>
    <s v="Chad"/>
    <s v="Recycle"/>
    <x v="1"/>
    <x v="5"/>
    <n v="2040"/>
    <n v="1.02"/>
    <n v="0"/>
    <m/>
    <m/>
    <x v="4"/>
    <s v="Menlo Occ"/>
    <x v="1"/>
    <x v="3"/>
  </r>
  <r>
    <d v="2022-08-16T00:00:00"/>
    <m/>
    <s v="Paul"/>
    <s v="Rolloff"/>
    <x v="0"/>
    <x v="5"/>
    <m/>
    <n v="0"/>
    <n v="0"/>
    <s v="Delivery"/>
    <n v="273478"/>
    <x v="1"/>
    <s v="Box 3"/>
    <x v="1"/>
    <x v="3"/>
  </r>
  <r>
    <d v="2022-08-17T00:00:00"/>
    <n v="11703"/>
    <s v="Paul"/>
    <s v="Recycle"/>
    <x v="1"/>
    <x v="5"/>
    <n v="1560"/>
    <n v="0.78"/>
    <n v="0"/>
    <m/>
    <m/>
    <x v="4"/>
    <s v="SB occ"/>
    <x v="1"/>
    <x v="3"/>
  </r>
  <r>
    <d v="2022-08-17T00:00:00"/>
    <m/>
    <s v="Paul"/>
    <s v="Rolloff"/>
    <x v="0"/>
    <x v="5"/>
    <m/>
    <n v="0"/>
    <n v="0"/>
    <s v="Delivery"/>
    <n v="12801528"/>
    <x v="1"/>
    <s v="Box 1430"/>
    <x v="1"/>
    <x v="3"/>
  </r>
  <r>
    <d v="2022-08-17T00:00:00"/>
    <m/>
    <s v="Paul"/>
    <s v="Rolloff"/>
    <x v="0"/>
    <x v="5"/>
    <m/>
    <n v="0"/>
    <n v="0"/>
    <s v="Relocate"/>
    <s v="12797190-002"/>
    <x v="1"/>
    <s v="weyco relocate ash"/>
    <x v="1"/>
    <x v="3"/>
  </r>
  <r>
    <d v="2022-08-17T00:00:00"/>
    <m/>
    <s v="Chad"/>
    <s v="Rolloff"/>
    <x v="0"/>
    <x v="5"/>
    <m/>
    <n v="0"/>
    <n v="0"/>
    <s v="Delivery"/>
    <n v="262167"/>
    <x v="1"/>
    <s v="Box 24"/>
    <x v="1"/>
    <x v="3"/>
  </r>
  <r>
    <d v="2022-08-17T00:00:00"/>
    <m/>
    <s v="bob"/>
    <s v="Rolloff"/>
    <x v="0"/>
    <x v="5"/>
    <m/>
    <n v="0"/>
    <n v="0"/>
    <s v="Delivery"/>
    <n v="12801489"/>
    <x v="1"/>
    <s v="Box 17"/>
    <x v="1"/>
    <x v="3"/>
  </r>
  <r>
    <d v="2022-08-17T00:00:00"/>
    <m/>
    <s v="Bob"/>
    <s v="Rolloff"/>
    <x v="0"/>
    <x v="5"/>
    <m/>
    <n v="0"/>
    <n v="0"/>
    <s v="Delivery"/>
    <s v="269223-002"/>
    <x v="1"/>
    <s v="Box 18"/>
    <x v="1"/>
    <x v="3"/>
  </r>
  <r>
    <d v="2022-08-17T00:00:00"/>
    <m/>
    <s v="Chad"/>
    <s v="Rolloff"/>
    <x v="0"/>
    <x v="5"/>
    <m/>
    <n v="0"/>
    <n v="0"/>
    <s v="Delivery"/>
    <s v="271970-002"/>
    <x v="1"/>
    <s v="box 730 (2nd box on site)"/>
    <x v="1"/>
    <x v="3"/>
  </r>
  <r>
    <d v="2022-08-18T00:00:00"/>
    <n v="11800"/>
    <s v="dave"/>
    <s v="Recycle"/>
    <x v="1"/>
    <x v="5"/>
    <n v="1840"/>
    <n v="0.92"/>
    <n v="0"/>
    <m/>
    <s v="268662-002"/>
    <x v="4"/>
    <s v="SHOA OCC"/>
    <x v="1"/>
    <x v="3"/>
  </r>
  <r>
    <d v="2022-08-18T00:00:00"/>
    <m/>
    <s v="Dave"/>
    <s v="Rolloff"/>
    <x v="0"/>
    <x v="5"/>
    <m/>
    <n v="0"/>
    <n v="0"/>
    <s v="Delivery"/>
    <s v="265867-002"/>
    <x v="1"/>
    <s v="Box 1130"/>
    <x v="1"/>
    <x v="3"/>
  </r>
  <r>
    <d v="2022-08-18T00:00:00"/>
    <m/>
    <s v="Paul"/>
    <s v="Rolloff"/>
    <x v="0"/>
    <x v="5"/>
    <m/>
    <n v="0"/>
    <n v="0"/>
    <s v="Delivery"/>
    <s v="266149-003"/>
    <x v="1"/>
    <s v="Box 1030"/>
    <x v="1"/>
    <x v="3"/>
  </r>
  <r>
    <d v="2022-08-18T00:00:00"/>
    <m/>
    <s v="Paul"/>
    <s v="Rolloff"/>
    <x v="0"/>
    <x v="5"/>
    <m/>
    <n v="0"/>
    <n v="0"/>
    <s v="Delivery"/>
    <s v="266149-003"/>
    <x v="1"/>
    <s v="Box 1830"/>
    <x v="1"/>
    <x v="3"/>
  </r>
  <r>
    <d v="2022-08-18T00:00:00"/>
    <m/>
    <s v="Paul"/>
    <s v="Rolloff"/>
    <x v="0"/>
    <x v="5"/>
    <m/>
    <n v="0"/>
    <n v="0"/>
    <s v="Delivery"/>
    <n v="12801467"/>
    <x v="1"/>
    <s v="Box 3330"/>
    <x v="1"/>
    <x v="3"/>
  </r>
  <r>
    <d v="2022-08-18T00:00:00"/>
    <m/>
    <s v="Bob"/>
    <s v="Rolloff"/>
    <x v="0"/>
    <x v="5"/>
    <m/>
    <n v="0"/>
    <n v="0"/>
    <s v="Delivery"/>
    <s v="271549-002"/>
    <x v="1"/>
    <s v="Box 31"/>
    <x v="1"/>
    <x v="3"/>
  </r>
  <r>
    <d v="2022-08-18T00:00:00"/>
    <m/>
    <s v="chad"/>
    <s v="Rolloff"/>
    <x v="0"/>
    <x v="5"/>
    <m/>
    <n v="0"/>
    <n v="0"/>
    <s v="Delivery"/>
    <n v="12801215"/>
    <x v="1"/>
    <s v="box 730 "/>
    <x v="1"/>
    <x v="3"/>
  </r>
  <r>
    <d v="2022-08-19T00:00:00"/>
    <m/>
    <s v="Dave"/>
    <s v="Recycle"/>
    <x v="1"/>
    <x v="5"/>
    <m/>
    <n v="0"/>
    <n v="0"/>
    <m/>
    <m/>
    <x v="1"/>
    <s v="LB recycle"/>
    <x v="1"/>
    <x v="3"/>
  </r>
  <r>
    <d v="2022-08-19T00:00:00"/>
    <m/>
    <s v="Dave"/>
    <s v="Recycle"/>
    <x v="1"/>
    <x v="5"/>
    <m/>
    <n v="0"/>
    <n v="0"/>
    <m/>
    <m/>
    <x v="1"/>
    <s v="Ilwaco recycle"/>
    <x v="1"/>
    <x v="3"/>
  </r>
  <r>
    <d v="2022-08-19T00:00:00"/>
    <n v="11855"/>
    <s v="Dave"/>
    <s v="Recycle"/>
    <x v="1"/>
    <x v="5"/>
    <n v="2100"/>
    <n v="1.05"/>
    <n v="0"/>
    <m/>
    <m/>
    <x v="4"/>
    <s v="Chinook Occ"/>
    <x v="1"/>
    <x v="3"/>
  </r>
  <r>
    <d v="2022-08-19T00:00:00"/>
    <m/>
    <s v="Dave"/>
    <s v="Recycle"/>
    <x v="1"/>
    <x v="5"/>
    <m/>
    <n v="0"/>
    <n v="0"/>
    <m/>
    <s v="268662-002"/>
    <x v="1"/>
    <s v="SHOA Recycle"/>
    <x v="1"/>
    <x v="3"/>
  </r>
  <r>
    <d v="2022-08-19T00:00:00"/>
    <m/>
    <s v="Dave"/>
    <s v="Rolloff"/>
    <x v="0"/>
    <x v="5"/>
    <m/>
    <n v="0"/>
    <n v="0"/>
    <s v="Delivery"/>
    <n v="12801544"/>
    <x v="1"/>
    <s v="Box 2430"/>
    <x v="1"/>
    <x v="3"/>
  </r>
  <r>
    <d v="2022-08-19T00:00:00"/>
    <m/>
    <s v="Paul"/>
    <s v="Rolloff"/>
    <x v="0"/>
    <x v="5"/>
    <m/>
    <n v="0"/>
    <n v="0"/>
    <s v="Delivery"/>
    <s v="12797190-002"/>
    <x v="1"/>
    <s v="Box 3430"/>
    <x v="1"/>
    <x v="3"/>
  </r>
  <r>
    <d v="2022-08-19T00:00:00"/>
    <n v="11905"/>
    <s v="paul"/>
    <s v="Recycle"/>
    <x v="1"/>
    <x v="5"/>
    <n v="540"/>
    <n v="0.27"/>
    <n v="0"/>
    <m/>
    <s v="12797190-002"/>
    <x v="1"/>
    <s v="weyco occ"/>
    <x v="1"/>
    <x v="3"/>
  </r>
  <r>
    <d v="2022-08-19T00:00:00"/>
    <m/>
    <s v="paul"/>
    <s v="Rolloff"/>
    <x v="0"/>
    <x v="5"/>
    <m/>
    <n v="0"/>
    <n v="0"/>
    <s v="Delivery"/>
    <s v="270575-002"/>
    <x v="1"/>
    <s v="Box 10"/>
    <x v="1"/>
    <x v="3"/>
  </r>
  <r>
    <d v="2022-08-19T00:00:00"/>
    <m/>
    <s v="Chad"/>
    <s v="Rolloff"/>
    <x v="0"/>
    <x v="5"/>
    <m/>
    <n v="0"/>
    <n v="0"/>
    <s v="Delivery"/>
    <s v="269730-002"/>
    <x v="1"/>
    <s v="Box 1630"/>
    <x v="1"/>
    <x v="3"/>
  </r>
  <r>
    <d v="2022-08-20T00:00:00"/>
    <m/>
    <s v="Paul"/>
    <s v="Rolloff"/>
    <x v="0"/>
    <x v="5"/>
    <m/>
    <n v="0"/>
    <n v="0"/>
    <s v="Relocate"/>
    <s v="12797190-002"/>
    <x v="1"/>
    <s v="Weyco ash relo"/>
    <x v="1"/>
    <x v="3"/>
  </r>
  <r>
    <d v="2022-08-22T00:00:00"/>
    <n v="12097"/>
    <s v="Dave"/>
    <s v="Recycle"/>
    <x v="1"/>
    <x v="5"/>
    <n v="2140"/>
    <n v="1.07"/>
    <n v="0"/>
    <m/>
    <m/>
    <x v="4"/>
    <s v="LB occ"/>
    <x v="1"/>
    <x v="3"/>
  </r>
  <r>
    <d v="2022-08-22T00:00:00"/>
    <n v="12105"/>
    <s v="Dave"/>
    <s v="Recycle"/>
    <x v="1"/>
    <x v="5"/>
    <n v="2020"/>
    <n v="1.01"/>
    <n v="0"/>
    <m/>
    <m/>
    <x v="4"/>
    <s v="OP occ"/>
    <x v="1"/>
    <x v="3"/>
  </r>
  <r>
    <d v="2022-08-22T00:00:00"/>
    <m/>
    <s v="Dave"/>
    <s v="Recycle"/>
    <x v="1"/>
    <x v="5"/>
    <m/>
    <n v="0"/>
    <n v="0"/>
    <m/>
    <m/>
    <x v="1"/>
    <s v="Menlo Recycle"/>
    <x v="1"/>
    <x v="3"/>
  </r>
  <r>
    <d v="2022-08-23T00:00:00"/>
    <n v="12185"/>
    <s v="Dave"/>
    <s v="Recycle"/>
    <x v="1"/>
    <x v="5"/>
    <n v="2060"/>
    <n v="1.03"/>
    <n v="0"/>
    <m/>
    <m/>
    <x v="4"/>
    <s v="Naselle OCC"/>
    <x v="1"/>
    <x v="3"/>
  </r>
  <r>
    <d v="2022-08-23T00:00:00"/>
    <m/>
    <s v="dave"/>
    <s v="Rolloff"/>
    <x v="0"/>
    <x v="5"/>
    <m/>
    <n v="0"/>
    <n v="0"/>
    <s v="Delivery"/>
    <s v="265867-002"/>
    <x v="1"/>
    <s v="Box 3430"/>
    <x v="1"/>
    <x v="3"/>
  </r>
  <r>
    <d v="2022-08-23T00:00:00"/>
    <m/>
    <s v="Dave"/>
    <s v="Rolloff"/>
    <x v="0"/>
    <x v="5"/>
    <m/>
    <n v="0"/>
    <n v="0"/>
    <s v="Delivery"/>
    <s v="272540-002"/>
    <x v="1"/>
    <s v="Box 1630"/>
    <x v="1"/>
    <x v="3"/>
  </r>
  <r>
    <d v="2022-08-23T00:00:00"/>
    <m/>
    <s v="Paul"/>
    <s v="Rolloff"/>
    <x v="0"/>
    <x v="5"/>
    <m/>
    <n v="0"/>
    <n v="0"/>
    <s v="Delivery"/>
    <s v="266251-002"/>
    <x v="1"/>
    <s v="Box 1"/>
    <x v="1"/>
    <x v="3"/>
  </r>
  <r>
    <d v="2022-08-23T00:00:00"/>
    <m/>
    <s v="Chad"/>
    <s v="Rolloff"/>
    <x v="0"/>
    <x v="5"/>
    <m/>
    <n v="0"/>
    <n v="0"/>
    <s v="Delivery"/>
    <n v="12801685"/>
    <x v="1"/>
    <s v="Box 3230"/>
    <x v="1"/>
    <x v="3"/>
  </r>
  <r>
    <d v="2022-08-23T00:00:00"/>
    <m/>
    <s v="Chad"/>
    <s v="Rolloff"/>
    <x v="0"/>
    <x v="5"/>
    <m/>
    <n v="0"/>
    <n v="0"/>
    <s v="Delivery"/>
    <n v="12801685"/>
    <x v="1"/>
    <s v="Box 1930"/>
    <x v="1"/>
    <x v="3"/>
  </r>
  <r>
    <d v="2022-08-24T00:00:00"/>
    <m/>
    <s v="Dave"/>
    <s v="Rolloff"/>
    <x v="0"/>
    <x v="5"/>
    <m/>
    <n v="0"/>
    <n v="0"/>
    <s v="Delivery"/>
    <n v="12801692"/>
    <x v="1"/>
    <s v="Box 14"/>
    <x v="1"/>
    <x v="3"/>
  </r>
  <r>
    <d v="2022-08-24T00:00:00"/>
    <m/>
    <s v="Paul"/>
    <s v="Rolloff"/>
    <x v="0"/>
    <x v="5"/>
    <m/>
    <n v="0"/>
    <n v="0"/>
    <s v="Relocate"/>
    <s v="12797190-002"/>
    <x v="1"/>
    <s v="Weyco ash relo"/>
    <x v="1"/>
    <x v="3"/>
  </r>
  <r>
    <d v="2022-08-24T00:00:00"/>
    <m/>
    <s v="Chad"/>
    <s v="Rolloff"/>
    <x v="0"/>
    <x v="5"/>
    <m/>
    <n v="0"/>
    <n v="0"/>
    <s v="Delivery"/>
    <s v="262611-002"/>
    <x v="1"/>
    <s v="Box 3730"/>
    <x v="1"/>
    <x v="3"/>
  </r>
  <r>
    <d v="2022-08-25T00:00:00"/>
    <m/>
    <s v="Dave"/>
    <s v="Rolloff"/>
    <x v="0"/>
    <x v="5"/>
    <m/>
    <n v="0"/>
    <n v="0"/>
    <s v="Delivery"/>
    <s v="269571-002"/>
    <x v="1"/>
    <s v="Box 630"/>
    <x v="1"/>
    <x v="3"/>
  </r>
  <r>
    <d v="2022-08-25T00:00:00"/>
    <n v="12329"/>
    <s v="Dave"/>
    <s v="Recycle"/>
    <x v="1"/>
    <x v="5"/>
    <n v="1660"/>
    <n v="0.83"/>
    <n v="0"/>
    <m/>
    <m/>
    <x v="4"/>
    <s v="SB OCC"/>
    <x v="1"/>
    <x v="3"/>
  </r>
  <r>
    <d v="2022-08-25T00:00:00"/>
    <n v="12331"/>
    <s v="Dave"/>
    <s v="Recycle"/>
    <x v="1"/>
    <x v="5"/>
    <n v="2080"/>
    <n v="1.04"/>
    <n v="0"/>
    <m/>
    <m/>
    <x v="4"/>
    <s v="OP OCC"/>
    <x v="1"/>
    <x v="3"/>
  </r>
  <r>
    <d v="2022-08-25T00:00:00"/>
    <n v="12354"/>
    <s v="Dave"/>
    <s v="Recycle"/>
    <x v="1"/>
    <x v="5"/>
    <n v="1900"/>
    <n v="0.95"/>
    <n v="0"/>
    <m/>
    <m/>
    <x v="4"/>
    <s v="OP OCC"/>
    <x v="1"/>
    <x v="3"/>
  </r>
  <r>
    <d v="2022-08-25T00:00:00"/>
    <n v="12386"/>
    <s v="Chad"/>
    <s v="Recycle"/>
    <x v="1"/>
    <x v="5"/>
    <n v="1780"/>
    <n v="0.89"/>
    <n v="0"/>
    <m/>
    <m/>
    <x v="4"/>
    <s v="surfside occ swap"/>
    <x v="1"/>
    <x v="3"/>
  </r>
  <r>
    <d v="2022-08-25T00:00:00"/>
    <m/>
    <s v="Chad"/>
    <s v="Rolloff"/>
    <x v="0"/>
    <x v="5"/>
    <m/>
    <n v="0"/>
    <n v="0"/>
    <s v="Delivery"/>
    <n v="268979"/>
    <x v="1"/>
    <s v="Box 2"/>
    <x v="1"/>
    <x v="3"/>
  </r>
  <r>
    <d v="2022-08-26T00:00:00"/>
    <m/>
    <s v="Paul"/>
    <s v="Rolloff"/>
    <x v="0"/>
    <x v="5"/>
    <m/>
    <n v="0"/>
    <n v="0"/>
    <s v="Delivery"/>
    <s v="272987-003"/>
    <x v="1"/>
    <s v="Box 1930"/>
    <x v="1"/>
    <x v="3"/>
  </r>
  <r>
    <d v="2022-08-26T00:00:00"/>
    <m/>
    <s v="paul"/>
    <s v="Recycle"/>
    <x v="1"/>
    <x v="5"/>
    <m/>
    <n v="0"/>
    <n v="0"/>
    <m/>
    <m/>
    <x v="1"/>
    <s v="shoa rec swap"/>
    <x v="1"/>
    <x v="3"/>
  </r>
  <r>
    <d v="2022-08-26T00:00:00"/>
    <n v="12467"/>
    <s v="Chad"/>
    <s v="Recycle"/>
    <x v="1"/>
    <x v="5"/>
    <n v="1960"/>
    <n v="0.98"/>
    <n v="0"/>
    <m/>
    <m/>
    <x v="4"/>
    <s v="LB occ"/>
    <x v="1"/>
    <x v="3"/>
  </r>
  <r>
    <d v="2022-08-27T00:00:00"/>
    <m/>
    <s v="Chad"/>
    <s v="Rolloff"/>
    <x v="0"/>
    <x v="5"/>
    <m/>
    <n v="0"/>
    <n v="0"/>
    <s v="Relocate"/>
    <s v="12797190-002"/>
    <x v="1"/>
    <s v="Weyco ash relo"/>
    <x v="1"/>
    <x v="3"/>
  </r>
  <r>
    <d v="2022-08-27T00:00:00"/>
    <m/>
    <s v="Chad"/>
    <s v="Rolloff"/>
    <x v="0"/>
    <x v="5"/>
    <m/>
    <n v="0"/>
    <n v="0"/>
    <s v="Delivery"/>
    <m/>
    <x v="1"/>
    <m/>
    <x v="1"/>
    <x v="3"/>
  </r>
  <r>
    <d v="2022-08-29T00:00:00"/>
    <n v="12667"/>
    <s v="Bob"/>
    <s v="Recycle"/>
    <x v="1"/>
    <x v="5"/>
    <n v="2120"/>
    <n v="1.06"/>
    <n v="0"/>
    <m/>
    <m/>
    <x v="4"/>
    <s v="OP OCC"/>
    <x v="1"/>
    <x v="3"/>
  </r>
  <r>
    <d v="2022-08-29T00:00:00"/>
    <m/>
    <s v="Bob"/>
    <s v="Rolloff"/>
    <x v="0"/>
    <x v="5"/>
    <m/>
    <n v="0"/>
    <n v="0"/>
    <s v="Delivery"/>
    <s v="260750-002"/>
    <x v="1"/>
    <s v="Box 1530"/>
    <x v="1"/>
    <x v="3"/>
  </r>
  <r>
    <d v="2022-08-29T00:00:00"/>
    <n v="12648"/>
    <s v="Dave"/>
    <s v="Recycle"/>
    <x v="1"/>
    <x v="5"/>
    <n v="2320"/>
    <n v="1.1599999999999999"/>
    <n v="0"/>
    <m/>
    <m/>
    <x v="4"/>
    <s v="SB OCC"/>
    <x v="1"/>
    <x v="3"/>
  </r>
  <r>
    <d v="2022-08-29T00:00:00"/>
    <m/>
    <s v="Dave"/>
    <s v="Rolloff"/>
    <x v="0"/>
    <x v="5"/>
    <m/>
    <n v="0"/>
    <n v="0"/>
    <s v="Delivery"/>
    <s v="270694-002"/>
    <x v="1"/>
    <s v="Box 18"/>
    <x v="1"/>
    <x v="3"/>
  </r>
  <r>
    <d v="2022-08-29T00:00:00"/>
    <m/>
    <s v="Dave"/>
    <s v="Rolloff"/>
    <x v="0"/>
    <x v="5"/>
    <m/>
    <n v="0"/>
    <n v="0"/>
    <s v="Delivery"/>
    <s v="267260-002"/>
    <x v="1"/>
    <s v="Box 3230"/>
    <x v="1"/>
    <x v="3"/>
  </r>
  <r>
    <d v="2022-08-29T00:00:00"/>
    <m/>
    <s v="Dave"/>
    <s v="Recycle"/>
    <x v="1"/>
    <x v="5"/>
    <m/>
    <n v="0"/>
    <n v="0"/>
    <m/>
    <m/>
    <x v="1"/>
    <s v="SB rec swap"/>
    <x v="1"/>
    <x v="3"/>
  </r>
  <r>
    <d v="2022-08-30T00:00:00"/>
    <m/>
    <s v="Dave"/>
    <s v="Rolloff"/>
    <x v="0"/>
    <x v="5"/>
    <m/>
    <n v="0"/>
    <n v="0"/>
    <s v="Delivery"/>
    <s v="263662-002"/>
    <x v="1"/>
    <s v="Box #930"/>
    <x v="1"/>
    <x v="3"/>
  </r>
  <r>
    <d v="2022-08-30T00:00:00"/>
    <m/>
    <s v="Dave"/>
    <s v="Rolloff"/>
    <x v="0"/>
    <x v="5"/>
    <m/>
    <n v="0"/>
    <n v="0"/>
    <s v="Delivery"/>
    <s v="261674-002"/>
    <x v="1"/>
    <s v="Box #730"/>
    <x v="1"/>
    <x v="3"/>
  </r>
  <r>
    <d v="2022-08-30T00:00:00"/>
    <n v="12763"/>
    <s v="Dave"/>
    <s v="Recycle"/>
    <x v="1"/>
    <x v="5"/>
    <n v="1460"/>
    <n v="0.73"/>
    <n v="0"/>
    <m/>
    <m/>
    <x v="4"/>
    <s v="LB occ"/>
    <x v="1"/>
    <x v="3"/>
  </r>
  <r>
    <d v="2022-08-31T00:00:00"/>
    <m/>
    <s v="Dave"/>
    <s v="Rolloff"/>
    <x v="0"/>
    <x v="5"/>
    <m/>
    <n v="0"/>
    <n v="0"/>
    <s v="Delivery"/>
    <s v="260750-002"/>
    <x v="1"/>
    <s v="box #2930"/>
    <x v="1"/>
    <x v="3"/>
  </r>
  <r>
    <d v="2022-08-31T00:00:00"/>
    <n v="12840"/>
    <s v="Bob"/>
    <s v="Recycle"/>
    <x v="1"/>
    <x v="5"/>
    <n v="1900"/>
    <n v="0.95"/>
    <n v="0"/>
    <m/>
    <s v="268662-002"/>
    <x v="4"/>
    <s v="SHOA occ"/>
    <x v="1"/>
    <x v="3"/>
  </r>
  <r>
    <d v="2022-09-01T00:00:00"/>
    <m/>
    <s v="Bob"/>
    <s v="Rolloff"/>
    <x v="0"/>
    <x v="5"/>
    <m/>
    <n v="0"/>
    <n v="0"/>
    <s v="Delivery"/>
    <s v="264993-002"/>
    <x v="1"/>
    <n v="1930"/>
    <x v="1"/>
    <x v="4"/>
  </r>
  <r>
    <d v="2022-09-02T00:00:00"/>
    <m/>
    <s v="Dave"/>
    <s v="Rolloff"/>
    <x v="1"/>
    <x v="5"/>
    <m/>
    <n v="0"/>
    <n v="0"/>
    <m/>
    <m/>
    <x v="1"/>
    <s v="cape disapointment"/>
    <x v="1"/>
    <x v="4"/>
  </r>
  <r>
    <d v="2022-09-02T00:00:00"/>
    <n v="12963"/>
    <s v="Dave"/>
    <s v="Rolloff"/>
    <x v="1"/>
    <x v="5"/>
    <n v="2120"/>
    <n v="1.06"/>
    <n v="0"/>
    <m/>
    <m/>
    <x v="4"/>
    <s v="Ilwaco OCC"/>
    <x v="1"/>
    <x v="4"/>
  </r>
  <r>
    <d v="2022-09-02T00:00:00"/>
    <m/>
    <s v="Dave"/>
    <s v="Rolloff"/>
    <x v="1"/>
    <x v="5"/>
    <n v="2040"/>
    <n v="1.02"/>
    <n v="0"/>
    <m/>
    <m/>
    <x v="4"/>
    <s v="OP OCC"/>
    <x v="1"/>
    <x v="4"/>
  </r>
  <r>
    <d v="2022-09-02T00:00:00"/>
    <m/>
    <s v="Dave"/>
    <m/>
    <x v="1"/>
    <x v="5"/>
    <m/>
    <n v="0"/>
    <n v="0"/>
    <m/>
    <m/>
    <x v="1"/>
    <s v="LB recycle"/>
    <x v="1"/>
    <x v="4"/>
  </r>
  <r>
    <d v="2022-09-02T00:00:00"/>
    <m/>
    <s v="Dave"/>
    <m/>
    <x v="1"/>
    <x v="5"/>
    <m/>
    <n v="0"/>
    <n v="0"/>
    <m/>
    <m/>
    <x v="1"/>
    <s v="Surfside Recy"/>
    <x v="1"/>
    <x v="4"/>
  </r>
  <r>
    <d v="2022-09-03T00:00:00"/>
    <m/>
    <s v="Paul"/>
    <s v="Rolloff"/>
    <x v="0"/>
    <x v="5"/>
    <m/>
    <n v="0"/>
    <n v="0"/>
    <s v="Relocate"/>
    <s v="12797190-002"/>
    <x v="1"/>
    <s v="Ash swap"/>
    <x v="1"/>
    <x v="4"/>
  </r>
  <r>
    <d v="2022-09-05T00:00:00"/>
    <n v="13153"/>
    <s v="Bob"/>
    <s v="Rolloff"/>
    <x v="1"/>
    <x v="5"/>
    <n v="2180"/>
    <n v="1.0900000000000001"/>
    <n v="0"/>
    <m/>
    <m/>
    <x v="4"/>
    <s v="LB OCC"/>
    <x v="1"/>
    <x v="4"/>
  </r>
  <r>
    <d v="2022-09-05T00:00:00"/>
    <n v="13175"/>
    <s v="Bob"/>
    <s v="Rolloff"/>
    <x v="1"/>
    <x v="5"/>
    <n v="2060"/>
    <n v="1.03"/>
    <n v="0"/>
    <m/>
    <m/>
    <x v="4"/>
    <s v="Naselle OCC"/>
    <x v="1"/>
    <x v="4"/>
  </r>
  <r>
    <d v="2022-09-05T00:00:00"/>
    <m/>
    <s v="dave"/>
    <s v="Rolloff"/>
    <x v="1"/>
    <x v="5"/>
    <m/>
    <n v="0"/>
    <n v="0"/>
    <m/>
    <m/>
    <x v="1"/>
    <s v="SB recy"/>
    <x v="1"/>
    <x v="4"/>
  </r>
  <r>
    <d v="2022-09-05T00:00:00"/>
    <m/>
    <s v="Dave"/>
    <s v="Rolloff"/>
    <x v="0"/>
    <x v="5"/>
    <m/>
    <n v="0"/>
    <n v="0"/>
    <s v="Delivery"/>
    <s v="272987-003"/>
    <x v="0"/>
    <n v="2130"/>
    <x v="1"/>
    <x v="4"/>
  </r>
  <r>
    <d v="2022-09-06T00:00:00"/>
    <m/>
    <s v="Paul"/>
    <s v="Rolloff"/>
    <x v="0"/>
    <x v="5"/>
    <m/>
    <n v="0"/>
    <n v="0"/>
    <s v="Relocate"/>
    <s v="12797190-002"/>
    <x v="1"/>
    <s v="recolcate"/>
    <x v="1"/>
    <x v="4"/>
  </r>
  <r>
    <d v="2022-09-06T00:00:00"/>
    <m/>
    <s v="dave"/>
    <s v="Rolloff"/>
    <x v="1"/>
    <x v="5"/>
    <m/>
    <n v="0"/>
    <n v="0"/>
    <m/>
    <m/>
    <x v="1"/>
    <s v="Chinook recy"/>
    <x v="1"/>
    <x v="4"/>
  </r>
  <r>
    <d v="2022-09-06T00:00:00"/>
    <m/>
    <s v="Dave"/>
    <m/>
    <x v="5"/>
    <x v="5"/>
    <m/>
    <n v="0"/>
    <n v="0"/>
    <m/>
    <m/>
    <x v="1"/>
    <s v="Naselle recy"/>
    <x v="1"/>
    <x v="4"/>
  </r>
  <r>
    <d v="2022-09-06T00:00:00"/>
    <n v="13273"/>
    <s v="dave"/>
    <s v="Rolloff"/>
    <x v="1"/>
    <x v="5"/>
    <n v="1920"/>
    <n v="0.96"/>
    <n v="0"/>
    <s v="Dump &amp; Return"/>
    <m/>
    <x v="4"/>
    <s v="surfsiede occ"/>
    <x v="1"/>
    <x v="4"/>
  </r>
  <r>
    <d v="2022-09-06T00:00:00"/>
    <n v="13303"/>
    <s v="dave"/>
    <s v="Rolloff"/>
    <x v="1"/>
    <x v="5"/>
    <n v="2080"/>
    <n v="1.04"/>
    <n v="0"/>
    <m/>
    <m/>
    <x v="4"/>
    <s v="Menlo OCC"/>
    <x v="1"/>
    <x v="4"/>
  </r>
  <r>
    <d v="2022-09-07T00:00:00"/>
    <m/>
    <s v="Bob"/>
    <s v="Rolloff"/>
    <x v="0"/>
    <x v="5"/>
    <m/>
    <n v="0"/>
    <n v="0"/>
    <s v="Delivery"/>
    <n v="12802025"/>
    <x v="0"/>
    <n v="730"/>
    <x v="1"/>
    <x v="4"/>
  </r>
  <r>
    <d v="2022-09-07T00:00:00"/>
    <n v="13380"/>
    <s v="Bob"/>
    <s v="Rolloff"/>
    <x v="1"/>
    <x v="5"/>
    <n v="2000"/>
    <n v="1"/>
    <n v="0"/>
    <m/>
    <m/>
    <x v="4"/>
    <s v="OP OCC"/>
    <x v="1"/>
    <x v="4"/>
  </r>
  <r>
    <d v="2022-09-07T00:00:00"/>
    <m/>
    <m/>
    <s v="Rolloff"/>
    <x v="1"/>
    <x v="5"/>
    <m/>
    <n v="0"/>
    <n v="0"/>
    <m/>
    <m/>
    <x v="1"/>
    <s v="KM Recy "/>
    <x v="1"/>
    <x v="4"/>
  </r>
  <r>
    <d v="2022-09-07T00:00:00"/>
    <m/>
    <s v="dave"/>
    <s v="Rolloff"/>
    <x v="0"/>
    <x v="5"/>
    <m/>
    <n v="0"/>
    <n v="0"/>
    <s v="Delivery"/>
    <s v="268741-002"/>
    <x v="0"/>
    <n v="24"/>
    <x v="1"/>
    <x v="4"/>
  </r>
  <r>
    <d v="2022-09-07T00:00:00"/>
    <m/>
    <s v="dave"/>
    <s v="Rolloff"/>
    <x v="0"/>
    <x v="5"/>
    <m/>
    <n v="0"/>
    <n v="0"/>
    <s v="Delivery"/>
    <s v="261827-003"/>
    <x v="0"/>
    <n v="22"/>
    <x v="1"/>
    <x v="4"/>
  </r>
  <r>
    <d v="2022-09-07T00:00:00"/>
    <m/>
    <s v="dave"/>
    <s v="Rolloff"/>
    <x v="0"/>
    <x v="5"/>
    <m/>
    <n v="0"/>
    <n v="0"/>
    <s v="Delivery"/>
    <s v="268741-002"/>
    <x v="0"/>
    <m/>
    <x v="1"/>
    <x v="4"/>
  </r>
  <r>
    <d v="2022-09-08T00:00:00"/>
    <m/>
    <s v="paul"/>
    <s v="Rolloff"/>
    <x v="0"/>
    <x v="5"/>
    <m/>
    <n v="0"/>
    <n v="0"/>
    <s v="Delivery"/>
    <n v="12802082"/>
    <x v="0"/>
    <m/>
    <x v="1"/>
    <x v="4"/>
  </r>
  <r>
    <d v="2022-09-08T00:00:00"/>
    <n v="13453"/>
    <s v="paul"/>
    <s v="Rolloff"/>
    <x v="1"/>
    <x v="5"/>
    <n v="1700"/>
    <n v="0.85"/>
    <n v="0"/>
    <m/>
    <m/>
    <x v="4"/>
    <s v="KM OCC"/>
    <x v="1"/>
    <x v="4"/>
  </r>
  <r>
    <d v="2022-09-09T00:00:00"/>
    <m/>
    <s v="Bob"/>
    <s v="Rolloff"/>
    <x v="0"/>
    <x v="5"/>
    <m/>
    <n v="0"/>
    <n v="0"/>
    <s v="Delivery"/>
    <n v="12801034"/>
    <x v="0"/>
    <m/>
    <x v="1"/>
    <x v="4"/>
  </r>
  <r>
    <d v="2022-09-09T00:00:00"/>
    <m/>
    <s v="Paul"/>
    <s v="Rolloff"/>
    <x v="1"/>
    <x v="5"/>
    <n v="1860"/>
    <n v="0.93"/>
    <n v="0"/>
    <m/>
    <m/>
    <x v="4"/>
    <s v="SB OCC"/>
    <x v="1"/>
    <x v="4"/>
  </r>
  <r>
    <d v="2022-09-09T00:00:00"/>
    <m/>
    <s v="dave"/>
    <s v="Rolloff"/>
    <x v="0"/>
    <x v="5"/>
    <m/>
    <n v="0"/>
    <n v="0"/>
    <s v="Relocate"/>
    <n v="268741"/>
    <x v="1"/>
    <m/>
    <x v="1"/>
    <x v="4"/>
  </r>
  <r>
    <d v="2022-09-09T00:00:00"/>
    <m/>
    <s v="dave"/>
    <s v="Rolloff"/>
    <x v="1"/>
    <x v="5"/>
    <m/>
    <n v="0"/>
    <n v="0"/>
    <m/>
    <m/>
    <x v="1"/>
    <s v="LB recy"/>
    <x v="1"/>
    <x v="4"/>
  </r>
  <r>
    <d v="2022-09-09T00:00:00"/>
    <m/>
    <s v="dave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09T00:00:00"/>
    <m/>
    <s v="chad"/>
    <s v="Rolloff"/>
    <x v="0"/>
    <x v="5"/>
    <m/>
    <n v="0"/>
    <n v="0"/>
    <s v="Dump &amp; Return"/>
    <n v="268528"/>
    <x v="1"/>
    <s v="Haul fee only Naselle yc"/>
    <x v="1"/>
    <x v="4"/>
  </r>
  <r>
    <d v="2022-09-12T00:00:00"/>
    <m/>
    <s v="bob"/>
    <s v="Rolloff"/>
    <x v="1"/>
    <x v="5"/>
    <m/>
    <n v="0"/>
    <n v="0"/>
    <m/>
    <m/>
    <x v="1"/>
    <s v="OP recycle"/>
    <x v="1"/>
    <x v="4"/>
  </r>
  <r>
    <d v="2022-09-12T00:00:00"/>
    <m/>
    <s v="bob"/>
    <s v="Rolloff"/>
    <x v="1"/>
    <x v="5"/>
    <m/>
    <n v="0"/>
    <n v="0"/>
    <m/>
    <m/>
    <x v="1"/>
    <s v="KM recycle"/>
    <x v="1"/>
    <x v="4"/>
  </r>
  <r>
    <d v="2022-09-12T00:00:00"/>
    <m/>
    <s v="paul"/>
    <s v="Rolloff"/>
    <x v="0"/>
    <x v="5"/>
    <m/>
    <n v="0"/>
    <n v="0"/>
    <s v="Relocate"/>
    <s v="12787189-002"/>
    <x v="1"/>
    <s v="ash relocate"/>
    <x v="1"/>
    <x v="4"/>
  </r>
  <r>
    <d v="2022-09-12T00:00:00"/>
    <m/>
    <s v="paul"/>
    <s v="Rolloff"/>
    <x v="0"/>
    <x v="5"/>
    <m/>
    <n v="0"/>
    <n v="0"/>
    <s v="Delivery"/>
    <n v="261105"/>
    <x v="1"/>
    <m/>
    <x v="1"/>
    <x v="4"/>
  </r>
  <r>
    <d v="2022-09-12T00:00:00"/>
    <n v="13703"/>
    <s v="dave"/>
    <s v="Rolloff"/>
    <x v="1"/>
    <x v="5"/>
    <n v="1700"/>
    <n v="0.85"/>
    <n v="0"/>
    <s v="Dump &amp; Return"/>
    <s v="268662-002"/>
    <x v="4"/>
    <m/>
    <x v="1"/>
    <x v="4"/>
  </r>
  <r>
    <d v="2022-09-13T00:00:00"/>
    <n v="13733"/>
    <s v="bob"/>
    <s v="Rolloff"/>
    <x v="1"/>
    <x v="5"/>
    <n v="2300"/>
    <n v="1.1499999999999999"/>
    <n v="0"/>
    <m/>
    <m/>
    <x v="4"/>
    <s v="Ilwaco OCC"/>
    <x v="1"/>
    <x v="4"/>
  </r>
  <r>
    <d v="2022-09-13T00:00:00"/>
    <m/>
    <s v="bob"/>
    <s v="Rolloff"/>
    <x v="0"/>
    <x v="5"/>
    <m/>
    <n v="0"/>
    <n v="0"/>
    <s v="Delivery"/>
    <n v="12802171"/>
    <x v="0"/>
    <m/>
    <x v="1"/>
    <x v="4"/>
  </r>
  <r>
    <d v="2022-09-13T00:00:00"/>
    <m/>
    <s v="bob"/>
    <s v="Rolloff"/>
    <x v="0"/>
    <x v="5"/>
    <m/>
    <n v="0"/>
    <n v="0"/>
    <s v="Delivery"/>
    <s v="261137-002"/>
    <x v="0"/>
    <m/>
    <x v="1"/>
    <x v="4"/>
  </r>
  <r>
    <d v="2022-09-13T00:00:00"/>
    <m/>
    <s v="Dave"/>
    <s v="Rolloff"/>
    <x v="1"/>
    <x v="5"/>
    <n v="1560"/>
    <n v="0.78"/>
    <n v="0"/>
    <m/>
    <m/>
    <x v="4"/>
    <s v="OP OCC"/>
    <x v="1"/>
    <x v="4"/>
  </r>
  <r>
    <d v="2022-09-13T00:00:00"/>
    <m/>
    <s v="Dave"/>
    <s v="Rolloff"/>
    <x v="1"/>
    <x v="5"/>
    <n v="1820"/>
    <n v="0.91"/>
    <n v="0"/>
    <m/>
    <m/>
    <x v="4"/>
    <s v="OP OCC"/>
    <x v="1"/>
    <x v="4"/>
  </r>
  <r>
    <d v="2022-09-13T00:00:00"/>
    <m/>
    <s v="Dave"/>
    <s v="Rolloff"/>
    <x v="0"/>
    <x v="5"/>
    <m/>
    <n v="0"/>
    <n v="0"/>
    <s v="Delivery"/>
    <s v="268102-002"/>
    <x v="0"/>
    <m/>
    <x v="1"/>
    <x v="4"/>
  </r>
  <r>
    <d v="2022-09-13T00:00:00"/>
    <m/>
    <s v="Dave"/>
    <s v="Rolloff"/>
    <x v="0"/>
    <x v="5"/>
    <m/>
    <n v="0"/>
    <n v="0"/>
    <s v="Delivery"/>
    <n v="260315"/>
    <x v="0"/>
    <m/>
    <x v="1"/>
    <x v="4"/>
  </r>
  <r>
    <d v="2022-09-13T00:00:00"/>
    <m/>
    <s v="Dave"/>
    <s v="Rolloff"/>
    <x v="1"/>
    <x v="5"/>
    <m/>
    <n v="0"/>
    <n v="0"/>
    <m/>
    <m/>
    <x v="1"/>
    <s v="Surfside Recy"/>
    <x v="1"/>
    <x v="4"/>
  </r>
  <r>
    <d v="2022-09-14T00:00:00"/>
    <m/>
    <s v="bob"/>
    <s v="Rolloff"/>
    <x v="0"/>
    <x v="5"/>
    <m/>
    <n v="0"/>
    <n v="0"/>
    <s v="Delivery"/>
    <s v="265867-002"/>
    <x v="1"/>
    <m/>
    <x v="1"/>
    <x v="4"/>
  </r>
  <r>
    <d v="2022-09-14T00:00:00"/>
    <m/>
    <s v="bob"/>
    <s v="Rolloff"/>
    <x v="1"/>
    <x v="5"/>
    <n v="2200"/>
    <n v="1.1000000000000001"/>
    <n v="0"/>
    <m/>
    <m/>
    <x v="1"/>
    <s v="Long Beach OCC"/>
    <x v="1"/>
    <x v="4"/>
  </r>
  <r>
    <d v="2022-09-14T00:00:00"/>
    <n v="13834"/>
    <s v="bob"/>
    <s v="Rolloff"/>
    <x v="1"/>
    <x v="5"/>
    <n v="2080"/>
    <n v="1.04"/>
    <n v="0"/>
    <m/>
    <m/>
    <x v="4"/>
    <s v="Long beach OCC"/>
    <x v="1"/>
    <x v="4"/>
  </r>
  <r>
    <d v="2022-09-14T00:00:00"/>
    <n v="13851"/>
    <s v="bob"/>
    <s v="Rolloff"/>
    <x v="1"/>
    <x v="5"/>
    <n v="1920"/>
    <n v="0.96"/>
    <n v="0"/>
    <m/>
    <m/>
    <x v="4"/>
    <s v="SB OCC"/>
    <x v="1"/>
    <x v="4"/>
  </r>
  <r>
    <d v="2022-09-14T00:00:00"/>
    <m/>
    <s v="dave"/>
    <s v="Rolloff"/>
    <x v="0"/>
    <x v="5"/>
    <m/>
    <n v="0"/>
    <n v="0"/>
    <s v="Delivery"/>
    <n v="12802228"/>
    <x v="0"/>
    <m/>
    <x v="1"/>
    <x v="4"/>
  </r>
  <r>
    <d v="2022-09-14T00:00:00"/>
    <m/>
    <s v="dave"/>
    <s v="Rolloff"/>
    <x v="0"/>
    <x v="5"/>
    <m/>
    <n v="0"/>
    <n v="0"/>
    <s v="Delivery"/>
    <s v="266512-002"/>
    <x v="0"/>
    <m/>
    <x v="1"/>
    <x v="4"/>
  </r>
  <r>
    <d v="2022-09-14T00:00:00"/>
    <n v="273937"/>
    <s v="paul"/>
    <s v="Rolloff"/>
    <x v="0"/>
    <x v="5"/>
    <m/>
    <n v="0"/>
    <n v="0"/>
    <s v="Delivery"/>
    <n v="273937"/>
    <x v="0"/>
    <m/>
    <x v="0"/>
    <x v="4"/>
  </r>
  <r>
    <d v="2022-09-15T00:00:00"/>
    <m/>
    <s v="Dave"/>
    <s v="Rolloff"/>
    <x v="0"/>
    <x v="5"/>
    <m/>
    <n v="0"/>
    <n v="0"/>
    <s v="Delivery"/>
    <n v="12802255"/>
    <x v="0"/>
    <m/>
    <x v="1"/>
    <x v="4"/>
  </r>
  <r>
    <d v="2022-09-15T00:00:00"/>
    <m/>
    <s v="dave"/>
    <s v="Rolloff"/>
    <x v="1"/>
    <x v="5"/>
    <m/>
    <n v="0"/>
    <n v="0"/>
    <m/>
    <m/>
    <x v="1"/>
    <s v="Baycenter REC"/>
    <x v="1"/>
    <x v="4"/>
  </r>
  <r>
    <d v="2022-09-16T00:00:00"/>
    <m/>
    <s v="paul"/>
    <s v="Rolloff"/>
    <x v="1"/>
    <x v="5"/>
    <m/>
    <n v="0"/>
    <n v="0"/>
    <m/>
    <m/>
    <x v="1"/>
    <s v="Menlo recy"/>
    <x v="1"/>
    <x v="4"/>
  </r>
  <r>
    <d v="2022-09-16T00:00:00"/>
    <n v="14050"/>
    <s v="paul"/>
    <s v="Rolloff"/>
    <x v="1"/>
    <x v="5"/>
    <n v="1980"/>
    <n v="0.99"/>
    <n v="0"/>
    <m/>
    <m/>
    <x v="4"/>
    <s v="Baycenter occ"/>
    <x v="1"/>
    <x v="4"/>
  </r>
  <r>
    <d v="2022-09-16T00:00:00"/>
    <n v="14069"/>
    <s v="paul"/>
    <s v="Rolloff"/>
    <x v="1"/>
    <x v="5"/>
    <n v="2260"/>
    <n v="1.1299999999999999"/>
    <n v="0"/>
    <m/>
    <m/>
    <x v="4"/>
    <s v="Chinook occ"/>
    <x v="1"/>
    <x v="4"/>
  </r>
  <r>
    <d v="2022-09-16T00:00:00"/>
    <m/>
    <s v="dave"/>
    <s v="Rolloff"/>
    <x v="0"/>
    <x v="5"/>
    <m/>
    <n v="0"/>
    <n v="0"/>
    <s v="Delivery"/>
    <s v="273450-006"/>
    <x v="0"/>
    <m/>
    <x v="1"/>
    <x v="4"/>
  </r>
  <r>
    <d v="2022-09-19T00:00:00"/>
    <n v="14246"/>
    <s v="bob"/>
    <s v="Rolloff"/>
    <x v="1"/>
    <x v="5"/>
    <n v="1620"/>
    <n v="0.81"/>
    <n v="0"/>
    <m/>
    <m/>
    <x v="4"/>
    <s v="SB OCC"/>
    <x v="1"/>
    <x v="4"/>
  </r>
  <r>
    <d v="2022-09-19T00:00:00"/>
    <m/>
    <s v="bob"/>
    <s v="Rolloff"/>
    <x v="1"/>
    <x v="5"/>
    <m/>
    <n v="0"/>
    <n v="0"/>
    <m/>
    <m/>
    <x v="1"/>
    <s v="SB recy"/>
    <x v="1"/>
    <x v="4"/>
  </r>
  <r>
    <d v="2022-09-19T00:00:00"/>
    <m/>
    <s v="Bob"/>
    <s v="Rolloff"/>
    <x v="1"/>
    <x v="5"/>
    <n v="2100"/>
    <n v="1.05"/>
    <n v="0"/>
    <m/>
    <m/>
    <x v="4"/>
    <s v="OP OCC"/>
    <x v="1"/>
    <x v="4"/>
  </r>
  <r>
    <d v="2022-09-19T00:00:00"/>
    <m/>
    <s v="chad"/>
    <s v="Rolloff"/>
    <x v="0"/>
    <x v="5"/>
    <m/>
    <n v="0"/>
    <n v="0"/>
    <s v="Delivery"/>
    <n v="12802272"/>
    <x v="0"/>
    <m/>
    <x v="1"/>
    <x v="4"/>
  </r>
  <r>
    <d v="2022-09-19T00:00:00"/>
    <m/>
    <s v="chad"/>
    <s v="Rolloff"/>
    <x v="0"/>
    <x v="5"/>
    <m/>
    <n v="0"/>
    <n v="0"/>
    <s v="Delivery"/>
    <n v="271265"/>
    <x v="0"/>
    <m/>
    <x v="1"/>
    <x v="4"/>
  </r>
  <r>
    <d v="2022-09-20T00:00:00"/>
    <m/>
    <s v="bob"/>
    <s v="Rolloff"/>
    <x v="0"/>
    <x v="5"/>
    <m/>
    <n v="0"/>
    <n v="0"/>
    <s v="Delivery"/>
    <s v="263544-002"/>
    <x v="0"/>
    <m/>
    <x v="1"/>
    <x v="4"/>
  </r>
  <r>
    <d v="2022-09-20T00:00:00"/>
    <m/>
    <s v="bob"/>
    <s v="Rolloff"/>
    <x v="0"/>
    <x v="5"/>
    <m/>
    <n v="0"/>
    <n v="0"/>
    <s v="Delivery"/>
    <n v="12801970"/>
    <x v="0"/>
    <m/>
    <x v="1"/>
    <x v="4"/>
  </r>
  <r>
    <d v="2022-09-20T00:00:00"/>
    <n v="14326"/>
    <s v="paul"/>
    <s v="Rolloff"/>
    <x v="1"/>
    <x v="5"/>
    <n v="1860"/>
    <n v="0.93"/>
    <n v="0"/>
    <m/>
    <m/>
    <x v="4"/>
    <s v="Menlo OCC"/>
    <x v="1"/>
    <x v="4"/>
  </r>
  <r>
    <d v="2022-09-21T00:00:00"/>
    <m/>
    <s v="paul"/>
    <s v="Rolloff"/>
    <x v="0"/>
    <x v="5"/>
    <m/>
    <n v="0"/>
    <n v="0"/>
    <s v="Delivery"/>
    <s v="263092-002"/>
    <x v="0"/>
    <m/>
    <x v="1"/>
    <x v="4"/>
  </r>
  <r>
    <d v="2022-09-21T00:00:00"/>
    <m/>
    <s v="paul"/>
    <s v="Rolloff"/>
    <x v="0"/>
    <x v="5"/>
    <m/>
    <n v="0"/>
    <n v="0"/>
    <s v="Delivery"/>
    <n v="12802362"/>
    <x v="0"/>
    <m/>
    <x v="1"/>
    <x v="4"/>
  </r>
  <r>
    <d v="2022-09-21T00:00:00"/>
    <m/>
    <s v="paul"/>
    <s v="Rolloff"/>
    <x v="0"/>
    <x v="5"/>
    <m/>
    <n v="0"/>
    <n v="0"/>
    <s v="Delivery"/>
    <n v="12802369"/>
    <x v="0"/>
    <m/>
    <x v="1"/>
    <x v="4"/>
  </r>
  <r>
    <d v="2022-09-21T00:00:00"/>
    <m/>
    <s v="bob"/>
    <s v="Rolloff"/>
    <x v="0"/>
    <x v="5"/>
    <m/>
    <n v="0"/>
    <n v="0"/>
    <s v="Delivery"/>
    <n v="12802374"/>
    <x v="0"/>
    <m/>
    <x v="1"/>
    <x v="4"/>
  </r>
  <r>
    <d v="2022-09-21T00:00:00"/>
    <m/>
    <s v="bob"/>
    <s v="Rolloff"/>
    <x v="0"/>
    <x v="5"/>
    <m/>
    <n v="0"/>
    <n v="0"/>
    <s v="Delivery"/>
    <s v="261332-002"/>
    <x v="0"/>
    <m/>
    <x v="1"/>
    <x v="4"/>
  </r>
  <r>
    <d v="2022-09-21T00:00:00"/>
    <n v="14398"/>
    <s v="bob"/>
    <s v="Rolloff"/>
    <x v="1"/>
    <x v="5"/>
    <n v="1820"/>
    <n v="0.91"/>
    <n v="0"/>
    <m/>
    <m/>
    <x v="4"/>
    <s v="LB occ"/>
    <x v="1"/>
    <x v="4"/>
  </r>
  <r>
    <d v="2022-09-21T00:00:00"/>
    <n v="14444"/>
    <s v="bob"/>
    <s v="Rolloff"/>
    <x v="1"/>
    <x v="5"/>
    <n v="1840"/>
    <n v="0.92"/>
    <n v="0"/>
    <m/>
    <m/>
    <x v="4"/>
    <s v="Surfside Occ"/>
    <x v="1"/>
    <x v="4"/>
  </r>
  <r>
    <d v="2022-09-22T00:00:00"/>
    <m/>
    <s v="bob"/>
    <s v="Rolloff"/>
    <x v="0"/>
    <x v="5"/>
    <m/>
    <n v="0"/>
    <n v="0"/>
    <s v="Delivery"/>
    <n v="12802363"/>
    <x v="0"/>
    <m/>
    <x v="1"/>
    <x v="4"/>
  </r>
  <r>
    <d v="2022-09-22T00:00:00"/>
    <n v="14461"/>
    <s v="bob"/>
    <s v="Rolloff"/>
    <x v="1"/>
    <x v="5"/>
    <n v="1600"/>
    <n v="0.8"/>
    <n v="0"/>
    <m/>
    <m/>
    <x v="4"/>
    <s v="SB OCC"/>
    <x v="1"/>
    <x v="4"/>
  </r>
  <r>
    <d v="2022-09-22T00:00:00"/>
    <m/>
    <s v="bob"/>
    <s v="Rolloff"/>
    <x v="0"/>
    <x v="5"/>
    <m/>
    <n v="0"/>
    <n v="0"/>
    <s v="Delivery"/>
    <n v="12802402"/>
    <x v="0"/>
    <m/>
    <x v="1"/>
    <x v="4"/>
  </r>
  <r>
    <d v="2022-09-23T00:00:00"/>
    <m/>
    <s v="chad"/>
    <s v="Rolloff"/>
    <x v="0"/>
    <x v="5"/>
    <m/>
    <n v="0"/>
    <n v="0"/>
    <s v="Delivery"/>
    <n v="12802395"/>
    <x v="0"/>
    <m/>
    <x v="1"/>
    <x v="4"/>
  </r>
  <r>
    <d v="2022-09-23T00:00:00"/>
    <m/>
    <s v="chad"/>
    <s v="Rolloff"/>
    <x v="0"/>
    <x v="5"/>
    <m/>
    <n v="0"/>
    <n v="0"/>
    <s v="Delivery"/>
    <n v="12802446"/>
    <x v="0"/>
    <m/>
    <x v="1"/>
    <x v="4"/>
  </r>
  <r>
    <d v="2022-09-23T00:00:00"/>
    <n v="14566"/>
    <s v="bob"/>
    <s v="Rolloff"/>
    <x v="1"/>
    <x v="5"/>
    <n v="2420"/>
    <n v="1.21"/>
    <n v="0"/>
    <m/>
    <m/>
    <x v="1"/>
    <s v="Long beach Comingle"/>
    <x v="1"/>
    <x v="4"/>
  </r>
  <r>
    <d v="2022-09-23T00:00:00"/>
    <n v="14589"/>
    <s v="paul"/>
    <s v="Rolloff"/>
    <x v="0"/>
    <x v="5"/>
    <n v="5560"/>
    <n v="2.78"/>
    <n v="0"/>
    <s v="Final Pull"/>
    <n v="273937"/>
    <x v="3"/>
    <m/>
    <x v="0"/>
    <x v="4"/>
  </r>
  <r>
    <d v="2022-09-27T00:00:00"/>
    <m/>
    <s v="paul"/>
    <s v="Rolloff"/>
    <x v="0"/>
    <x v="5"/>
    <m/>
    <n v="0"/>
    <n v="0"/>
    <s v="Delivery"/>
    <s v="262611-003"/>
    <x v="0"/>
    <m/>
    <x v="1"/>
    <x v="4"/>
  </r>
  <r>
    <d v="2022-09-26T00:00:00"/>
    <n v="14777"/>
    <s v="bob"/>
    <s v="Rolloff"/>
    <x v="1"/>
    <x v="5"/>
    <n v="2120"/>
    <n v="1.06"/>
    <n v="0"/>
    <m/>
    <m/>
    <x v="1"/>
    <s v="LB comingle"/>
    <x v="1"/>
    <x v="4"/>
  </r>
  <r>
    <d v="2022-09-27T00:00:00"/>
    <n v="144787"/>
    <s v="bob"/>
    <s v="Rolloff"/>
    <x v="1"/>
    <x v="5"/>
    <n v="1920"/>
    <n v="0.96"/>
    <n v="0"/>
    <m/>
    <m/>
    <x v="4"/>
    <s v="OP OCC"/>
    <x v="1"/>
    <x v="4"/>
  </r>
  <r>
    <d v="2022-09-27T00:00:00"/>
    <n v="14806"/>
    <s v="bob"/>
    <s v="Rolloff"/>
    <x v="1"/>
    <x v="5"/>
    <n v="2000"/>
    <n v="1"/>
    <n v="0"/>
    <m/>
    <m/>
    <x v="4"/>
    <s v="Ilwaco occ"/>
    <x v="1"/>
    <x v="4"/>
  </r>
  <r>
    <d v="2022-09-28T00:00:00"/>
    <n v="14922"/>
    <s v="paul"/>
    <s v="Rolloff"/>
    <x v="1"/>
    <x v="5"/>
    <n v="2580"/>
    <n v="1.29"/>
    <n v="0"/>
    <m/>
    <m/>
    <x v="4"/>
    <s v="Naselle occ"/>
    <x v="1"/>
    <x v="4"/>
  </r>
  <r>
    <d v="2022-09-28T00:00:00"/>
    <m/>
    <s v="paul"/>
    <s v="Rolloff"/>
    <x v="0"/>
    <x v="5"/>
    <m/>
    <n v="0"/>
    <n v="0"/>
    <s v="Delivery"/>
    <s v="260163-002"/>
    <x v="0"/>
    <m/>
    <x v="1"/>
    <x v="4"/>
  </r>
  <r>
    <d v="2022-09-28T00:00:00"/>
    <m/>
    <s v="paul"/>
    <s v="Rolloff"/>
    <x v="0"/>
    <x v="5"/>
    <m/>
    <n v="0"/>
    <n v="0"/>
    <s v="Delivery"/>
    <n v="12799440"/>
    <x v="0"/>
    <m/>
    <x v="1"/>
    <x v="4"/>
  </r>
  <r>
    <d v="2022-09-28T00:00:00"/>
    <n v="14871"/>
    <s v="bob"/>
    <s v="Rolloff"/>
    <x v="1"/>
    <x v="5"/>
    <n v="1920"/>
    <n v="0.96"/>
    <n v="0"/>
    <m/>
    <m/>
    <x v="4"/>
    <s v="SB occ"/>
    <x v="1"/>
    <x v="4"/>
  </r>
  <r>
    <d v="2022-09-28T00:00:00"/>
    <n v="14874"/>
    <s v="bob"/>
    <s v="Rolloff"/>
    <x v="1"/>
    <x v="5"/>
    <n v="1800"/>
    <n v="0.9"/>
    <n v="0"/>
    <m/>
    <m/>
    <x v="4"/>
    <s v="OP OCC"/>
    <x v="1"/>
    <x v="4"/>
  </r>
  <r>
    <d v="2022-09-29T00:00:00"/>
    <m/>
    <s v="chad"/>
    <s v="Rolloff"/>
    <x v="0"/>
    <x v="5"/>
    <m/>
    <n v="0"/>
    <n v="0"/>
    <s v="Delivery"/>
    <n v="262167"/>
    <x v="0"/>
    <m/>
    <x v="1"/>
    <x v="4"/>
  </r>
  <r>
    <d v="2022-09-29T00:00:00"/>
    <n v="14987"/>
    <s v="bob"/>
    <s v="Rolloff"/>
    <x v="1"/>
    <x v="5"/>
    <n v="2220"/>
    <n v="1.1100000000000001"/>
    <n v="0"/>
    <m/>
    <m/>
    <x v="4"/>
    <s v="LB occ"/>
    <x v="1"/>
    <x v="4"/>
  </r>
  <r>
    <d v="2022-09-29T00:00:00"/>
    <n v="14976"/>
    <s v="bob"/>
    <s v="Rolloff"/>
    <x v="1"/>
    <x v="5"/>
    <n v="1800"/>
    <n v="0.9"/>
    <n v="0"/>
    <m/>
    <m/>
    <x v="4"/>
    <s v="LB occ"/>
    <x v="1"/>
    <x v="4"/>
  </r>
  <r>
    <d v="2022-09-30T00:00:00"/>
    <m/>
    <s v="dave"/>
    <s v="Rolloff"/>
    <x v="0"/>
    <x v="5"/>
    <m/>
    <n v="0"/>
    <n v="0"/>
    <s v="Delivery"/>
    <n v="272267"/>
    <x v="0"/>
    <m/>
    <x v="1"/>
    <x v="4"/>
  </r>
  <r>
    <d v="2022-09-30T00:00:00"/>
    <m/>
    <s v="dave"/>
    <s v="Rolloff"/>
    <x v="0"/>
    <x v="5"/>
    <m/>
    <n v="0"/>
    <n v="0"/>
    <s v="Delivery"/>
    <s v="272267-002"/>
    <x v="0"/>
    <m/>
    <x v="1"/>
    <x v="4"/>
  </r>
  <r>
    <d v="2022-09-30T00:00:00"/>
    <m/>
    <s v="dave"/>
    <s v="Rolloff"/>
    <x v="0"/>
    <x v="5"/>
    <m/>
    <n v="0"/>
    <n v="0"/>
    <s v="Delivery"/>
    <s v="272267-002"/>
    <x v="0"/>
    <m/>
    <x v="1"/>
    <x v="4"/>
  </r>
  <r>
    <d v="2022-10-03T00:00:00"/>
    <n v="15160"/>
    <s v="dave"/>
    <s v="Rolloff"/>
    <x v="1"/>
    <x v="5"/>
    <n v="2600"/>
    <n v="1.3"/>
    <n v="0"/>
    <m/>
    <m/>
    <x v="4"/>
    <s v="OP OCC"/>
    <x v="1"/>
    <x v="5"/>
  </r>
  <r>
    <d v="2022-10-03T00:00:00"/>
    <m/>
    <s v="bob"/>
    <s v="Rolloff"/>
    <x v="0"/>
    <x v="5"/>
    <m/>
    <n v="0"/>
    <n v="0"/>
    <s v="Delivery"/>
    <s v="260333-002"/>
    <x v="0"/>
    <m/>
    <x v="1"/>
    <x v="5"/>
  </r>
  <r>
    <d v="2022-10-04T00:00:00"/>
    <m/>
    <s v="bob"/>
    <s v="Rolloff"/>
    <x v="0"/>
    <x v="5"/>
    <m/>
    <n v="0"/>
    <n v="0"/>
    <s v="Delivery"/>
    <n v="267077"/>
    <x v="0"/>
    <m/>
    <x v="1"/>
    <x v="5"/>
  </r>
  <r>
    <d v="2022-10-04T00:00:00"/>
    <n v="15290"/>
    <s v="bob"/>
    <s v="Rolloff"/>
    <x v="1"/>
    <x v="5"/>
    <n v="1800"/>
    <n v="0.9"/>
    <n v="0"/>
    <m/>
    <m/>
    <x v="4"/>
    <s v="Surfside OCC"/>
    <x v="1"/>
    <x v="5"/>
  </r>
  <r>
    <d v="2022-10-04T00:00:00"/>
    <m/>
    <s v="paul"/>
    <s v="Rolloff"/>
    <x v="0"/>
    <x v="5"/>
    <m/>
    <n v="0"/>
    <n v="0"/>
    <s v="Delivery"/>
    <s v="12798407-002"/>
    <x v="0"/>
    <m/>
    <x v="1"/>
    <x v="5"/>
  </r>
  <r>
    <d v="2022-10-05T00:00:00"/>
    <m/>
    <s v="bob"/>
    <s v="Rolloff"/>
    <x v="1"/>
    <x v="5"/>
    <m/>
    <n v="0"/>
    <n v="0"/>
    <m/>
    <m/>
    <x v="1"/>
    <s v="ILWACO COMINGLE"/>
    <x v="1"/>
    <x v="5"/>
  </r>
  <r>
    <d v="2022-10-05T00:00:00"/>
    <m/>
    <s v="dave"/>
    <s v="Rolloff"/>
    <x v="0"/>
    <x v="5"/>
    <m/>
    <n v="0"/>
    <n v="0"/>
    <s v="Delivery"/>
    <n v="260315"/>
    <x v="0"/>
    <m/>
    <x v="1"/>
    <x v="5"/>
  </r>
  <r>
    <d v="2022-10-06T00:00:00"/>
    <n v="15466"/>
    <s v="dave"/>
    <s v="Rolloff"/>
    <x v="1"/>
    <x v="5"/>
    <n v="2080"/>
    <n v="1.04"/>
    <n v="0"/>
    <m/>
    <m/>
    <x v="1"/>
    <s v="SB comingle"/>
    <x v="1"/>
    <x v="5"/>
  </r>
  <r>
    <d v="2022-10-06T00:00:00"/>
    <n v="15490"/>
    <s v="bob"/>
    <s v="Rolloff"/>
    <x v="1"/>
    <x v="5"/>
    <n v="1900"/>
    <n v="0.95"/>
    <n v="0"/>
    <m/>
    <m/>
    <x v="4"/>
    <s v="OP OCC"/>
    <x v="1"/>
    <x v="5"/>
  </r>
  <r>
    <d v="2022-10-06T00:00:00"/>
    <n v="15499"/>
    <s v="bob"/>
    <s v="Rolloff"/>
    <x v="1"/>
    <x v="5"/>
    <n v="2320"/>
    <n v="1.1599999999999999"/>
    <n v="0"/>
    <m/>
    <m/>
    <x v="1"/>
    <s v="OP COMINGLE"/>
    <x v="1"/>
    <x v="5"/>
  </r>
  <r>
    <d v="2022-10-07T00:00:00"/>
    <m/>
    <s v="bob"/>
    <s v="Rolloff"/>
    <x v="0"/>
    <x v="5"/>
    <m/>
    <n v="0"/>
    <n v="0"/>
    <s v="Delivery"/>
    <n v="273621"/>
    <x v="0"/>
    <m/>
    <x v="1"/>
    <x v="5"/>
  </r>
  <r>
    <d v="2022-10-07T00:00:00"/>
    <m/>
    <s v="bob"/>
    <s v="Rolloff"/>
    <x v="0"/>
    <x v="5"/>
    <m/>
    <n v="0"/>
    <n v="0"/>
    <s v="Delivery"/>
    <n v="273812"/>
    <x v="0"/>
    <m/>
    <x v="1"/>
    <x v="5"/>
  </r>
  <r>
    <d v="2022-10-07T00:00:00"/>
    <m/>
    <s v="dave"/>
    <s v="Rolloff"/>
    <x v="0"/>
    <x v="5"/>
    <m/>
    <n v="0"/>
    <n v="0"/>
    <s v="Delivery"/>
    <n v="12802780"/>
    <x v="0"/>
    <m/>
    <x v="1"/>
    <x v="5"/>
  </r>
  <r>
    <d v="2022-10-10T00:00:00"/>
    <n v="15725"/>
    <s v="bob"/>
    <s v="Rolloff"/>
    <x v="1"/>
    <x v="5"/>
    <n v="2060"/>
    <n v="1.03"/>
    <n v="0"/>
    <m/>
    <m/>
    <x v="4"/>
    <s v="LB OCC"/>
    <x v="1"/>
    <x v="5"/>
  </r>
  <r>
    <d v="2022-10-10T00:00:00"/>
    <n v="15770"/>
    <s v="bob"/>
    <s v="Rolloff"/>
    <x v="1"/>
    <x v="5"/>
    <n v="1900"/>
    <n v="0.95"/>
    <n v="0"/>
    <m/>
    <m/>
    <x v="4"/>
    <s v="OP OCC"/>
    <x v="1"/>
    <x v="5"/>
  </r>
  <r>
    <d v="2022-10-10T00:00:00"/>
    <m/>
    <s v="bob"/>
    <s v="Rolloff"/>
    <x v="0"/>
    <x v="5"/>
    <m/>
    <n v="0"/>
    <n v="0"/>
    <s v="Delivery"/>
    <s v="267028-002"/>
    <x v="0"/>
    <m/>
    <x v="1"/>
    <x v="5"/>
  </r>
  <r>
    <d v="2022-10-10T00:00:00"/>
    <m/>
    <s v="bob"/>
    <s v="Rolloff"/>
    <x v="0"/>
    <x v="5"/>
    <m/>
    <n v="0"/>
    <n v="0"/>
    <s v="Delivery"/>
    <s v="260333-002"/>
    <x v="0"/>
    <m/>
    <x v="1"/>
    <x v="5"/>
  </r>
  <r>
    <d v="2022-10-10T00:00:00"/>
    <n v="15760"/>
    <s v="paul"/>
    <s v="Rolloff"/>
    <x v="1"/>
    <x v="5"/>
    <n v="1880"/>
    <n v="0.94"/>
    <n v="0"/>
    <m/>
    <m/>
    <x v="4"/>
    <s v="SB OCC"/>
    <x v="1"/>
    <x v="5"/>
  </r>
  <r>
    <d v="2022-10-10T00:00:00"/>
    <n v="15711"/>
    <s v="dave"/>
    <s v="Rolloff"/>
    <x v="1"/>
    <x v="5"/>
    <n v="2080"/>
    <n v="1.04"/>
    <n v="0"/>
    <m/>
    <m/>
    <x v="4"/>
    <s v="CHINOOK OCC"/>
    <x v="1"/>
    <x v="5"/>
  </r>
  <r>
    <d v="2022-10-11T00:00:00"/>
    <n v="15804"/>
    <s v="bob"/>
    <s v="Rolloff"/>
    <x v="1"/>
    <x v="5"/>
    <n v="2040"/>
    <n v="1.02"/>
    <n v="0"/>
    <m/>
    <m/>
    <x v="4"/>
    <s v="LB OCC"/>
    <x v="1"/>
    <x v="5"/>
  </r>
  <r>
    <d v="2022-10-11T00:00:00"/>
    <m/>
    <s v="dave"/>
    <s v="Rolloff"/>
    <x v="0"/>
    <x v="5"/>
    <m/>
    <n v="0"/>
    <n v="0"/>
    <s v="Delivery"/>
    <s v="260315-002"/>
    <x v="0"/>
    <m/>
    <x v="1"/>
    <x v="5"/>
  </r>
  <r>
    <d v="2022-10-11T00:00:00"/>
    <n v="15834"/>
    <s v="dave"/>
    <s v="Rolloff"/>
    <x v="1"/>
    <x v="5"/>
    <n v="1780"/>
    <n v="0.89"/>
    <n v="0"/>
    <m/>
    <m/>
    <x v="4"/>
    <s v="Surfside OCC"/>
    <x v="1"/>
    <x v="5"/>
  </r>
  <r>
    <d v="2022-10-11T00:00:00"/>
    <m/>
    <s v="dave"/>
    <s v="Rolloff"/>
    <x v="0"/>
    <x v="5"/>
    <m/>
    <n v="0"/>
    <n v="0"/>
    <s v="Delivery"/>
    <n v="260315"/>
    <x v="0"/>
    <m/>
    <x v="1"/>
    <x v="5"/>
  </r>
  <r>
    <d v="2022-10-12T00:00:00"/>
    <n v="15896"/>
    <s v="dave"/>
    <s v="Rolloff"/>
    <x v="1"/>
    <x v="5"/>
    <n v="2100"/>
    <n v="1.05"/>
    <n v="0"/>
    <m/>
    <m/>
    <x v="4"/>
    <s v="ILWACO OCC"/>
    <x v="1"/>
    <x v="5"/>
  </r>
  <r>
    <d v="2022-10-13T00:00:00"/>
    <m/>
    <s v="paul"/>
    <s v="Rolloff"/>
    <x v="0"/>
    <x v="5"/>
    <m/>
    <n v="0"/>
    <n v="0"/>
    <s v="Delivery"/>
    <s v="261821-002"/>
    <x v="0"/>
    <m/>
    <x v="1"/>
    <x v="5"/>
  </r>
  <r>
    <d v="2022-10-13T00:00:00"/>
    <n v="15959"/>
    <s v="bob"/>
    <s v="Rolloff"/>
    <x v="1"/>
    <x v="5"/>
    <n v="2260"/>
    <n v="1.1299999999999999"/>
    <n v="0"/>
    <m/>
    <m/>
    <x v="4"/>
    <s v="MENLO OCC"/>
    <x v="1"/>
    <x v="5"/>
  </r>
  <r>
    <d v="2022-10-14T00:00:00"/>
    <m/>
    <s v="paul"/>
    <s v="Rolloff"/>
    <x v="0"/>
    <x v="5"/>
    <m/>
    <n v="0"/>
    <n v="0"/>
    <s v="Delivery"/>
    <s v="273515-002"/>
    <x v="0"/>
    <m/>
    <x v="1"/>
    <x v="5"/>
  </r>
  <r>
    <d v="2022-10-14T00:00:00"/>
    <n v="16090"/>
    <s v="paul"/>
    <s v="Rolloff"/>
    <x v="1"/>
    <x v="5"/>
    <n v="2260"/>
    <n v="1.1299999999999999"/>
    <n v="0"/>
    <m/>
    <m/>
    <x v="4"/>
    <s v="NASELLE OCC"/>
    <x v="1"/>
    <x v="5"/>
  </r>
  <r>
    <d v="2022-10-14T00:00:00"/>
    <m/>
    <s v="bob"/>
    <s v="Rolloff"/>
    <x v="0"/>
    <x v="5"/>
    <m/>
    <n v="0"/>
    <n v="0"/>
    <s v="Delivery"/>
    <n v="12802665"/>
    <x v="0"/>
    <m/>
    <x v="1"/>
    <x v="5"/>
  </r>
  <r>
    <d v="2022-10-14T00:00:00"/>
    <m/>
    <s v="bob"/>
    <s v="Rolloff"/>
    <x v="0"/>
    <x v="5"/>
    <m/>
    <n v="0"/>
    <n v="0"/>
    <s v="Delivery"/>
    <s v="272723-002"/>
    <x v="0"/>
    <m/>
    <x v="1"/>
    <x v="5"/>
  </r>
  <r>
    <d v="2022-10-17T00:00:00"/>
    <n v="16257"/>
    <s v="bob"/>
    <s v="Rolloff"/>
    <x v="1"/>
    <x v="5"/>
    <n v="2200"/>
    <n v="1.1000000000000001"/>
    <n v="0"/>
    <m/>
    <m/>
    <x v="6"/>
    <s v="Surfside Glass"/>
    <x v="1"/>
    <x v="5"/>
  </r>
  <r>
    <d v="2022-10-17T00:00:00"/>
    <n v="16253"/>
    <s v="bob"/>
    <s v="Rolloff"/>
    <x v="1"/>
    <x v="5"/>
    <n v="1340"/>
    <n v="0.67"/>
    <n v="0"/>
    <m/>
    <m/>
    <x v="1"/>
    <s v="Surfside Comingle"/>
    <x v="1"/>
    <x v="5"/>
  </r>
  <r>
    <d v="2022-10-17T00:00:00"/>
    <m/>
    <s v="bob"/>
    <s v="Rolloff"/>
    <x v="0"/>
    <x v="5"/>
    <m/>
    <n v="0"/>
    <n v="0"/>
    <s v="Delivery"/>
    <s v="12802369-002"/>
    <x v="0"/>
    <m/>
    <x v="1"/>
    <x v="5"/>
  </r>
  <r>
    <d v="2022-10-17T00:00:00"/>
    <m/>
    <s v="bob"/>
    <s v="Rolloff"/>
    <x v="0"/>
    <x v="5"/>
    <m/>
    <n v="0"/>
    <n v="0"/>
    <s v="Delivery"/>
    <s v="262611-001"/>
    <x v="0"/>
    <m/>
    <x v="1"/>
    <x v="5"/>
  </r>
  <r>
    <d v="2022-10-17T00:00:00"/>
    <m/>
    <s v="bob"/>
    <s v="Rolloff"/>
    <x v="0"/>
    <x v="5"/>
    <m/>
    <n v="0"/>
    <n v="0"/>
    <s v="Delivery"/>
    <n v="2611574"/>
    <x v="0"/>
    <m/>
    <x v="1"/>
    <x v="5"/>
  </r>
  <r>
    <d v="2022-10-17T00:00:00"/>
    <n v="16213"/>
    <s v="bob"/>
    <s v="Rolloff"/>
    <x v="1"/>
    <x v="5"/>
    <n v="2640"/>
    <n v="1.32"/>
    <n v="0"/>
    <m/>
    <m/>
    <x v="1"/>
    <s v="LB Comingle"/>
    <x v="1"/>
    <x v="5"/>
  </r>
  <r>
    <d v="2022-10-17T00:00:00"/>
    <n v="16206"/>
    <s v="bob"/>
    <s v="Rolloff"/>
    <x v="1"/>
    <x v="5"/>
    <n v="2160"/>
    <n v="1.08"/>
    <n v="0"/>
    <m/>
    <m/>
    <x v="1"/>
    <s v="OP COMINGLE"/>
    <x v="1"/>
    <x v="5"/>
  </r>
  <r>
    <d v="2022-10-18T00:00:00"/>
    <m/>
    <s v="bob"/>
    <s v="Rolloff"/>
    <x v="0"/>
    <x v="5"/>
    <m/>
    <n v="0"/>
    <n v="0"/>
    <s v="Delivery"/>
    <s v="261357-002"/>
    <x v="0"/>
    <m/>
    <x v="1"/>
    <x v="5"/>
  </r>
  <r>
    <d v="2022-10-18T00:00:00"/>
    <n v="16320"/>
    <s v="dave"/>
    <s v="Rolloff"/>
    <x v="1"/>
    <x v="5"/>
    <n v="2020"/>
    <n v="1.01"/>
    <n v="0"/>
    <m/>
    <m/>
    <x v="4"/>
    <s v="LB OCC"/>
    <x v="1"/>
    <x v="5"/>
  </r>
  <r>
    <d v="2022-10-18T00:00:00"/>
    <n v="16328"/>
    <s v="dave"/>
    <s v="Rolloff"/>
    <x v="1"/>
    <x v="5"/>
    <n v="2300"/>
    <n v="1.1499999999999999"/>
    <n v="0"/>
    <m/>
    <m/>
    <x v="4"/>
    <s v="OP OCC"/>
    <x v="1"/>
    <x v="5"/>
  </r>
  <r>
    <d v="2022-10-19T00:00:00"/>
    <m/>
    <s v="paul"/>
    <s v="Rolloff"/>
    <x v="0"/>
    <x v="5"/>
    <m/>
    <n v="0"/>
    <n v="0"/>
    <s v="Delivery"/>
    <n v="12802953"/>
    <x v="0"/>
    <m/>
    <x v="1"/>
    <x v="5"/>
  </r>
  <r>
    <d v="2022-10-19T00:00:00"/>
    <n v="16374"/>
    <s v="paul"/>
    <s v="Rolloff"/>
    <x v="1"/>
    <x v="5"/>
    <n v="1860"/>
    <n v="0.93"/>
    <n v="0"/>
    <m/>
    <m/>
    <x v="4"/>
    <s v="SB OCC"/>
    <x v="1"/>
    <x v="5"/>
  </r>
  <r>
    <d v="2022-10-20T00:00:00"/>
    <n v="16495"/>
    <s v="chad"/>
    <s v="Rolloff"/>
    <x v="1"/>
    <x v="5"/>
    <n v="10980"/>
    <n v="5.49"/>
    <n v="0"/>
    <m/>
    <m/>
    <x v="6"/>
    <s v="OP Glass"/>
    <x v="1"/>
    <x v="5"/>
  </r>
  <r>
    <d v="2022-10-20T00:00:00"/>
    <n v="16477"/>
    <s v="chad"/>
    <s v="Rolloff"/>
    <x v="1"/>
    <x v="5"/>
    <n v="1600"/>
    <n v="0.8"/>
    <n v="0"/>
    <m/>
    <s v="268662-002"/>
    <x v="4"/>
    <s v="SHOA OCC"/>
    <x v="1"/>
    <x v="5"/>
  </r>
  <r>
    <d v="2022-10-20T00:00:00"/>
    <n v="16481"/>
    <s v="chad"/>
    <s v="Rolloff"/>
    <x v="1"/>
    <x v="5"/>
    <n v="1620"/>
    <n v="0.81"/>
    <n v="0"/>
    <m/>
    <m/>
    <x v="4"/>
    <s v="OP OCC"/>
    <x v="1"/>
    <x v="5"/>
  </r>
  <r>
    <d v="2022-10-21T00:00:00"/>
    <m/>
    <s v="chad"/>
    <s v="Rolloff"/>
    <x v="0"/>
    <x v="5"/>
    <m/>
    <n v="0"/>
    <n v="0"/>
    <s v="Delivery"/>
    <n v="266453"/>
    <x v="0"/>
    <m/>
    <x v="1"/>
    <x v="5"/>
  </r>
  <r>
    <d v="2022-10-21T00:00:00"/>
    <m/>
    <s v="chad"/>
    <s v="Rolloff"/>
    <x v="0"/>
    <x v="5"/>
    <m/>
    <n v="0"/>
    <n v="0"/>
    <s v="Delivery"/>
    <n v="270658"/>
    <x v="0"/>
    <m/>
    <x v="1"/>
    <x v="5"/>
  </r>
  <r>
    <d v="2022-10-21T00:00:00"/>
    <n v="16528"/>
    <s v="dave"/>
    <s v="Rolloff"/>
    <x v="1"/>
    <x v="5"/>
    <n v="1800"/>
    <n v="0.9"/>
    <n v="0"/>
    <m/>
    <m/>
    <x v="4"/>
    <s v="SB OCC"/>
    <x v="1"/>
    <x v="5"/>
  </r>
  <r>
    <d v="2022-10-24T00:00:00"/>
    <n v="16646"/>
    <s v="bob"/>
    <s v="Rolloff"/>
    <x v="1"/>
    <x v="5"/>
    <n v="2400"/>
    <n v="1.2"/>
    <n v="0"/>
    <m/>
    <m/>
    <x v="4"/>
    <s v="OP OCC"/>
    <x v="1"/>
    <x v="5"/>
  </r>
  <r>
    <d v="2022-10-24T00:00:00"/>
    <n v="16613"/>
    <s v="dave"/>
    <s v="Rolloff"/>
    <x v="1"/>
    <x v="5"/>
    <n v="2500"/>
    <n v="1.25"/>
    <n v="0"/>
    <m/>
    <m/>
    <x v="4"/>
    <s v="LB OCC"/>
    <x v="1"/>
    <x v="5"/>
  </r>
  <r>
    <d v="2022-10-25T00:00:00"/>
    <m/>
    <s v="bob"/>
    <s v="Rolloff"/>
    <x v="0"/>
    <x v="5"/>
    <m/>
    <n v="0"/>
    <n v="0"/>
    <s v="Delivery"/>
    <n v="262591"/>
    <x v="0"/>
    <m/>
    <x v="1"/>
    <x v="5"/>
  </r>
  <r>
    <d v="2022-10-25T00:00:00"/>
    <n v="16680"/>
    <s v="bob"/>
    <s v="Rolloff"/>
    <x v="1"/>
    <x v="5"/>
    <n v="1660"/>
    <n v="0.83"/>
    <n v="0"/>
    <m/>
    <m/>
    <x v="4"/>
    <s v="SHOA OCC"/>
    <x v="1"/>
    <x v="5"/>
  </r>
  <r>
    <d v="2022-10-25T00:00:00"/>
    <n v="16706"/>
    <s v="paul"/>
    <s v="Rolloff"/>
    <x v="1"/>
    <x v="5"/>
    <n v="1500"/>
    <n v="0.75"/>
    <n v="0"/>
    <m/>
    <m/>
    <x v="1"/>
    <s v="Menlo Comingle"/>
    <x v="1"/>
    <x v="5"/>
  </r>
  <r>
    <d v="2022-10-25T00:00:00"/>
    <n v="16709"/>
    <s v="paul"/>
    <s v="Rolloff"/>
    <x v="1"/>
    <x v="5"/>
    <n v="2120"/>
    <n v="1.06"/>
    <n v="0"/>
    <m/>
    <m/>
    <x v="1"/>
    <s v="SB comingle"/>
    <x v="1"/>
    <x v="5"/>
  </r>
  <r>
    <d v="2022-10-25T00:00:00"/>
    <m/>
    <s v="chad"/>
    <s v="Rolloff"/>
    <x v="0"/>
    <x v="5"/>
    <m/>
    <n v="0"/>
    <n v="0"/>
    <s v="Delivery"/>
    <n v="12803097"/>
    <x v="0"/>
    <m/>
    <x v="1"/>
    <x v="5"/>
  </r>
  <r>
    <d v="2022-10-25T00:00:00"/>
    <m/>
    <s v="chad"/>
    <s v="Rolloff"/>
    <x v="0"/>
    <x v="5"/>
    <m/>
    <n v="0"/>
    <n v="0"/>
    <s v="Delivery"/>
    <n v="261429"/>
    <x v="0"/>
    <m/>
    <x v="1"/>
    <x v="5"/>
  </r>
  <r>
    <d v="2022-10-26T00:00:00"/>
    <n v="16752"/>
    <s v="dave"/>
    <s v="Rolloff"/>
    <x v="1"/>
    <x v="5"/>
    <n v="940"/>
    <n v="0.47"/>
    <n v="0"/>
    <m/>
    <m/>
    <x v="6"/>
    <s v="Menlo Glass"/>
    <x v="1"/>
    <x v="5"/>
  </r>
  <r>
    <d v="2022-10-26T00:00:00"/>
    <m/>
    <s v="chad"/>
    <s v="Rolloff"/>
    <x v="0"/>
    <x v="5"/>
    <m/>
    <n v="0"/>
    <n v="0"/>
    <s v="Delivery"/>
    <n v="12803025"/>
    <x v="0"/>
    <m/>
    <x v="1"/>
    <x v="5"/>
  </r>
  <r>
    <d v="2022-10-26T00:00:00"/>
    <m/>
    <s v="dave"/>
    <s v="Rolloff"/>
    <x v="0"/>
    <x v="5"/>
    <m/>
    <n v="0"/>
    <n v="0"/>
    <s v="Delivery"/>
    <n v="12803066"/>
    <x v="0"/>
    <m/>
    <x v="1"/>
    <x v="5"/>
  </r>
  <r>
    <d v="2022-10-27T00:00:00"/>
    <m/>
    <s v="paul"/>
    <s v="Rolloff"/>
    <x v="0"/>
    <x v="5"/>
    <m/>
    <n v="0"/>
    <n v="0"/>
    <s v="Delivery"/>
    <n v="12803049"/>
    <x v="0"/>
    <m/>
    <x v="1"/>
    <x v="5"/>
  </r>
  <r>
    <d v="2022-10-28T00:00:00"/>
    <n v="16885"/>
    <s v="chad"/>
    <s v="Rolloff"/>
    <x v="1"/>
    <x v="5"/>
    <n v="2320"/>
    <n v="1.1599999999999999"/>
    <n v="0"/>
    <m/>
    <m/>
    <x v="1"/>
    <s v="OP Comingle"/>
    <x v="1"/>
    <x v="5"/>
  </r>
  <r>
    <d v="2022-10-28T00:00:00"/>
    <n v="16893"/>
    <s v="chad"/>
    <s v="Rolloff"/>
    <x v="1"/>
    <x v="5"/>
    <n v="1640"/>
    <n v="0.82"/>
    <n v="0"/>
    <m/>
    <m/>
    <x v="6"/>
    <s v="SHOA Glass"/>
    <x v="1"/>
    <x v="5"/>
  </r>
  <r>
    <d v="2022-10-28T00:00:00"/>
    <n v="16892"/>
    <s v="chad"/>
    <s v="Rolloff"/>
    <x v="1"/>
    <x v="5"/>
    <n v="1300"/>
    <n v="0.65"/>
    <n v="0"/>
    <m/>
    <m/>
    <x v="1"/>
    <s v="SHOA Comingle"/>
    <x v="1"/>
    <x v="5"/>
  </r>
  <r>
    <d v="2022-10-31T00:00:00"/>
    <n v="17001"/>
    <s v="bob"/>
    <s v="Rolloff"/>
    <x v="1"/>
    <x v="5"/>
    <n v="2380"/>
    <n v="1.19"/>
    <n v="0"/>
    <m/>
    <m/>
    <x v="4"/>
    <s v="LB occ"/>
    <x v="1"/>
    <x v="5"/>
  </r>
  <r>
    <d v="2022-10-31T00:00:00"/>
    <n v="16977"/>
    <s v="bob"/>
    <s v="Rolloff"/>
    <x v="1"/>
    <x v="5"/>
    <n v="2320"/>
    <n v="1.1599999999999999"/>
    <n v="0"/>
    <m/>
    <m/>
    <x v="4"/>
    <s v="Chinook occ"/>
    <x v="1"/>
    <x v="5"/>
  </r>
  <r>
    <d v="2022-10-31T00:00:00"/>
    <n v="16958"/>
    <s v="paul"/>
    <s v="Rolloff"/>
    <x v="1"/>
    <x v="5"/>
    <n v="2640"/>
    <n v="1.32"/>
    <n v="0"/>
    <m/>
    <m/>
    <x v="4"/>
    <s v="OP occ"/>
    <x v="1"/>
    <x v="5"/>
  </r>
  <r>
    <d v="2022-10-31T00:00:00"/>
    <n v="16965"/>
    <s v="paul"/>
    <s v="Rolloff"/>
    <x v="1"/>
    <x v="5"/>
    <n v="1880"/>
    <n v="0.94"/>
    <n v="0"/>
    <m/>
    <m/>
    <x v="4"/>
    <s v="SB occ"/>
    <x v="1"/>
    <x v="5"/>
  </r>
  <r>
    <d v="2022-11-01T00:00:00"/>
    <d v="1946-10-02T00:00:00"/>
    <s v="Bob"/>
    <s v="Rolloff"/>
    <x v="1"/>
    <x v="5"/>
    <n v="1920"/>
    <n v="0.96"/>
    <n v="0"/>
    <m/>
    <m/>
    <x v="4"/>
    <s v="SHOA OCC"/>
    <x v="1"/>
    <x v="6"/>
  </r>
  <r>
    <d v="2022-11-02T00:00:00"/>
    <n v="17127"/>
    <s v="Bob"/>
    <s v="Rolloff"/>
    <x v="1"/>
    <x v="5"/>
    <n v="2780"/>
    <n v="1.39"/>
    <n v="0"/>
    <m/>
    <m/>
    <x v="4"/>
    <s v="Ilwaco Occ"/>
    <x v="1"/>
    <x v="6"/>
  </r>
  <r>
    <d v="2022-11-03T00:00:00"/>
    <n v="17197"/>
    <s v="Paul"/>
    <s v="Rolloff"/>
    <x v="1"/>
    <x v="5"/>
    <n v="2980"/>
    <n v="1.49"/>
    <n v="0"/>
    <m/>
    <m/>
    <x v="1"/>
    <s v="LB Comingle"/>
    <x v="1"/>
    <x v="6"/>
  </r>
  <r>
    <d v="2022-11-03T00:00:00"/>
    <n v="17200"/>
    <s v="Paul"/>
    <s v="Rolloff"/>
    <x v="1"/>
    <x v="5"/>
    <n v="9200"/>
    <n v="4.5999999999999996"/>
    <n v="0"/>
    <m/>
    <m/>
    <x v="6"/>
    <s v="LB Glass"/>
    <x v="1"/>
    <x v="6"/>
  </r>
  <r>
    <d v="2022-11-03T00:00:00"/>
    <m/>
    <s v="Paul"/>
    <s v="Rolloff"/>
    <x v="0"/>
    <x v="5"/>
    <m/>
    <n v="0"/>
    <n v="0"/>
    <s v="Delivery"/>
    <n v="12802780"/>
    <x v="1"/>
    <m/>
    <x v="1"/>
    <x v="6"/>
  </r>
  <r>
    <d v="2022-11-03T00:00:00"/>
    <m/>
    <s v="Paul"/>
    <s v="Rolloff"/>
    <x v="0"/>
    <x v="5"/>
    <m/>
    <n v="0"/>
    <n v="0"/>
    <s v="Delivery"/>
    <n v="264371"/>
    <x v="0"/>
    <m/>
    <x v="1"/>
    <x v="6"/>
  </r>
  <r>
    <d v="2022-11-04T00:00:00"/>
    <n v="17233"/>
    <s v="Chad"/>
    <s v="Rolloff"/>
    <x v="1"/>
    <x v="5"/>
    <n v="2760"/>
    <n v="1.38"/>
    <n v="0"/>
    <m/>
    <m/>
    <x v="4"/>
    <s v="Menlo OCC"/>
    <x v="1"/>
    <x v="6"/>
  </r>
  <r>
    <d v="2022-11-06T00:00:00"/>
    <m/>
    <s v="Chad"/>
    <s v="Rolloff"/>
    <x v="1"/>
    <x v="5"/>
    <m/>
    <n v="0"/>
    <n v="0"/>
    <s v="Relocate"/>
    <m/>
    <x v="1"/>
    <s v="Weyco Ash"/>
    <x v="1"/>
    <x v="6"/>
  </r>
  <r>
    <d v="2022-11-06T00:00:00"/>
    <m/>
    <s v="Chad"/>
    <s v="Rolloff"/>
    <x v="0"/>
    <x v="5"/>
    <m/>
    <n v="0"/>
    <n v="0"/>
    <s v="Delivery"/>
    <n v="12803284"/>
    <x v="0"/>
    <m/>
    <x v="1"/>
    <x v="6"/>
  </r>
  <r>
    <d v="2022-11-07T00:00:00"/>
    <n v="17209"/>
    <s v="Paul"/>
    <s v="Rolloff"/>
    <x v="1"/>
    <x v="5"/>
    <n v="1560"/>
    <n v="0.78"/>
    <n v="0"/>
    <m/>
    <m/>
    <x v="1"/>
    <s v="Ilwaco Comingle"/>
    <x v="1"/>
    <x v="6"/>
  </r>
  <r>
    <d v="2022-11-07T00:00:00"/>
    <n v="17296"/>
    <s v="Chad"/>
    <s v="Rolloff"/>
    <x v="1"/>
    <x v="5"/>
    <n v="2880"/>
    <n v="1.44"/>
    <n v="0"/>
    <m/>
    <m/>
    <x v="6"/>
    <s v="Ilwaco Glass"/>
    <x v="1"/>
    <x v="6"/>
  </r>
  <r>
    <d v="2022-11-07T00:00:00"/>
    <n v="17300"/>
    <s v="Chad"/>
    <s v="Rolloff"/>
    <x v="1"/>
    <x v="5"/>
    <n v="5260"/>
    <n v="2.63"/>
    <n v="0"/>
    <m/>
    <m/>
    <x v="6"/>
    <s v="SB Glass"/>
    <x v="1"/>
    <x v="6"/>
  </r>
  <r>
    <d v="2022-11-07T00:00:00"/>
    <n v="17314"/>
    <s v="Bob"/>
    <s v="Rolloff"/>
    <x v="1"/>
    <x v="5"/>
    <n v="3180"/>
    <n v="1.59"/>
    <n v="0"/>
    <m/>
    <m/>
    <x v="4"/>
    <s v="OP OCC"/>
    <x v="1"/>
    <x v="6"/>
  </r>
  <r>
    <d v="2022-11-07T00:00:00"/>
    <m/>
    <s v="Bob"/>
    <s v="Rolloff"/>
    <x v="0"/>
    <x v="5"/>
    <m/>
    <n v="0"/>
    <n v="0"/>
    <s v="Delivery"/>
    <n v="12803114"/>
    <x v="0"/>
    <m/>
    <x v="1"/>
    <x v="6"/>
  </r>
  <r>
    <d v="2022-11-07T00:00:00"/>
    <m/>
    <s v="Bob"/>
    <s v="Rolloff"/>
    <x v="0"/>
    <x v="5"/>
    <m/>
    <n v="0"/>
    <n v="0"/>
    <s v="Delivery"/>
    <s v="265888-002"/>
    <x v="0"/>
    <m/>
    <x v="1"/>
    <x v="6"/>
  </r>
  <r>
    <d v="2022-11-07T00:00:00"/>
    <m/>
    <s v="Dave"/>
    <s v="Rolloff"/>
    <x v="1"/>
    <x v="5"/>
    <m/>
    <n v="0"/>
    <n v="0"/>
    <s v="Relocate"/>
    <s v="12797190-002"/>
    <x v="1"/>
    <s v="Weyco Ash"/>
    <x v="1"/>
    <x v="6"/>
  </r>
  <r>
    <d v="2022-11-08T00:00:00"/>
    <m/>
    <s v="Dave"/>
    <s v="Rolloff"/>
    <x v="1"/>
    <x v="5"/>
    <m/>
    <n v="0"/>
    <n v="0"/>
    <s v="Delivery"/>
    <s v="12797190-002"/>
    <x v="2"/>
    <m/>
    <x v="1"/>
    <x v="6"/>
  </r>
  <r>
    <d v="2022-11-08T00:00:00"/>
    <m/>
    <s v="Bob"/>
    <s v="Rolloff"/>
    <x v="0"/>
    <x v="5"/>
    <m/>
    <n v="0"/>
    <n v="0"/>
    <s v="Delivery"/>
    <s v="274448-002"/>
    <x v="0"/>
    <m/>
    <x v="1"/>
    <x v="6"/>
  </r>
  <r>
    <d v="2022-11-07T00:00:00"/>
    <m/>
    <s v="dave"/>
    <s v="Rolloff"/>
    <x v="0"/>
    <x v="5"/>
    <m/>
    <n v="0"/>
    <n v="0"/>
    <s v="Delivery"/>
    <n v="12803284"/>
    <x v="0"/>
    <m/>
    <x v="1"/>
    <x v="6"/>
  </r>
  <r>
    <d v="2022-11-09T00:00:00"/>
    <n v="17411"/>
    <s v="Bob"/>
    <s v="Rolloff"/>
    <x v="1"/>
    <x v="5"/>
    <n v="2580"/>
    <n v="1.29"/>
    <n v="0"/>
    <m/>
    <m/>
    <x v="4"/>
    <s v="LB Occ"/>
    <x v="1"/>
    <x v="6"/>
  </r>
  <r>
    <d v="2022-11-09T00:00:00"/>
    <n v="17428"/>
    <s v="Bob"/>
    <s v="Rolloff"/>
    <x v="1"/>
    <x v="5"/>
    <n v="1080"/>
    <n v="0.54"/>
    <n v="0"/>
    <m/>
    <s v="12797190-002"/>
    <x v="4"/>
    <s v="Weyco OCC"/>
    <x v="1"/>
    <x v="6"/>
  </r>
  <r>
    <d v="2022-11-09T00:00:00"/>
    <m/>
    <s v="Bob"/>
    <s v="Rolloff"/>
    <x v="0"/>
    <x v="5"/>
    <m/>
    <n v="0"/>
    <n v="0"/>
    <s v="Delivery"/>
    <s v="268741-002"/>
    <x v="0"/>
    <m/>
    <x v="1"/>
    <x v="6"/>
  </r>
  <r>
    <d v="2022-11-10T00:00:00"/>
    <n v="17478"/>
    <s v="Bob"/>
    <s v="Rolloff"/>
    <x v="1"/>
    <x v="5"/>
    <n v="1980"/>
    <n v="0.99"/>
    <n v="0"/>
    <m/>
    <m/>
    <x v="4"/>
    <s v="OP Occ"/>
    <x v="1"/>
    <x v="6"/>
  </r>
  <r>
    <d v="2022-11-10T00:00:00"/>
    <n v="17470"/>
    <s v="Bob"/>
    <s v="Rolloff"/>
    <x v="1"/>
    <x v="5"/>
    <n v="3140"/>
    <n v="1.57"/>
    <n v="0"/>
    <m/>
    <m/>
    <x v="4"/>
    <s v="SB Occ"/>
    <x v="1"/>
    <x v="6"/>
  </r>
  <r>
    <d v="2022-11-10T00:00:00"/>
    <m/>
    <s v="Bob"/>
    <s v="Rolloff"/>
    <x v="0"/>
    <x v="5"/>
    <m/>
    <n v="0"/>
    <n v="0"/>
    <s v="Delivery"/>
    <n v="12799439"/>
    <x v="0"/>
    <m/>
    <x v="1"/>
    <x v="6"/>
  </r>
  <r>
    <d v="2022-11-11T00:00:00"/>
    <n v="17521"/>
    <s v="Bob"/>
    <s v="Rolloff"/>
    <x v="1"/>
    <x v="5"/>
    <n v="2600"/>
    <n v="1.3"/>
    <n v="0"/>
    <m/>
    <m/>
    <x v="1"/>
    <s v="OP Comingle"/>
    <x v="1"/>
    <x v="6"/>
  </r>
  <r>
    <d v="2022-11-11T00:00:00"/>
    <m/>
    <s v="Paul"/>
    <s v="Rolloff"/>
    <x v="0"/>
    <x v="5"/>
    <m/>
    <n v="0"/>
    <n v="0"/>
    <s v="Delivery"/>
    <n v="266453"/>
    <x v="0"/>
    <m/>
    <x v="1"/>
    <x v="6"/>
  </r>
  <r>
    <d v="2022-11-11T00:00:00"/>
    <n v="17550"/>
    <s v="Dave"/>
    <s v="Rolloff"/>
    <x v="1"/>
    <x v="5"/>
    <n v="3280"/>
    <n v="1.64"/>
    <n v="0"/>
    <m/>
    <m/>
    <x v="4"/>
    <s v="Nas OCC"/>
    <x v="1"/>
    <x v="6"/>
  </r>
  <r>
    <d v="2022-11-11T00:00:00"/>
    <m/>
    <s v="Dave"/>
    <s v="Rolloff"/>
    <x v="0"/>
    <x v="5"/>
    <m/>
    <n v="0"/>
    <n v="0"/>
    <s v="Delivery"/>
    <s v="274123-002"/>
    <x v="0"/>
    <m/>
    <x v="1"/>
    <x v="6"/>
  </r>
  <r>
    <d v="2022-11-14T00:00:00"/>
    <m/>
    <s v="Bob"/>
    <s v="Rolloff"/>
    <x v="0"/>
    <x v="5"/>
    <m/>
    <n v="0"/>
    <n v="0"/>
    <s v="Delivery"/>
    <n v="263389"/>
    <x v="0"/>
    <m/>
    <x v="1"/>
    <x v="6"/>
  </r>
  <r>
    <d v="2022-11-14T00:00:00"/>
    <m/>
    <s v="Paul"/>
    <s v="Rolloff"/>
    <x v="1"/>
    <x v="5"/>
    <m/>
    <n v="0"/>
    <n v="0"/>
    <s v="Relocate"/>
    <s v="12797190-002"/>
    <x v="1"/>
    <s v="Weyco ash (1st)"/>
    <x v="1"/>
    <x v="6"/>
  </r>
  <r>
    <d v="2022-11-14T00:00:00"/>
    <n v="17634"/>
    <s v="Dave"/>
    <s v="Rolloff"/>
    <x v="1"/>
    <x v="5"/>
    <n v="2660"/>
    <n v="1.33"/>
    <n v="0"/>
    <m/>
    <m/>
    <x v="4"/>
    <s v="Ilwaco occ"/>
    <x v="1"/>
    <x v="6"/>
  </r>
  <r>
    <d v="2022-11-15T00:00:00"/>
    <n v="17724"/>
    <s v="Bob"/>
    <s v="Rolloff"/>
    <x v="1"/>
    <x v="5"/>
    <n v="1500"/>
    <n v="0.75"/>
    <n v="0"/>
    <m/>
    <m/>
    <x v="4"/>
    <s v="SHOA OCC"/>
    <x v="1"/>
    <x v="6"/>
  </r>
  <r>
    <d v="2022-11-15T00:00:00"/>
    <m/>
    <s v="Bob"/>
    <s v="Rolloff"/>
    <x v="0"/>
    <x v="5"/>
    <m/>
    <n v="0"/>
    <n v="0"/>
    <s v="Delivery"/>
    <n v="12803490"/>
    <x v="0"/>
    <m/>
    <x v="1"/>
    <x v="6"/>
  </r>
  <r>
    <d v="2022-11-15T00:00:00"/>
    <n v="17725"/>
    <s v="Paul"/>
    <s v="Rolloff"/>
    <x v="1"/>
    <x v="5"/>
    <n v="1820"/>
    <n v="0.91"/>
    <n v="0"/>
    <m/>
    <m/>
    <x v="4"/>
    <s v="OP Occ"/>
    <x v="1"/>
    <x v="6"/>
  </r>
  <r>
    <d v="2022-11-15T00:00:00"/>
    <m/>
    <s v="Paul"/>
    <s v="Rolloff"/>
    <x v="0"/>
    <x v="5"/>
    <m/>
    <n v="0"/>
    <n v="0"/>
    <s v="Delivery"/>
    <n v="12803509"/>
    <x v="0"/>
    <m/>
    <x v="1"/>
    <x v="6"/>
  </r>
  <r>
    <d v="2022-11-16T00:00:00"/>
    <n v="17791"/>
    <s v="Bob"/>
    <s v="Rolloff"/>
    <x v="1"/>
    <x v="5"/>
    <n v="2100"/>
    <n v="1.05"/>
    <n v="0"/>
    <m/>
    <m/>
    <x v="4"/>
    <s v="LB occ"/>
    <x v="1"/>
    <x v="6"/>
  </r>
  <r>
    <d v="2022-11-16T00:00:00"/>
    <m/>
    <s v="Bob"/>
    <s v="Rolloff"/>
    <x v="0"/>
    <x v="5"/>
    <m/>
    <n v="0"/>
    <n v="0"/>
    <s v="Delivery"/>
    <s v="266512-002"/>
    <x v="0"/>
    <m/>
    <x v="1"/>
    <x v="6"/>
  </r>
  <r>
    <d v="2022-11-16T00:00:00"/>
    <m/>
    <s v="Dave"/>
    <s v="Rolloff"/>
    <x v="0"/>
    <x v="5"/>
    <m/>
    <n v="0"/>
    <n v="0"/>
    <s v="Delivery"/>
    <s v="270522-002"/>
    <x v="0"/>
    <m/>
    <x v="1"/>
    <x v="6"/>
  </r>
  <r>
    <d v="2022-11-16T00:00:00"/>
    <n v="17773"/>
    <s v="Dave"/>
    <s v="Rolloff"/>
    <x v="1"/>
    <x v="5"/>
    <n v="1820"/>
    <n v="0.91"/>
    <n v="0"/>
    <m/>
    <m/>
    <x v="4"/>
    <s v="SHOA OCC"/>
    <x v="1"/>
    <x v="6"/>
  </r>
  <r>
    <d v="2022-11-16T00:00:00"/>
    <m/>
    <s v="Dave"/>
    <s v="Rolloff"/>
    <x v="0"/>
    <x v="5"/>
    <m/>
    <n v="0"/>
    <n v="0"/>
    <s v="Delivery"/>
    <n v="12801685"/>
    <x v="0"/>
    <m/>
    <x v="1"/>
    <x v="6"/>
  </r>
  <r>
    <d v="2022-11-16T00:00:00"/>
    <m/>
    <s v="Dave"/>
    <s v="Rolloff"/>
    <x v="0"/>
    <x v="5"/>
    <m/>
    <n v="0"/>
    <n v="0"/>
    <s v="Relocate"/>
    <s v="268741-002"/>
    <x v="1"/>
    <s v="manure box"/>
    <x v="1"/>
    <x v="6"/>
  </r>
  <r>
    <d v="2022-11-16T00:00:00"/>
    <m/>
    <s v="Chad"/>
    <s v="Rolloff"/>
    <x v="0"/>
    <x v="5"/>
    <m/>
    <n v="0"/>
    <n v="0"/>
    <s v="Delivery"/>
    <s v="12803049-002"/>
    <x v="0"/>
    <m/>
    <x v="1"/>
    <x v="6"/>
  </r>
  <r>
    <d v="2022-11-16T00:00:00"/>
    <m/>
    <s v="Paul"/>
    <s v="Rolloff"/>
    <x v="1"/>
    <x v="5"/>
    <m/>
    <n v="0"/>
    <n v="0"/>
    <s v="Relocate"/>
    <s v="12797090-002"/>
    <x v="1"/>
    <s v="Weyco Ash (2nd)"/>
    <x v="1"/>
    <x v="6"/>
  </r>
  <r>
    <d v="2022-11-17T00:00:00"/>
    <n v="17862"/>
    <s v="Chad"/>
    <s v="Rolloff"/>
    <x v="1"/>
    <x v="5"/>
    <n v="2240"/>
    <n v="1.1200000000000001"/>
    <n v="0"/>
    <m/>
    <m/>
    <x v="4"/>
    <s v="SB Occ"/>
    <x v="1"/>
    <x v="6"/>
  </r>
  <r>
    <d v="2022-11-18T00:00:00"/>
    <n v="17922"/>
    <s v="Bob"/>
    <s v="Rolloff"/>
    <x v="1"/>
    <x v="5"/>
    <n v="1620"/>
    <n v="0.81"/>
    <n v="0"/>
    <m/>
    <s v="268662-002"/>
    <x v="6"/>
    <s v="SHOA Glass"/>
    <x v="1"/>
    <x v="6"/>
  </r>
  <r>
    <d v="2022-11-18T00:00:00"/>
    <n v="17913"/>
    <s v="Bob"/>
    <s v="Rolloff"/>
    <x v="1"/>
    <x v="5"/>
    <n v="1740"/>
    <n v="0.87"/>
    <n v="0"/>
    <m/>
    <s v="268662-002"/>
    <x v="1"/>
    <s v="SHOA Comingle"/>
    <x v="1"/>
    <x v="6"/>
  </r>
  <r>
    <d v="2022-11-18T00:00:00"/>
    <m/>
    <s v="Bob"/>
    <s v="Rolloff"/>
    <x v="0"/>
    <x v="5"/>
    <m/>
    <n v="0"/>
    <n v="0"/>
    <s v="Delivery"/>
    <n v="267329"/>
    <x v="0"/>
    <m/>
    <x v="1"/>
    <x v="6"/>
  </r>
  <r>
    <d v="2022-11-18T00:00:00"/>
    <n v="17894"/>
    <s v="Dave"/>
    <s v="Rolloff"/>
    <x v="1"/>
    <x v="5"/>
    <n v="2300"/>
    <n v="1.1499999999999999"/>
    <n v="0"/>
    <m/>
    <m/>
    <x v="1"/>
    <s v="SB Comingle"/>
    <x v="1"/>
    <x v="6"/>
  </r>
  <r>
    <d v="2022-11-19T00:00:00"/>
    <m/>
    <s v="Dave"/>
    <s v="Rolloff"/>
    <x v="1"/>
    <x v="5"/>
    <m/>
    <n v="0"/>
    <n v="0"/>
    <s v="Relocate"/>
    <s v="12797190-002"/>
    <x v="1"/>
    <s v="Weyco Ash box"/>
    <x v="1"/>
    <x v="6"/>
  </r>
  <r>
    <d v="2022-11-21T00:00:00"/>
    <n v="18045"/>
    <s v="Bob"/>
    <s v="Rolloff"/>
    <x v="1"/>
    <x v="5"/>
    <n v="2380"/>
    <n v="1.19"/>
    <n v="0"/>
    <m/>
    <m/>
    <x v="1"/>
    <s v="OP Comingle"/>
    <x v="1"/>
    <x v="6"/>
  </r>
  <r>
    <d v="2022-11-21T00:00:00"/>
    <n v="18022"/>
    <s v="Bob"/>
    <s v="Rolloff"/>
    <x v="1"/>
    <x v="5"/>
    <n v="2880"/>
    <n v="1.44"/>
    <n v="0"/>
    <m/>
    <m/>
    <x v="1"/>
    <s v="LB Comingle"/>
    <x v="1"/>
    <x v="6"/>
  </r>
  <r>
    <d v="2022-11-22T00:00:00"/>
    <n v="18136"/>
    <s v="Bob"/>
    <s v="Rolloff"/>
    <x v="1"/>
    <x v="5"/>
    <n v="1900"/>
    <n v="0.95"/>
    <n v="0"/>
    <m/>
    <s v="268662-002"/>
    <x v="4"/>
    <s v="SHOA Occ"/>
    <x v="1"/>
    <x v="6"/>
  </r>
  <r>
    <d v="2022-11-22T00:00:00"/>
    <n v="18096"/>
    <s v="Bob"/>
    <s v="Rolloff"/>
    <x v="1"/>
    <x v="5"/>
    <n v="2080"/>
    <n v="1.04"/>
    <n v="0"/>
    <m/>
    <m/>
    <x v="4"/>
    <s v="OP Occ"/>
    <x v="1"/>
    <x v="6"/>
  </r>
  <r>
    <d v="2022-11-22T00:00:00"/>
    <n v="18098"/>
    <s v="Bob"/>
    <s v="Rolloff"/>
    <x v="1"/>
    <x v="5"/>
    <n v="2080"/>
    <n v="1.04"/>
    <n v="0"/>
    <m/>
    <m/>
    <x v="4"/>
    <s v="LB Occ"/>
    <x v="1"/>
    <x v="6"/>
  </r>
  <r>
    <d v="2022-11-22T00:00:00"/>
    <n v="18111"/>
    <s v="Paul"/>
    <s v="Rolloff"/>
    <x v="1"/>
    <x v="5"/>
    <n v="1620"/>
    <n v="0.81"/>
    <n v="0"/>
    <m/>
    <m/>
    <x v="4"/>
    <s v="SB Occ"/>
    <x v="1"/>
    <x v="6"/>
  </r>
  <r>
    <d v="2022-11-22T00:00:00"/>
    <m/>
    <s v="Chad"/>
    <s v="Rolloff"/>
    <x v="1"/>
    <x v="5"/>
    <m/>
    <n v="0"/>
    <n v="0"/>
    <s v="Relocate"/>
    <s v="12797190-002"/>
    <x v="1"/>
    <s v="Weyco Ash box (2nd)"/>
    <x v="1"/>
    <x v="6"/>
  </r>
  <r>
    <d v="2022-11-22T00:00:00"/>
    <m/>
    <s v="Chad"/>
    <s v="Rolloff"/>
    <x v="1"/>
    <x v="5"/>
    <m/>
    <n v="0"/>
    <n v="0"/>
    <s v="Delivery"/>
    <s v="12797190-002"/>
    <x v="2"/>
    <s v="Weyco Wood Box"/>
    <x v="1"/>
    <x v="6"/>
  </r>
  <r>
    <d v="2022-11-25T00:00:00"/>
    <m/>
    <s v="Bob"/>
    <s v="Rolloff"/>
    <x v="0"/>
    <x v="5"/>
    <m/>
    <n v="0"/>
    <n v="0"/>
    <s v="Delivery"/>
    <s v="267143-002"/>
    <x v="0"/>
    <m/>
    <x v="1"/>
    <x v="6"/>
  </r>
  <r>
    <d v="2022-11-25T00:00:00"/>
    <n v="18207"/>
    <s v="Bob"/>
    <s v="Rolloff"/>
    <x v="1"/>
    <x v="5"/>
    <n v="1600"/>
    <n v="0.8"/>
    <n v="0"/>
    <m/>
    <m/>
    <x v="4"/>
    <s v="LB Occ"/>
    <x v="1"/>
    <x v="6"/>
  </r>
  <r>
    <d v="2022-11-25T00:00:00"/>
    <n v="18214"/>
    <s v="Bob"/>
    <s v="Rolloff"/>
    <x v="1"/>
    <x v="5"/>
    <n v="1960"/>
    <n v="0.98"/>
    <n v="0"/>
    <m/>
    <m/>
    <x v="4"/>
    <s v="Ilwaco occ"/>
    <x v="1"/>
    <x v="6"/>
  </r>
  <r>
    <d v="2022-11-25T00:00:00"/>
    <m/>
    <s v="Paul"/>
    <s v="Rolloff"/>
    <x v="1"/>
    <x v="5"/>
    <m/>
    <n v="0"/>
    <n v="0"/>
    <s v="Delivery"/>
    <s v="12797190-002"/>
    <x v="2"/>
    <s v="Weyco Wood Box"/>
    <x v="1"/>
    <x v="6"/>
  </r>
  <r>
    <d v="2022-11-25T00:00:00"/>
    <m/>
    <s v="Paul"/>
    <s v="Rolloff"/>
    <x v="1"/>
    <x v="5"/>
    <m/>
    <n v="0"/>
    <n v="0"/>
    <s v="Relocate"/>
    <s v="12797190-002"/>
    <x v="1"/>
    <s v="weyco ash box (1st)"/>
    <x v="1"/>
    <x v="6"/>
  </r>
  <r>
    <d v="2022-11-25T00:00:00"/>
    <n v="18215"/>
    <s v="Paul"/>
    <s v="Rolloff"/>
    <x v="1"/>
    <x v="5"/>
    <n v="2020"/>
    <n v="1.01"/>
    <n v="0"/>
    <m/>
    <m/>
    <x v="4"/>
    <s v="OP occ"/>
    <x v="1"/>
    <x v="6"/>
  </r>
  <r>
    <d v="2022-11-27T00:00:00"/>
    <m/>
    <s v="Chad"/>
    <s v="Rolloff"/>
    <x v="1"/>
    <x v="5"/>
    <m/>
    <n v="0"/>
    <n v="0"/>
    <s v="Relocate"/>
    <s v="12797190-002"/>
    <x v="1"/>
    <s v="weyco ash box (2nd)"/>
    <x v="1"/>
    <x v="6"/>
  </r>
  <r>
    <d v="2022-11-28T00:00:00"/>
    <n v="18267"/>
    <s v="Bob"/>
    <s v="Rolloff"/>
    <x v="1"/>
    <x v="5"/>
    <n v="2400"/>
    <n v="1.2"/>
    <n v="0"/>
    <m/>
    <m/>
    <x v="4"/>
    <s v="BC Occ"/>
    <x v="1"/>
    <x v="6"/>
  </r>
  <r>
    <d v="2022-11-28T00:00:00"/>
    <m/>
    <s v="Paul"/>
    <s v="Rolloff"/>
    <x v="1"/>
    <x v="5"/>
    <m/>
    <n v="0"/>
    <n v="0"/>
    <s v="Relocate"/>
    <s v="12797190-002"/>
    <x v="1"/>
    <s v="Weyco ash box (1st)"/>
    <x v="1"/>
    <x v="6"/>
  </r>
  <r>
    <d v="2022-11-29T00:00:00"/>
    <m/>
    <s v="Bob"/>
    <s v="Rolloff"/>
    <x v="0"/>
    <x v="5"/>
    <m/>
    <n v="0"/>
    <n v="0"/>
    <s v="Delivery"/>
    <s v="`12800362"/>
    <x v="0"/>
    <m/>
    <x v="1"/>
    <x v="6"/>
  </r>
  <r>
    <d v="2022-11-29T00:00:00"/>
    <m/>
    <s v="Paul"/>
    <s v="Rolloff"/>
    <x v="1"/>
    <x v="5"/>
    <m/>
    <n v="0"/>
    <n v="0"/>
    <s v="Delivery"/>
    <s v="273937-002"/>
    <x v="3"/>
    <s v="km metal box"/>
    <x v="0"/>
    <x v="6"/>
  </r>
  <r>
    <d v="2022-11-29T00:00:00"/>
    <n v="18354"/>
    <s v="Dave"/>
    <s v="Rolloff"/>
    <x v="1"/>
    <x v="5"/>
    <m/>
    <n v="0"/>
    <n v="0"/>
    <m/>
    <m/>
    <x v="4"/>
    <s v="Chinook occ"/>
    <x v="1"/>
    <x v="6"/>
  </r>
  <r>
    <d v="2022-11-30T00:00:00"/>
    <n v="18384"/>
    <s v="Bob"/>
    <s v="Rolloff"/>
    <x v="1"/>
    <x v="5"/>
    <n v="2080"/>
    <n v="1.04"/>
    <n v="0"/>
    <m/>
    <m/>
    <x v="4"/>
    <s v="OP Occ"/>
    <x v="1"/>
    <x v="6"/>
  </r>
  <r>
    <d v="2022-12-01T00:00:00"/>
    <n v="18445"/>
    <s v="Bob"/>
    <s v="Rolloff"/>
    <x v="1"/>
    <x v="5"/>
    <m/>
    <n v="0"/>
    <n v="0"/>
    <m/>
    <m/>
    <x v="4"/>
    <s v="SB Occ"/>
    <x v="1"/>
    <x v="7"/>
  </r>
  <r>
    <d v="2022-12-01T00:00:00"/>
    <m/>
    <s v="Bob"/>
    <s v="Rolloff"/>
    <x v="1"/>
    <x v="5"/>
    <m/>
    <n v="0"/>
    <n v="0"/>
    <s v="Relocate"/>
    <s v="12797190-002"/>
    <x v="1"/>
    <s v="Weyco Ash (2nd )"/>
    <x v="1"/>
    <x v="7"/>
  </r>
  <r>
    <d v="2022-12-02T00:00:00"/>
    <n v="18469"/>
    <s v="Chad"/>
    <s v="Rolloff"/>
    <x v="1"/>
    <x v="5"/>
    <n v="2100"/>
    <n v="1.05"/>
    <n v="0"/>
    <m/>
    <s v="268662-002"/>
    <x v="4"/>
    <s v="SHOA Occ"/>
    <x v="1"/>
    <x v="7"/>
  </r>
  <r>
    <d v="2022-12-02T00:00:00"/>
    <m/>
    <s v="Dave"/>
    <s v="Rolloff"/>
    <x v="0"/>
    <x v="5"/>
    <m/>
    <n v="0"/>
    <n v="0"/>
    <s v="Delivery"/>
    <n v="12803808"/>
    <x v="0"/>
    <m/>
    <x v="1"/>
    <x v="7"/>
  </r>
  <r>
    <d v="2022-12-03T00:00:00"/>
    <m/>
    <s v="Paul"/>
    <s v="Rolloff"/>
    <x v="1"/>
    <x v="5"/>
    <m/>
    <n v="0"/>
    <n v="0"/>
    <s v="Relocate"/>
    <s v="12797190-002"/>
    <x v="1"/>
    <s v="Weyco ash (1st)"/>
    <x v="1"/>
    <x v="7"/>
  </r>
  <r>
    <d v="2022-12-05T00:00:00"/>
    <n v="18556"/>
    <s v="Bob"/>
    <s v="Rolloff"/>
    <x v="1"/>
    <x v="5"/>
    <n v="2440"/>
    <n v="1.22"/>
    <n v="0"/>
    <m/>
    <m/>
    <x v="1"/>
    <s v="OP Comingle"/>
    <x v="1"/>
    <x v="7"/>
  </r>
  <r>
    <d v="2022-12-05T00:00:00"/>
    <n v="18569"/>
    <s v="Bob"/>
    <s v="Rolloff"/>
    <x v="1"/>
    <x v="5"/>
    <n v="2200"/>
    <n v="1.1000000000000001"/>
    <n v="0"/>
    <m/>
    <m/>
    <x v="1"/>
    <s v="Ilw Comingle"/>
    <x v="1"/>
    <x v="7"/>
  </r>
  <r>
    <d v="2022-12-05T00:00:00"/>
    <n v="18570"/>
    <s v="Bob"/>
    <s v="Rolloff"/>
    <x v="1"/>
    <x v="5"/>
    <n v="2300"/>
    <n v="1.1499999999999999"/>
    <n v="0"/>
    <m/>
    <m/>
    <x v="6"/>
    <s v="Ilw Glass"/>
    <x v="1"/>
    <x v="7"/>
  </r>
  <r>
    <d v="2022-12-05T00:00:00"/>
    <n v="18522"/>
    <s v="Bob"/>
    <s v="Rolloff"/>
    <x v="1"/>
    <x v="5"/>
    <n v="2540"/>
    <n v="1.27"/>
    <n v="0"/>
    <m/>
    <m/>
    <x v="4"/>
    <s v="LB OCC"/>
    <x v="1"/>
    <x v="7"/>
  </r>
  <r>
    <d v="2022-12-02T00:00:00"/>
    <n v="18475"/>
    <s v="Chad"/>
    <s v="Rolloff"/>
    <x v="1"/>
    <x v="5"/>
    <n v="1360"/>
    <n v="0.68"/>
    <n v="0"/>
    <m/>
    <m/>
    <x v="1"/>
    <s v="SHOA Comingle"/>
    <x v="1"/>
    <x v="7"/>
  </r>
  <r>
    <d v="2022-12-05T00:00:00"/>
    <n v="18559"/>
    <s v="Bob"/>
    <s v="Rolloff"/>
    <x v="1"/>
    <x v="5"/>
    <n v="1600"/>
    <n v="0.8"/>
    <n v="0"/>
    <m/>
    <m/>
    <x v="6"/>
    <s v="SHOA Glass"/>
    <x v="1"/>
    <x v="7"/>
  </r>
  <r>
    <d v="2022-12-05T00:00:00"/>
    <m/>
    <s v="Paul"/>
    <s v="Rolloff"/>
    <x v="1"/>
    <x v="5"/>
    <m/>
    <n v="0"/>
    <n v="0"/>
    <s v="Relocate"/>
    <s v="12797190-002"/>
    <x v="1"/>
    <s v="Weyco Ash (2nd)"/>
    <x v="1"/>
    <x v="7"/>
  </r>
  <r>
    <d v="2022-12-05T00:00:00"/>
    <m/>
    <s v="Paul"/>
    <s v="Rolloff"/>
    <x v="0"/>
    <x v="5"/>
    <m/>
    <n v="0"/>
    <n v="0"/>
    <s v="Delivery"/>
    <n v="12803800"/>
    <x v="0"/>
    <m/>
    <x v="1"/>
    <x v="7"/>
  </r>
  <r>
    <d v="2022-12-06T00:00:00"/>
    <n v="18609"/>
    <s v="Bob"/>
    <s v="Rolloff"/>
    <x v="1"/>
    <x v="5"/>
    <n v="2440"/>
    <n v="1.22"/>
    <n v="0"/>
    <m/>
    <m/>
    <x v="4"/>
    <s v="OP Occ"/>
    <x v="1"/>
    <x v="7"/>
  </r>
  <r>
    <d v="2022-12-06T00:00:00"/>
    <m/>
    <s v="Bob"/>
    <s v="Rolloff"/>
    <x v="0"/>
    <x v="5"/>
    <m/>
    <n v="0"/>
    <n v="0"/>
    <s v="Delivery"/>
    <n v="263450"/>
    <x v="0"/>
    <m/>
    <x v="1"/>
    <x v="7"/>
  </r>
  <r>
    <d v="2022-12-06T00:00:00"/>
    <m/>
    <s v="Bob"/>
    <s v="Rolloff"/>
    <x v="0"/>
    <x v="5"/>
    <m/>
    <n v="0"/>
    <n v="0"/>
    <s v="Delivery"/>
    <s v="272077-002"/>
    <x v="0"/>
    <m/>
    <x v="1"/>
    <x v="7"/>
  </r>
  <r>
    <d v="2022-12-06T00:00:00"/>
    <m/>
    <s v="Paul"/>
    <s v="Rolloff"/>
    <x v="1"/>
    <x v="5"/>
    <m/>
    <n v="0"/>
    <n v="0"/>
    <s v="Relocate"/>
    <s v="12797190-002"/>
    <x v="1"/>
    <s v="Weyco Ash (1st)"/>
    <x v="1"/>
    <x v="7"/>
  </r>
  <r>
    <d v="2022-12-07T00:00:00"/>
    <m/>
    <s v="Bob"/>
    <s v="Rolloff"/>
    <x v="0"/>
    <x v="5"/>
    <m/>
    <n v="0"/>
    <n v="0"/>
    <s v="Delivery"/>
    <n v="12801034"/>
    <x v="0"/>
    <m/>
    <x v="1"/>
    <x v="7"/>
  </r>
  <r>
    <d v="2022-12-07T00:00:00"/>
    <m/>
    <s v="Bob"/>
    <s v="Rolloff"/>
    <x v="0"/>
    <x v="5"/>
    <m/>
    <n v="0"/>
    <n v="0"/>
    <s v="Delivery"/>
    <n v="12798277"/>
    <x v="0"/>
    <m/>
    <x v="1"/>
    <x v="7"/>
  </r>
  <r>
    <d v="2022-12-07T00:00:00"/>
    <n v="18660"/>
    <s v="Bob"/>
    <s v="Rolloff"/>
    <x v="1"/>
    <x v="5"/>
    <n v="2300"/>
    <n v="1.1499999999999999"/>
    <n v="0"/>
    <m/>
    <m/>
    <x v="1"/>
    <s v="SB comingle"/>
    <x v="1"/>
    <x v="7"/>
  </r>
  <r>
    <d v="2022-12-07T00:00:00"/>
    <n v="18621"/>
    <s v="Bob"/>
    <s v="Rolloff"/>
    <x v="1"/>
    <x v="5"/>
    <n v="3020"/>
    <n v="1.51"/>
    <n v="0"/>
    <m/>
    <m/>
    <x v="1"/>
    <s v="LB comingle"/>
    <x v="1"/>
    <x v="7"/>
  </r>
  <r>
    <d v="2022-12-08T00:00:00"/>
    <m/>
    <s v="Dave"/>
    <s v="Rolloff"/>
    <x v="0"/>
    <x v="5"/>
    <m/>
    <n v="0"/>
    <n v="0"/>
    <s v="Delivery"/>
    <s v="261100-002"/>
    <x v="0"/>
    <m/>
    <x v="1"/>
    <x v="7"/>
  </r>
  <r>
    <d v="2022-12-09T00:00:00"/>
    <m/>
    <s v="Bob"/>
    <s v="Rolloff"/>
    <x v="1"/>
    <x v="5"/>
    <m/>
    <n v="0"/>
    <n v="0"/>
    <s v="Relocate"/>
    <s v="12797190-002"/>
    <x v="1"/>
    <s v="Weyco Ash box (2nd)"/>
    <x v="1"/>
    <x v="7"/>
  </r>
  <r>
    <d v="2022-12-09T00:00:00"/>
    <n v="18734"/>
    <s v="Dave"/>
    <s v="Rolloff"/>
    <x v="1"/>
    <x v="5"/>
    <n v="1600"/>
    <n v="0.8"/>
    <n v="0"/>
    <m/>
    <s v="268662-002"/>
    <x v="4"/>
    <s v="SHOA OCC"/>
    <x v="1"/>
    <x v="7"/>
  </r>
  <r>
    <d v="2022-12-10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12T00:00:00"/>
    <n v="18822"/>
    <s v="Bob"/>
    <s v="Rolloff"/>
    <x v="1"/>
    <x v="5"/>
    <n v="13620"/>
    <n v="6.81"/>
    <n v="0"/>
    <m/>
    <m/>
    <x v="6"/>
    <s v="OP Glass"/>
    <x v="1"/>
    <x v="7"/>
  </r>
  <r>
    <d v="2022-12-12T00:00:00"/>
    <m/>
    <s v="Paul"/>
    <s v="Rolloff"/>
    <x v="1"/>
    <x v="5"/>
    <m/>
    <n v="0"/>
    <n v="0"/>
    <s v="Relocate"/>
    <s v="12797190-002"/>
    <x v="1"/>
    <s v="Weyco ash box (2nd)"/>
    <x v="1"/>
    <x v="7"/>
  </r>
  <r>
    <d v="2022-12-13T00:00:00"/>
    <m/>
    <s v="Bob"/>
    <s v="Rolloff"/>
    <x v="0"/>
    <x v="5"/>
    <m/>
    <n v="0"/>
    <n v="0"/>
    <s v="Delivery"/>
    <s v="268741-002"/>
    <x v="0"/>
    <m/>
    <x v="1"/>
    <x v="7"/>
  </r>
  <r>
    <d v="2022-12-13T00:00:00"/>
    <m/>
    <s v="Bob"/>
    <s v="Rolloff"/>
    <x v="0"/>
    <x v="5"/>
    <m/>
    <n v="0"/>
    <n v="0"/>
    <s v="Delivery"/>
    <n v="12803981"/>
    <x v="0"/>
    <m/>
    <x v="1"/>
    <x v="7"/>
  </r>
  <r>
    <d v="2022-12-13T00:00:00"/>
    <n v="18848"/>
    <s v="Bob"/>
    <s v="Rolloff"/>
    <x v="1"/>
    <x v="5"/>
    <n v="2720"/>
    <n v="1.36"/>
    <n v="0"/>
    <m/>
    <m/>
    <x v="4"/>
    <s v="OP Occ"/>
    <x v="1"/>
    <x v="7"/>
  </r>
  <r>
    <d v="2022-12-13T00:00:00"/>
    <n v="18843"/>
    <s v="Bob"/>
    <s v="Rolloff"/>
    <x v="1"/>
    <x v="5"/>
    <n v="2340"/>
    <n v="1.17"/>
    <n v="0"/>
    <m/>
    <m/>
    <x v="4"/>
    <s v="SB Occ"/>
    <x v="1"/>
    <x v="7"/>
  </r>
  <r>
    <d v="2022-12-13T00:00:00"/>
    <m/>
    <s v="Bob"/>
    <s v="Rolloff"/>
    <x v="0"/>
    <x v="5"/>
    <m/>
    <n v="0"/>
    <n v="0"/>
    <s v="Delivery"/>
    <s v="269072-002"/>
    <x v="0"/>
    <m/>
    <x v="1"/>
    <x v="7"/>
  </r>
  <r>
    <d v="2022-12-13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14T00:00:00"/>
    <m/>
    <s v="Bob"/>
    <s v="Rolloff"/>
    <x v="0"/>
    <x v="5"/>
    <m/>
    <n v="0"/>
    <n v="0"/>
    <s v="Delivery"/>
    <s v="262591-002"/>
    <x v="0"/>
    <m/>
    <x v="1"/>
    <x v="7"/>
  </r>
  <r>
    <d v="2022-12-14T00:00:00"/>
    <n v="18906"/>
    <s v="Bob"/>
    <s v="Rolloff"/>
    <x v="1"/>
    <x v="5"/>
    <n v="2400"/>
    <n v="1.2"/>
    <n v="0"/>
    <m/>
    <m/>
    <x v="4"/>
    <s v="LB Occ"/>
    <x v="1"/>
    <x v="7"/>
  </r>
  <r>
    <d v="2022-12-14T00:00:00"/>
    <n v="18928"/>
    <s v="Bob"/>
    <s v="Rolloff"/>
    <x v="1"/>
    <x v="5"/>
    <n v="1500"/>
    <n v="0.75"/>
    <n v="0"/>
    <m/>
    <m/>
    <x v="1"/>
    <s v="Menlo Comingle"/>
    <x v="1"/>
    <x v="7"/>
  </r>
  <r>
    <d v="2022-12-14T00:00:00"/>
    <n v="18629"/>
    <s v="Bob"/>
    <s v="Rolloff"/>
    <x v="1"/>
    <x v="5"/>
    <n v="1160"/>
    <n v="0.57999999999999996"/>
    <n v="0"/>
    <m/>
    <m/>
    <x v="6"/>
    <s v="Menlo Glass"/>
    <x v="1"/>
    <x v="7"/>
  </r>
  <r>
    <d v="2022-12-15T00:00:00"/>
    <n v="18951"/>
    <s v="Bob"/>
    <s v="Rolloff"/>
    <x v="1"/>
    <x v="5"/>
    <n v="2400"/>
    <n v="1.2"/>
    <n v="0"/>
    <m/>
    <m/>
    <x v="4"/>
    <s v="Ilwaco Occ"/>
    <x v="1"/>
    <x v="7"/>
  </r>
  <r>
    <d v="2022-12-15T00:00:00"/>
    <m/>
    <s v="Paul"/>
    <s v="Rolloff"/>
    <x v="1"/>
    <x v="5"/>
    <m/>
    <n v="0"/>
    <n v="0"/>
    <s v="Relocate"/>
    <s v="12797190-002"/>
    <x v="1"/>
    <s v="Weyco ash (2nd)"/>
    <x v="1"/>
    <x v="7"/>
  </r>
  <r>
    <d v="2022-12-16T00:00:00"/>
    <n v="19044"/>
    <s v="Bob"/>
    <s v="Rolloff"/>
    <x v="1"/>
    <x v="5"/>
    <n v="1720"/>
    <n v="0.86"/>
    <n v="0"/>
    <m/>
    <s v="268662-002"/>
    <x v="4"/>
    <s v="SHOA OCC"/>
    <x v="1"/>
    <x v="7"/>
  </r>
  <r>
    <d v="2022-12-16T00:00:00"/>
    <n v="19046"/>
    <s v="Bob "/>
    <s v="Rolloff"/>
    <x v="1"/>
    <x v="5"/>
    <n v="2260"/>
    <n v="1.1299999999999999"/>
    <n v="0"/>
    <m/>
    <m/>
    <x v="4"/>
    <s v="OP Occ"/>
    <x v="1"/>
    <x v="7"/>
  </r>
  <r>
    <d v="2022-12-16T00:00:00"/>
    <n v="19015"/>
    <s v="Paul"/>
    <s v="Rolloff"/>
    <x v="1"/>
    <x v="5"/>
    <n v="2100"/>
    <n v="1.05"/>
    <n v="0"/>
    <m/>
    <m/>
    <x v="4"/>
    <s v="SB Occ"/>
    <x v="1"/>
    <x v="7"/>
  </r>
  <r>
    <d v="2022-12-16T00:00:00"/>
    <n v="19029"/>
    <s v="Paul"/>
    <s v="Rolloff"/>
    <x v="1"/>
    <x v="5"/>
    <n v="2780"/>
    <n v="1.39"/>
    <n v="0"/>
    <m/>
    <m/>
    <x v="4"/>
    <s v="Naselle Occ"/>
    <x v="1"/>
    <x v="7"/>
  </r>
  <r>
    <d v="2022-12-17T00:00:00"/>
    <m/>
    <s v="Paul"/>
    <s v="Rolloff"/>
    <x v="1"/>
    <x v="5"/>
    <m/>
    <n v="0"/>
    <n v="0"/>
    <s v="Relocate"/>
    <s v="12797190-002"/>
    <x v="1"/>
    <s v="Weyco ash box (1st)"/>
    <x v="1"/>
    <x v="7"/>
  </r>
  <r>
    <d v="2022-12-19T00:00:00"/>
    <m/>
    <s v="Bob"/>
    <s v="Rolloff"/>
    <x v="0"/>
    <x v="5"/>
    <m/>
    <n v="0"/>
    <n v="0"/>
    <m/>
    <s v="268741-002"/>
    <x v="1"/>
    <s v="red barn manure"/>
    <x v="1"/>
    <x v="7"/>
  </r>
  <r>
    <d v="2022-12-19T00:00:00"/>
    <m/>
    <s v="Paul"/>
    <s v="Rolloff"/>
    <x v="1"/>
    <x v="5"/>
    <m/>
    <n v="0"/>
    <n v="0"/>
    <s v="Relocate"/>
    <s v="12797190-002"/>
    <x v="1"/>
    <s v="Weyco ash box ( 2nd)"/>
    <x v="1"/>
    <x v="7"/>
  </r>
  <r>
    <d v="2022-12-20T00:00:00"/>
    <n v="19143"/>
    <s v="Bob"/>
    <s v="Rolloff"/>
    <x v="1"/>
    <x v="5"/>
    <n v="2960"/>
    <n v="1.48"/>
    <n v="0"/>
    <m/>
    <m/>
    <x v="1"/>
    <s v="OP Comingle"/>
    <x v="1"/>
    <x v="7"/>
  </r>
  <r>
    <d v="2022-12-20T00:00:00"/>
    <m/>
    <s v="Bob"/>
    <s v="Rolloff"/>
    <x v="0"/>
    <x v="5"/>
    <m/>
    <n v="0"/>
    <n v="0"/>
    <s v="Delivery"/>
    <s v="265708-002"/>
    <x v="0"/>
    <m/>
    <x v="1"/>
    <x v="7"/>
  </r>
  <r>
    <d v="2022-12-20T00:00:00"/>
    <n v="19166"/>
    <s v="Bob"/>
    <s v="Rolloff"/>
    <x v="1"/>
    <x v="5"/>
    <n v="1460"/>
    <n v="0.73"/>
    <n v="0"/>
    <m/>
    <s v="268662-002"/>
    <x v="1"/>
    <s v="SHOA Comingle"/>
    <x v="1"/>
    <x v="7"/>
  </r>
  <r>
    <d v="2022-12-20T00:00:00"/>
    <n v="19169"/>
    <s v="Bob"/>
    <s v="Rolloff"/>
    <x v="1"/>
    <x v="5"/>
    <n v="1460"/>
    <n v="0.73"/>
    <n v="0"/>
    <m/>
    <s v="268662-002"/>
    <x v="6"/>
    <s v="SHOA Glass"/>
    <x v="1"/>
    <x v="7"/>
  </r>
  <r>
    <d v="2022-12-21T00:00:00"/>
    <n v="19204"/>
    <s v="Bob"/>
    <s v="Rolloff"/>
    <x v="1"/>
    <x v="5"/>
    <n v="2480"/>
    <n v="1.24"/>
    <n v="0"/>
    <m/>
    <m/>
    <x v="4"/>
    <s v="LB Occ"/>
    <x v="1"/>
    <x v="7"/>
  </r>
  <r>
    <d v="2022-12-21T00:00:00"/>
    <m/>
    <s v="Paul"/>
    <s v="Rolloff"/>
    <x v="1"/>
    <x v="5"/>
    <m/>
    <n v="0"/>
    <n v="0"/>
    <s v="Relocate"/>
    <s v="12797190-002"/>
    <x v="1"/>
    <s v="Weyco Ash Box (1st)"/>
    <x v="1"/>
    <x v="7"/>
  </r>
  <r>
    <d v="2022-12-22T00:00:00"/>
    <m/>
    <s v="Bob"/>
    <s v="Rolloff"/>
    <x v="0"/>
    <x v="5"/>
    <m/>
    <n v="0"/>
    <n v="0"/>
    <s v="Delivery"/>
    <s v="268409-002"/>
    <x v="0"/>
    <m/>
    <x v="1"/>
    <x v="7"/>
  </r>
  <r>
    <d v="2022-12-22T00:00:00"/>
    <n v="19239"/>
    <s v="Bob"/>
    <s v="Rolloff"/>
    <x v="1"/>
    <x v="5"/>
    <n v="3040"/>
    <n v="1.52"/>
    <n v="0"/>
    <m/>
    <m/>
    <x v="4"/>
    <s v="Menlo Occ"/>
    <x v="1"/>
    <x v="7"/>
  </r>
  <r>
    <d v="2022-12-23T00:00:00"/>
    <n v="19264"/>
    <s v="Bob"/>
    <s v="Rolloff"/>
    <x v="1"/>
    <x v="5"/>
    <n v="2500"/>
    <n v="1.25"/>
    <n v="0"/>
    <m/>
    <m/>
    <x v="4"/>
    <s v="SB Occ"/>
    <x v="1"/>
    <x v="7"/>
  </r>
  <r>
    <d v="2022-12-23T00:00:00"/>
    <n v="19270"/>
    <s v="Bob"/>
    <s v="Rolloff"/>
    <x v="1"/>
    <x v="5"/>
    <n v="1580"/>
    <n v="0.79"/>
    <n v="0"/>
    <m/>
    <s v="268662-002"/>
    <x v="4"/>
    <s v="SHOA Occ"/>
    <x v="1"/>
    <x v="7"/>
  </r>
  <r>
    <d v="2022-12-23T00:00:00"/>
    <m/>
    <s v="Chad"/>
    <s v="Rolloff"/>
    <x v="1"/>
    <x v="5"/>
    <m/>
    <n v="0"/>
    <n v="0"/>
    <s v="Relocate"/>
    <s v="12797190-002"/>
    <x v="1"/>
    <s v="Weyco Ash box (2nd)"/>
    <x v="1"/>
    <x v="7"/>
  </r>
  <r>
    <d v="2022-12-23T00:00:00"/>
    <m/>
    <s v="Chad"/>
    <s v="Rolloff"/>
    <x v="0"/>
    <x v="5"/>
    <m/>
    <n v="0"/>
    <n v="0"/>
    <s v="Delivery"/>
    <s v="12803800-002"/>
    <x v="0"/>
    <m/>
    <x v="1"/>
    <x v="7"/>
  </r>
  <r>
    <d v="2022-12-26T00:00:00"/>
    <n v="19291"/>
    <s v="Bob"/>
    <s v="Rolloff"/>
    <x v="1"/>
    <x v="5"/>
    <n v="2280"/>
    <n v="1.1399999999999999"/>
    <n v="0"/>
    <m/>
    <m/>
    <x v="4"/>
    <s v="OP Occ"/>
    <x v="1"/>
    <x v="7"/>
  </r>
  <r>
    <d v="2022-12-26T00:00:00"/>
    <m/>
    <s v="Dave"/>
    <s v="Rolloff"/>
    <x v="1"/>
    <x v="5"/>
    <m/>
    <n v="0"/>
    <n v="0"/>
    <s v="Relocate"/>
    <s v="12797190-002"/>
    <x v="1"/>
    <s v="Weyco ash box (1st)"/>
    <x v="1"/>
    <x v="7"/>
  </r>
  <r>
    <d v="2022-12-27T00:00:00"/>
    <m/>
    <s v="Dave"/>
    <s v="Rolloff"/>
    <x v="1"/>
    <x v="5"/>
    <m/>
    <n v="0"/>
    <n v="0"/>
    <s v="Delivery"/>
    <s v="12797190-002"/>
    <x v="1"/>
    <s v="Weyco Stick Box"/>
    <x v="1"/>
    <x v="7"/>
  </r>
  <r>
    <d v="2022-12-27T00:00:00"/>
    <m/>
    <s v="Dave"/>
    <s v="Rolloff"/>
    <x v="1"/>
    <x v="5"/>
    <m/>
    <n v="0"/>
    <n v="0"/>
    <s v="Relocate"/>
    <s v="12797190-002"/>
    <x v="1"/>
    <s v="Weyco Ash Box (2nd)"/>
    <x v="1"/>
    <x v="7"/>
  </r>
  <r>
    <d v="2022-12-28T00:00:00"/>
    <m/>
    <s v="Bob"/>
    <s v="Rolloff"/>
    <x v="0"/>
    <x v="5"/>
    <m/>
    <n v="0"/>
    <n v="0"/>
    <s v="Delivery"/>
    <n v="12802780"/>
    <x v="0"/>
    <m/>
    <x v="1"/>
    <x v="7"/>
  </r>
  <r>
    <d v="2022-12-28T00:00:00"/>
    <n v="19313"/>
    <s v="Bob"/>
    <s v="Rolloff"/>
    <x v="1"/>
    <x v="5"/>
    <n v="2580"/>
    <n v="1.29"/>
    <n v="0"/>
    <m/>
    <m/>
    <x v="6"/>
    <s v="Chinook Glass"/>
    <x v="1"/>
    <x v="7"/>
  </r>
  <r>
    <d v="2022-12-28T00:00:00"/>
    <n v="19354"/>
    <s v="Bob"/>
    <s v="Rolloff"/>
    <x v="1"/>
    <x v="5"/>
    <n v="2140"/>
    <n v="1.07"/>
    <n v="0"/>
    <m/>
    <m/>
    <x v="1"/>
    <s v="SB comingle"/>
    <x v="1"/>
    <x v="7"/>
  </r>
  <r>
    <d v="2022-12-28T00:00:00"/>
    <n v="19357"/>
    <s v="Bob"/>
    <s v="Rolloff"/>
    <x v="1"/>
    <x v="5"/>
    <n v="3500"/>
    <n v="1.75"/>
    <n v="0"/>
    <m/>
    <m/>
    <x v="1"/>
    <s v="Chinook Comigle"/>
    <x v="1"/>
    <x v="7"/>
  </r>
  <r>
    <d v="2022-12-29T00:00:00"/>
    <n v="19405"/>
    <s v="Bob"/>
    <s v="Rolloff"/>
    <x v="1"/>
    <x v="5"/>
    <n v="2200"/>
    <n v="1.1000000000000001"/>
    <n v="0"/>
    <m/>
    <m/>
    <x v="1"/>
    <s v="Naselle Comingle"/>
    <x v="1"/>
    <x v="7"/>
  </r>
  <r>
    <d v="2022-12-29T00:00:00"/>
    <n v="19407"/>
    <s v="Bob"/>
    <s v="Rolloff"/>
    <x v="1"/>
    <x v="5"/>
    <n v="1960"/>
    <n v="0.98"/>
    <n v="0"/>
    <m/>
    <m/>
    <x v="6"/>
    <s v="Naelle Glass"/>
    <x v="1"/>
    <x v="7"/>
  </r>
  <r>
    <d v="2022-12-29T00:00:00"/>
    <m/>
    <s v="Dave"/>
    <s v="Rolloff"/>
    <x v="1"/>
    <x v="5"/>
    <m/>
    <n v="0"/>
    <n v="0"/>
    <s v="Relocate"/>
    <s v="12797190-002"/>
    <x v="1"/>
    <s v="Weyco Ash (1st)"/>
    <x v="1"/>
    <x v="7"/>
  </r>
  <r>
    <d v="2022-12-29T00:00:00"/>
    <n v="19406"/>
    <s v="Dave"/>
    <s v="Rolloff"/>
    <x v="1"/>
    <x v="5"/>
    <n v="2980"/>
    <n v="1.49"/>
    <n v="0"/>
    <m/>
    <m/>
    <x v="1"/>
    <s v="LB Comingle"/>
    <x v="1"/>
    <x v="7"/>
  </r>
  <r>
    <d v="2022-12-30T00:00:00"/>
    <m/>
    <s v="Dave"/>
    <s v="Rolloff"/>
    <x v="1"/>
    <x v="5"/>
    <m/>
    <n v="0"/>
    <n v="0"/>
    <s v="Relocate"/>
    <s v="12797190-002"/>
    <x v="1"/>
    <s v="Weyco Ash (2nd)"/>
    <x v="1"/>
    <x v="7"/>
  </r>
  <r>
    <d v="2022-12-30T00:00:00"/>
    <n v="19456"/>
    <s v="Bob"/>
    <s v="Rolloff"/>
    <x v="1"/>
    <x v="5"/>
    <n v="2880"/>
    <n v="1.44"/>
    <n v="0"/>
    <m/>
    <m/>
    <x v="4"/>
    <s v="LB Occ"/>
    <x v="1"/>
    <x v="7"/>
  </r>
  <r>
    <d v="2022-12-30T00:00:00"/>
    <n v="19472"/>
    <s v="Bob"/>
    <s v="Rolloff"/>
    <x v="1"/>
    <x v="5"/>
    <n v="2520"/>
    <n v="1.26"/>
    <n v="0"/>
    <m/>
    <m/>
    <x v="4"/>
    <s v="OP Occ"/>
    <x v="1"/>
    <x v="7"/>
  </r>
  <r>
    <d v="2023-01-02T00:00:00"/>
    <n v="19563"/>
    <s v="Bob"/>
    <s v="Rolloff"/>
    <x v="1"/>
    <x v="5"/>
    <n v="2640"/>
    <n v="1.32"/>
    <n v="0"/>
    <m/>
    <m/>
    <x v="4"/>
    <s v="SB OCC"/>
    <x v="1"/>
    <x v="8"/>
  </r>
  <r>
    <d v="2023-01-02T00:00:00"/>
    <m/>
    <s v="Bob"/>
    <s v="Rolloff"/>
    <x v="0"/>
    <x v="5"/>
    <m/>
    <n v="0"/>
    <n v="0"/>
    <s v="Delivery"/>
    <s v="271583-002"/>
    <x v="0"/>
    <m/>
    <x v="1"/>
    <x v="8"/>
  </r>
  <r>
    <d v="2023-01-03T00:00:00"/>
    <n v="19617"/>
    <s v="Bob"/>
    <s v="Rolloff"/>
    <x v="1"/>
    <x v="5"/>
    <n v="2960"/>
    <n v="1.48"/>
    <n v="0"/>
    <m/>
    <m/>
    <x v="4"/>
    <s v="KM OCC"/>
    <x v="1"/>
    <x v="8"/>
  </r>
  <r>
    <d v="2023-01-03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03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04T00:00:00"/>
    <n v="19690"/>
    <s v="Bob"/>
    <s v="Rolloff"/>
    <x v="1"/>
    <x v="5"/>
    <n v="2780"/>
    <n v="1.39"/>
    <n v="0"/>
    <m/>
    <m/>
    <x v="4"/>
    <s v="LB OCC"/>
    <x v="1"/>
    <x v="8"/>
  </r>
  <r>
    <d v="2023-01-04T00:00:00"/>
    <m/>
    <s v="Bob"/>
    <s v="Rolloff"/>
    <x v="0"/>
    <x v="5"/>
    <m/>
    <n v="0"/>
    <n v="0"/>
    <s v="Delivery"/>
    <n v="12804263"/>
    <x v="0"/>
    <m/>
    <x v="1"/>
    <x v="8"/>
  </r>
  <r>
    <d v="2023-01-04T00:00:00"/>
    <m/>
    <s v="Bob"/>
    <s v="Rolloff"/>
    <x v="0"/>
    <x v="5"/>
    <m/>
    <n v="0"/>
    <n v="0"/>
    <s v="Delivery"/>
    <s v="262206-002"/>
    <x v="0"/>
    <m/>
    <x v="1"/>
    <x v="8"/>
  </r>
  <r>
    <d v="2023-01-04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04T00:00:00"/>
    <m/>
    <s v="Paul"/>
    <s v="Rolloff"/>
    <x v="1"/>
    <x v="5"/>
    <m/>
    <n v="0"/>
    <n v="0"/>
    <s v="Delivery"/>
    <s v="12797190-002"/>
    <x v="2"/>
    <s v="Weyco Stick Box "/>
    <x v="1"/>
    <x v="8"/>
  </r>
  <r>
    <d v="2023-01-04T00:00:00"/>
    <n v="19679"/>
    <s v="Dave"/>
    <s v="Rolloff"/>
    <x v="1"/>
    <x v="5"/>
    <n v="3020"/>
    <n v="1.51"/>
    <n v="0"/>
    <m/>
    <s v="268662-002"/>
    <x v="4"/>
    <s v="SHOA OCC"/>
    <x v="1"/>
    <x v="8"/>
  </r>
  <r>
    <d v="2023-01-04T00:00:00"/>
    <n v="19688"/>
    <s v="Dave"/>
    <s v="Rolloff"/>
    <x v="1"/>
    <x v="5"/>
    <n v="3100"/>
    <n v="1.55"/>
    <n v="0"/>
    <m/>
    <m/>
    <x v="4"/>
    <s v="Ilw OCC"/>
    <x v="1"/>
    <x v="8"/>
  </r>
  <r>
    <d v="2023-01-05T00:00:00"/>
    <n v="19717"/>
    <s v="Paul"/>
    <s v="Rolloff"/>
    <x v="1"/>
    <x v="5"/>
    <n v="2320"/>
    <n v="1.1599999999999999"/>
    <n v="0"/>
    <m/>
    <m/>
    <x v="4"/>
    <s v="SB OCC"/>
    <x v="1"/>
    <x v="8"/>
  </r>
  <r>
    <d v="2023-01-05T00:00:00"/>
    <n v="19739"/>
    <s v="Paul"/>
    <s v="Rolloff"/>
    <x v="1"/>
    <x v="5"/>
    <n v="2520"/>
    <n v="1.26"/>
    <n v="0"/>
    <m/>
    <m/>
    <x v="4"/>
    <s v="OP OCC"/>
    <x v="1"/>
    <x v="8"/>
  </r>
  <r>
    <d v="2023-01-05T00:00:00"/>
    <m/>
    <s v="Paul"/>
    <s v="Rolloff"/>
    <x v="0"/>
    <x v="5"/>
    <m/>
    <n v="0"/>
    <n v="0"/>
    <s v="Delivery"/>
    <s v="273083-002"/>
    <x v="2"/>
    <m/>
    <x v="1"/>
    <x v="8"/>
  </r>
  <r>
    <d v="2023-01-06T00:00:00"/>
    <n v="19762"/>
    <s v="Bob"/>
    <s v="Rolloff"/>
    <x v="1"/>
    <x v="5"/>
    <n v="2700"/>
    <n v="1.35"/>
    <n v="0"/>
    <m/>
    <m/>
    <x v="1"/>
    <s v="OP Comingle"/>
    <x v="1"/>
    <x v="8"/>
  </r>
  <r>
    <d v="2023-01-06T00:00:00"/>
    <n v="19767"/>
    <s v="Bob"/>
    <s v="Rolloff"/>
    <x v="1"/>
    <x v="5"/>
    <n v="1060"/>
    <n v="0.53"/>
    <n v="0"/>
    <m/>
    <s v="273937-002"/>
    <x v="1"/>
    <s v="KM Comingle"/>
    <x v="0"/>
    <x v="8"/>
  </r>
  <r>
    <d v="2023-01-06T00:00:00"/>
    <n v="19769"/>
    <s v="Bob"/>
    <s v="Rolloff"/>
    <x v="1"/>
    <x v="5"/>
    <n v="3540"/>
    <n v="1.77"/>
    <n v="0"/>
    <m/>
    <s v="273937-002"/>
    <x v="6"/>
    <s v="KM Glass"/>
    <x v="0"/>
    <x v="8"/>
  </r>
  <r>
    <d v="2023-01-06T00:00:00"/>
    <n v="19782"/>
    <s v="Bob"/>
    <s v="Rolloff"/>
    <x v="1"/>
    <x v="5"/>
    <n v="1080"/>
    <n v="0.54"/>
    <n v="0"/>
    <m/>
    <s v="268662-002"/>
    <x v="1"/>
    <s v="SHOAS Comingle"/>
    <x v="1"/>
    <x v="8"/>
  </r>
  <r>
    <d v="2023-01-06T00:00:00"/>
    <n v="19483"/>
    <s v="Bob"/>
    <s v="Rolloff"/>
    <x v="1"/>
    <x v="5"/>
    <n v="1720"/>
    <n v="0.86"/>
    <n v="0"/>
    <m/>
    <s v="268662-002"/>
    <x v="6"/>
    <s v="SHOA Glass"/>
    <x v="1"/>
    <x v="8"/>
  </r>
  <r>
    <d v="2023-01-06T00:00:00"/>
    <n v="19806"/>
    <s v="Bob"/>
    <s v="Rolloff"/>
    <x v="1"/>
    <x v="5"/>
    <n v="1760"/>
    <n v="0.88"/>
    <n v="0"/>
    <m/>
    <m/>
    <x v="4"/>
    <s v="OP OCC"/>
    <x v="1"/>
    <x v="8"/>
  </r>
  <r>
    <d v="2023-01-06T00:00:00"/>
    <n v="19809"/>
    <s v="Bob"/>
    <s v="Rolloff"/>
    <x v="1"/>
    <x v="5"/>
    <n v="2880"/>
    <n v="1.44"/>
    <n v="0"/>
    <m/>
    <m/>
    <x v="4"/>
    <s v="Chinook OCC"/>
    <x v="1"/>
    <x v="8"/>
  </r>
  <r>
    <d v="2023-01-09T00:00:00"/>
    <n v="19876"/>
    <s v="Bob"/>
    <s v="Rolloff"/>
    <x v="1"/>
    <x v="5"/>
    <n v="10820"/>
    <n v="5.41"/>
    <n v="0"/>
    <m/>
    <m/>
    <x v="6"/>
    <s v="LB Glass"/>
    <x v="1"/>
    <x v="8"/>
  </r>
  <r>
    <d v="2023-01-06T00:00:00"/>
    <m/>
    <s v="Dave"/>
    <s v="Rolloff"/>
    <x v="1"/>
    <x v="5"/>
    <m/>
    <n v="0"/>
    <n v="0"/>
    <s v="Relocate"/>
    <s v="12797190-002"/>
    <x v="1"/>
    <s v="Weyco Ash (1st)"/>
    <x v="1"/>
    <x v="8"/>
  </r>
  <r>
    <d v="2023-01-09T00:00:00"/>
    <m/>
    <s v="Dave"/>
    <s v="Rolloff"/>
    <x v="1"/>
    <x v="5"/>
    <m/>
    <n v="0"/>
    <n v="0"/>
    <s v="Relocate"/>
    <s v="12797190-002"/>
    <x v="1"/>
    <s v="Weyco Ash (2nd)"/>
    <x v="1"/>
    <x v="8"/>
  </r>
  <r>
    <d v="2023-01-09T00:00:00"/>
    <m/>
    <s v="Dave"/>
    <s v="Rolloff"/>
    <x v="1"/>
    <x v="5"/>
    <m/>
    <n v="0"/>
    <n v="0"/>
    <s v="Relocate"/>
    <s v="12797190-002"/>
    <x v="1"/>
    <s v="Weycoj Ash (1st)"/>
    <x v="1"/>
    <x v="8"/>
  </r>
  <r>
    <d v="2023-01-10T00:00:00"/>
    <m/>
    <s v="Bob"/>
    <s v="Rolloff"/>
    <x v="0"/>
    <x v="5"/>
    <m/>
    <n v="0"/>
    <n v="0"/>
    <s v="Delivery"/>
    <n v="2719990"/>
    <x v="0"/>
    <m/>
    <x v="1"/>
    <x v="8"/>
  </r>
  <r>
    <d v="2023-01-10T00:00:00"/>
    <n v="19905"/>
    <s v="Bob"/>
    <s v="Rolloff"/>
    <x v="1"/>
    <x v="5"/>
    <n v="2500"/>
    <n v="1.25"/>
    <n v="0"/>
    <m/>
    <m/>
    <x v="4"/>
    <s v="SB OCC"/>
    <x v="1"/>
    <x v="8"/>
  </r>
  <r>
    <d v="2023-01-10T00:00:00"/>
    <n v="19911"/>
    <s v="Bob"/>
    <s v="Rolloff"/>
    <x v="1"/>
    <x v="5"/>
    <n v="2080"/>
    <n v="1.04"/>
    <n v="0"/>
    <m/>
    <m/>
    <x v="4"/>
    <s v="LB OCC"/>
    <x v="1"/>
    <x v="8"/>
  </r>
  <r>
    <d v="2023-01-10T00:00:00"/>
    <n v="19937"/>
    <s v="Bob"/>
    <s v="Rolloff"/>
    <x v="1"/>
    <x v="5"/>
    <n v="2140"/>
    <n v="1.07"/>
    <n v="0"/>
    <m/>
    <m/>
    <x v="4"/>
    <s v="Menlo OCC"/>
    <x v="1"/>
    <x v="8"/>
  </r>
  <r>
    <d v="2023-01-11T00:00:00"/>
    <m/>
    <s v="Bob"/>
    <s v="Rolloff"/>
    <x v="0"/>
    <x v="5"/>
    <m/>
    <n v="0"/>
    <n v="0"/>
    <s v="Delivery"/>
    <n v="262304"/>
    <x v="0"/>
    <m/>
    <x v="1"/>
    <x v="8"/>
  </r>
  <r>
    <d v="2023-01-11T00:00:00"/>
    <n v="19987"/>
    <s v="Bob"/>
    <s v="Rolloff"/>
    <x v="1"/>
    <x v="5"/>
    <n v="1640"/>
    <n v="0.82"/>
    <n v="0"/>
    <m/>
    <m/>
    <x v="1"/>
    <s v="SB Comingle"/>
    <x v="1"/>
    <x v="8"/>
  </r>
  <r>
    <d v="2023-01-11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12T00:00:00"/>
    <n v="20013"/>
    <s v="Bob"/>
    <s v="Rolloff"/>
    <x v="1"/>
    <x v="5"/>
    <n v="1820"/>
    <n v="0.91"/>
    <n v="0"/>
    <m/>
    <s v="268662-002"/>
    <x v="4"/>
    <s v="SHOA OCC"/>
    <x v="1"/>
    <x v="8"/>
  </r>
  <r>
    <d v="2023-01-12T00:00:00"/>
    <n v="20019"/>
    <s v="Bob"/>
    <s v="Rolloff"/>
    <x v="1"/>
    <x v="5"/>
    <n v="2060"/>
    <n v="1.03"/>
    <n v="0"/>
    <m/>
    <m/>
    <x v="4"/>
    <s v="OP OCC"/>
    <x v="1"/>
    <x v="8"/>
  </r>
  <r>
    <d v="2023-01-13T00:00:00"/>
    <m/>
    <s v="Bob"/>
    <s v="Rolloff"/>
    <x v="0"/>
    <x v="5"/>
    <m/>
    <n v="0"/>
    <n v="0"/>
    <s v="Delivery"/>
    <s v="12804105-002"/>
    <x v="0"/>
    <m/>
    <x v="1"/>
    <x v="8"/>
  </r>
  <r>
    <d v="2023-01-13T00:00:00"/>
    <m/>
    <s v="Bob"/>
    <s v="Rolloff"/>
    <x v="0"/>
    <x v="5"/>
    <m/>
    <n v="0"/>
    <n v="0"/>
    <s v="Delivery"/>
    <n v="12800155"/>
    <x v="0"/>
    <m/>
    <x v="1"/>
    <x v="8"/>
  </r>
  <r>
    <d v="2023-01-13T00:00:00"/>
    <m/>
    <s v="Bob"/>
    <s v="Rolloff"/>
    <x v="0"/>
    <x v="5"/>
    <m/>
    <n v="0"/>
    <n v="0"/>
    <s v="Delivery"/>
    <n v="12804466"/>
    <x v="0"/>
    <m/>
    <x v="1"/>
    <x v="8"/>
  </r>
  <r>
    <d v="2023-01-13T00:00:00"/>
    <m/>
    <s v="Paul"/>
    <s v="Rolloff"/>
    <x v="1"/>
    <x v="5"/>
    <m/>
    <n v="0"/>
    <n v="0"/>
    <s v="Relocate"/>
    <s v="12797190-002"/>
    <x v="1"/>
    <s v="Weyco Ash Box (1st)"/>
    <x v="1"/>
    <x v="8"/>
  </r>
  <r>
    <d v="2023-01-14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16T00:00:00"/>
    <m/>
    <s v="Dave"/>
    <s v="Rolloff"/>
    <x v="0"/>
    <x v="5"/>
    <m/>
    <n v="0"/>
    <n v="0"/>
    <s v="Delivery"/>
    <n v="12804485"/>
    <x v="0"/>
    <m/>
    <x v="1"/>
    <x v="8"/>
  </r>
  <r>
    <d v="2023-01-16T00:00:00"/>
    <n v="20162"/>
    <s v="Dave"/>
    <s v="Rolloff"/>
    <x v="1"/>
    <x v="5"/>
    <n v="2100"/>
    <n v="1.05"/>
    <n v="0"/>
    <m/>
    <m/>
    <x v="4"/>
    <s v="SB OCC"/>
    <x v="1"/>
    <x v="8"/>
  </r>
  <r>
    <d v="2023-01-16T00:00:00"/>
    <n v="20002"/>
    <s v="Dave"/>
    <s v="Rolloff"/>
    <x v="1"/>
    <x v="5"/>
    <n v="1840"/>
    <n v="0.92"/>
    <n v="0"/>
    <m/>
    <m/>
    <x v="1"/>
    <s v="ILW Comingle"/>
    <x v="1"/>
    <x v="8"/>
  </r>
  <r>
    <d v="2023-01-16T00:00:00"/>
    <n v="20175"/>
    <s v="Dave"/>
    <s v="Rolloff"/>
    <x v="1"/>
    <x v="5"/>
    <n v="2900"/>
    <n v="1.45"/>
    <n v="0"/>
    <m/>
    <m/>
    <x v="6"/>
    <s v="ILW Glass"/>
    <x v="1"/>
    <x v="8"/>
  </r>
  <r>
    <d v="2023-01-16T00:00:00"/>
    <m/>
    <s v="Paul"/>
    <s v="Rolloff"/>
    <x v="1"/>
    <x v="5"/>
    <m/>
    <n v="0"/>
    <n v="0"/>
    <s v="Relocate"/>
    <s v="12797190-002"/>
    <x v="1"/>
    <s v="Weyco Ash Box (1st)"/>
    <x v="1"/>
    <x v="8"/>
  </r>
  <r>
    <d v="2023-01-17T00:00:00"/>
    <m/>
    <s v="Paul"/>
    <s v="Rolloff"/>
    <x v="0"/>
    <x v="5"/>
    <m/>
    <n v="0"/>
    <n v="0"/>
    <s v="Delivery"/>
    <s v="269742-002"/>
    <x v="0"/>
    <m/>
    <x v="1"/>
    <x v="8"/>
  </r>
  <r>
    <d v="2023-01-17T00:00:00"/>
    <m/>
    <s v="Paul"/>
    <s v="Rolloff"/>
    <x v="0"/>
    <x v="5"/>
    <m/>
    <n v="0"/>
    <n v="0"/>
    <s v="Delivery"/>
    <s v="270609-002"/>
    <x v="0"/>
    <m/>
    <x v="1"/>
    <x v="8"/>
  </r>
  <r>
    <d v="2023-01-17T00:00:00"/>
    <n v="20212"/>
    <s v="Dave"/>
    <s v="Rolloff"/>
    <x v="1"/>
    <x v="5"/>
    <n v="2640"/>
    <n v="1.32"/>
    <n v="0"/>
    <m/>
    <m/>
    <x v="1"/>
    <s v="OP Comingle"/>
    <x v="1"/>
    <x v="8"/>
  </r>
  <r>
    <d v="2023-01-17T00:00:00"/>
    <n v="20218"/>
    <s v="Dave"/>
    <s v="Rolloff"/>
    <x v="1"/>
    <x v="5"/>
    <n v="2300"/>
    <n v="1.1499999999999999"/>
    <n v="0"/>
    <m/>
    <m/>
    <x v="1"/>
    <s v="LB Comingle"/>
    <x v="1"/>
    <x v="8"/>
  </r>
  <r>
    <d v="2023-01-18T00:00:00"/>
    <n v="20261"/>
    <s v="Dave"/>
    <s v="Rolloff"/>
    <x v="1"/>
    <x v="5"/>
    <n v="2300"/>
    <n v="1.1499999999999999"/>
    <n v="0"/>
    <m/>
    <m/>
    <x v="4"/>
    <s v="OP OCC"/>
    <x v="1"/>
    <x v="8"/>
  </r>
  <r>
    <d v="2023-01-18T00:00:00"/>
    <n v="20262"/>
    <s v="Dave"/>
    <s v="Rolloff"/>
    <x v="1"/>
    <x v="5"/>
    <n v="2760"/>
    <n v="1.38"/>
    <n v="0"/>
    <m/>
    <m/>
    <x v="4"/>
    <s v="LB OCC"/>
    <x v="1"/>
    <x v="8"/>
  </r>
  <r>
    <d v="2023-01-19T00:00:00"/>
    <m/>
    <s v="Dave"/>
    <s v="Rolloff"/>
    <x v="0"/>
    <x v="5"/>
    <m/>
    <n v="0"/>
    <n v="0"/>
    <s v="Relocate"/>
    <s v="12797190-002"/>
    <x v="1"/>
    <s v="Weyco Ash (2 nd Box )"/>
    <x v="1"/>
    <x v="8"/>
  </r>
  <r>
    <d v="2023-01-19T00:00:00"/>
    <m/>
    <s v="Dave"/>
    <s v="Rolloff"/>
    <x v="0"/>
    <x v="5"/>
    <m/>
    <n v="0"/>
    <n v="0"/>
    <s v="Delivery"/>
    <n v="12804498"/>
    <x v="0"/>
    <m/>
    <x v="1"/>
    <x v="8"/>
  </r>
  <r>
    <d v="2023-01-19T00:00:00"/>
    <m/>
    <s v="Paul"/>
    <s v="Rolloff"/>
    <x v="0"/>
    <x v="5"/>
    <m/>
    <n v="0"/>
    <n v="0"/>
    <s v="Delivery"/>
    <s v="267143-002"/>
    <x v="0"/>
    <m/>
    <x v="1"/>
    <x v="8"/>
  </r>
  <r>
    <d v="2023-01-19T00:00:00"/>
    <m/>
    <s v="Paul"/>
    <s v="Rolloff"/>
    <x v="0"/>
    <x v="5"/>
    <m/>
    <n v="0"/>
    <n v="0"/>
    <s v="Delivery"/>
    <n v="12802171"/>
    <x v="0"/>
    <m/>
    <x v="1"/>
    <x v="8"/>
  </r>
  <r>
    <d v="2023-01-19T00:00:00"/>
    <n v="20301"/>
    <s v="Paul"/>
    <s v="Rolloff"/>
    <x v="1"/>
    <x v="5"/>
    <n v="2260"/>
    <n v="1.1299999999999999"/>
    <n v="0"/>
    <m/>
    <m/>
    <x v="4"/>
    <s v="Ilw OCC"/>
    <x v="1"/>
    <x v="8"/>
  </r>
  <r>
    <d v="2023-01-20T00:00:00"/>
    <n v="20366"/>
    <s v="Dave"/>
    <s v="Rolloff"/>
    <x v="1"/>
    <x v="5"/>
    <n v="3220"/>
    <n v="1.61"/>
    <n v="0"/>
    <m/>
    <m/>
    <x v="4"/>
    <s v="Naslle OCC"/>
    <x v="1"/>
    <x v="8"/>
  </r>
  <r>
    <d v="2023-01-20T00:00:00"/>
    <n v="20382"/>
    <s v="Dave"/>
    <s v="Rolloff"/>
    <x v="1"/>
    <x v="5"/>
    <n v="2400"/>
    <n v="1.2"/>
    <n v="0"/>
    <m/>
    <m/>
    <x v="4"/>
    <s v="SHOA OCC"/>
    <x v="1"/>
    <x v="8"/>
  </r>
  <r>
    <d v="2023-01-21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20T00:00:00"/>
    <n v="20373"/>
    <s v="Paul"/>
    <s v="Rolloff"/>
    <x v="1"/>
    <x v="5"/>
    <n v="2040"/>
    <n v="1.02"/>
    <n v="0"/>
    <m/>
    <m/>
    <x v="4"/>
    <s v="SB OCC"/>
    <x v="1"/>
    <x v="8"/>
  </r>
  <r>
    <d v="2023-01-23T00:00:00"/>
    <n v="20496"/>
    <s v="Bob"/>
    <s v="Rolloff"/>
    <x v="1"/>
    <x v="5"/>
    <n v="2620"/>
    <n v="1.31"/>
    <n v="0"/>
    <m/>
    <m/>
    <x v="4"/>
    <s v="LB Occ"/>
    <x v="1"/>
    <x v="8"/>
  </r>
  <r>
    <d v="2023-01-23T00:00:00"/>
    <n v="20464"/>
    <s v="Bob"/>
    <s v="Rolloff"/>
    <x v="1"/>
    <x v="5"/>
    <n v="2620"/>
    <n v="1.31"/>
    <n v="0"/>
    <m/>
    <m/>
    <x v="4"/>
    <s v="OP OCC"/>
    <x v="1"/>
    <x v="8"/>
  </r>
  <r>
    <d v="2023-01-23T00:00:00"/>
    <m/>
    <s v="Paul"/>
    <s v="Rolloff"/>
    <x v="1"/>
    <x v="5"/>
    <m/>
    <n v="0"/>
    <n v="0"/>
    <s v="Relocate"/>
    <s v="12797190-002"/>
    <x v="1"/>
    <s v="Weyco Ash Box (2nd)"/>
    <x v="1"/>
    <x v="8"/>
  </r>
  <r>
    <d v="2023-01-23T00:00:00"/>
    <m/>
    <s v="Paul"/>
    <s v="Rolloff"/>
    <x v="1"/>
    <x v="5"/>
    <m/>
    <n v="0"/>
    <n v="0"/>
    <s v="Relocate"/>
    <m/>
    <x v="1"/>
    <s v="Weyco Ash box (1st)"/>
    <x v="1"/>
    <x v="8"/>
  </r>
  <r>
    <d v="2023-01-25T00:00:00"/>
    <m/>
    <s v="Bob"/>
    <s v="Rolloff"/>
    <x v="0"/>
    <x v="5"/>
    <m/>
    <n v="0"/>
    <n v="0"/>
    <s v="Delivery"/>
    <n v="12804485"/>
    <x v="0"/>
    <m/>
    <x v="1"/>
    <x v="8"/>
  </r>
  <r>
    <d v="2023-01-25T00:00:00"/>
    <m/>
    <s v="Dave"/>
    <s v="Rolloff"/>
    <x v="1"/>
    <x v="5"/>
    <m/>
    <n v="0"/>
    <n v="0"/>
    <s v="Relocate"/>
    <s v="12797190-002"/>
    <x v="1"/>
    <s v="Weyco ash box (2nd)"/>
    <x v="1"/>
    <x v="8"/>
  </r>
  <r>
    <d v="2023-01-26T00:00:00"/>
    <n v="20669"/>
    <s v="Bob"/>
    <s v="Rolloff"/>
    <x v="1"/>
    <x v="5"/>
    <n v="2420"/>
    <n v="1.21"/>
    <n v="0"/>
    <m/>
    <m/>
    <x v="1"/>
    <s v="OP Comingle"/>
    <x v="1"/>
    <x v="8"/>
  </r>
  <r>
    <d v="2023-01-27T00:00:00"/>
    <m/>
    <s v="Bob"/>
    <s v="Rolloff"/>
    <x v="1"/>
    <x v="5"/>
    <n v="1740"/>
    <n v="0.87"/>
    <n v="0"/>
    <m/>
    <m/>
    <x v="4"/>
    <s v="SHOA OCC"/>
    <x v="1"/>
    <x v="8"/>
  </r>
  <r>
    <d v="2023-01-27T00:00:00"/>
    <m/>
    <s v="Bob"/>
    <s v="Rolloff"/>
    <x v="0"/>
    <x v="5"/>
    <m/>
    <n v="0"/>
    <n v="0"/>
    <s v="Delivery"/>
    <s v="1280422-002"/>
    <x v="0"/>
    <m/>
    <x v="1"/>
    <x v="8"/>
  </r>
  <r>
    <d v="2023-01-27T00:00:00"/>
    <m/>
    <s v="Dave"/>
    <s v="Rolloff"/>
    <x v="1"/>
    <x v="5"/>
    <m/>
    <n v="0"/>
    <n v="0"/>
    <s v="Relocate"/>
    <s v="12797190-002"/>
    <x v="1"/>
    <s v="Weyco Ash Box  (1st)"/>
    <x v="1"/>
    <x v="8"/>
  </r>
  <r>
    <d v="2023-01-29T00:00:00"/>
    <m/>
    <s v="Chad"/>
    <s v="Rolloff"/>
    <x v="1"/>
    <x v="5"/>
    <m/>
    <n v="0"/>
    <n v="0"/>
    <s v="Relocate"/>
    <s v="12797190-02"/>
    <x v="1"/>
    <s v="Weyco Ash Box (2nd)"/>
    <x v="1"/>
    <x v="8"/>
  </r>
  <r>
    <d v="2023-01-30T00:00:00"/>
    <m/>
    <s v="Bob"/>
    <s v="Rolloff"/>
    <x v="0"/>
    <x v="5"/>
    <m/>
    <n v="0"/>
    <n v="0"/>
    <s v="Delivery"/>
    <n v="262167"/>
    <x v="0"/>
    <m/>
    <x v="1"/>
    <x v="8"/>
  </r>
  <r>
    <d v="2023-01-30T00:00:00"/>
    <n v="20836"/>
    <s v="Bob"/>
    <s v="Rolloff"/>
    <x v="1"/>
    <x v="5"/>
    <n v="2240"/>
    <n v="1.1200000000000001"/>
    <n v="0"/>
    <m/>
    <m/>
    <x v="4"/>
    <s v="LB OCC"/>
    <x v="1"/>
    <x v="8"/>
  </r>
  <r>
    <d v="2023-01-30T00:00:00"/>
    <n v="20873"/>
    <s v="Bob"/>
    <s v="Rolloff"/>
    <x v="1"/>
    <x v="5"/>
    <n v="2040"/>
    <n v="1.02"/>
    <n v="0"/>
    <m/>
    <m/>
    <x v="4"/>
    <s v="OP OCC"/>
    <x v="1"/>
    <x v="8"/>
  </r>
  <r>
    <d v="2023-01-30T00:00:00"/>
    <n v="20897"/>
    <s v="Bob"/>
    <s v="Rolloff"/>
    <x v="1"/>
    <x v="5"/>
    <n v="1700"/>
    <n v="0.85"/>
    <n v="0"/>
    <m/>
    <m/>
    <x v="4"/>
    <s v="OP OCC"/>
    <x v="1"/>
    <x v="8"/>
  </r>
  <r>
    <d v="2023-01-30T00:00:00"/>
    <m/>
    <s v="Dave"/>
    <s v="Rolloff"/>
    <x v="1"/>
    <x v="5"/>
    <m/>
    <n v="0"/>
    <n v="0"/>
    <s v="Relocate"/>
    <s v="12797190-002"/>
    <x v="1"/>
    <s v="Weyco Ash Box (1st)"/>
    <x v="1"/>
    <x v="8"/>
  </r>
  <r>
    <d v="2023-01-31T00:00:00"/>
    <m/>
    <s v="Paul"/>
    <s v="Rolloff"/>
    <x v="1"/>
    <x v="5"/>
    <m/>
    <n v="0"/>
    <n v="0"/>
    <s v="Relocate"/>
    <s v="127997190-002"/>
    <x v="1"/>
    <s v="Weyco Ash Box (2nd)"/>
    <x v="1"/>
    <x v="8"/>
  </r>
  <r>
    <d v="2023-01-31T00:00:00"/>
    <m/>
    <s v="Bob"/>
    <s v="Rolloff"/>
    <x v="0"/>
    <x v="5"/>
    <m/>
    <n v="0"/>
    <n v="0"/>
    <s v="Delivery"/>
    <s v="12803386-002"/>
    <x v="0"/>
    <m/>
    <x v="1"/>
    <x v="8"/>
  </r>
  <r>
    <d v="2023-01-31T00:00:00"/>
    <m/>
    <s v="Bob"/>
    <s v="Rolloff"/>
    <x v="0"/>
    <x v="5"/>
    <m/>
    <n v="0"/>
    <n v="0"/>
    <s v="Delivery"/>
    <n v="12804785"/>
    <x v="0"/>
    <m/>
    <x v="1"/>
    <x v="8"/>
  </r>
  <r>
    <d v="2023-02-01T00:00:00"/>
    <n v="20987"/>
    <s v="Chad"/>
    <s v="Rolloff"/>
    <x v="1"/>
    <x v="5"/>
    <n v="2620"/>
    <n v="1.31"/>
    <n v="0"/>
    <m/>
    <m/>
    <x v="4"/>
    <s v="SB OCC"/>
    <x v="1"/>
    <x v="9"/>
  </r>
  <r>
    <d v="2023-02-01T00:00:00"/>
    <d v="1957-06-11T00:00:00"/>
    <s v="Chad"/>
    <s v="Rolloff"/>
    <x v="1"/>
    <x v="5"/>
    <n v="10640"/>
    <n v="5.32"/>
    <n v="0"/>
    <m/>
    <m/>
    <x v="6"/>
    <s v="OP Glass"/>
    <x v="1"/>
    <x v="9"/>
  </r>
  <r>
    <d v="2023-02-01T00:00:00"/>
    <m/>
    <s v="Bob"/>
    <s v="Rolloff"/>
    <x v="0"/>
    <x v="5"/>
    <m/>
    <n v="0"/>
    <n v="0"/>
    <s v="Delivery"/>
    <s v="268361-002"/>
    <x v="0"/>
    <m/>
    <x v="1"/>
    <x v="9"/>
  </r>
  <r>
    <d v="2023-02-01T00:00:00"/>
    <n v="20697"/>
    <s v="Bob"/>
    <s v="Rolloff"/>
    <x v="1"/>
    <x v="5"/>
    <n v="1320"/>
    <n v="0.66"/>
    <n v="0"/>
    <m/>
    <s v="268662-002"/>
    <x v="1"/>
    <s v="SHOA Comingle"/>
    <x v="1"/>
    <x v="9"/>
  </r>
  <r>
    <d v="2023-02-01T00:00:00"/>
    <d v="1957-06-02T00:00:00"/>
    <s v="Chad"/>
    <s v="Rolloff"/>
    <x v="1"/>
    <x v="5"/>
    <n v="1920"/>
    <n v="0.96"/>
    <n v="0"/>
    <m/>
    <m/>
    <x v="6"/>
    <s v="SHOA Glass"/>
    <x v="1"/>
    <x v="9"/>
  </r>
  <r>
    <d v="2023-02-01T00:00:00"/>
    <m/>
    <s v="Dave"/>
    <s v="Rolloff"/>
    <x v="0"/>
    <x v="5"/>
    <m/>
    <n v="0"/>
    <n v="0"/>
    <s v="Delivery"/>
    <s v="270754-002"/>
    <x v="0"/>
    <m/>
    <x v="1"/>
    <x v="9"/>
  </r>
  <r>
    <d v="2023-02-01T00:00:00"/>
    <m/>
    <s v="dave"/>
    <s v="Rolloff"/>
    <x v="0"/>
    <x v="5"/>
    <m/>
    <n v="0"/>
    <n v="0"/>
    <s v="Delivery"/>
    <s v="12804747-002"/>
    <x v="0"/>
    <m/>
    <x v="1"/>
    <x v="9"/>
  </r>
  <r>
    <d v="2023-02-02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02T00:00:00"/>
    <n v="210043"/>
    <s v="Chad"/>
    <s v="Rolloff"/>
    <x v="1"/>
    <x v="5"/>
    <n v="2960"/>
    <n v="1.48"/>
    <n v="0"/>
    <m/>
    <m/>
    <x v="1"/>
    <s v="SB Comingle"/>
    <x v="1"/>
    <x v="9"/>
  </r>
  <r>
    <d v="2023-02-02T00:00:00"/>
    <n v="21054"/>
    <s v="Chad"/>
    <s v="Rolloff"/>
    <x v="1"/>
    <x v="5"/>
    <n v="2520"/>
    <n v="1.26"/>
    <n v="0"/>
    <m/>
    <m/>
    <x v="1"/>
    <s v="LB Comingle"/>
    <x v="1"/>
    <x v="9"/>
  </r>
  <r>
    <d v="2023-02-02T00:00:00"/>
    <n v="21063"/>
    <s v="Chad"/>
    <s v="Rolloff"/>
    <x v="1"/>
    <x v="5"/>
    <n v="1660"/>
    <n v="0.83"/>
    <n v="0"/>
    <m/>
    <m/>
    <x v="1"/>
    <s v="Menlo Comingle"/>
    <x v="1"/>
    <x v="9"/>
  </r>
  <r>
    <d v="2023-02-02T00:00:00"/>
    <n v="21065"/>
    <s v="Chad"/>
    <s v="Rolloff"/>
    <x v="1"/>
    <x v="5"/>
    <n v="1480"/>
    <n v="0.74"/>
    <n v="0"/>
    <m/>
    <m/>
    <x v="6"/>
    <s v="Menlo Gjlass"/>
    <x v="1"/>
    <x v="9"/>
  </r>
  <r>
    <d v="2023-02-02T00:00:00"/>
    <n v="21106"/>
    <s v="Chad"/>
    <s v="Rolloff"/>
    <x v="1"/>
    <x v="5"/>
    <n v="2120"/>
    <n v="1.06"/>
    <n v="0"/>
    <m/>
    <m/>
    <x v="4"/>
    <s v="Ilw OCC"/>
    <x v="1"/>
    <x v="9"/>
  </r>
  <r>
    <d v="2023-02-03T00:00:00"/>
    <n v="21126"/>
    <s v="Chad"/>
    <s v="Rolloff"/>
    <x v="1"/>
    <x v="5"/>
    <n v="1840"/>
    <n v="0.92"/>
    <n v="0"/>
    <m/>
    <m/>
    <x v="4"/>
    <s v="OP OCC"/>
    <x v="1"/>
    <x v="9"/>
  </r>
  <r>
    <d v="2023-02-03T00:00:00"/>
    <n v="21144"/>
    <s v="Bob"/>
    <s v="Rolloff"/>
    <x v="1"/>
    <x v="5"/>
    <n v="1840"/>
    <n v="0.92"/>
    <n v="0"/>
    <m/>
    <s v="268662-002"/>
    <x v="4"/>
    <s v="SHOA OCC"/>
    <x v="1"/>
    <x v="9"/>
  </r>
  <r>
    <d v="2023-02-03T00:00:00"/>
    <n v="21136"/>
    <s v="Paul"/>
    <s v="Rolloff"/>
    <x v="1"/>
    <x v="5"/>
    <n v="1500"/>
    <n v="0.75"/>
    <n v="0"/>
    <m/>
    <m/>
    <x v="4"/>
    <s v="Weyco OCC"/>
    <x v="1"/>
    <x v="9"/>
  </r>
  <r>
    <d v="2023-02-03T00:00:00"/>
    <n v="21079"/>
    <s v="Paul"/>
    <s v="Rolloff"/>
    <x v="1"/>
    <x v="5"/>
    <n v="2040"/>
    <n v="1.02"/>
    <n v="0"/>
    <m/>
    <m/>
    <x v="1"/>
    <s v="BC Comingle"/>
    <x v="1"/>
    <x v="9"/>
  </r>
  <r>
    <d v="2023-02-03T00:00:00"/>
    <n v="21083"/>
    <s v="Paul"/>
    <s v="Rolloff"/>
    <x v="1"/>
    <x v="5"/>
    <n v="2180"/>
    <n v="1.0900000000000001"/>
    <n v="0"/>
    <m/>
    <m/>
    <x v="6"/>
    <s v="BC Glass"/>
    <x v="1"/>
    <x v="9"/>
  </r>
  <r>
    <d v="2023-02-03T00:00:00"/>
    <n v="21140"/>
    <s v="Paul"/>
    <s v="Rolloff"/>
    <x v="1"/>
    <x v="5"/>
    <n v="1900"/>
    <n v="0.95"/>
    <n v="0"/>
    <m/>
    <m/>
    <x v="4"/>
    <s v="SB OCC"/>
    <x v="1"/>
    <x v="9"/>
  </r>
  <r>
    <d v="2023-02-04T00:00:00"/>
    <n v="21183"/>
    <s v="Paul"/>
    <s v="Rolloff"/>
    <x v="1"/>
    <x v="5"/>
    <n v="1720"/>
    <n v="0.86"/>
    <n v="0"/>
    <m/>
    <m/>
    <x v="4"/>
    <s v="LB OCC"/>
    <x v="1"/>
    <x v="9"/>
  </r>
  <r>
    <d v="2023-02-06T00:00:00"/>
    <m/>
    <s v="Bob"/>
    <s v="Rolloff"/>
    <x v="0"/>
    <x v="5"/>
    <m/>
    <n v="0"/>
    <n v="0"/>
    <s v="Delivery"/>
    <s v="273556-002"/>
    <x v="0"/>
    <m/>
    <x v="1"/>
    <x v="9"/>
  </r>
  <r>
    <d v="2023-02-04T00:00:00"/>
    <m/>
    <s v="Paul"/>
    <s v="Rolloff"/>
    <x v="1"/>
    <x v="5"/>
    <m/>
    <n v="0"/>
    <n v="0"/>
    <s v="Relocate"/>
    <s v="12797190-002"/>
    <x v="1"/>
    <s v="Weyco Ash Box (2nd)"/>
    <x v="1"/>
    <x v="9"/>
  </r>
  <r>
    <d v="2023-02-06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07T00:00:00"/>
    <n v="21299"/>
    <s v="Bob"/>
    <s v="Rolloff"/>
    <x v="1"/>
    <x v="5"/>
    <n v="2520"/>
    <n v="1.26"/>
    <n v="0"/>
    <m/>
    <m/>
    <x v="1"/>
    <s v="OP Comingle"/>
    <x v="1"/>
    <x v="9"/>
  </r>
  <r>
    <d v="2023-02-07T00:00:00"/>
    <m/>
    <s v="Bob"/>
    <s v="Rolloff"/>
    <x v="0"/>
    <x v="5"/>
    <m/>
    <n v="0"/>
    <n v="0"/>
    <s v="Delivery"/>
    <s v="271495-002"/>
    <x v="0"/>
    <m/>
    <x v="1"/>
    <x v="9"/>
  </r>
  <r>
    <d v="2023-02-07T00:00:00"/>
    <m/>
    <s v="Dave"/>
    <s v="Rolloff"/>
    <x v="1"/>
    <x v="5"/>
    <m/>
    <n v="0"/>
    <n v="0"/>
    <s v="Relocate"/>
    <s v="12797190-002"/>
    <x v="1"/>
    <s v="Weyco Ash Box (2nd)"/>
    <x v="1"/>
    <x v="9"/>
  </r>
  <r>
    <d v="2023-02-08T00:00:00"/>
    <n v="21348"/>
    <s v="Bob"/>
    <s v="Rolloff"/>
    <x v="1"/>
    <x v="5"/>
    <n v="1380"/>
    <n v="0.69"/>
    <n v="0"/>
    <m/>
    <m/>
    <x v="1"/>
    <s v="Chinook Comingle"/>
    <x v="1"/>
    <x v="9"/>
  </r>
  <r>
    <d v="2023-02-08T00:00:00"/>
    <n v="21349"/>
    <s v="Bob"/>
    <s v="Rolloff"/>
    <x v="1"/>
    <x v="5"/>
    <n v="2120"/>
    <n v="1.06"/>
    <n v="0"/>
    <m/>
    <m/>
    <x v="6"/>
    <s v="Chinook Glass"/>
    <x v="1"/>
    <x v="9"/>
  </r>
  <r>
    <d v="2023-02-08T00:00:00"/>
    <n v="21359"/>
    <s v="Bob"/>
    <s v="Rolloff"/>
    <x v="1"/>
    <x v="5"/>
    <n v="1660"/>
    <n v="0.83"/>
    <n v="0"/>
    <m/>
    <m/>
    <x v="1"/>
    <s v="Ilw Comingle"/>
    <x v="1"/>
    <x v="9"/>
  </r>
  <r>
    <d v="2023-02-08T00:00:00"/>
    <n v="21362"/>
    <s v="Bob"/>
    <s v="Rolloff"/>
    <x v="1"/>
    <x v="5"/>
    <n v="1940"/>
    <n v="0.97"/>
    <n v="0"/>
    <m/>
    <m/>
    <x v="6"/>
    <s v="Ilw Glass"/>
    <x v="1"/>
    <x v="9"/>
  </r>
  <r>
    <d v="2023-02-08T00:00:00"/>
    <m/>
    <s v="Dave"/>
    <s v="Rolloff"/>
    <x v="0"/>
    <x v="5"/>
    <m/>
    <n v="0"/>
    <n v="0"/>
    <s v="Delivery"/>
    <s v="264393-002"/>
    <x v="0"/>
    <m/>
    <x v="1"/>
    <x v="9"/>
  </r>
  <r>
    <d v="2023-02-09T00:00:00"/>
    <n v="21392"/>
    <s v="Paul"/>
    <s v="Rolloff"/>
    <x v="1"/>
    <x v="5"/>
    <n v="10440"/>
    <n v="5.22"/>
    <n v="0"/>
    <m/>
    <m/>
    <x v="6"/>
    <s v="SB Glass"/>
    <x v="1"/>
    <x v="9"/>
  </r>
  <r>
    <d v="2023-02-09T00:00:00"/>
    <n v="21396"/>
    <s v="Paul"/>
    <s v="Rolloff"/>
    <x v="1"/>
    <x v="5"/>
    <n v="2260"/>
    <n v="1.1299999999999999"/>
    <n v="0"/>
    <m/>
    <m/>
    <x v="4"/>
    <s v="SB OCC"/>
    <x v="1"/>
    <x v="9"/>
  </r>
  <r>
    <d v="2023-02-09T00:00:00"/>
    <m/>
    <s v="Bob"/>
    <s v="Rolloff"/>
    <x v="1"/>
    <x v="5"/>
    <m/>
    <n v="0"/>
    <n v="0"/>
    <s v="Relocate"/>
    <s v="12797190-002"/>
    <x v="1"/>
    <s v="Weyco Ash Box (1st)"/>
    <x v="1"/>
    <x v="9"/>
  </r>
  <r>
    <d v="2023-02-09T00:00:00"/>
    <n v="21390"/>
    <s v="Dave"/>
    <s v="Rolloff"/>
    <x v="1"/>
    <x v="5"/>
    <n v="2180"/>
    <n v="1.0900000000000001"/>
    <n v="0"/>
    <m/>
    <m/>
    <x v="4"/>
    <s v="OP OCC"/>
    <x v="1"/>
    <x v="9"/>
  </r>
  <r>
    <d v="2023-02-09T00:00:00"/>
    <m/>
    <s v="Dave"/>
    <s v="Rolloff"/>
    <x v="0"/>
    <x v="5"/>
    <m/>
    <n v="0"/>
    <n v="0"/>
    <s v="Delivery"/>
    <n v="12804831"/>
    <x v="0"/>
    <m/>
    <x v="1"/>
    <x v="9"/>
  </r>
  <r>
    <d v="2023-02-09T00:00:00"/>
    <m/>
    <s v="Dave"/>
    <s v="Rolloff"/>
    <x v="0"/>
    <x v="5"/>
    <m/>
    <n v="0"/>
    <n v="0"/>
    <s v="Delivery"/>
    <s v="268699-002"/>
    <x v="0"/>
    <m/>
    <x v="1"/>
    <x v="9"/>
  </r>
  <r>
    <d v="2023-02-10T00:00:00"/>
    <m/>
    <s v="Dave"/>
    <s v="Rolloff"/>
    <x v="0"/>
    <x v="5"/>
    <m/>
    <n v="0"/>
    <n v="0"/>
    <s v="Delivery"/>
    <s v="265858-002"/>
    <x v="0"/>
    <m/>
    <x v="1"/>
    <x v="9"/>
  </r>
  <r>
    <d v="2023-02-10T00:00:00"/>
    <m/>
    <s v="Dave"/>
    <s v="Rolloff"/>
    <x v="0"/>
    <x v="5"/>
    <m/>
    <n v="0"/>
    <n v="0"/>
    <s v="Delivery"/>
    <s v="265858-002"/>
    <x v="0"/>
    <s v="2nd box"/>
    <x v="1"/>
    <x v="9"/>
  </r>
  <r>
    <d v="2023-02-10T00:00:00"/>
    <n v="21444"/>
    <s v="Dave"/>
    <s v="Rolloff"/>
    <x v="1"/>
    <x v="5"/>
    <n v="2100"/>
    <n v="1.05"/>
    <n v="0"/>
    <m/>
    <m/>
    <x v="4"/>
    <s v="LB OCC"/>
    <x v="1"/>
    <x v="9"/>
  </r>
  <r>
    <d v="2023-02-10T00:00:00"/>
    <n v="21453"/>
    <s v="Dave"/>
    <s v="Rolloff"/>
    <x v="1"/>
    <x v="5"/>
    <n v="1360"/>
    <n v="0.68"/>
    <n v="0"/>
    <m/>
    <m/>
    <x v="6"/>
    <s v="Nas Glass"/>
    <x v="1"/>
    <x v="9"/>
  </r>
  <r>
    <d v="2023-02-07T00:00:00"/>
    <n v="21285"/>
    <s v="Bob"/>
    <s v="Rolloff"/>
    <x v="1"/>
    <x v="5"/>
    <n v="1540"/>
    <n v="0.77"/>
    <n v="0"/>
    <m/>
    <m/>
    <x v="1"/>
    <s v="Nas Comingle"/>
    <x v="1"/>
    <x v="9"/>
  </r>
  <r>
    <d v="2023-02-10T00:00:00"/>
    <m/>
    <s v="chad/bob"/>
    <s v="Rolloff"/>
    <x v="1"/>
    <x v="5"/>
    <m/>
    <n v="0"/>
    <n v="0"/>
    <s v="Relocate"/>
    <s v="12797190-002"/>
    <x v="1"/>
    <s v="weyco ash box (2nd)"/>
    <x v="1"/>
    <x v="9"/>
  </r>
  <r>
    <d v="2023-02-13T00:00:00"/>
    <n v="21543"/>
    <s v="Bob"/>
    <s v="Rolloff"/>
    <x v="1"/>
    <x v="5"/>
    <n v="2360"/>
    <n v="1.18"/>
    <n v="0"/>
    <m/>
    <m/>
    <x v="4"/>
    <s v="BC OCC"/>
    <x v="1"/>
    <x v="9"/>
  </r>
  <r>
    <d v="2023-02-13T00:00:00"/>
    <m/>
    <s v="Paul"/>
    <s v="Rolloff"/>
    <x v="0"/>
    <x v="5"/>
    <m/>
    <n v="0"/>
    <n v="0"/>
    <s v="Delivery"/>
    <n v="12798519"/>
    <x v="0"/>
    <m/>
    <x v="1"/>
    <x v="9"/>
  </r>
  <r>
    <d v="2023-02-13T00:00:00"/>
    <m/>
    <s v="Paul"/>
    <s v="Rolloff"/>
    <x v="0"/>
    <x v="5"/>
    <m/>
    <n v="0"/>
    <n v="0"/>
    <s v="Delivery"/>
    <s v="265657-002"/>
    <x v="0"/>
    <m/>
    <x v="1"/>
    <x v="9"/>
  </r>
  <r>
    <d v="2023-02-13T00:00:00"/>
    <m/>
    <s v="Paul"/>
    <s v="Rolloff"/>
    <x v="1"/>
    <x v="5"/>
    <m/>
    <n v="0"/>
    <n v="0"/>
    <s v="Relocate"/>
    <s v="12797190-002"/>
    <x v="1"/>
    <s v="Weyco Ash Box (1st)"/>
    <x v="1"/>
    <x v="9"/>
  </r>
  <r>
    <d v="2023-02-13T00:00:00"/>
    <n v="21559"/>
    <s v="Paul"/>
    <s v="Rolloff"/>
    <x v="1"/>
    <x v="5"/>
    <n v="2400"/>
    <n v="1.2"/>
    <n v="0"/>
    <m/>
    <m/>
    <x v="4"/>
    <s v="Naselle  OCC"/>
    <x v="1"/>
    <x v="9"/>
  </r>
  <r>
    <d v="2023-02-13T00:00:00"/>
    <n v="21573"/>
    <s v="Paul"/>
    <s v="Rolloff"/>
    <x v="1"/>
    <x v="5"/>
    <n v="2100"/>
    <n v="1.05"/>
    <n v="0"/>
    <m/>
    <m/>
    <x v="4"/>
    <s v="Chinook OCC"/>
    <x v="1"/>
    <x v="9"/>
  </r>
  <r>
    <d v="2023-02-14T00:00:00"/>
    <n v="21605"/>
    <s v="Dave"/>
    <s v="Rolloff"/>
    <x v="1"/>
    <x v="5"/>
    <n v="2340"/>
    <n v="1.17"/>
    <n v="0"/>
    <m/>
    <s v="268662-002"/>
    <x v="4"/>
    <s v="SHOA OCC"/>
    <x v="1"/>
    <x v="9"/>
  </r>
  <r>
    <d v="2023-02-14T00:00:00"/>
    <n v="21617"/>
    <s v="Paul"/>
    <s v="Rolloff"/>
    <x v="1"/>
    <x v="5"/>
    <n v="2200"/>
    <n v="1.1000000000000001"/>
    <n v="0"/>
    <m/>
    <m/>
    <x v="4"/>
    <s v="SB OCC"/>
    <x v="1"/>
    <x v="9"/>
  </r>
  <r>
    <d v="2023-02-14T00:00:00"/>
    <m/>
    <s v="Paul"/>
    <s v="Rolloff"/>
    <x v="1"/>
    <x v="5"/>
    <m/>
    <n v="0"/>
    <n v="0"/>
    <s v="Relocate"/>
    <s v="12797190-002"/>
    <x v="1"/>
    <s v="Weyco Ash Box (2nd)"/>
    <x v="1"/>
    <x v="9"/>
  </r>
  <r>
    <d v="2023-02-15T00:00:00"/>
    <n v="21632"/>
    <s v="Bob"/>
    <s v="Rolloff"/>
    <x v="1"/>
    <x v="5"/>
    <n v="1840"/>
    <n v="0.92"/>
    <n v="0"/>
    <m/>
    <m/>
    <x v="4"/>
    <s v="LB OCC"/>
    <x v="1"/>
    <x v="9"/>
  </r>
  <r>
    <d v="2023-02-15T00:00:00"/>
    <m/>
    <s v="Bob"/>
    <s v="Rolloff"/>
    <x v="0"/>
    <x v="5"/>
    <m/>
    <n v="0"/>
    <n v="0"/>
    <s v="Delivery"/>
    <s v="260315-002"/>
    <x v="0"/>
    <m/>
    <x v="1"/>
    <x v="9"/>
  </r>
  <r>
    <d v="2023-02-15T00:00:00"/>
    <n v="21663"/>
    <s v="Bob"/>
    <s v="Rolloff"/>
    <x v="1"/>
    <x v="5"/>
    <n v="1960"/>
    <n v="0.98"/>
    <n v="0"/>
    <m/>
    <m/>
    <x v="4"/>
    <s v="OP OCC"/>
    <x v="1"/>
    <x v="9"/>
  </r>
  <r>
    <d v="2023-02-16T00:00:00"/>
    <n v="21692"/>
    <s v="Bob"/>
    <s v="Rolloff"/>
    <x v="1"/>
    <x v="5"/>
    <n v="2740"/>
    <n v="1.37"/>
    <n v="0"/>
    <m/>
    <m/>
    <x v="4"/>
    <s v="Menlo OCC"/>
    <x v="1"/>
    <x v="9"/>
  </r>
  <r>
    <d v="2023-02-16T00:00:00"/>
    <m/>
    <s v="Bob"/>
    <s v="Rolloff"/>
    <x v="0"/>
    <x v="5"/>
    <m/>
    <n v="0"/>
    <n v="0"/>
    <s v="Delivery"/>
    <s v="273909-002"/>
    <x v="0"/>
    <m/>
    <x v="1"/>
    <x v="9"/>
  </r>
  <r>
    <d v="2023-02-17T00:00:00"/>
    <m/>
    <s v="Paul"/>
    <s v="Rolloff"/>
    <x v="0"/>
    <x v="5"/>
    <m/>
    <n v="0"/>
    <n v="0"/>
    <s v="Delivery"/>
    <s v="262155-002"/>
    <x v="0"/>
    <m/>
    <x v="1"/>
    <x v="9"/>
  </r>
  <r>
    <d v="2023-02-17T00:00:00"/>
    <m/>
    <s v="Paul"/>
    <s v="Rolloff"/>
    <x v="0"/>
    <x v="5"/>
    <m/>
    <n v="0"/>
    <n v="0"/>
    <s v="Delivery"/>
    <n v="12800232"/>
    <x v="0"/>
    <m/>
    <x v="1"/>
    <x v="9"/>
  </r>
  <r>
    <d v="2023-02-17T00:00:00"/>
    <m/>
    <s v="Bob"/>
    <s v="Rolloff"/>
    <x v="0"/>
    <x v="5"/>
    <m/>
    <n v="0"/>
    <n v="0"/>
    <s v="Delivery"/>
    <n v="272314"/>
    <x v="0"/>
    <m/>
    <x v="1"/>
    <x v="9"/>
  </r>
  <r>
    <d v="2023-02-17T00:00:00"/>
    <n v="21794"/>
    <s v="Bob"/>
    <s v="Rolloff"/>
    <x v="1"/>
    <x v="5"/>
    <n v="1900"/>
    <n v="0.95"/>
    <n v="0"/>
    <m/>
    <m/>
    <x v="1"/>
    <s v="LB Comingle"/>
    <x v="1"/>
    <x v="9"/>
  </r>
  <r>
    <d v="2023-02-17T00:00:00"/>
    <n v="21798"/>
    <s v="Bob"/>
    <s v="Rolloff"/>
    <x v="1"/>
    <x v="5"/>
    <n v="1520"/>
    <n v="0.76"/>
    <n v="0"/>
    <m/>
    <s v="268662-002"/>
    <x v="1"/>
    <s v="SHOA Comingle"/>
    <x v="1"/>
    <x v="9"/>
  </r>
  <r>
    <d v="2023-02-17T00:00:00"/>
    <n v="21800"/>
    <s v="Bob"/>
    <s v="Rolloff"/>
    <x v="1"/>
    <x v="5"/>
    <n v="1740"/>
    <n v="0.87"/>
    <n v="0"/>
    <m/>
    <s v="268662-002"/>
    <x v="6"/>
    <s v="SHOA Glass"/>
    <x v="1"/>
    <x v="9"/>
  </r>
  <r>
    <d v="2023-02-20T00:00:00"/>
    <n v="21890"/>
    <s v="Bob"/>
    <s v="Rolloff"/>
    <x v="1"/>
    <x v="5"/>
    <n v="1620"/>
    <n v="0.81"/>
    <n v="0"/>
    <m/>
    <m/>
    <x v="4"/>
    <s v="SB OCC"/>
    <x v="1"/>
    <x v="9"/>
  </r>
  <r>
    <d v="2023-02-20T00:00:00"/>
    <n v="21878"/>
    <s v="Paul"/>
    <s v="Rolloff"/>
    <x v="1"/>
    <x v="5"/>
    <n v="1740"/>
    <n v="0.87"/>
    <n v="0"/>
    <m/>
    <m/>
    <x v="4"/>
    <s v="Ilw OCC"/>
    <x v="1"/>
    <x v="9"/>
  </r>
  <r>
    <d v="2023-02-21T00:00:00"/>
    <n v="21914"/>
    <s v="Bob"/>
    <s v="Rolloff"/>
    <x v="1"/>
    <x v="5"/>
    <n v="2080"/>
    <n v="1.04"/>
    <n v="0"/>
    <m/>
    <m/>
    <x v="4"/>
    <s v="LB OCC"/>
    <x v="1"/>
    <x v="9"/>
  </r>
  <r>
    <d v="2023-02-21T00:00:00"/>
    <n v="21939"/>
    <s v="Dave"/>
    <s v="Rolloff"/>
    <x v="1"/>
    <x v="5"/>
    <n v="2340"/>
    <n v="1.17"/>
    <n v="0"/>
    <m/>
    <m/>
    <x v="4"/>
    <s v="OP OCC"/>
    <x v="1"/>
    <x v="9"/>
  </r>
  <r>
    <d v="2023-02-22T00:00:00"/>
    <m/>
    <s v="Paul"/>
    <s v="Rolloff"/>
    <x v="0"/>
    <x v="5"/>
    <m/>
    <n v="0"/>
    <n v="0"/>
    <s v="Delivery"/>
    <s v="271787-003"/>
    <x v="0"/>
    <m/>
    <x v="1"/>
    <x v="9"/>
  </r>
  <r>
    <d v="2023-02-22T00:00:00"/>
    <m/>
    <s v="Dave"/>
    <s v="Rolloff"/>
    <x v="0"/>
    <x v="5"/>
    <m/>
    <n v="0"/>
    <n v="0"/>
    <s v="Delivery"/>
    <n v="12805141"/>
    <x v="0"/>
    <m/>
    <x v="1"/>
    <x v="9"/>
  </r>
  <r>
    <d v="2023-02-22T00:00:00"/>
    <m/>
    <s v="Dave"/>
    <s v="Rolloff"/>
    <x v="0"/>
    <x v="5"/>
    <m/>
    <n v="0"/>
    <n v="0"/>
    <s v="Delivery"/>
    <s v="262095-003"/>
    <x v="0"/>
    <m/>
    <x v="1"/>
    <x v="9"/>
  </r>
  <r>
    <d v="2023-02-22T00:00:00"/>
    <n v="22016"/>
    <s v="Dave"/>
    <s v="Rolloff"/>
    <x v="1"/>
    <x v="5"/>
    <n v="2700"/>
    <n v="1.35"/>
    <n v="0"/>
    <m/>
    <m/>
    <x v="1"/>
    <s v="OP Comingle"/>
    <x v="1"/>
    <x v="9"/>
  </r>
  <r>
    <d v="2023-02-23T00:00:00"/>
    <n v="22038"/>
    <s v="Dave"/>
    <s v="Rolloff"/>
    <x v="1"/>
    <x v="5"/>
    <n v="2480"/>
    <n v="1.24"/>
    <n v="0"/>
    <m/>
    <m/>
    <x v="1"/>
    <s v="SB Comingle"/>
    <x v="1"/>
    <x v="9"/>
  </r>
  <r>
    <d v="2023-02-24T00:00:00"/>
    <n v="22100"/>
    <s v="Dave"/>
    <s v="Rolloff"/>
    <x v="1"/>
    <x v="5"/>
    <n v="1740"/>
    <n v="0.87"/>
    <n v="0"/>
    <m/>
    <m/>
    <x v="4"/>
    <s v="OP OCC"/>
    <x v="1"/>
    <x v="9"/>
  </r>
  <r>
    <d v="2023-02-24T00:00:00"/>
    <n v="22114"/>
    <s v="Dave"/>
    <s v="Rolloff"/>
    <x v="1"/>
    <x v="5"/>
    <n v="2060"/>
    <n v="1.03"/>
    <n v="0"/>
    <m/>
    <m/>
    <x v="4"/>
    <s v="SHOA OCC"/>
    <x v="1"/>
    <x v="9"/>
  </r>
  <r>
    <d v="2023-02-27T00:00:00"/>
    <n v="22232"/>
    <s v="Paul"/>
    <s v="Rolloff"/>
    <x v="1"/>
    <x v="5"/>
    <n v="2040"/>
    <n v="1.02"/>
    <n v="0"/>
    <m/>
    <m/>
    <x v="4"/>
    <s v="SB OCC"/>
    <x v="1"/>
    <x v="9"/>
  </r>
  <r>
    <d v="2023-02-27T00:00:00"/>
    <m/>
    <s v="Paul"/>
    <s v="Rolloff"/>
    <x v="0"/>
    <x v="5"/>
    <m/>
    <n v="0"/>
    <n v="0"/>
    <s v="Delivery"/>
    <s v="264715-002"/>
    <x v="0"/>
    <m/>
    <x v="1"/>
    <x v="9"/>
  </r>
  <r>
    <d v="2023-02-27T00:00:00"/>
    <m/>
    <s v="Paul"/>
    <s v="Rolloff"/>
    <x v="0"/>
    <x v="5"/>
    <m/>
    <n v="0"/>
    <n v="0"/>
    <s v="Delivery"/>
    <s v="261798-002"/>
    <x v="0"/>
    <m/>
    <x v="1"/>
    <x v="9"/>
  </r>
  <r>
    <d v="2023-02-27T00:00:00"/>
    <m/>
    <s v="Paul"/>
    <s v="Rolloff"/>
    <x v="0"/>
    <x v="5"/>
    <m/>
    <n v="0"/>
    <n v="0"/>
    <s v="Delivery"/>
    <s v="272824-002"/>
    <x v="0"/>
    <m/>
    <x v="1"/>
    <x v="9"/>
  </r>
  <r>
    <d v="2023-02-28T00:00:00"/>
    <n v="22241"/>
    <s v="Dave"/>
    <s v="Rolloff"/>
    <x v="1"/>
    <x v="5"/>
    <n v="2160"/>
    <n v="1.08"/>
    <n v="0"/>
    <m/>
    <m/>
    <x v="4"/>
    <s v="LB OCC"/>
    <x v="1"/>
    <x v="9"/>
  </r>
  <r>
    <d v="2023-03-01T00:00:00"/>
    <m/>
    <s v="Dave"/>
    <s v="Rolloff"/>
    <x v="0"/>
    <x v="5"/>
    <m/>
    <n v="0"/>
    <n v="0"/>
    <s v="Delivery"/>
    <s v="262255-002"/>
    <x v="0"/>
    <m/>
    <x v="1"/>
    <x v="10"/>
  </r>
  <r>
    <d v="2023-03-01T00:00:00"/>
    <n v="22318"/>
    <s v="Dave"/>
    <s v="Rolloff"/>
    <x v="1"/>
    <x v="5"/>
    <n v="1040"/>
    <n v="0.52"/>
    <n v="0"/>
    <m/>
    <s v="12797190-002"/>
    <x v="4"/>
    <s v="Weyco OCC"/>
    <x v="1"/>
    <x v="10"/>
  </r>
  <r>
    <d v="2023-03-01T00:00:00"/>
    <n v="22331"/>
    <s v="Bob"/>
    <s v="Rolloff"/>
    <x v="1"/>
    <x v="5"/>
    <n v="1880"/>
    <n v="0.94"/>
    <n v="0"/>
    <m/>
    <m/>
    <x v="4"/>
    <s v="OP OCC"/>
    <x v="1"/>
    <x v="10"/>
  </r>
  <r>
    <d v="2023-03-02T00:00:00"/>
    <m/>
    <s v="Paul"/>
    <s v="Rolloff"/>
    <x v="0"/>
    <x v="5"/>
    <m/>
    <n v="0"/>
    <n v="0"/>
    <s v="Delivery"/>
    <n v="262601"/>
    <x v="0"/>
    <m/>
    <x v="1"/>
    <x v="10"/>
  </r>
  <r>
    <d v="2023-03-03T00:00:00"/>
    <m/>
    <s v="Dave"/>
    <s v="Rolloff"/>
    <x v="0"/>
    <x v="5"/>
    <m/>
    <n v="0"/>
    <n v="0"/>
    <s v="Delivery"/>
    <s v="273800-002"/>
    <x v="1"/>
    <m/>
    <x v="1"/>
    <x v="10"/>
  </r>
  <r>
    <d v="2023-03-06T00:00:00"/>
    <n v="22488"/>
    <s v="Dave"/>
    <s v="Rolloff"/>
    <x v="1"/>
    <x v="5"/>
    <n v="2080"/>
    <n v="1.04"/>
    <n v="0"/>
    <m/>
    <m/>
    <x v="4"/>
    <s v="LB OCC"/>
    <x v="1"/>
    <x v="10"/>
  </r>
  <r>
    <d v="2023-03-06T00:00:00"/>
    <n v="22496"/>
    <s v="Dave"/>
    <s v="Rolloff"/>
    <x v="1"/>
    <x v="5"/>
    <n v="2300"/>
    <n v="1.1499999999999999"/>
    <n v="0"/>
    <m/>
    <m/>
    <x v="4"/>
    <s v="ILW OCC"/>
    <x v="1"/>
    <x v="10"/>
  </r>
  <r>
    <d v="2023-03-07T00:00:00"/>
    <n v="22551"/>
    <s v="Dave"/>
    <s v="Rolloff"/>
    <x v="1"/>
    <x v="5"/>
    <n v="2340"/>
    <n v="1.17"/>
    <n v="0"/>
    <m/>
    <m/>
    <x v="1"/>
    <s v="OP Comingle"/>
    <x v="1"/>
    <x v="10"/>
  </r>
  <r>
    <d v="2023-03-07T00:00:00"/>
    <n v="22562"/>
    <s v="Dave"/>
    <s v="Rolloff"/>
    <x v="1"/>
    <x v="5"/>
    <n v="2180"/>
    <n v="1.0900000000000001"/>
    <n v="0"/>
    <m/>
    <m/>
    <x v="1"/>
    <s v="LB Comingle"/>
    <x v="1"/>
    <x v="10"/>
  </r>
  <r>
    <d v="2023-03-08T00:00:00"/>
    <n v="22619"/>
    <s v="Paul"/>
    <s v="Rolloff"/>
    <x v="1"/>
    <x v="5"/>
    <n v="2160"/>
    <n v="1.08"/>
    <n v="0"/>
    <m/>
    <m/>
    <x v="4"/>
    <s v="SB OCC"/>
    <x v="1"/>
    <x v="10"/>
  </r>
  <r>
    <d v="2023-03-08T00:00:00"/>
    <n v="22605"/>
    <s v="Dave"/>
    <s v="Rolloff"/>
    <x v="1"/>
    <x v="5"/>
    <n v="1400"/>
    <n v="0.7"/>
    <n v="0"/>
    <m/>
    <s v="268662-002"/>
    <x v="1"/>
    <s v="SHOA Comingle - haul w/glass"/>
    <x v="1"/>
    <x v="10"/>
  </r>
  <r>
    <d v="2023-03-08T00:00:00"/>
    <n v="262607"/>
    <s v="Dave"/>
    <s v="Rolloff"/>
    <x v="1"/>
    <x v="5"/>
    <n v="1680"/>
    <n v="0.84"/>
    <n v="0"/>
    <m/>
    <s v="268662-002"/>
    <x v="6"/>
    <s v="SHOA Glass - haul w/comingle"/>
    <x v="1"/>
    <x v="10"/>
  </r>
  <r>
    <d v="2023-03-09T00:00:00"/>
    <n v="22670"/>
    <s v="Bob"/>
    <s v="Rolloff"/>
    <x v="1"/>
    <x v="5"/>
    <n v="2140"/>
    <n v="1.07"/>
    <n v="0"/>
    <m/>
    <m/>
    <x v="4"/>
    <s v="OP Occ"/>
    <x v="1"/>
    <x v="10"/>
  </r>
  <r>
    <d v="2023-03-09T00:00:00"/>
    <n v="22675"/>
    <s v="Bob"/>
    <s v="Rolloff"/>
    <x v="1"/>
    <x v="5"/>
    <n v="2140"/>
    <n v="1.07"/>
    <n v="0"/>
    <m/>
    <m/>
    <x v="4"/>
    <s v="Naselle Occ"/>
    <x v="1"/>
    <x v="10"/>
  </r>
  <r>
    <d v="2023-03-09T00:00:00"/>
    <n v="22691"/>
    <s v="Bob"/>
    <s v="Rolloff"/>
    <x v="1"/>
    <x v="5"/>
    <n v="2220"/>
    <n v="1.1100000000000001"/>
    <n v="0"/>
    <m/>
    <s v="268662-002"/>
    <x v="4"/>
    <s v="SHOA Occ"/>
    <x v="1"/>
    <x v="10"/>
  </r>
  <r>
    <d v="2023-03-09T00:00:00"/>
    <m/>
    <s v="Paul"/>
    <s v="Rolloff"/>
    <x v="0"/>
    <x v="5"/>
    <m/>
    <n v="0"/>
    <n v="0"/>
    <s v="Delivery"/>
    <s v="261827-003"/>
    <x v="0"/>
    <m/>
    <x v="1"/>
    <x v="10"/>
  </r>
  <r>
    <d v="2023-03-10T00:00:00"/>
    <m/>
    <s v="Bob"/>
    <s v="Rolloff"/>
    <x v="0"/>
    <x v="5"/>
    <m/>
    <n v="0"/>
    <n v="0"/>
    <s v="Delivery"/>
    <s v="263044-002"/>
    <x v="0"/>
    <m/>
    <x v="1"/>
    <x v="10"/>
  </r>
  <r>
    <d v="2023-03-10T00:00:00"/>
    <m/>
    <s v="Bob"/>
    <s v="Rolloff"/>
    <x v="0"/>
    <x v="5"/>
    <m/>
    <n v="0"/>
    <n v="0"/>
    <s v="Delivery"/>
    <s v="267986-002"/>
    <x v="0"/>
    <m/>
    <x v="1"/>
    <x v="10"/>
  </r>
  <r>
    <d v="2023-03-10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1T00:00:00"/>
    <m/>
    <s v="Dave"/>
    <s v="Rolloff"/>
    <x v="1"/>
    <x v="5"/>
    <m/>
    <n v="0"/>
    <n v="0"/>
    <s v="Relocate"/>
    <s v="12797190-002"/>
    <x v="1"/>
    <s v="Weyco Ash box (2nd)"/>
    <x v="1"/>
    <x v="10"/>
  </r>
  <r>
    <d v="2023-03-13T00:00:00"/>
    <n v="22825"/>
    <s v="Bob"/>
    <s v="Rolloff"/>
    <x v="1"/>
    <x v="5"/>
    <n v="2280"/>
    <n v="1.1399999999999999"/>
    <n v="0"/>
    <m/>
    <m/>
    <x v="4"/>
    <s v="OP OCC"/>
    <x v="1"/>
    <x v="10"/>
  </r>
  <r>
    <d v="2023-03-13T00:00:00"/>
    <n v="22813"/>
    <s v="Bob"/>
    <s v="Rolloff"/>
    <x v="1"/>
    <x v="5"/>
    <n v="2180"/>
    <n v="1.0900000000000001"/>
    <n v="0"/>
    <m/>
    <m/>
    <x v="4"/>
    <s v="LB OCC"/>
    <x v="1"/>
    <x v="10"/>
  </r>
  <r>
    <d v="2023-03-13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4T00:00:00"/>
    <n v="22866"/>
    <s v="Bob"/>
    <s v="Rolloff"/>
    <x v="1"/>
    <x v="5"/>
    <n v="1560"/>
    <n v="0.78"/>
    <n v="0"/>
    <m/>
    <m/>
    <x v="4"/>
    <s v="SB OCC"/>
    <x v="1"/>
    <x v="10"/>
  </r>
  <r>
    <d v="2023-03-14T00:00:00"/>
    <m/>
    <s v="Bob"/>
    <s v="Rolloff"/>
    <x v="0"/>
    <x v="5"/>
    <m/>
    <n v="0"/>
    <n v="0"/>
    <s v="Delivery"/>
    <s v="270292-002"/>
    <x v="0"/>
    <m/>
    <x v="1"/>
    <x v="10"/>
  </r>
  <r>
    <d v="2023-03-14T00:00:00"/>
    <m/>
    <s v="Paul"/>
    <s v="Rolloff"/>
    <x v="0"/>
    <x v="5"/>
    <m/>
    <n v="0"/>
    <n v="0"/>
    <s v="Delivery"/>
    <n v="12799660"/>
    <x v="0"/>
    <m/>
    <x v="1"/>
    <x v="10"/>
  </r>
  <r>
    <d v="2023-03-14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15T00:00:00"/>
    <m/>
    <s v="Dave"/>
    <s v="Rolloff"/>
    <x v="0"/>
    <x v="5"/>
    <m/>
    <n v="0"/>
    <n v="0"/>
    <s v="Delivery"/>
    <s v="12804224-002"/>
    <x v="0"/>
    <m/>
    <x v="1"/>
    <x v="10"/>
  </r>
  <r>
    <d v="2023-03-16T00:00:00"/>
    <m/>
    <s v="Bob"/>
    <s v="Rolloff"/>
    <x v="0"/>
    <x v="5"/>
    <m/>
    <n v="0"/>
    <n v="0"/>
    <s v="Delivery"/>
    <s v="260315-002"/>
    <x v="0"/>
    <m/>
    <x v="1"/>
    <x v="10"/>
  </r>
  <r>
    <d v="2023-03-16T00:00:00"/>
    <n v="22998"/>
    <s v="Bob"/>
    <s v="Rolloff"/>
    <x v="1"/>
    <x v="5"/>
    <n v="1720"/>
    <n v="0.86"/>
    <n v="0"/>
    <m/>
    <m/>
    <x v="1"/>
    <s v="SB Comingle"/>
    <x v="1"/>
    <x v="10"/>
  </r>
  <r>
    <d v="2023-03-16T00:00:00"/>
    <m/>
    <s v="Paul"/>
    <s v="Rolloff"/>
    <x v="0"/>
    <x v="5"/>
    <m/>
    <n v="0"/>
    <n v="0"/>
    <s v="Delivery"/>
    <s v="270754-002"/>
    <x v="0"/>
    <m/>
    <x v="1"/>
    <x v="10"/>
  </r>
  <r>
    <d v="2023-03-16T00:00:00"/>
    <n v="23052"/>
    <s v="Paul"/>
    <s v="Rolloff"/>
    <x v="1"/>
    <x v="5"/>
    <n v="1440"/>
    <n v="0.72"/>
    <n v="0"/>
    <m/>
    <m/>
    <x v="1"/>
    <s v="Menlo Comingle"/>
    <x v="1"/>
    <x v="10"/>
  </r>
  <r>
    <d v="2023-03-16T00:00:00"/>
    <n v="23056"/>
    <s v="Paul"/>
    <s v="Rolloff"/>
    <x v="1"/>
    <x v="5"/>
    <n v="1040"/>
    <n v="0.52"/>
    <n v="0"/>
    <m/>
    <m/>
    <x v="6"/>
    <s v="Menlo Glass"/>
    <x v="1"/>
    <x v="10"/>
  </r>
  <r>
    <d v="2023-03-16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16T00:00:00"/>
    <n v="23022"/>
    <s v="Dave"/>
    <s v="Rolloff"/>
    <x v="1"/>
    <x v="5"/>
    <n v="1600"/>
    <n v="0.8"/>
    <n v="0"/>
    <m/>
    <m/>
    <x v="1"/>
    <s v="Ilw Comingle"/>
    <x v="1"/>
    <x v="10"/>
  </r>
  <r>
    <d v="2023-03-16T00:00:00"/>
    <n v="23025"/>
    <s v="Dave"/>
    <s v="Rolloff"/>
    <x v="1"/>
    <x v="5"/>
    <n v="2220"/>
    <n v="1.1100000000000001"/>
    <n v="0"/>
    <m/>
    <m/>
    <x v="6"/>
    <s v="Ilw Glass"/>
    <x v="1"/>
    <x v="10"/>
  </r>
  <r>
    <d v="2023-03-16T00:00:00"/>
    <m/>
    <s v="Dave"/>
    <s v="Rolloff"/>
    <x v="0"/>
    <x v="5"/>
    <m/>
    <n v="0"/>
    <n v="0"/>
    <s v="Delivery"/>
    <s v="267143-002"/>
    <x v="0"/>
    <m/>
    <x v="1"/>
    <x v="10"/>
  </r>
  <r>
    <d v="2023-03-16T00:00:00"/>
    <m/>
    <s v="Dave"/>
    <s v="Rolloff"/>
    <x v="0"/>
    <x v="5"/>
    <m/>
    <n v="0"/>
    <n v="0"/>
    <s v="Delivery"/>
    <s v="12801414-002"/>
    <x v="0"/>
    <m/>
    <x v="1"/>
    <x v="10"/>
  </r>
  <r>
    <d v="2023-03-17T00:00:00"/>
    <n v="23120"/>
    <s v="Dave"/>
    <s v="Rolloff"/>
    <x v="1"/>
    <x v="5"/>
    <n v="1780"/>
    <n v="0.89"/>
    <n v="0"/>
    <m/>
    <m/>
    <x v="4"/>
    <s v="Menlo Occ"/>
    <x v="1"/>
    <x v="10"/>
  </r>
  <r>
    <d v="2023-03-18T00:00:00"/>
    <n v="23167"/>
    <s v="Chad"/>
    <s v="Rolloff"/>
    <x v="1"/>
    <x v="5"/>
    <n v="1620"/>
    <n v="0.81"/>
    <n v="0"/>
    <m/>
    <m/>
    <x v="4"/>
    <s v="LB OCC"/>
    <x v="1"/>
    <x v="10"/>
  </r>
  <r>
    <d v="2023-03-18T00:00:00"/>
    <m/>
    <s v="Chad"/>
    <s v="Rolloff"/>
    <x v="1"/>
    <x v="5"/>
    <m/>
    <n v="0"/>
    <n v="0"/>
    <s v="Relocate"/>
    <s v="12797190-002"/>
    <x v="1"/>
    <s v="Weyco Ash Box (2nd)"/>
    <x v="1"/>
    <x v="10"/>
  </r>
  <r>
    <d v="2023-03-20T00:00:00"/>
    <n v="23212"/>
    <s v="Bob"/>
    <s v="Rolloff"/>
    <x v="1"/>
    <x v="5"/>
    <n v="2160"/>
    <n v="1.08"/>
    <n v="0"/>
    <m/>
    <s v="268662-002"/>
    <x v="4"/>
    <s v="SHOA OCC"/>
    <x v="1"/>
    <x v="10"/>
  </r>
  <r>
    <d v="2023-03-20T00:00:00"/>
    <n v="23214"/>
    <s v="Bob"/>
    <s v="Rolloff"/>
    <x v="1"/>
    <x v="5"/>
    <n v="2200"/>
    <n v="1.1000000000000001"/>
    <n v="0"/>
    <m/>
    <m/>
    <x v="4"/>
    <s v="SB OCC"/>
    <x v="1"/>
    <x v="10"/>
  </r>
  <r>
    <d v="2023-03-20T00:00:00"/>
    <n v="23249"/>
    <s v="Bob"/>
    <s v="Rolloff"/>
    <x v="1"/>
    <x v="5"/>
    <n v="11720"/>
    <n v="5.86"/>
    <n v="0"/>
    <m/>
    <m/>
    <x v="6"/>
    <s v="OP Glass"/>
    <x v="1"/>
    <x v="10"/>
  </r>
  <r>
    <d v="2023-03-20T00:00:00"/>
    <m/>
    <s v="Dave"/>
    <s v="Rolloff"/>
    <x v="1"/>
    <x v="5"/>
    <m/>
    <n v="0"/>
    <n v="0"/>
    <s v="Delivery"/>
    <s v="12797190-002"/>
    <x v="1"/>
    <s v="Weyco 2nd wood box"/>
    <x v="1"/>
    <x v="10"/>
  </r>
  <r>
    <d v="2023-03-20T00:00:00"/>
    <m/>
    <s v="Dave"/>
    <s v="Rolloff"/>
    <x v="1"/>
    <x v="5"/>
    <m/>
    <n v="0"/>
    <n v="0"/>
    <s v="Relocate"/>
    <s v="12797190-002"/>
    <x v="1"/>
    <s v="Weyco Ash Box (1st)"/>
    <x v="1"/>
    <x v="10"/>
  </r>
  <r>
    <d v="2023-03-21T00:00:00"/>
    <n v="23279"/>
    <s v="Paul"/>
    <s v="Rolloff"/>
    <x v="1"/>
    <x v="5"/>
    <n v="2020"/>
    <n v="1.01"/>
    <n v="0"/>
    <m/>
    <m/>
    <x v="4"/>
    <s v="OP Occ"/>
    <x v="1"/>
    <x v="10"/>
  </r>
  <r>
    <d v="2023-03-21T00:00:00"/>
    <m/>
    <s v="Paul"/>
    <s v="Rolloff"/>
    <x v="0"/>
    <x v="5"/>
    <m/>
    <n v="0"/>
    <n v="0"/>
    <s v="Delivery"/>
    <n v="12805141"/>
    <x v="0"/>
    <m/>
    <x v="1"/>
    <x v="10"/>
  </r>
  <r>
    <d v="2023-03-21T00:00:00"/>
    <n v="23270"/>
    <s v="Dave"/>
    <s v="Rolloff"/>
    <x v="1"/>
    <x v="5"/>
    <n v="2200"/>
    <n v="1.1000000000000001"/>
    <n v="0"/>
    <m/>
    <m/>
    <x v="4"/>
    <s v="Ilw OCC"/>
    <x v="1"/>
    <x v="10"/>
  </r>
  <r>
    <d v="2023-03-21T00:00:00"/>
    <n v="23300"/>
    <s v="Dave"/>
    <s v="Rolloff"/>
    <x v="1"/>
    <x v="5"/>
    <n v="2360"/>
    <n v="1.18"/>
    <n v="0"/>
    <m/>
    <m/>
    <x v="4"/>
    <s v="Chinook OCC"/>
    <x v="1"/>
    <x v="10"/>
  </r>
  <r>
    <d v="2023-03-22T00:00:00"/>
    <n v="23391"/>
    <s v="Bob"/>
    <s v="Rolloff"/>
    <x v="1"/>
    <x v="5"/>
    <n v="11020"/>
    <n v="5.51"/>
    <n v="0"/>
    <m/>
    <m/>
    <x v="6"/>
    <s v="LB Glass"/>
    <x v="1"/>
    <x v="10"/>
  </r>
  <r>
    <d v="2023-03-22T00:00:00"/>
    <n v="23176"/>
    <s v="Chad"/>
    <s v="Rolloff"/>
    <x v="1"/>
    <x v="5"/>
    <n v="1860"/>
    <n v="0.93"/>
    <n v="0"/>
    <m/>
    <m/>
    <x v="4"/>
    <s v="OP OCC"/>
    <x v="1"/>
    <x v="10"/>
  </r>
  <r>
    <d v="2023-03-22T00:00:00"/>
    <n v="23363"/>
    <s v="Bob"/>
    <s v="Rolloff"/>
    <x v="1"/>
    <x v="5"/>
    <n v="1980"/>
    <n v="0.99"/>
    <n v="0"/>
    <m/>
    <m/>
    <x v="1"/>
    <s v="OP Comingle"/>
    <x v="1"/>
    <x v="10"/>
  </r>
  <r>
    <d v="2023-03-22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23T00:00:00"/>
    <n v="23437"/>
    <s v="Chad"/>
    <s v="Rolloff"/>
    <x v="1"/>
    <x v="5"/>
    <n v="2300"/>
    <n v="1.1499999999999999"/>
    <n v="0"/>
    <m/>
    <m/>
    <x v="1"/>
    <s v="LB Comongle"/>
    <x v="1"/>
    <x v="10"/>
  </r>
  <r>
    <d v="2023-03-23T00:00:00"/>
    <n v="23467"/>
    <s v="Chad"/>
    <s v="Rolloff"/>
    <x v="1"/>
    <x v="5"/>
    <n v="2180"/>
    <n v="1.0900000000000001"/>
    <n v="0"/>
    <m/>
    <m/>
    <x v="4"/>
    <s v="LB OCC"/>
    <x v="1"/>
    <x v="10"/>
  </r>
  <r>
    <d v="2023-03-24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24T00:00:00"/>
    <n v="23498"/>
    <s v="Paul"/>
    <s v="Rolloff"/>
    <x v="1"/>
    <x v="5"/>
    <n v="1900"/>
    <n v="0.95"/>
    <n v="0"/>
    <m/>
    <m/>
    <x v="4"/>
    <s v="SB OCC"/>
    <x v="1"/>
    <x v="10"/>
  </r>
  <r>
    <d v="2023-03-24T00:00:00"/>
    <m/>
    <s v="Bob"/>
    <s v="Rolloff"/>
    <x v="0"/>
    <x v="5"/>
    <m/>
    <n v="0"/>
    <n v="0"/>
    <s v="Delivery"/>
    <n v="12805558"/>
    <x v="0"/>
    <s v="x 2 30yd boxes"/>
    <x v="1"/>
    <x v="10"/>
  </r>
  <r>
    <d v="2023-03-27T00:00:00"/>
    <m/>
    <s v="Paul"/>
    <s v="Rolloff"/>
    <x v="1"/>
    <x v="5"/>
    <m/>
    <n v="0"/>
    <n v="0"/>
    <s v="Relocate"/>
    <s v="12797190-002"/>
    <x v="1"/>
    <s v="Weyco Ash Box (2nd)"/>
    <x v="1"/>
    <x v="10"/>
  </r>
  <r>
    <d v="2023-03-27T00:00:00"/>
    <n v="23597"/>
    <s v="Chad"/>
    <s v="Rolloff"/>
    <x v="1"/>
    <x v="5"/>
    <n v="1480"/>
    <n v="0.74"/>
    <n v="0"/>
    <m/>
    <m/>
    <x v="4"/>
    <s v="OP OCC"/>
    <x v="1"/>
    <x v="10"/>
  </r>
  <r>
    <d v="2023-03-27T00:00:00"/>
    <m/>
    <s v="Dave"/>
    <s v="Rolloff"/>
    <x v="0"/>
    <x v="5"/>
    <m/>
    <n v="0"/>
    <n v="0"/>
    <s v="Delivery"/>
    <n v="12805675"/>
    <x v="0"/>
    <m/>
    <x v="1"/>
    <x v="10"/>
  </r>
  <r>
    <d v="2023-03-28T00:00:00"/>
    <m/>
    <s v="Bob"/>
    <s v="Rolloff"/>
    <x v="0"/>
    <x v="5"/>
    <m/>
    <n v="0"/>
    <n v="0"/>
    <s v="Delivery"/>
    <s v="264166-002"/>
    <x v="0"/>
    <m/>
    <x v="1"/>
    <x v="10"/>
  </r>
  <r>
    <d v="2023-03-28T00:00:00"/>
    <m/>
    <s v="Paul"/>
    <s v="Rolloff"/>
    <x v="0"/>
    <x v="5"/>
    <m/>
    <n v="0"/>
    <n v="0"/>
    <s v="Delivery"/>
    <n v="1280556"/>
    <x v="0"/>
    <m/>
    <x v="1"/>
    <x v="10"/>
  </r>
  <r>
    <d v="2023-03-28T00:00:00"/>
    <m/>
    <s v="Paul"/>
    <s v="Rolloff"/>
    <x v="0"/>
    <x v="5"/>
    <m/>
    <n v="0"/>
    <n v="0"/>
    <s v="Delivery"/>
    <s v="12801303-002"/>
    <x v="0"/>
    <m/>
    <x v="1"/>
    <x v="10"/>
  </r>
  <r>
    <d v="2023-03-28T00:00:00"/>
    <m/>
    <s v="Paul"/>
    <s v="Rolloff"/>
    <x v="1"/>
    <x v="5"/>
    <m/>
    <n v="0"/>
    <n v="0"/>
    <s v="Relocate"/>
    <s v="12797190-002"/>
    <x v="1"/>
    <s v="Weyco Ash Box (1st)"/>
    <x v="1"/>
    <x v="10"/>
  </r>
  <r>
    <d v="2023-03-28T00:00:00"/>
    <n v="23707"/>
    <s v="Dave"/>
    <s v="Rolloff"/>
    <x v="1"/>
    <x v="5"/>
    <n v="2200"/>
    <n v="1.1000000000000001"/>
    <n v="0"/>
    <m/>
    <m/>
    <x v="1"/>
    <s v="OP Comingle"/>
    <x v="1"/>
    <x v="10"/>
  </r>
  <r>
    <d v="2023-03-28T00:00:00"/>
    <n v="23715"/>
    <s v="Dave"/>
    <s v="Rolloff"/>
    <x v="1"/>
    <x v="5"/>
    <n v="1700"/>
    <n v="0.85"/>
    <n v="0"/>
    <m/>
    <m/>
    <x v="1"/>
    <s v="SB Comingle"/>
    <x v="1"/>
    <x v="10"/>
  </r>
  <r>
    <d v="2023-03-29T00:00:00"/>
    <n v="23739"/>
    <s v="Bob"/>
    <s v="Rolloff"/>
    <x v="1"/>
    <x v="5"/>
    <n v="3260"/>
    <n v="1.63"/>
    <n v="0"/>
    <m/>
    <s v="268662-002"/>
    <x v="1"/>
    <s v="SHOA Comingle"/>
    <x v="1"/>
    <x v="10"/>
  </r>
  <r>
    <d v="2023-03-29T00:00:00"/>
    <m/>
    <s v="Paul"/>
    <s v="Rolloff"/>
    <x v="0"/>
    <x v="5"/>
    <m/>
    <n v="0"/>
    <n v="0"/>
    <s v="Delivery"/>
    <s v="261798-002"/>
    <x v="0"/>
    <m/>
    <x v="1"/>
    <x v="10"/>
  </r>
  <r>
    <d v="2023-03-30T00:00:00"/>
    <m/>
    <s v="Bob"/>
    <s v="Rolloff"/>
    <x v="1"/>
    <x v="5"/>
    <m/>
    <n v="0"/>
    <n v="0"/>
    <s v="Relocate"/>
    <s v="12797190-002"/>
    <x v="1"/>
    <s v="Weyco Ash Box (2nd)"/>
    <x v="1"/>
    <x v="10"/>
  </r>
  <r>
    <d v="2023-03-30T00:00:00"/>
    <m/>
    <s v="Bob"/>
    <s v="Rolloff"/>
    <x v="1"/>
    <x v="5"/>
    <m/>
    <n v="0"/>
    <n v="0"/>
    <s v="Relocate"/>
    <s v="12797190-002"/>
    <x v="1"/>
    <s v="Weyco stick box relocated"/>
    <x v="1"/>
    <x v="10"/>
  </r>
  <r>
    <d v="2023-03-30T00:00:00"/>
    <n v="23825"/>
    <s v="Paul"/>
    <s v="Rolloff"/>
    <x v="1"/>
    <x v="5"/>
    <n v="2600"/>
    <n v="1.3"/>
    <n v="0"/>
    <m/>
    <s v="268662-002"/>
    <x v="4"/>
    <s v="SHOA OCC"/>
    <x v="1"/>
    <x v="10"/>
  </r>
  <r>
    <d v="2023-03-30T00:00:00"/>
    <m/>
    <s v="Paul"/>
    <s v="Rolloff"/>
    <x v="0"/>
    <x v="5"/>
    <m/>
    <n v="0"/>
    <n v="0"/>
    <s v="Delivery"/>
    <s v="266918-002"/>
    <x v="0"/>
    <m/>
    <x v="1"/>
    <x v="10"/>
  </r>
  <r>
    <d v="2023-03-30T00:00:00"/>
    <n v="23833"/>
    <s v="Paul"/>
    <s v="Rolloff"/>
    <x v="1"/>
    <x v="5"/>
    <n v="1820"/>
    <n v="0.91"/>
    <n v="0"/>
    <m/>
    <m/>
    <x v="4"/>
    <s v="LB OCC"/>
    <x v="1"/>
    <x v="10"/>
  </r>
  <r>
    <d v="2023-03-31T00:00:00"/>
    <m/>
    <s v="Paul"/>
    <s v="Rolloff"/>
    <x v="0"/>
    <x v="5"/>
    <m/>
    <n v="0"/>
    <n v="0"/>
    <s v="Delivery"/>
    <n v="271777"/>
    <x v="0"/>
    <m/>
    <x v="1"/>
    <x v="10"/>
  </r>
  <r>
    <d v="2023-04-03T00:00:00"/>
    <m/>
    <s v="Paul"/>
    <s v="Rolloff"/>
    <x v="1"/>
    <x v="5"/>
    <m/>
    <n v="0"/>
    <n v="0"/>
    <s v="Relocate"/>
    <s v="12797190-002"/>
    <x v="1"/>
    <s v="Weyco Ash Box (1st)"/>
    <x v="1"/>
    <x v="11"/>
  </r>
  <r>
    <d v="2023-04-03T00:00:00"/>
    <n v="23942"/>
    <s v="Bob"/>
    <s v="Rolloff"/>
    <x v="1"/>
    <x v="5"/>
    <n v="1960"/>
    <n v="0.98"/>
    <n v="0"/>
    <m/>
    <m/>
    <x v="4"/>
    <s v="OP OCC"/>
    <x v="1"/>
    <x v="11"/>
  </r>
  <r>
    <d v="2023-04-03T00:00:00"/>
    <n v="23946"/>
    <s v="Bob"/>
    <s v="Rolloff"/>
    <x v="1"/>
    <x v="5"/>
    <n v="2200"/>
    <n v="1.1000000000000001"/>
    <n v="0"/>
    <m/>
    <m/>
    <x v="4"/>
    <s v="SB OCC"/>
    <x v="1"/>
    <x v="11"/>
  </r>
  <r>
    <d v="2023-04-03T00:00:00"/>
    <n v="23961"/>
    <s v="Bob"/>
    <s v="Rolloff"/>
    <x v="1"/>
    <x v="5"/>
    <m/>
    <n v="0"/>
    <n v="0"/>
    <m/>
    <m/>
    <x v="4"/>
    <s v="Nas OCC"/>
    <x v="1"/>
    <x v="11"/>
  </r>
  <r>
    <d v="2023-04-03T00:00:00"/>
    <n v="23974"/>
    <s v="Bob"/>
    <s v="Rolloff"/>
    <x v="1"/>
    <x v="5"/>
    <m/>
    <n v="0"/>
    <n v="0"/>
    <m/>
    <m/>
    <x v="4"/>
    <s v="OP OCC"/>
    <x v="1"/>
    <x v="11"/>
  </r>
  <r>
    <d v="2023-04-03T00:00:00"/>
    <m/>
    <s v="Bob"/>
    <s v="Rolloff"/>
    <x v="0"/>
    <x v="5"/>
    <m/>
    <n v="0"/>
    <n v="0"/>
    <s v="Delivery"/>
    <n v="12805822"/>
    <x v="0"/>
    <m/>
    <x v="1"/>
    <x v="11"/>
  </r>
  <r>
    <d v="2023-04-03T00:00:00"/>
    <m/>
    <s v="Bob"/>
    <s v="Rolloff"/>
    <x v="0"/>
    <x v="5"/>
    <m/>
    <n v="0"/>
    <n v="0"/>
    <s v="Delivery"/>
    <m/>
    <x v="1"/>
    <m/>
    <x v="1"/>
    <x v="11"/>
  </r>
  <r>
    <d v="2023-04-04T00:00:00"/>
    <m/>
    <s v="Paul"/>
    <s v="Rolloff"/>
    <x v="0"/>
    <x v="5"/>
    <m/>
    <n v="0"/>
    <n v="0"/>
    <s v="Relocate"/>
    <s v="273937-001"/>
    <x v="0"/>
    <m/>
    <x v="0"/>
    <x v="11"/>
  </r>
  <r>
    <d v="2023-04-04T00:00:00"/>
    <n v="24048"/>
    <s v="Bob"/>
    <s v="Rolloff"/>
    <x v="1"/>
    <x v="5"/>
    <n v="2040"/>
    <n v="1.02"/>
    <n v="0"/>
    <m/>
    <m/>
    <x v="1"/>
    <s v="Nas Comingle"/>
    <x v="1"/>
    <x v="11"/>
  </r>
  <r>
    <d v="2023-04-04T00:00:00"/>
    <n v="24050"/>
    <s v="Bob"/>
    <s v="Rolloff"/>
    <x v="1"/>
    <x v="5"/>
    <n v="1860"/>
    <n v="0.93"/>
    <n v="0"/>
    <m/>
    <m/>
    <x v="6"/>
    <s v="Nas Glass"/>
    <x v="1"/>
    <x v="11"/>
  </r>
  <r>
    <d v="2023-04-04T00:00:00"/>
    <m/>
    <s v="Bob"/>
    <s v="Rolloff"/>
    <x v="0"/>
    <x v="5"/>
    <m/>
    <n v="0"/>
    <n v="0"/>
    <s v="Delivery"/>
    <n v="12805848"/>
    <x v="0"/>
    <m/>
    <x v="1"/>
    <x v="11"/>
  </r>
  <r>
    <d v="2023-04-05T00:00:00"/>
    <m/>
    <s v="Bob"/>
    <s v="Rolloff"/>
    <x v="0"/>
    <x v="5"/>
    <m/>
    <n v="0"/>
    <n v="0"/>
    <s v="Delivery"/>
    <n v="12805883"/>
    <x v="0"/>
    <m/>
    <x v="1"/>
    <x v="11"/>
  </r>
  <r>
    <d v="2023-04-05T00:00:00"/>
    <n v="24109"/>
    <s v="Bob"/>
    <s v="Rolloff"/>
    <x v="1"/>
    <x v="5"/>
    <n v="2480"/>
    <n v="1.24"/>
    <n v="0"/>
    <m/>
    <m/>
    <x v="4"/>
    <s v="LB OCC"/>
    <x v="1"/>
    <x v="11"/>
  </r>
  <r>
    <d v="2023-04-05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06T00:00:00"/>
    <n v="24161"/>
    <s v="Bob"/>
    <s v="Rolloff"/>
    <x v="1"/>
    <x v="5"/>
    <n v="2080"/>
    <n v="1.04"/>
    <n v="0"/>
    <m/>
    <m/>
    <x v="4"/>
    <s v="SB OCC"/>
    <x v="1"/>
    <x v="11"/>
  </r>
  <r>
    <d v="2023-04-06T00:00:00"/>
    <n v="24172"/>
    <s v="Paul"/>
    <s v="Rolloff"/>
    <x v="1"/>
    <x v="5"/>
    <n v="1840"/>
    <n v="0.92"/>
    <n v="0"/>
    <m/>
    <m/>
    <x v="4"/>
    <s v="OP OCC"/>
    <x v="1"/>
    <x v="11"/>
  </r>
  <r>
    <d v="2023-04-07T00:00:00"/>
    <m/>
    <s v="Bob"/>
    <s v="Rolloff"/>
    <x v="0"/>
    <x v="5"/>
    <m/>
    <n v="0"/>
    <n v="0"/>
    <s v="Delivery"/>
    <n v="12805833"/>
    <x v="0"/>
    <m/>
    <x v="1"/>
    <x v="11"/>
  </r>
  <r>
    <d v="2023-04-07T00:00:00"/>
    <m/>
    <s v="Bob"/>
    <s v="Rolloff"/>
    <x v="0"/>
    <x v="5"/>
    <m/>
    <n v="0"/>
    <n v="0"/>
    <s v="Delivery"/>
    <s v="266450-002"/>
    <x v="0"/>
    <m/>
    <x v="1"/>
    <x v="11"/>
  </r>
  <r>
    <d v="2023-04-07T00:00:00"/>
    <n v="24202"/>
    <s v="Bob"/>
    <s v="Rolloff"/>
    <x v="1"/>
    <x v="5"/>
    <n v="2340"/>
    <n v="1.17"/>
    <n v="0"/>
    <m/>
    <m/>
    <x v="1"/>
    <s v="OP Comingle"/>
    <x v="1"/>
    <x v="11"/>
  </r>
  <r>
    <d v="2023-04-07T00:00:00"/>
    <m/>
    <s v="Paul"/>
    <s v="Rolloff"/>
    <x v="1"/>
    <x v="5"/>
    <m/>
    <n v="0"/>
    <n v="0"/>
    <s v="Delivery"/>
    <s v="12797190-002"/>
    <x v="1"/>
    <s v="weyco (replacement box)"/>
    <x v="1"/>
    <x v="11"/>
  </r>
  <r>
    <d v="2023-04-07T00:00:00"/>
    <m/>
    <s v="Paul"/>
    <s v="Rolloff"/>
    <x v="1"/>
    <x v="5"/>
    <m/>
    <n v="0"/>
    <n v="0"/>
    <s v="Relocate"/>
    <s v="12797190-002"/>
    <x v="1"/>
    <s v="Weyco Ash  box (1st)"/>
    <x v="1"/>
    <x v="11"/>
  </r>
  <r>
    <d v="2023-04-07T00:00:00"/>
    <n v="24221"/>
    <s v="Paul"/>
    <s v="Rolloff"/>
    <x v="1"/>
    <x v="5"/>
    <n v="1780"/>
    <n v="0.89"/>
    <n v="0"/>
    <m/>
    <m/>
    <x v="1"/>
    <s v="LB Comingle"/>
    <x v="1"/>
    <x v="11"/>
  </r>
  <r>
    <d v="2023-04-10T00:00:00"/>
    <n v="24240"/>
    <s v="Bob"/>
    <s v="Rolloff"/>
    <x v="1"/>
    <x v="5"/>
    <n v="1480"/>
    <n v="0.74"/>
    <n v="0"/>
    <m/>
    <m/>
    <x v="1"/>
    <s v="Chinook Comingle"/>
    <x v="1"/>
    <x v="11"/>
  </r>
  <r>
    <d v="2023-04-10T00:00:00"/>
    <n v="24308"/>
    <s v="Bob"/>
    <s v="Rolloff"/>
    <x v="1"/>
    <x v="5"/>
    <n v="2000"/>
    <n v="1"/>
    <n v="0"/>
    <m/>
    <m/>
    <x v="6"/>
    <s v="Chinook Glass"/>
    <x v="1"/>
    <x v="11"/>
  </r>
  <r>
    <d v="2023-04-10T00:00:00"/>
    <m/>
    <s v="dave"/>
    <s v="Rolloff"/>
    <x v="1"/>
    <x v="5"/>
    <m/>
    <n v="0"/>
    <n v="0"/>
    <s v="Relocate"/>
    <s v="12797190-002"/>
    <x v="1"/>
    <s v="Weyco Ash Box (2nd)"/>
    <x v="1"/>
    <x v="11"/>
  </r>
  <r>
    <d v="2023-04-10T00:00:00"/>
    <n v="24334"/>
    <s v="Paul"/>
    <s v="Rolloff"/>
    <x v="1"/>
    <x v="5"/>
    <n v="1920"/>
    <n v="0.96"/>
    <n v="0"/>
    <m/>
    <m/>
    <x v="1"/>
    <s v="SB Comingle"/>
    <x v="1"/>
    <x v="11"/>
  </r>
  <r>
    <d v="2023-04-11T00:00:00"/>
    <n v="24362"/>
    <s v="Dave"/>
    <s v="Rolloff"/>
    <x v="1"/>
    <x v="5"/>
    <n v="2260"/>
    <n v="1.1299999999999999"/>
    <n v="0"/>
    <m/>
    <m/>
    <x v="4"/>
    <s v="SHOA OCC"/>
    <x v="1"/>
    <x v="11"/>
  </r>
  <r>
    <d v="2023-04-11T00:00:00"/>
    <m/>
    <s v="Dave"/>
    <s v="Rolloff"/>
    <x v="1"/>
    <x v="5"/>
    <m/>
    <n v="0"/>
    <n v="0"/>
    <s v="Relocate"/>
    <s v="12797190-002"/>
    <x v="1"/>
    <s v="Weyco Ash Box (1st)"/>
    <x v="1"/>
    <x v="11"/>
  </r>
  <r>
    <d v="2023-04-12T00:00:00"/>
    <m/>
    <s v="Bob"/>
    <s v="Rolloff"/>
    <x v="0"/>
    <x v="5"/>
    <m/>
    <n v="0"/>
    <n v="0"/>
    <s v="Delivery"/>
    <n v="12805835"/>
    <x v="0"/>
    <m/>
    <x v="1"/>
    <x v="11"/>
  </r>
  <r>
    <d v="2023-04-12T00:00:00"/>
    <n v="24463"/>
    <s v="Bob"/>
    <s v="Rolloff"/>
    <x v="1"/>
    <x v="5"/>
    <n v="1920"/>
    <n v="0.96"/>
    <n v="0"/>
    <m/>
    <m/>
    <x v="4"/>
    <s v="OP OCC"/>
    <x v="1"/>
    <x v="11"/>
  </r>
  <r>
    <d v="2023-04-12T00:00:00"/>
    <m/>
    <s v="Paul"/>
    <s v="Rolloff"/>
    <x v="0"/>
    <x v="5"/>
    <m/>
    <n v="0"/>
    <n v="0"/>
    <s v="Delivery"/>
    <s v="273909-002"/>
    <x v="0"/>
    <m/>
    <x v="1"/>
    <x v="11"/>
  </r>
  <r>
    <d v="2023-04-13T00:00:00"/>
    <m/>
    <s v="Bob"/>
    <s v="Rolloff"/>
    <x v="0"/>
    <x v="5"/>
    <m/>
    <n v="0"/>
    <n v="0"/>
    <s v="Delivery"/>
    <n v="12806056"/>
    <x v="0"/>
    <m/>
    <x v="1"/>
    <x v="11"/>
  </r>
  <r>
    <d v="2023-04-13T00:00:00"/>
    <m/>
    <s v="Paul"/>
    <s v="Rolloff"/>
    <x v="0"/>
    <x v="5"/>
    <m/>
    <n v="0"/>
    <n v="0"/>
    <s v="Delivery"/>
    <s v="12797190-001"/>
    <x v="0"/>
    <s v="Weyco Trash (2nd box)"/>
    <x v="1"/>
    <x v="11"/>
  </r>
  <r>
    <d v="2023-04-13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13T00:00:00"/>
    <n v="24503"/>
    <s v="Paul"/>
    <s v="Rolloff"/>
    <x v="1"/>
    <x v="5"/>
    <n v="2100"/>
    <n v="1.05"/>
    <n v="0"/>
    <m/>
    <m/>
    <x v="4"/>
    <s v="SB OCC"/>
    <x v="1"/>
    <x v="11"/>
  </r>
  <r>
    <d v="2023-04-14T00:00:00"/>
    <m/>
    <s v="Bob"/>
    <s v="Rolloff"/>
    <x v="0"/>
    <x v="5"/>
    <m/>
    <n v="0"/>
    <n v="0"/>
    <s v="Delivery"/>
    <n v="12805947"/>
    <x v="0"/>
    <m/>
    <x v="1"/>
    <x v="11"/>
  </r>
  <r>
    <d v="2023-04-14T00:00:00"/>
    <n v="24566"/>
    <s v="Dave"/>
    <s v="Rolloff"/>
    <x v="1"/>
    <x v="5"/>
    <n v="2940"/>
    <n v="1.47"/>
    <n v="0"/>
    <m/>
    <m/>
    <x v="4"/>
    <s v="ILW OCC"/>
    <x v="1"/>
    <x v="11"/>
  </r>
  <r>
    <d v="2023-04-17T00:00:00"/>
    <n v="24674"/>
    <s v="Dave"/>
    <s v="Rolloff"/>
    <x v="1"/>
    <x v="5"/>
    <n v="1960"/>
    <n v="0.98"/>
    <n v="0"/>
    <m/>
    <m/>
    <x v="4"/>
    <s v="OP OCC"/>
    <x v="1"/>
    <x v="11"/>
  </r>
  <r>
    <d v="2023-04-17T00:00:00"/>
    <n v="24678"/>
    <s v="Dave"/>
    <s v="Rolloff"/>
    <x v="1"/>
    <x v="5"/>
    <n v="1780"/>
    <n v="0.89"/>
    <n v="0"/>
    <m/>
    <m/>
    <x v="4"/>
    <s v="LB OCC"/>
    <x v="1"/>
    <x v="11"/>
  </r>
  <r>
    <d v="2023-04-17T00:00:00"/>
    <m/>
    <s v="Dave"/>
    <s v="Rolloff"/>
    <x v="0"/>
    <x v="5"/>
    <m/>
    <n v="0"/>
    <n v="0"/>
    <s v="Delivery"/>
    <s v="263188-002"/>
    <x v="0"/>
    <m/>
    <x v="1"/>
    <x v="11"/>
  </r>
  <r>
    <d v="2023-04-17T00:00:00"/>
    <m/>
    <s v="Dave"/>
    <s v="Rolloff"/>
    <x v="0"/>
    <x v="5"/>
    <m/>
    <n v="0"/>
    <n v="0"/>
    <s v="Delivery"/>
    <s v="266702-002"/>
    <x v="0"/>
    <m/>
    <x v="1"/>
    <x v="11"/>
  </r>
  <r>
    <d v="2023-04-16T00:00:00"/>
    <m/>
    <s v="Chad"/>
    <s v="Rolloff"/>
    <x v="1"/>
    <x v="5"/>
    <m/>
    <n v="0"/>
    <n v="0"/>
    <s v="Relocate"/>
    <s v="12797190-002"/>
    <x v="1"/>
    <s v="Weyco ash box (1st)"/>
    <x v="1"/>
    <x v="11"/>
  </r>
  <r>
    <d v="2023-04-18T00:00:00"/>
    <m/>
    <s v="Dave"/>
    <s v="Rolloff"/>
    <x v="1"/>
    <x v="5"/>
    <m/>
    <n v="0"/>
    <n v="0"/>
    <s v="Relocate"/>
    <s v="12797190-002"/>
    <x v="1"/>
    <s v="Weyco ash box (2nd)"/>
    <x v="1"/>
    <x v="11"/>
  </r>
  <r>
    <d v="2023-04-19T00:00:00"/>
    <m/>
    <s v="Bob"/>
    <s v="Rolloff"/>
    <x v="0"/>
    <x v="5"/>
    <m/>
    <n v="0"/>
    <n v="0"/>
    <s v="Delivery"/>
    <s v="260821-002"/>
    <x v="0"/>
    <m/>
    <x v="1"/>
    <x v="11"/>
  </r>
  <r>
    <d v="2023-04-20T00:00:00"/>
    <m/>
    <s v="Bob"/>
    <s v="Rolloff"/>
    <x v="1"/>
    <x v="5"/>
    <m/>
    <n v="0"/>
    <n v="0"/>
    <s v="Relocate"/>
    <s v="12797190-002"/>
    <x v="1"/>
    <s v="Weyco ash box (1st)"/>
    <x v="1"/>
    <x v="11"/>
  </r>
  <r>
    <d v="2023-04-20T00:00:00"/>
    <m/>
    <s v="Dave"/>
    <s v="Rolloff"/>
    <x v="1"/>
    <x v="5"/>
    <m/>
    <n v="0"/>
    <n v="0"/>
    <s v="Delivery"/>
    <s v="273937-002"/>
    <x v="1"/>
    <s v="KM Transfer metal box"/>
    <x v="0"/>
    <x v="11"/>
  </r>
  <r>
    <d v="2023-04-20T00:00:00"/>
    <n v="24866"/>
    <s v="Paul"/>
    <s v="Rolloff"/>
    <x v="1"/>
    <x v="5"/>
    <n v="2640"/>
    <n v="1.32"/>
    <n v="0"/>
    <m/>
    <m/>
    <x v="1"/>
    <s v="OP Comingle"/>
    <x v="1"/>
    <x v="11"/>
  </r>
  <r>
    <d v="2023-04-11T00:00:00"/>
    <n v="24377"/>
    <s v="Dave"/>
    <s v="Rolloff"/>
    <x v="1"/>
    <x v="5"/>
    <n v="2400"/>
    <n v="1.2"/>
    <n v="0"/>
    <m/>
    <s v="273937-002"/>
    <x v="4"/>
    <s v="KM Trans OCC"/>
    <x v="0"/>
    <x v="11"/>
  </r>
  <r>
    <d v="2023-04-19T00:00:00"/>
    <n v="24798"/>
    <s v="Bob"/>
    <s v="Rolloff"/>
    <x v="1"/>
    <x v="5"/>
    <n v="1240"/>
    <n v="0.62"/>
    <n v="0"/>
    <m/>
    <s v="273937-002"/>
    <x v="1"/>
    <s v="KM Trans Comingle"/>
    <x v="0"/>
    <x v="11"/>
  </r>
  <r>
    <d v="2023-04-20T00:00:00"/>
    <n v="24874"/>
    <s v="Paul"/>
    <s v="Rolloff"/>
    <x v="1"/>
    <x v="5"/>
    <n v="3480"/>
    <n v="1.74"/>
    <n v="0"/>
    <m/>
    <s v="273937-002"/>
    <x v="6"/>
    <s v="KM Trans Glass"/>
    <x v="0"/>
    <x v="11"/>
  </r>
  <r>
    <d v="2023-04-20T00:00:00"/>
    <m/>
    <s v="Paul"/>
    <s v="Rolloff"/>
    <x v="0"/>
    <x v="5"/>
    <m/>
    <n v="0"/>
    <n v="0"/>
    <s v="Delivery"/>
    <n v="12806152"/>
    <x v="0"/>
    <m/>
    <x v="1"/>
    <x v="11"/>
  </r>
  <r>
    <d v="2023-04-19T00:00:00"/>
    <n v="24800"/>
    <s v="Bob"/>
    <s v="Rolloff"/>
    <x v="1"/>
    <x v="5"/>
    <n v="1280"/>
    <n v="0.64"/>
    <n v="0"/>
    <m/>
    <s v="268662-002"/>
    <x v="1"/>
    <s v="SHOA Comingle"/>
    <x v="1"/>
    <x v="11"/>
  </r>
  <r>
    <d v="2023-04-20T00:00:00"/>
    <n v="24880"/>
    <s v="Chad"/>
    <s v="Rolloff"/>
    <x v="1"/>
    <x v="5"/>
    <n v="1420"/>
    <n v="0.71"/>
    <n v="0"/>
    <m/>
    <s v="268662-002"/>
    <x v="6"/>
    <s v="SHOA Glass"/>
    <x v="1"/>
    <x v="11"/>
  </r>
  <r>
    <d v="2023-04-21T00:00:00"/>
    <m/>
    <s v="Paul"/>
    <s v="Rolloff"/>
    <x v="0"/>
    <x v="5"/>
    <m/>
    <n v="0"/>
    <n v="0"/>
    <s v="Delivery"/>
    <s v="12798506-002"/>
    <x v="0"/>
    <m/>
    <x v="1"/>
    <x v="11"/>
  </r>
  <r>
    <d v="2023-04-20T00:00:00"/>
    <n v="24887"/>
    <s v="Chad"/>
    <s v="Rolloff"/>
    <x v="1"/>
    <x v="5"/>
    <n v="1960"/>
    <n v="0.98"/>
    <n v="0"/>
    <m/>
    <m/>
    <x v="1"/>
    <s v="Ilw Comingle"/>
    <x v="1"/>
    <x v="11"/>
  </r>
  <r>
    <d v="2023-04-21T00:00:00"/>
    <n v="24890"/>
    <s v="Chad"/>
    <s v="Rolloff"/>
    <x v="1"/>
    <x v="5"/>
    <n v="2540"/>
    <n v="1.27"/>
    <n v="0"/>
    <m/>
    <m/>
    <x v="6"/>
    <s v="Ilw Glass"/>
    <x v="1"/>
    <x v="11"/>
  </r>
  <r>
    <d v="2023-04-21T00:00:00"/>
    <n v="24926"/>
    <s v="Bob"/>
    <s v="Rolloff"/>
    <x v="1"/>
    <x v="5"/>
    <n v="2220"/>
    <n v="1.1100000000000001"/>
    <n v="0"/>
    <m/>
    <m/>
    <x v="4"/>
    <s v="Chinook Occ"/>
    <x v="1"/>
    <x v="11"/>
  </r>
  <r>
    <d v="2023-04-21T00:00:00"/>
    <n v="24911"/>
    <s v="Bob"/>
    <s v="Rolloff"/>
    <x v="1"/>
    <x v="5"/>
    <n v="1920"/>
    <n v="0.96"/>
    <n v="0"/>
    <m/>
    <m/>
    <x v="4"/>
    <s v="SB Occ"/>
    <x v="1"/>
    <x v="11"/>
  </r>
  <r>
    <d v="2023-04-21T00:00:00"/>
    <n v="24916"/>
    <s v="Bob"/>
    <s v="Rolloff"/>
    <x v="1"/>
    <x v="5"/>
    <n v="2280"/>
    <n v="1.1399999999999999"/>
    <n v="0"/>
    <m/>
    <m/>
    <x v="4"/>
    <s v="Menlo Occ"/>
    <x v="1"/>
    <x v="11"/>
  </r>
  <r>
    <d v="2023-04-21T00:00:00"/>
    <m/>
    <s v="Paul"/>
    <s v="Rolloff"/>
    <x v="0"/>
    <x v="5"/>
    <m/>
    <n v="0"/>
    <n v="0"/>
    <s v="Delivery"/>
    <s v="270760-002"/>
    <x v="0"/>
    <s v="2 of 4 - 30yds"/>
    <x v="1"/>
    <x v="11"/>
  </r>
  <r>
    <d v="2023-04-12T00:00:00"/>
    <m/>
    <s v="Dave"/>
    <s v="Rolloff"/>
    <x v="0"/>
    <x v="5"/>
    <m/>
    <n v="0"/>
    <n v="0"/>
    <s v="Delivery"/>
    <s v="270760-002"/>
    <x v="0"/>
    <s v="2 of 4 - 30 yds"/>
    <x v="1"/>
    <x v="11"/>
  </r>
  <r>
    <d v="2023-04-21T00:00:00"/>
    <m/>
    <s v="Dave"/>
    <s v="Rolloff"/>
    <x v="0"/>
    <x v="5"/>
    <m/>
    <n v="0"/>
    <n v="0"/>
    <s v="Delivery"/>
    <s v="12798506-001"/>
    <x v="0"/>
    <m/>
    <x v="1"/>
    <x v="11"/>
  </r>
  <r>
    <d v="2023-04-22T00:00:00"/>
    <m/>
    <s v="Bob"/>
    <s v="Rolloff"/>
    <x v="1"/>
    <x v="5"/>
    <m/>
    <n v="0"/>
    <n v="0"/>
    <s v="Relocate"/>
    <s v="12797190-002"/>
    <x v="1"/>
    <s v="Weyco Ash Box (2nd)"/>
    <x v="1"/>
    <x v="11"/>
  </r>
  <r>
    <d v="2023-04-24T00:00:00"/>
    <m/>
    <s v="Dave"/>
    <s v="Rolloff"/>
    <x v="0"/>
    <x v="5"/>
    <m/>
    <n v="0"/>
    <n v="0"/>
    <s v="Delivery"/>
    <s v="261798-002"/>
    <x v="0"/>
    <m/>
    <x v="1"/>
    <x v="11"/>
  </r>
  <r>
    <d v="2023-04-24T00:00:00"/>
    <m/>
    <s v="Bob"/>
    <s v="Rolloff"/>
    <x v="0"/>
    <x v="5"/>
    <m/>
    <n v="0"/>
    <n v="0"/>
    <s v="Delivery"/>
    <s v="261467-002"/>
    <x v="0"/>
    <m/>
    <x v="1"/>
    <x v="11"/>
  </r>
  <r>
    <d v="2023-04-24T00:00:00"/>
    <n v="25064"/>
    <s v="Bob"/>
    <s v="Rolloff"/>
    <x v="1"/>
    <x v="5"/>
    <n v="2380"/>
    <n v="1.19"/>
    <n v="0"/>
    <m/>
    <m/>
    <x v="4"/>
    <s v="LB OCC"/>
    <x v="1"/>
    <x v="11"/>
  </r>
  <r>
    <d v="2023-04-24T00:00:00"/>
    <n v="25067"/>
    <s v="Bob"/>
    <s v="Rolloff"/>
    <x v="1"/>
    <x v="5"/>
    <n v="1620"/>
    <n v="0.81"/>
    <n v="0"/>
    <m/>
    <m/>
    <x v="4"/>
    <s v="OP OCC"/>
    <x v="1"/>
    <x v="11"/>
  </r>
  <r>
    <d v="2023-04-25T00:00:00"/>
    <m/>
    <s v="Paul"/>
    <s v="Rolloff"/>
    <x v="0"/>
    <x v="5"/>
    <m/>
    <n v="0"/>
    <n v="0"/>
    <s v="Delivery"/>
    <s v="260000-002"/>
    <x v="0"/>
    <m/>
    <x v="1"/>
    <x v="11"/>
  </r>
  <r>
    <d v="2023-04-26T00:00:00"/>
    <m/>
    <s v="Bob"/>
    <s v="Rolloff"/>
    <x v="0"/>
    <x v="5"/>
    <m/>
    <n v="0"/>
    <n v="0"/>
    <s v="Delivery"/>
    <n v="12806286"/>
    <x v="0"/>
    <m/>
    <x v="1"/>
    <x v="11"/>
  </r>
  <r>
    <d v="2023-04-26T00:00:00"/>
    <n v="25197"/>
    <s v="Chad"/>
    <s v="Rolloff"/>
    <x v="1"/>
    <x v="5"/>
    <n v="2160"/>
    <n v="1.08"/>
    <n v="0"/>
    <m/>
    <m/>
    <x v="1"/>
    <s v="Menlo Comingle"/>
    <x v="1"/>
    <x v="11"/>
  </r>
  <r>
    <d v="2023-04-26T00:00:00"/>
    <m/>
    <s v="Chad"/>
    <s v="Rolloff"/>
    <x v="0"/>
    <x v="5"/>
    <m/>
    <n v="0"/>
    <n v="0"/>
    <s v="Delivery"/>
    <n v="12806241"/>
    <x v="0"/>
    <m/>
    <x v="1"/>
    <x v="11"/>
  </r>
  <r>
    <d v="2023-04-27T00:00:00"/>
    <n v="25284"/>
    <s v="Bob"/>
    <s v="Rolloff"/>
    <x v="1"/>
    <x v="5"/>
    <n v="2120"/>
    <n v="1.06"/>
    <n v="0"/>
    <m/>
    <m/>
    <x v="4"/>
    <s v="OP OCC"/>
    <x v="1"/>
    <x v="11"/>
  </r>
  <r>
    <d v="2023-04-27T00:00:00"/>
    <n v="25309"/>
    <s v="Bob"/>
    <s v="Rolloff"/>
    <x v="1"/>
    <x v="5"/>
    <n v="1980"/>
    <n v="0.99"/>
    <n v="0"/>
    <m/>
    <m/>
    <x v="4"/>
    <s v="SB Occ"/>
    <x v="1"/>
    <x v="11"/>
  </r>
  <r>
    <d v="2023-04-27T00:00:00"/>
    <m/>
    <s v="Paul"/>
    <s v="Rolloff"/>
    <x v="1"/>
    <x v="5"/>
    <m/>
    <n v="0"/>
    <n v="0"/>
    <s v="Relocate"/>
    <s v="12797190-002"/>
    <x v="1"/>
    <s v="Weyco Ash box (2nd)"/>
    <x v="1"/>
    <x v="11"/>
  </r>
  <r>
    <d v="2023-04-27T00:00:00"/>
    <m/>
    <s v="Dave"/>
    <s v="Rolloff"/>
    <x v="0"/>
    <x v="5"/>
    <m/>
    <n v="0"/>
    <n v="0"/>
    <s v="Delivery"/>
    <n v="12803025"/>
    <x v="0"/>
    <m/>
    <x v="1"/>
    <x v="11"/>
  </r>
  <r>
    <d v="2023-04-28T00:00:00"/>
    <n v="25421"/>
    <s v="Dave"/>
    <s v="Rolloff"/>
    <x v="1"/>
    <x v="5"/>
    <n v="2440"/>
    <n v="1.22"/>
    <n v="0"/>
    <m/>
    <s v="268662-002"/>
    <x v="4"/>
    <s v="SHOA OCC"/>
    <x v="1"/>
    <x v="11"/>
  </r>
  <r>
    <d v="2023-04-28T00:00:00"/>
    <m/>
    <s v="Dave"/>
    <s v="Rolloff"/>
    <x v="0"/>
    <x v="5"/>
    <m/>
    <n v="0"/>
    <n v="0"/>
    <s v="Delivery"/>
    <n v="12806308"/>
    <x v="0"/>
    <m/>
    <x v="1"/>
    <x v="11"/>
  </r>
  <r>
    <d v="2023-04-30T00:00:00"/>
    <m/>
    <s v="Paul"/>
    <s v="Rolloff"/>
    <x v="1"/>
    <x v="5"/>
    <m/>
    <n v="0"/>
    <n v="0"/>
    <s v="Relocate"/>
    <s v="12797190-002"/>
    <x v="1"/>
    <s v="Weyco Ash box (1st)"/>
    <x v="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CE97A2-AA2E-4485-B341-0F3A981F886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E5:U23" firstHeaderRow="1" firstDataRow="2" firstDataCol="4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6">
        <item x="3"/>
        <item x="2"/>
        <item x="1"/>
        <item x="4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3"/>
        <item h="1" x="2"/>
        <item h="1" x="1"/>
        <item h="1" x="0"/>
        <item h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7">
        <item x="0"/>
        <item sd="0" x="6"/>
        <item x="3"/>
        <item x="4"/>
        <item x="5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17">
        <item m="1" x="15"/>
        <item x="0"/>
        <item x="1"/>
        <item x="2"/>
        <item x="3"/>
        <item x="4"/>
        <item x="5"/>
        <item m="1" x="12"/>
        <item x="6"/>
        <item m="1" x="14"/>
        <item m="1" x="13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3"/>
    <field x="5"/>
    <field x="4"/>
    <field x="11"/>
  </rowFields>
  <rowItems count="17">
    <i>
      <x/>
      <x/>
      <x v="2"/>
      <x v="2"/>
    </i>
    <i r="3">
      <x v="3"/>
    </i>
    <i r="2">
      <x v="4"/>
      <x/>
    </i>
    <i r="1">
      <x v="1"/>
      <x v="2"/>
      <x v="5"/>
    </i>
    <i r="2">
      <x v="4"/>
      <x v="5"/>
    </i>
    <i r="3">
      <x v="6"/>
    </i>
    <i t="default">
      <x/>
    </i>
    <i>
      <x v="1"/>
      <x/>
      <x/>
      <x/>
    </i>
    <i r="3">
      <x v="6"/>
    </i>
    <i r="2">
      <x v="1"/>
      <x/>
    </i>
    <i r="3">
      <x v="6"/>
    </i>
    <i r="2">
      <x v="2"/>
      <x v="4"/>
    </i>
    <i r="2">
      <x v="3"/>
      <x/>
    </i>
    <i r="3">
      <x v="6"/>
    </i>
    <i r="2">
      <x v="4"/>
      <x/>
    </i>
    <i t="default">
      <x v="1"/>
    </i>
    <i t="grand">
      <x/>
    </i>
  </rowItems>
  <colFields count="1">
    <field x="14"/>
  </colFields>
  <colItems count="13"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Tons" fld="7" baseField="14" baseItem="1" numFmtId="172"/>
  </dataFields>
  <formats count="77">
    <format dxfId="158">
      <pivotArea outline="0" collapsedLevelsAreSubtotals="1" fieldPosition="0"/>
    </format>
    <format dxfId="157">
      <pivotArea outline="0" fieldPosition="0">
        <references count="1">
          <reference field="4294967294" count="1">
            <x v="0"/>
          </reference>
        </references>
      </pivotArea>
    </format>
    <format dxfId="156">
      <pivotArea outline="0" collapsedLevelsAreSubtotals="1" fieldPosition="0">
        <references count="2">
          <reference field="5" count="1" selected="0">
            <x v="0"/>
          </reference>
          <reference field="13" count="2" selected="0">
            <x v="0"/>
            <x v="1"/>
          </reference>
        </references>
      </pivotArea>
    </format>
    <format dxfId="155">
      <pivotArea dataOnly="0" labelOnly="1" fieldPosition="0">
        <references count="2">
          <reference field="5" count="1" selected="0">
            <x v="0"/>
          </reference>
          <reference field="13" count="2">
            <x v="0"/>
            <x v="1"/>
          </reference>
        </references>
      </pivotArea>
    </format>
    <format dxfId="154">
      <pivotArea dataOnly="0" labelOnly="1" fieldPosition="0">
        <references count="2">
          <reference field="5" count="1" selected="0">
            <x v="1"/>
          </reference>
          <reference field="13" count="1">
            <x v="0"/>
          </reference>
        </references>
      </pivotArea>
    </format>
    <format dxfId="153">
      <pivotArea grandCol="1" outline="0" collapsedLevelsAreSubtotals="1" fieldPosition="0"/>
    </format>
    <format dxfId="152">
      <pivotArea dataOnly="0" labelOnly="1" grandCol="1" outline="0" fieldPosition="0"/>
    </format>
    <format dxfId="151">
      <pivotArea outline="0" collapsedLevelsAreSubtotals="1" fieldPosition="0">
        <references count="1">
          <reference field="5" count="1" selected="0" defaultSubtotal="1">
            <x v="0"/>
          </reference>
        </references>
      </pivotArea>
    </format>
    <format dxfId="150">
      <pivotArea dataOnly="0" labelOnly="1" fieldPosition="0">
        <references count="1">
          <reference field="5" count="1" defaultSubtotal="1">
            <x v="0"/>
          </reference>
        </references>
      </pivotArea>
    </format>
    <format dxfId="149">
      <pivotArea outline="0" collapsedLevelsAreSubtotals="1" fieldPosition="0">
        <references count="1">
          <reference field="5" count="1" selected="0" defaultSubtotal="1">
            <x v="1"/>
          </reference>
        </references>
      </pivotArea>
    </format>
    <format dxfId="148">
      <pivotArea dataOnly="0" labelOnly="1" fieldPosition="0">
        <references count="1">
          <reference field="5" count="1" defaultSubtotal="1">
            <x v="1"/>
          </reference>
        </references>
      </pivotArea>
    </format>
    <format dxfId="147">
      <pivotArea field="13" type="button" dataOnly="0" labelOnly="1" outline="0" axis="axisRow" fieldPosition="0"/>
    </format>
    <format dxfId="146">
      <pivotArea dataOnly="0" labelOnly="1" outline="0" fieldPosition="0">
        <references count="1">
          <reference field="13" count="1" defaultSubtotal="1">
            <x v="1"/>
          </reference>
        </references>
      </pivotArea>
    </format>
    <format dxfId="145">
      <pivotArea dataOnly="0" labelOnly="1" outline="0" fieldPosition="0">
        <references count="1">
          <reference field="13" count="2">
            <x v="0"/>
            <x v="1"/>
          </reference>
        </references>
      </pivotArea>
    </format>
    <format dxfId="144">
      <pivotArea dataOnly="0" labelOnly="1" outline="0" fieldPosition="0">
        <references count="1">
          <reference field="13" count="1" defaultSubtotal="1">
            <x v="0"/>
          </reference>
        </references>
      </pivotArea>
    </format>
    <format dxfId="143">
      <pivotArea dataOnly="0" labelOnly="1" outline="0" fieldPosition="0">
        <references count="2">
          <reference field="5" count="0"/>
          <reference field="13" count="1" selected="0">
            <x v="0"/>
          </reference>
        </references>
      </pivotArea>
    </format>
    <format dxfId="142">
      <pivotArea dataOnly="0" labelOnly="1" outline="0" fieldPosition="0">
        <references count="2">
          <reference field="5" count="0" defaultSubtotal="1"/>
          <reference field="13" count="1" selected="0">
            <x v="0"/>
          </reference>
        </references>
      </pivotArea>
    </format>
    <format dxfId="141">
      <pivotArea dataOnly="0" labelOnly="1" outline="0" fieldPosition="0">
        <references count="2">
          <reference field="5" count="1">
            <x v="0"/>
          </reference>
          <reference field="13" count="1" selected="0">
            <x v="1"/>
          </reference>
        </references>
      </pivotArea>
    </format>
    <format dxfId="140">
      <pivotArea dataOnly="0" labelOnly="1" outline="0" fieldPosition="0">
        <references count="2">
          <reference field="5" count="1" defaultSubtotal="1">
            <x v="0"/>
          </reference>
          <reference field="13" count="1" selected="0">
            <x v="1"/>
          </reference>
        </references>
      </pivotArea>
    </format>
    <format dxfId="139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138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137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136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135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134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133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13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31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30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129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28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127">
      <pivotArea outline="0" collapsedLevelsAreSubtotals="1" fieldPosition="0"/>
    </format>
    <format dxfId="126">
      <pivotArea type="origin" dataOnly="0" labelOnly="1" outline="0" offset="C1:D1" fieldPosition="0"/>
    </format>
    <format dxfId="125">
      <pivotArea field="14" type="button" dataOnly="0" labelOnly="1" outline="0" axis="axisCol" fieldPosition="0"/>
    </format>
    <format dxfId="124">
      <pivotArea type="topRight" dataOnly="0" labelOnly="1" outline="0" fieldPosition="0"/>
    </format>
    <format dxfId="123">
      <pivotArea field="4" type="button" dataOnly="0" labelOnly="1" outline="0" axis="axisRow" fieldPosition="2"/>
    </format>
    <format dxfId="122">
      <pivotArea field="11" type="button" dataOnly="0" labelOnly="1" outline="0" axis="axisRow" fieldPosition="3"/>
    </format>
    <format dxfId="121">
      <pivotArea dataOnly="0" labelOnly="1" outline="0" offset="C256:IV256" fieldPosition="0">
        <references count="1">
          <reference field="13" count="1" defaultSubtotal="1">
            <x v="0"/>
          </reference>
        </references>
      </pivotArea>
    </format>
    <format dxfId="120">
      <pivotArea dataOnly="0" labelOnly="1" outline="0" offset="C256:IV256" fieldPosition="0">
        <references count="1">
          <reference field="13" count="1" defaultSubtotal="1">
            <x v="1"/>
          </reference>
        </references>
      </pivotArea>
    </format>
    <format dxfId="119">
      <pivotArea dataOnly="0" labelOnly="1" grandRow="1" outline="0" offset="C256:IV256" fieldPosition="0"/>
    </format>
    <format dxfId="118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117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116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115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113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112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11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10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09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108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107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106">
      <pivotArea dataOnly="0" labelOnly="1" outline="0" fieldPosition="0">
        <references count="1">
          <reference field="14" count="0"/>
        </references>
      </pivotArea>
    </format>
    <format dxfId="105">
      <pivotArea dataOnly="0" labelOnly="1" grandCol="1" outline="0" fieldPosition="0"/>
    </format>
    <format dxfId="104">
      <pivotArea outline="0" collapsedLevelsAreSubtotals="1" fieldPosition="0"/>
    </format>
    <format dxfId="103">
      <pivotArea type="origin" dataOnly="0" labelOnly="1" outline="0" offset="C1:D1" fieldPosition="0"/>
    </format>
    <format dxfId="102">
      <pivotArea field="14" type="button" dataOnly="0" labelOnly="1" outline="0" axis="axisCol" fieldPosition="0"/>
    </format>
    <format dxfId="101">
      <pivotArea type="topRight" dataOnly="0" labelOnly="1" outline="0" fieldPosition="0"/>
    </format>
    <format dxfId="100">
      <pivotArea field="4" type="button" dataOnly="0" labelOnly="1" outline="0" axis="axisRow" fieldPosition="2"/>
    </format>
    <format dxfId="99">
      <pivotArea field="11" type="button" dataOnly="0" labelOnly="1" outline="0" axis="axisRow" fieldPosition="3"/>
    </format>
    <format dxfId="98">
      <pivotArea dataOnly="0" labelOnly="1" outline="0" offset="C256:IV256" fieldPosition="0">
        <references count="1">
          <reference field="13" count="1" defaultSubtotal="1">
            <x v="0"/>
          </reference>
        </references>
      </pivotArea>
    </format>
    <format dxfId="97">
      <pivotArea dataOnly="0" labelOnly="1" outline="0" offset="C256:IV256" fieldPosition="0">
        <references count="1">
          <reference field="13" count="1" defaultSubtotal="1">
            <x v="1"/>
          </reference>
        </references>
      </pivotArea>
    </format>
    <format dxfId="96">
      <pivotArea dataOnly="0" labelOnly="1" grandRow="1" outline="0" offset="C256:IV256" fieldPosition="0"/>
    </format>
    <format dxfId="95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0"/>
          </reference>
          <reference field="13" count="1" selected="0">
            <x v="0"/>
          </reference>
        </references>
      </pivotArea>
    </format>
    <format dxfId="94">
      <pivotArea dataOnly="0" labelOnly="1" outline="0" fieldPosition="0">
        <references count="3">
          <reference field="4" count="2">
            <x v="2"/>
            <x v="4"/>
          </reference>
          <reference field="5" count="1" selected="0">
            <x v="1"/>
          </reference>
          <reference field="13" count="1" selected="0">
            <x v="0"/>
          </reference>
        </references>
      </pivotArea>
    </format>
    <format dxfId="93">
      <pivotArea dataOnly="0" labelOnly="1" outline="0" fieldPosition="0">
        <references count="3">
          <reference field="4" count="5">
            <x v="0"/>
            <x v="1"/>
            <x v="2"/>
            <x v="3"/>
            <x v="4"/>
          </reference>
          <reference field="5" count="1" selected="0">
            <x v="0"/>
          </reference>
          <reference field="13" count="1" selected="0">
            <x v="1"/>
          </reference>
        </references>
      </pivotArea>
    </format>
    <format dxfId="92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2">
            <x v="2"/>
            <x v="3"/>
          </reference>
          <reference field="13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0"/>
          </reference>
        </references>
      </pivotArea>
    </format>
    <format dxfId="90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1"/>
          </reference>
          <reference field="11" count="1">
            <x v="5"/>
          </reference>
          <reference field="13" count="1" selected="0">
            <x v="0"/>
          </reference>
        </references>
      </pivotArea>
    </format>
    <format dxfId="89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1"/>
          </reference>
          <reference field="11" count="2">
            <x v="5"/>
            <x v="6"/>
          </reference>
          <reference field="13" count="1" selected="0">
            <x v="0"/>
          </reference>
        </references>
      </pivotArea>
    </format>
    <format dxfId="8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87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86">
      <pivotArea dataOnly="0" labelOnly="1" outline="0" fieldPosition="0">
        <references count="4">
          <reference field="4" count="1" selected="0">
            <x v="2"/>
          </reference>
          <reference field="5" count="1" selected="0">
            <x v="0"/>
          </reference>
          <reference field="11" count="1">
            <x v="4"/>
          </reference>
          <reference field="13" count="1" selected="0">
            <x v="1"/>
          </reference>
        </references>
      </pivotArea>
    </format>
    <format dxfId="85">
      <pivotArea dataOnly="0" labelOnly="1" outline="0" fieldPosition="0">
        <references count="4">
          <reference field="4" count="1" selected="0">
            <x v="3"/>
          </reference>
          <reference field="5" count="1" selected="0">
            <x v="0"/>
          </reference>
          <reference field="11" count="2">
            <x v="0"/>
            <x v="6"/>
          </reference>
          <reference field="13" count="1" selected="0">
            <x v="1"/>
          </reference>
        </references>
      </pivotArea>
    </format>
    <format dxfId="84">
      <pivotArea dataOnly="0" labelOnly="1" outline="0" fieldPosition="0">
        <references count="4">
          <reference field="4" count="1" selected="0">
            <x v="4"/>
          </reference>
          <reference field="5" count="1" selected="0">
            <x v="0"/>
          </reference>
          <reference field="11" count="1">
            <x v="0"/>
          </reference>
          <reference field="13" count="1" selected="0">
            <x v="1"/>
          </reference>
        </references>
      </pivotArea>
    </format>
    <format dxfId="83">
      <pivotArea dataOnly="0" labelOnly="1" outline="0" fieldPosition="0">
        <references count="1">
          <reference field="14" count="0"/>
        </references>
      </pivotArea>
    </format>
    <format dxfId="8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058E-3824-4B65-AE55-B758B2FE4AAE}">
  <sheetPr>
    <tabColor theme="9" tint="0.59999389629810485"/>
    <pageSetUpPr fitToPage="1"/>
  </sheetPr>
  <dimension ref="A1:M342"/>
  <sheetViews>
    <sheetView showGridLines="0" view="pageBreakPreview" topLeftCell="A4" zoomScale="60" zoomScaleNormal="100" workbookViewId="0">
      <selection activeCell="C55" sqref="C55"/>
    </sheetView>
  </sheetViews>
  <sheetFormatPr defaultColWidth="9.140625" defaultRowHeight="12.75" x14ac:dyDescent="0.2"/>
  <cols>
    <col min="1" max="1" width="36.28515625" style="37" bestFit="1" customWidth="1"/>
    <col min="2" max="2" width="13.140625" style="37" bestFit="1" customWidth="1"/>
    <col min="3" max="3" width="22" style="37" customWidth="1"/>
    <col min="4" max="4" width="9.5703125" style="37" bestFit="1" customWidth="1"/>
    <col min="5" max="5" width="10.7109375" style="37" bestFit="1" customWidth="1"/>
    <col min="6" max="6" width="11.140625" style="37" bestFit="1" customWidth="1"/>
    <col min="7" max="7" width="12.28515625" style="37" bestFit="1" customWidth="1"/>
    <col min="8" max="8" width="9" style="37" bestFit="1" customWidth="1"/>
    <col min="9" max="9" width="9.28515625" style="37" bestFit="1" customWidth="1"/>
    <col min="10" max="10" width="9.5703125" style="37" bestFit="1" customWidth="1"/>
    <col min="11" max="11" width="14.5703125" style="37" customWidth="1"/>
    <col min="12" max="12" width="9.140625" style="37"/>
    <col min="13" max="13" width="17.42578125" style="37" customWidth="1"/>
    <col min="14" max="16384" width="9.140625" style="37"/>
  </cols>
  <sheetData>
    <row r="1" spans="1:10" x14ac:dyDescent="0.2">
      <c r="A1" s="36" t="s">
        <v>145</v>
      </c>
    </row>
    <row r="2" spans="1:10" x14ac:dyDescent="0.2">
      <c r="A2" s="36" t="s">
        <v>70</v>
      </c>
    </row>
    <row r="3" spans="1:10" x14ac:dyDescent="0.2">
      <c r="A3" s="36" t="s">
        <v>146</v>
      </c>
    </row>
    <row r="5" spans="1:10" x14ac:dyDescent="0.2">
      <c r="A5" s="287" t="s">
        <v>71</v>
      </c>
      <c r="B5" s="287"/>
      <c r="C5" s="287"/>
      <c r="D5" s="287"/>
      <c r="E5" s="287"/>
      <c r="F5" s="287"/>
      <c r="G5" s="287"/>
      <c r="H5" s="287"/>
      <c r="I5" s="287"/>
      <c r="J5" s="4"/>
    </row>
    <row r="6" spans="1:10" x14ac:dyDescent="0.2">
      <c r="A6" s="37" t="s">
        <v>72</v>
      </c>
      <c r="C6" s="38" t="s">
        <v>73</v>
      </c>
      <c r="D6" s="38" t="s">
        <v>74</v>
      </c>
      <c r="E6" s="38" t="s">
        <v>75</v>
      </c>
      <c r="F6" s="38" t="s">
        <v>76</v>
      </c>
      <c r="G6" s="38" t="s">
        <v>77</v>
      </c>
      <c r="H6" s="38" t="s">
        <v>78</v>
      </c>
      <c r="I6" s="38" t="s">
        <v>79</v>
      </c>
    </row>
    <row r="7" spans="1:10" x14ac:dyDescent="0.2">
      <c r="A7" s="37" t="s">
        <v>80</v>
      </c>
      <c r="C7" s="39">
        <f>+C11*5</f>
        <v>21.65</v>
      </c>
      <c r="D7" s="40">
        <f>ROUND($C$7*2,2)</f>
        <v>43.3</v>
      </c>
      <c r="E7" s="40">
        <f>ROUND($C$7*3,2)</f>
        <v>64.95</v>
      </c>
      <c r="F7" s="40">
        <f>ROUND($C$7*4,2)</f>
        <v>86.6</v>
      </c>
      <c r="G7" s="40">
        <f>ROUND($C$7*5,2)</f>
        <v>108.25</v>
      </c>
      <c r="H7" s="40">
        <f>ROUND($C$7*6,2)</f>
        <v>129.9</v>
      </c>
      <c r="I7" s="40">
        <f>ROUND($C$7*7,2)</f>
        <v>151.55000000000001</v>
      </c>
    </row>
    <row r="8" spans="1:10" x14ac:dyDescent="0.2">
      <c r="A8" s="37" t="s">
        <v>81</v>
      </c>
      <c r="C8" s="39">
        <f>+C11*4</f>
        <v>17.32</v>
      </c>
      <c r="D8" s="40">
        <f>ROUND($C$8*2,2)</f>
        <v>34.64</v>
      </c>
      <c r="E8" s="40">
        <f>ROUND($C$8*3,2)</f>
        <v>51.96</v>
      </c>
      <c r="F8" s="40">
        <f>ROUND($C$8*4,2)</f>
        <v>69.28</v>
      </c>
      <c r="G8" s="40">
        <f>ROUND($C$8*5,2)</f>
        <v>86.6</v>
      </c>
      <c r="H8" s="40">
        <f>ROUND($C$8*6,2)</f>
        <v>103.92</v>
      </c>
      <c r="I8" s="40">
        <f>ROUND($C$8*7,2)</f>
        <v>121.24</v>
      </c>
    </row>
    <row r="9" spans="1:10" x14ac:dyDescent="0.2">
      <c r="A9" s="37" t="s">
        <v>82</v>
      </c>
      <c r="C9" s="39">
        <f>+C11*3</f>
        <v>12.99</v>
      </c>
      <c r="D9" s="40">
        <f>ROUND($C$9*2,2)</f>
        <v>25.98</v>
      </c>
      <c r="E9" s="40">
        <f>ROUND($C$9*3,2)</f>
        <v>38.97</v>
      </c>
      <c r="F9" s="40">
        <f>ROUND($C$9*4,2)</f>
        <v>51.96</v>
      </c>
      <c r="G9" s="40">
        <f>ROUND($C$9*5,2)</f>
        <v>64.95</v>
      </c>
      <c r="H9" s="40">
        <f>ROUND($C$9*6,2)</f>
        <v>77.94</v>
      </c>
      <c r="I9" s="40">
        <f>ROUND($C$9*7,2)</f>
        <v>90.93</v>
      </c>
    </row>
    <row r="10" spans="1:10" x14ac:dyDescent="0.2">
      <c r="A10" s="37" t="s">
        <v>83</v>
      </c>
      <c r="C10" s="39">
        <f>+C11*2</f>
        <v>8.66</v>
      </c>
      <c r="D10" s="41">
        <f>ROUND($C$10*2,2)</f>
        <v>17.32</v>
      </c>
      <c r="E10" s="41">
        <f>ROUND($C$10*3,2)</f>
        <v>25.98</v>
      </c>
      <c r="F10" s="41">
        <f>ROUND($C$10*4,2)</f>
        <v>34.64</v>
      </c>
      <c r="G10" s="41">
        <f>ROUND($C$10*5,2)</f>
        <v>43.3</v>
      </c>
      <c r="H10" s="41">
        <f>ROUND($C$10*6,2)</f>
        <v>51.96</v>
      </c>
      <c r="I10" s="41">
        <f>ROUND($C$10*7,2)</f>
        <v>60.62</v>
      </c>
    </row>
    <row r="11" spans="1:10" x14ac:dyDescent="0.2">
      <c r="A11" s="37" t="s">
        <v>84</v>
      </c>
      <c r="C11" s="39">
        <f>ROUND(52/12,2)</f>
        <v>4.33</v>
      </c>
      <c r="D11" s="41">
        <f>ROUND($C$11*2,2)</f>
        <v>8.66</v>
      </c>
      <c r="E11" s="41">
        <f>ROUND($C$11*3,2)</f>
        <v>12.99</v>
      </c>
      <c r="F11" s="41">
        <f>ROUND($C$11*4,2)</f>
        <v>17.32</v>
      </c>
      <c r="G11" s="41">
        <f>ROUND($C$11*5,2)</f>
        <v>21.65</v>
      </c>
      <c r="H11" s="41">
        <f>ROUND($C$11*6,2)</f>
        <v>25.98</v>
      </c>
      <c r="I11" s="41">
        <f>ROUND($C$11*7,2)</f>
        <v>30.31</v>
      </c>
    </row>
    <row r="12" spans="1:10" x14ac:dyDescent="0.2">
      <c r="A12" s="37" t="s">
        <v>85</v>
      </c>
      <c r="C12" s="39">
        <f>ROUND(26/12,2)</f>
        <v>2.17</v>
      </c>
      <c r="D12" s="41">
        <f>ROUND($C$12*2,2)</f>
        <v>4.34</v>
      </c>
      <c r="E12" s="41">
        <f>ROUND($C$12*3,2)</f>
        <v>6.51</v>
      </c>
      <c r="F12" s="41">
        <f>ROUND($C$12*4,2)</f>
        <v>8.68</v>
      </c>
      <c r="G12" s="41">
        <f>ROUND($C$12*5,2)</f>
        <v>10.85</v>
      </c>
      <c r="H12" s="41">
        <f>ROUND($C$12*6,2)</f>
        <v>13.02</v>
      </c>
      <c r="I12" s="41">
        <f>ROUND($C$12*7,2)</f>
        <v>15.19</v>
      </c>
    </row>
    <row r="13" spans="1:10" x14ac:dyDescent="0.2">
      <c r="A13" s="37" t="s">
        <v>86</v>
      </c>
      <c r="C13" s="39">
        <f>12/12</f>
        <v>1</v>
      </c>
      <c r="D13" s="41">
        <f>$C$13*2</f>
        <v>2</v>
      </c>
      <c r="E13" s="41">
        <f>$C$13*3</f>
        <v>3</v>
      </c>
      <c r="F13" s="41">
        <f>$C$13*4</f>
        <v>4</v>
      </c>
      <c r="G13" s="41">
        <f>$C$13*5</f>
        <v>5</v>
      </c>
      <c r="H13" s="41">
        <f>$C$13*6</f>
        <v>6</v>
      </c>
      <c r="I13" s="41">
        <f>$C$13*7</f>
        <v>7</v>
      </c>
    </row>
    <row r="14" spans="1:10" x14ac:dyDescent="0.2">
      <c r="A14" s="37" t="s">
        <v>87</v>
      </c>
      <c r="C14" s="39">
        <v>1</v>
      </c>
      <c r="D14" s="41"/>
      <c r="E14" s="41"/>
      <c r="F14" s="41"/>
      <c r="G14" s="41"/>
      <c r="H14" s="41"/>
      <c r="I14" s="41"/>
    </row>
    <row r="15" spans="1:10" x14ac:dyDescent="0.2">
      <c r="A15" s="287" t="s">
        <v>88</v>
      </c>
      <c r="B15" s="287"/>
      <c r="C15" s="287"/>
      <c r="D15" s="41"/>
      <c r="E15" s="41"/>
      <c r="F15" s="41"/>
      <c r="G15" s="41"/>
      <c r="H15" s="41"/>
      <c r="I15" s="41"/>
    </row>
    <row r="16" spans="1:10" x14ac:dyDescent="0.2">
      <c r="A16" s="42" t="s">
        <v>89</v>
      </c>
      <c r="B16" s="42"/>
      <c r="C16" s="43" t="s">
        <v>90</v>
      </c>
      <c r="D16" s="41"/>
      <c r="E16" s="41"/>
      <c r="F16" s="41"/>
      <c r="G16" s="41"/>
      <c r="H16" s="41"/>
      <c r="I16" s="41"/>
    </row>
    <row r="17" spans="1:9" x14ac:dyDescent="0.2">
      <c r="A17" s="44" t="s">
        <v>91</v>
      </c>
      <c r="B17" s="44"/>
      <c r="C17" s="45">
        <v>20</v>
      </c>
      <c r="D17" s="41"/>
      <c r="E17" s="41"/>
      <c r="F17" s="41"/>
      <c r="G17" s="41"/>
      <c r="H17" s="41"/>
      <c r="I17" s="41"/>
    </row>
    <row r="18" spans="1:9" x14ac:dyDescent="0.2">
      <c r="A18" s="44" t="s">
        <v>92</v>
      </c>
      <c r="B18" s="44"/>
      <c r="C18" s="45">
        <v>34</v>
      </c>
      <c r="D18" s="41"/>
      <c r="E18" s="41"/>
      <c r="F18" s="41"/>
      <c r="G18" s="41"/>
      <c r="H18" s="41"/>
      <c r="I18" s="41"/>
    </row>
    <row r="19" spans="1:9" x14ac:dyDescent="0.2">
      <c r="A19" s="44" t="s">
        <v>93</v>
      </c>
      <c r="B19" s="44"/>
      <c r="C19" s="45">
        <v>51</v>
      </c>
      <c r="D19" s="41"/>
      <c r="E19" s="41"/>
      <c r="F19" s="41"/>
      <c r="G19" s="41"/>
      <c r="H19" s="41"/>
      <c r="I19" s="41"/>
    </row>
    <row r="20" spans="1:9" x14ac:dyDescent="0.2">
      <c r="A20" s="44" t="s">
        <v>94</v>
      </c>
      <c r="B20" s="44"/>
      <c r="C20" s="45">
        <v>77</v>
      </c>
      <c r="D20" s="41"/>
      <c r="E20" s="41"/>
      <c r="F20" s="41"/>
      <c r="G20" s="37" t="s">
        <v>95</v>
      </c>
      <c r="H20" s="45">
        <v>2000</v>
      </c>
      <c r="I20" s="41"/>
    </row>
    <row r="21" spans="1:9" x14ac:dyDescent="0.2">
      <c r="A21" s="44" t="s">
        <v>96</v>
      </c>
      <c r="B21" s="44"/>
      <c r="C21" s="45">
        <v>97</v>
      </c>
      <c r="D21" s="41"/>
      <c r="E21" s="41"/>
      <c r="F21" s="41"/>
      <c r="G21" s="37" t="s">
        <v>97</v>
      </c>
      <c r="H21" s="46" t="s">
        <v>18</v>
      </c>
      <c r="I21" s="41"/>
    </row>
    <row r="22" spans="1:9" x14ac:dyDescent="0.2">
      <c r="A22" s="44" t="s">
        <v>98</v>
      </c>
      <c r="B22" s="44"/>
      <c r="C22" s="47">
        <v>117</v>
      </c>
      <c r="D22" s="41"/>
      <c r="E22" s="41"/>
      <c r="F22" s="41"/>
      <c r="I22" s="41"/>
    </row>
    <row r="23" spans="1:9" x14ac:dyDescent="0.2">
      <c r="A23" s="44" t="s">
        <v>99</v>
      </c>
      <c r="B23" s="44"/>
      <c r="C23" s="47">
        <v>137</v>
      </c>
      <c r="D23" s="41"/>
      <c r="E23" s="41"/>
      <c r="F23" s="41"/>
      <c r="G23" s="48" t="s">
        <v>100</v>
      </c>
      <c r="H23" s="49">
        <v>12</v>
      </c>
      <c r="I23" s="41"/>
    </row>
    <row r="24" spans="1:9" x14ac:dyDescent="0.2">
      <c r="A24" s="44" t="s">
        <v>101</v>
      </c>
      <c r="B24" s="44"/>
      <c r="C24" s="47">
        <f>C23+20+20</f>
        <v>177</v>
      </c>
      <c r="D24" s="41"/>
      <c r="E24" s="41"/>
      <c r="F24" s="41"/>
      <c r="G24" s="48"/>
      <c r="H24" s="49"/>
      <c r="I24" s="41"/>
    </row>
    <row r="25" spans="1:9" x14ac:dyDescent="0.2">
      <c r="A25" s="44" t="s">
        <v>102</v>
      </c>
      <c r="B25" s="44"/>
      <c r="C25" s="47">
        <v>40</v>
      </c>
      <c r="D25" s="41" t="s">
        <v>103</v>
      </c>
      <c r="E25" s="41"/>
      <c r="F25" s="41"/>
      <c r="G25" s="50"/>
      <c r="H25" s="51"/>
      <c r="I25" s="41"/>
    </row>
    <row r="26" spans="1:9" x14ac:dyDescent="0.2">
      <c r="A26" s="44" t="s">
        <v>104</v>
      </c>
      <c r="B26" s="44"/>
      <c r="C26" s="47">
        <v>47</v>
      </c>
      <c r="D26" s="41"/>
      <c r="E26" s="41"/>
      <c r="F26" s="41"/>
      <c r="G26" s="41"/>
      <c r="H26" s="41"/>
      <c r="I26" s="41"/>
    </row>
    <row r="27" spans="1:9" x14ac:dyDescent="0.2">
      <c r="A27" s="44" t="s">
        <v>105</v>
      </c>
      <c r="B27" s="44"/>
      <c r="C27" s="47">
        <f>C19</f>
        <v>51</v>
      </c>
      <c r="D27" s="41"/>
      <c r="E27" s="41"/>
      <c r="F27" s="41"/>
      <c r="G27" s="41"/>
      <c r="H27" s="41"/>
      <c r="I27" s="41"/>
    </row>
    <row r="28" spans="1:9" x14ac:dyDescent="0.2">
      <c r="A28" s="44" t="s">
        <v>106</v>
      </c>
      <c r="B28" s="44"/>
      <c r="C28" s="47">
        <v>68</v>
      </c>
      <c r="D28" s="41"/>
      <c r="E28" s="41"/>
      <c r="F28" s="41"/>
      <c r="G28" s="41"/>
      <c r="H28" s="41"/>
      <c r="I28" s="41"/>
    </row>
    <row r="29" spans="1:9" x14ac:dyDescent="0.2">
      <c r="A29" s="44" t="s">
        <v>107</v>
      </c>
      <c r="B29" s="44"/>
      <c r="C29" s="47">
        <f>C20</f>
        <v>77</v>
      </c>
      <c r="D29" s="41"/>
      <c r="E29" s="41"/>
      <c r="F29" s="41"/>
      <c r="G29" s="41"/>
      <c r="H29" s="41"/>
      <c r="I29" s="41"/>
    </row>
    <row r="30" spans="1:9" x14ac:dyDescent="0.2">
      <c r="A30" s="44" t="s">
        <v>108</v>
      </c>
      <c r="B30" s="44"/>
      <c r="C30" s="47">
        <v>34</v>
      </c>
      <c r="D30" s="41"/>
      <c r="E30" s="41"/>
      <c r="F30" s="41"/>
      <c r="G30" s="41"/>
      <c r="H30" s="41"/>
      <c r="I30" s="41"/>
    </row>
    <row r="31" spans="1:9" x14ac:dyDescent="0.2">
      <c r="A31" s="44" t="s">
        <v>109</v>
      </c>
      <c r="B31" s="44"/>
      <c r="C31" s="47">
        <v>34</v>
      </c>
      <c r="D31" s="41"/>
      <c r="E31" s="41"/>
      <c r="F31" s="41"/>
      <c r="G31" s="41"/>
      <c r="H31" s="41"/>
      <c r="I31" s="41"/>
    </row>
    <row r="32" spans="1:9" x14ac:dyDescent="0.2">
      <c r="A32" s="42" t="s">
        <v>110</v>
      </c>
      <c r="B32" s="42"/>
      <c r="C32" s="47"/>
      <c r="D32" s="41"/>
      <c r="E32" s="41"/>
      <c r="F32" s="41"/>
      <c r="G32" s="41"/>
      <c r="H32" s="41"/>
      <c r="I32" s="41"/>
    </row>
    <row r="33" spans="1:9" x14ac:dyDescent="0.2">
      <c r="A33" s="44" t="s">
        <v>111</v>
      </c>
      <c r="B33" s="44"/>
      <c r="C33" s="47">
        <v>29</v>
      </c>
      <c r="D33" s="41"/>
      <c r="E33" s="41"/>
      <c r="F33" s="41"/>
      <c r="G33" s="41"/>
      <c r="H33" s="41"/>
      <c r="I33" s="41"/>
    </row>
    <row r="34" spans="1:9" x14ac:dyDescent="0.2">
      <c r="A34" s="44" t="s">
        <v>112</v>
      </c>
      <c r="B34" s="44"/>
      <c r="C34" s="47">
        <v>125</v>
      </c>
      <c r="D34" s="41"/>
      <c r="E34" s="41"/>
      <c r="F34" s="41"/>
      <c r="G34" s="41"/>
      <c r="H34" s="41"/>
      <c r="I34" s="41"/>
    </row>
    <row r="35" spans="1:9" x14ac:dyDescent="0.2">
      <c r="A35" s="44" t="s">
        <v>113</v>
      </c>
      <c r="B35" s="44"/>
      <c r="C35" s="47">
        <v>175</v>
      </c>
      <c r="D35" s="41"/>
      <c r="E35" s="41"/>
      <c r="F35" s="41"/>
      <c r="G35" s="41"/>
      <c r="H35" s="41"/>
      <c r="I35" s="41"/>
    </row>
    <row r="36" spans="1:9" x14ac:dyDescent="0.2">
      <c r="A36" s="44" t="s">
        <v>114</v>
      </c>
      <c r="B36" s="44"/>
      <c r="C36" s="47">
        <v>250</v>
      </c>
      <c r="D36" s="41"/>
      <c r="E36" s="41"/>
      <c r="F36" s="41"/>
      <c r="G36" s="41"/>
      <c r="H36" s="41"/>
      <c r="I36" s="41"/>
    </row>
    <row r="37" spans="1:9" x14ac:dyDescent="0.2">
      <c r="A37" s="44" t="s">
        <v>115</v>
      </c>
      <c r="B37" s="44"/>
      <c r="C37" s="47">
        <v>324</v>
      </c>
      <c r="D37" s="41"/>
      <c r="E37" s="41"/>
      <c r="F37" s="41"/>
      <c r="G37" s="41"/>
      <c r="H37" s="41"/>
      <c r="I37" s="41"/>
    </row>
    <row r="38" spans="1:9" x14ac:dyDescent="0.2">
      <c r="A38" s="44" t="s">
        <v>116</v>
      </c>
      <c r="B38" s="44"/>
      <c r="C38" s="47">
        <v>473</v>
      </c>
      <c r="D38" s="41"/>
      <c r="E38" s="41"/>
      <c r="F38" s="41"/>
      <c r="G38" s="41"/>
      <c r="H38" s="41"/>
      <c r="I38" s="41"/>
    </row>
    <row r="39" spans="1:9" x14ac:dyDescent="0.2">
      <c r="A39" s="44" t="s">
        <v>117</v>
      </c>
      <c r="B39" s="44"/>
      <c r="C39" s="47">
        <v>613</v>
      </c>
      <c r="D39" s="41"/>
      <c r="E39" s="41"/>
      <c r="F39" s="41"/>
      <c r="G39" s="41"/>
      <c r="H39" s="41"/>
      <c r="I39" s="41"/>
    </row>
    <row r="40" spans="1:9" x14ac:dyDescent="0.2">
      <c r="A40" s="52" t="s">
        <v>118</v>
      </c>
      <c r="B40" s="52"/>
      <c r="C40" s="47">
        <f>C39+115</f>
        <v>728</v>
      </c>
      <c r="D40" s="41"/>
      <c r="E40" s="41"/>
      <c r="F40" s="41"/>
      <c r="G40" s="41"/>
      <c r="H40" s="41"/>
      <c r="I40" s="41"/>
    </row>
    <row r="41" spans="1:9" x14ac:dyDescent="0.2">
      <c r="A41" s="44" t="s">
        <v>119</v>
      </c>
      <c r="B41" s="44"/>
      <c r="C41" s="47">
        <v>840</v>
      </c>
      <c r="D41" s="41"/>
      <c r="E41" s="41"/>
      <c r="F41" s="41"/>
      <c r="G41" s="41"/>
      <c r="H41" s="41"/>
      <c r="I41" s="41"/>
    </row>
    <row r="42" spans="1:9" x14ac:dyDescent="0.2">
      <c r="A42" s="44" t="s">
        <v>120</v>
      </c>
      <c r="B42" s="44"/>
      <c r="C42" s="47">
        <v>980</v>
      </c>
      <c r="D42" s="41"/>
      <c r="E42" s="41"/>
      <c r="F42" s="41"/>
      <c r="G42" s="41"/>
      <c r="H42" s="41"/>
      <c r="I42" s="41"/>
    </row>
    <row r="43" spans="1:9" x14ac:dyDescent="0.2">
      <c r="A43" s="53" t="s">
        <v>121</v>
      </c>
      <c r="B43" s="53">
        <v>2.25</v>
      </c>
      <c r="C43" s="47"/>
      <c r="D43" s="54"/>
      <c r="E43" s="41"/>
      <c r="F43" s="41"/>
      <c r="G43" s="41"/>
      <c r="H43" s="41"/>
      <c r="I43" s="41"/>
    </row>
    <row r="44" spans="1:9" x14ac:dyDescent="0.2">
      <c r="A44" s="44" t="s">
        <v>122</v>
      </c>
      <c r="B44" s="44"/>
      <c r="C44" s="47">
        <f>C37*$B$43</f>
        <v>729</v>
      </c>
      <c r="D44" s="41" t="s">
        <v>103</v>
      </c>
      <c r="E44" s="41"/>
      <c r="F44" s="41"/>
      <c r="G44" s="41"/>
      <c r="H44" s="41"/>
      <c r="I44" s="41"/>
    </row>
    <row r="45" spans="1:9" x14ac:dyDescent="0.2">
      <c r="A45" s="44" t="s">
        <v>123</v>
      </c>
      <c r="B45" s="44"/>
      <c r="C45" s="45">
        <f>C39*$B$43</f>
        <v>1379.25</v>
      </c>
      <c r="D45" s="41" t="s">
        <v>103</v>
      </c>
      <c r="E45" s="41"/>
      <c r="F45" s="41"/>
      <c r="G45" s="41"/>
      <c r="H45" s="41"/>
      <c r="I45" s="41"/>
    </row>
    <row r="46" spans="1:9" x14ac:dyDescent="0.2">
      <c r="A46" s="44" t="s">
        <v>124</v>
      </c>
      <c r="B46" s="44"/>
      <c r="C46" s="45">
        <f>C41*$B$43</f>
        <v>1890</v>
      </c>
      <c r="D46" s="41" t="s">
        <v>103</v>
      </c>
      <c r="E46" s="41"/>
      <c r="F46" s="41"/>
      <c r="G46" s="41"/>
      <c r="H46" s="41"/>
      <c r="I46" s="41"/>
    </row>
    <row r="47" spans="1:9" x14ac:dyDescent="0.2">
      <c r="A47" s="53" t="s">
        <v>125</v>
      </c>
      <c r="B47" s="53">
        <v>3</v>
      </c>
      <c r="C47" s="45"/>
      <c r="D47" s="41"/>
      <c r="E47" s="41"/>
      <c r="F47" s="41"/>
      <c r="G47" s="41"/>
      <c r="H47" s="41"/>
      <c r="I47" s="41"/>
    </row>
    <row r="48" spans="1:9" x14ac:dyDescent="0.2">
      <c r="A48" s="44" t="s">
        <v>122</v>
      </c>
      <c r="B48" s="44"/>
      <c r="C48" s="55">
        <f>C37*$B$47</f>
        <v>972</v>
      </c>
      <c r="D48" s="41" t="s">
        <v>103</v>
      </c>
      <c r="E48" s="41"/>
      <c r="F48" s="41"/>
      <c r="G48" s="41"/>
      <c r="H48" s="41"/>
      <c r="I48" s="41"/>
    </row>
    <row r="49" spans="1:9" x14ac:dyDescent="0.2">
      <c r="A49" s="44" t="s">
        <v>126</v>
      </c>
      <c r="B49" s="44"/>
      <c r="C49" s="55">
        <f>C38*$B$47</f>
        <v>1419</v>
      </c>
      <c r="D49" s="41" t="s">
        <v>103</v>
      </c>
      <c r="E49" s="41"/>
      <c r="F49" s="41"/>
      <c r="G49" s="41"/>
      <c r="H49" s="41"/>
      <c r="I49" s="41"/>
    </row>
    <row r="50" spans="1:9" x14ac:dyDescent="0.2">
      <c r="A50" s="44" t="s">
        <v>123</v>
      </c>
      <c r="B50" s="44"/>
      <c r="C50" s="55">
        <f>C39*$B$47</f>
        <v>1839</v>
      </c>
      <c r="D50" s="41" t="s">
        <v>103</v>
      </c>
      <c r="E50" s="41"/>
      <c r="F50" s="41"/>
      <c r="G50" s="41"/>
      <c r="H50" s="41"/>
      <c r="I50" s="41"/>
    </row>
    <row r="51" spans="1:9" x14ac:dyDescent="0.2">
      <c r="A51" s="44" t="s">
        <v>124</v>
      </c>
      <c r="B51" s="44"/>
      <c r="C51" s="55">
        <f>C41*$B$47</f>
        <v>2520</v>
      </c>
      <c r="D51" s="41" t="s">
        <v>103</v>
      </c>
      <c r="E51" s="41"/>
      <c r="F51" s="41"/>
      <c r="G51" s="41"/>
      <c r="H51" s="41"/>
      <c r="I51" s="41"/>
    </row>
    <row r="52" spans="1:9" x14ac:dyDescent="0.2">
      <c r="A52" s="53" t="s">
        <v>127</v>
      </c>
      <c r="B52" s="53">
        <v>4</v>
      </c>
      <c r="C52" s="45"/>
      <c r="D52" s="41"/>
      <c r="E52" s="41"/>
      <c r="F52" s="41"/>
      <c r="G52" s="41"/>
      <c r="H52" s="41"/>
      <c r="I52" s="41"/>
    </row>
    <row r="53" spans="1:9" x14ac:dyDescent="0.2">
      <c r="A53" s="44" t="s">
        <v>128</v>
      </c>
      <c r="B53" s="53"/>
      <c r="C53" s="45">
        <f>C36*B52</f>
        <v>1000</v>
      </c>
      <c r="D53" s="41" t="s">
        <v>103</v>
      </c>
      <c r="E53" s="41"/>
      <c r="F53" s="41"/>
      <c r="G53" s="41"/>
      <c r="H53" s="41"/>
      <c r="I53" s="41"/>
    </row>
    <row r="54" spans="1:9" x14ac:dyDescent="0.2">
      <c r="A54" s="44" t="s">
        <v>122</v>
      </c>
      <c r="B54" s="53"/>
      <c r="C54" s="45">
        <f>C37*B52</f>
        <v>1296</v>
      </c>
      <c r="D54" s="41" t="s">
        <v>103</v>
      </c>
      <c r="E54" s="41"/>
      <c r="F54" s="41"/>
      <c r="G54" s="41"/>
      <c r="H54" s="41"/>
      <c r="I54" s="41"/>
    </row>
    <row r="55" spans="1:9" x14ac:dyDescent="0.2">
      <c r="A55" s="44" t="s">
        <v>126</v>
      </c>
      <c r="B55" s="44"/>
      <c r="C55" s="55">
        <f>C38*$B$52</f>
        <v>1892</v>
      </c>
      <c r="D55" s="41" t="s">
        <v>103</v>
      </c>
      <c r="E55" s="41"/>
      <c r="F55" s="41"/>
      <c r="G55" s="41"/>
      <c r="H55" s="41"/>
      <c r="I55" s="41"/>
    </row>
    <row r="56" spans="1:9" x14ac:dyDescent="0.2">
      <c r="A56" s="44" t="s">
        <v>123</v>
      </c>
      <c r="B56" s="44"/>
      <c r="C56" s="55">
        <f>C39*$B$52</f>
        <v>2452</v>
      </c>
      <c r="D56" s="41" t="s">
        <v>103</v>
      </c>
      <c r="E56" s="41"/>
      <c r="F56" s="41"/>
      <c r="G56" s="41"/>
      <c r="H56" s="41"/>
      <c r="I56" s="41"/>
    </row>
    <row r="57" spans="1:9" x14ac:dyDescent="0.2">
      <c r="A57" s="44" t="s">
        <v>124</v>
      </c>
      <c r="B57" s="44"/>
      <c r="C57" s="55">
        <f>C41*$B$52</f>
        <v>3360</v>
      </c>
      <c r="D57" s="41" t="s">
        <v>103</v>
      </c>
      <c r="E57" s="41"/>
      <c r="F57" s="41"/>
      <c r="G57" s="41"/>
      <c r="H57" s="41"/>
      <c r="I57" s="41"/>
    </row>
    <row r="58" spans="1:9" x14ac:dyDescent="0.2">
      <c r="A58" s="53" t="s">
        <v>129</v>
      </c>
      <c r="B58" s="53">
        <v>5</v>
      </c>
      <c r="C58" s="45"/>
      <c r="D58" s="41"/>
      <c r="E58" s="41"/>
      <c r="F58" s="41"/>
      <c r="G58" s="41"/>
      <c r="H58" s="41"/>
      <c r="I58" s="41"/>
    </row>
    <row r="59" spans="1:9" x14ac:dyDescent="0.2">
      <c r="A59" s="44" t="s">
        <v>123</v>
      </c>
      <c r="B59" s="44"/>
      <c r="C59" s="55">
        <f>C39*$B$58</f>
        <v>3065</v>
      </c>
      <c r="D59" s="41" t="s">
        <v>103</v>
      </c>
      <c r="E59" s="41"/>
      <c r="F59" s="41"/>
      <c r="G59" s="41"/>
      <c r="H59" s="41"/>
      <c r="I59" s="41"/>
    </row>
    <row r="60" spans="1:9" x14ac:dyDescent="0.2">
      <c r="A60" s="44" t="s">
        <v>124</v>
      </c>
      <c r="B60" s="44"/>
      <c r="C60" s="55">
        <f>C41*$B$58</f>
        <v>4200</v>
      </c>
      <c r="D60" s="41" t="s">
        <v>103</v>
      </c>
      <c r="E60" s="41"/>
      <c r="F60" s="41"/>
      <c r="G60" s="41"/>
      <c r="H60" s="41"/>
      <c r="I60" s="41"/>
    </row>
    <row r="61" spans="1:9" x14ac:dyDescent="0.2">
      <c r="C61" s="288" t="s">
        <v>130</v>
      </c>
      <c r="D61" s="288"/>
    </row>
    <row r="62" spans="1:9" x14ac:dyDescent="0.2">
      <c r="C62" s="288"/>
      <c r="D62" s="288"/>
    </row>
    <row r="64" spans="1:9" x14ac:dyDescent="0.2">
      <c r="A64" s="56" t="s">
        <v>162</v>
      </c>
      <c r="B64" s="56"/>
      <c r="C64" s="57" t="s">
        <v>163</v>
      </c>
      <c r="D64" s="57" t="s">
        <v>131</v>
      </c>
      <c r="G64" s="4"/>
      <c r="H64" s="4"/>
    </row>
    <row r="65" spans="1:12" x14ac:dyDescent="0.2">
      <c r="A65" s="58" t="s">
        <v>132</v>
      </c>
      <c r="B65" s="58"/>
      <c r="C65" s="59">
        <v>135.54</v>
      </c>
      <c r="D65" s="60">
        <f>C65/2000</f>
        <v>6.7769999999999997E-2</v>
      </c>
      <c r="E65" s="92">
        <f>+D67/D65</f>
        <v>3.9988195366681481E-2</v>
      </c>
    </row>
    <row r="66" spans="1:12" x14ac:dyDescent="0.2">
      <c r="A66" s="58" t="s">
        <v>133</v>
      </c>
      <c r="B66" s="58"/>
      <c r="C66" s="61">
        <v>140.96</v>
      </c>
      <c r="D66" s="62">
        <f>C66/2000</f>
        <v>7.0480000000000001E-2</v>
      </c>
    </row>
    <row r="67" spans="1:12" x14ac:dyDescent="0.2">
      <c r="A67" s="44" t="s">
        <v>12</v>
      </c>
      <c r="B67" s="44"/>
      <c r="C67" s="59">
        <f>C66-C65</f>
        <v>5.4200000000000159</v>
      </c>
      <c r="D67" s="63">
        <f>D66-D65</f>
        <v>2.7100000000000041E-3</v>
      </c>
      <c r="E67" s="64">
        <f>C67/C65</f>
        <v>3.9988195366681543E-2</v>
      </c>
    </row>
    <row r="68" spans="1:12" x14ac:dyDescent="0.2">
      <c r="D68" s="65"/>
      <c r="L68" s="66"/>
    </row>
    <row r="70" spans="1:12" x14ac:dyDescent="0.2">
      <c r="A70" s="4"/>
      <c r="B70" s="4"/>
      <c r="C70" s="67" t="s">
        <v>134</v>
      </c>
      <c r="E70" s="289" t="s">
        <v>135</v>
      </c>
      <c r="F70" s="289"/>
    </row>
    <row r="71" spans="1:12" x14ac:dyDescent="0.2">
      <c r="A71" s="37" t="s">
        <v>136</v>
      </c>
      <c r="C71" s="68">
        <f>C67</f>
        <v>5.4200000000000159</v>
      </c>
      <c r="E71" s="37" t="s">
        <v>137</v>
      </c>
      <c r="F71" s="69">
        <f>0.0175</f>
        <v>1.7500000000000002E-2</v>
      </c>
    </row>
    <row r="72" spans="1:12" x14ac:dyDescent="0.2">
      <c r="A72" s="37" t="s">
        <v>138</v>
      </c>
      <c r="C72" s="39">
        <f>C71/$F$76</f>
        <v>5.5453243298547328</v>
      </c>
      <c r="D72" s="68">
        <f>0.13/C71</f>
        <v>2.3985239852398456E-2</v>
      </c>
      <c r="E72" s="37" t="s">
        <v>139</v>
      </c>
      <c r="F72" s="70">
        <f>0.0051</f>
        <v>5.1000000000000004E-3</v>
      </c>
    </row>
    <row r="73" spans="1:12" x14ac:dyDescent="0.2">
      <c r="A73" s="4" t="s">
        <v>140</v>
      </c>
      <c r="B73" s="4"/>
      <c r="C73" s="71">
        <f>+'PSW DF Calc'!B66</f>
        <v>8359.0690000000013</v>
      </c>
      <c r="E73" s="37" t="s">
        <v>141</v>
      </c>
      <c r="F73" s="72"/>
    </row>
    <row r="74" spans="1:12" x14ac:dyDescent="0.2">
      <c r="A74" s="42" t="s">
        <v>142</v>
      </c>
      <c r="B74" s="42"/>
      <c r="C74" s="73">
        <f>C72*C73</f>
        <v>46353.748700634482</v>
      </c>
      <c r="E74" s="37" t="s">
        <v>5</v>
      </c>
      <c r="F74" s="74">
        <f>SUM(F71:F73)</f>
        <v>2.2600000000000002E-2</v>
      </c>
    </row>
    <row r="76" spans="1:12" ht="13.5" thickBot="1" x14ac:dyDescent="0.25">
      <c r="E76" s="37" t="s">
        <v>143</v>
      </c>
      <c r="F76" s="92">
        <f>1-F74</f>
        <v>0.97740000000000005</v>
      </c>
    </row>
    <row r="77" spans="1:12" ht="15" x14ac:dyDescent="0.25">
      <c r="A77" s="97" t="s">
        <v>174</v>
      </c>
      <c r="B77" s="98" t="s">
        <v>175</v>
      </c>
      <c r="F77" s="92"/>
    </row>
    <row r="78" spans="1:12" ht="15" x14ac:dyDescent="0.25">
      <c r="A78" s="99" t="s">
        <v>176</v>
      </c>
      <c r="B78" s="100">
        <f>+'PSW DF Calc'!Q62-'PSW DF Calc'!P62</f>
        <v>46353.748700634111</v>
      </c>
      <c r="F78" s="92"/>
    </row>
    <row r="79" spans="1:12" ht="15.75" thickBot="1" x14ac:dyDescent="0.3">
      <c r="A79" s="101" t="s">
        <v>177</v>
      </c>
      <c r="B79" s="102">
        <f>+C74-B78</f>
        <v>3.7107383832335472E-10</v>
      </c>
      <c r="F79" s="92"/>
    </row>
    <row r="80" spans="1:12" x14ac:dyDescent="0.2">
      <c r="F80" s="92"/>
    </row>
    <row r="81" spans="1:7" x14ac:dyDescent="0.2">
      <c r="F81" s="92"/>
    </row>
    <row r="82" spans="1:7" x14ac:dyDescent="0.2">
      <c r="A82" s="42"/>
      <c r="B82" s="42"/>
      <c r="C82" s="75"/>
      <c r="G82" s="68"/>
    </row>
    <row r="83" spans="1:7" x14ac:dyDescent="0.2">
      <c r="C83" s="76"/>
    </row>
    <row r="84" spans="1:7" x14ac:dyDescent="0.2">
      <c r="C84" s="76"/>
    </row>
    <row r="86" spans="1:7" x14ac:dyDescent="0.2">
      <c r="A86" s="42"/>
      <c r="B86" s="42"/>
      <c r="C86" s="77"/>
    </row>
    <row r="227" spans="2:2" x14ac:dyDescent="0.2">
      <c r="B227" s="78" t="s">
        <v>144</v>
      </c>
    </row>
    <row r="257" spans="4:4" x14ac:dyDescent="0.2">
      <c r="D257" s="79"/>
    </row>
    <row r="318" spans="2:4" x14ac:dyDescent="0.2">
      <c r="B318" s="79"/>
      <c r="C318" s="79"/>
      <c r="D318" s="79"/>
    </row>
    <row r="325" spans="12:13" x14ac:dyDescent="0.2">
      <c r="L325" s="64"/>
    </row>
    <row r="326" spans="12:13" x14ac:dyDescent="0.2">
      <c r="L326" s="64"/>
    </row>
    <row r="327" spans="12:13" x14ac:dyDescent="0.2">
      <c r="L327" s="64"/>
    </row>
    <row r="328" spans="12:13" x14ac:dyDescent="0.2">
      <c r="L328" s="64"/>
      <c r="M328" s="80"/>
    </row>
    <row r="331" spans="12:13" x14ac:dyDescent="0.2">
      <c r="L331" s="64"/>
    </row>
    <row r="332" spans="12:13" x14ac:dyDescent="0.2">
      <c r="L332" s="64"/>
    </row>
    <row r="333" spans="12:13" x14ac:dyDescent="0.2">
      <c r="L333" s="64"/>
    </row>
    <row r="334" spans="12:13" x14ac:dyDescent="0.2">
      <c r="L334" s="64"/>
      <c r="M334" s="80"/>
    </row>
    <row r="337" spans="11:13" x14ac:dyDescent="0.2">
      <c r="L337" s="64"/>
    </row>
    <row r="338" spans="11:13" x14ac:dyDescent="0.2">
      <c r="L338" s="64"/>
    </row>
    <row r="339" spans="11:13" x14ac:dyDescent="0.2">
      <c r="L339" s="64"/>
    </row>
    <row r="340" spans="11:13" x14ac:dyDescent="0.2">
      <c r="L340" s="64"/>
      <c r="M340" s="80"/>
    </row>
    <row r="342" spans="11:13" x14ac:dyDescent="0.2">
      <c r="K342" s="81"/>
    </row>
  </sheetData>
  <mergeCells count="4">
    <mergeCell ref="A5:I5"/>
    <mergeCell ref="A15:C15"/>
    <mergeCell ref="C61:D62"/>
    <mergeCell ref="E70:F70"/>
  </mergeCells>
  <pageMargins left="0.7" right="0.7" top="0.75" bottom="0.75" header="0.3" footer="0.3"/>
  <pageSetup scale="91" fitToHeight="2" pageOrder="overThenDown" orientation="landscape" r:id="rId1"/>
  <headerFooter>
    <oddFooter xml:space="preserve">&amp;L&amp;F - &amp;A
&amp;R&amp;P of &amp;N
</oddFooter>
  </headerFooter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4E2E0-7B7F-4EF1-BBCE-D514709B304A}">
  <sheetPr>
    <tabColor theme="7" tint="0.59999389629810485"/>
  </sheetPr>
  <dimension ref="A1:U97"/>
  <sheetViews>
    <sheetView tabSelected="1" view="pageBreakPreview" topLeftCell="A16" zoomScale="85" zoomScaleNormal="100" zoomScaleSheetLayoutView="85" workbookViewId="0">
      <selection activeCell="G73" sqref="G73"/>
    </sheetView>
  </sheetViews>
  <sheetFormatPr defaultColWidth="9.140625" defaultRowHeight="12.75" outlineLevelCol="1" x14ac:dyDescent="0.2"/>
  <cols>
    <col min="1" max="1" width="22.7109375" style="4" customWidth="1"/>
    <col min="2" max="2" width="29.140625" style="4" bestFit="1" customWidth="1"/>
    <col min="3" max="3" width="22.42578125" style="4" bestFit="1" customWidth="1"/>
    <col min="4" max="4" width="23.85546875" style="4" bestFit="1" customWidth="1" outlineLevel="1"/>
    <col min="5" max="5" width="13.140625" style="3" customWidth="1" outlineLevel="1"/>
    <col min="6" max="6" width="22.42578125" style="4" customWidth="1" outlineLevel="1"/>
    <col min="7" max="7" width="9.140625" style="4" customWidth="1" outlineLevel="1"/>
    <col min="8" max="8" width="15" style="4" customWidth="1" outlineLevel="1"/>
    <col min="9" max="9" width="14" style="4" customWidth="1" outlineLevel="1"/>
    <col min="10" max="10" width="12" style="4" customWidth="1" outlineLevel="1"/>
    <col min="11" max="11" width="11" style="4" customWidth="1" outlineLevel="1"/>
    <col min="12" max="12" width="13.140625" style="4" customWidth="1"/>
    <col min="13" max="13" width="14.5703125" style="4" customWidth="1"/>
    <col min="14" max="14" width="9.140625" style="4"/>
    <col min="15" max="15" width="15.42578125" style="4" customWidth="1"/>
    <col min="16" max="16" width="13.7109375" style="4" bestFit="1" customWidth="1"/>
    <col min="17" max="17" width="12.42578125" style="4" bestFit="1" customWidth="1"/>
    <col min="18" max="18" width="14.85546875" style="4" bestFit="1" customWidth="1"/>
    <col min="19" max="19" width="10" style="4" bestFit="1" customWidth="1"/>
    <col min="20" max="16384" width="9.140625" style="4"/>
  </cols>
  <sheetData>
    <row r="1" spans="1:21" x14ac:dyDescent="0.2">
      <c r="A1" s="1" t="str">
        <f>+'[68]Non-Reg Price Out'!A1</f>
        <v>Peninsula Sanitation</v>
      </c>
      <c r="B1" s="2"/>
      <c r="C1" s="2"/>
      <c r="D1" s="295"/>
      <c r="P1" s="2"/>
    </row>
    <row r="2" spans="1:21" x14ac:dyDescent="0.2">
      <c r="A2" s="1" t="s">
        <v>0</v>
      </c>
      <c r="B2" s="2"/>
      <c r="C2" s="2"/>
      <c r="D2" s="2"/>
      <c r="P2" s="2"/>
    </row>
    <row r="3" spans="1:21" x14ac:dyDescent="0.2">
      <c r="A3" s="6" t="s">
        <v>2</v>
      </c>
      <c r="B3" s="2"/>
      <c r="C3" s="2"/>
      <c r="D3" s="2"/>
      <c r="P3" s="2"/>
    </row>
    <row r="4" spans="1:21" ht="15" x14ac:dyDescent="0.25">
      <c r="B4" s="7"/>
      <c r="C4"/>
      <c r="D4" s="2"/>
      <c r="P4" s="2"/>
    </row>
    <row r="5" spans="1:21" x14ac:dyDescent="0.2">
      <c r="A5" s="105"/>
      <c r="B5" s="31"/>
      <c r="C5" s="93"/>
      <c r="D5" s="32" t="s">
        <v>5</v>
      </c>
      <c r="E5" s="34" t="s">
        <v>68</v>
      </c>
      <c r="F5" s="82" t="s">
        <v>147</v>
      </c>
      <c r="G5" s="82" t="s">
        <v>149</v>
      </c>
      <c r="H5" s="34" t="s">
        <v>151</v>
      </c>
      <c r="I5" s="82" t="s">
        <v>161</v>
      </c>
      <c r="J5" s="93"/>
      <c r="K5" s="82" t="s">
        <v>164</v>
      </c>
      <c r="L5" s="82" t="s">
        <v>4</v>
      </c>
      <c r="M5" s="82" t="s">
        <v>166</v>
      </c>
      <c r="N5" s="82" t="s">
        <v>167</v>
      </c>
      <c r="O5" s="82" t="s">
        <v>6</v>
      </c>
      <c r="P5" s="31" t="s">
        <v>5</v>
      </c>
      <c r="Q5" s="82" t="s">
        <v>6</v>
      </c>
      <c r="R5" s="82" t="s">
        <v>168</v>
      </c>
    </row>
    <row r="6" spans="1:21" ht="15" x14ac:dyDescent="0.25">
      <c r="A6" s="106" t="s">
        <v>7</v>
      </c>
      <c r="B6" s="33" t="s">
        <v>8</v>
      </c>
      <c r="C6" s="104" t="s">
        <v>3</v>
      </c>
      <c r="D6" s="33" t="s">
        <v>10</v>
      </c>
      <c r="E6" s="35" t="s">
        <v>69</v>
      </c>
      <c r="F6" s="83" t="s">
        <v>148</v>
      </c>
      <c r="G6" s="83" t="s">
        <v>150</v>
      </c>
      <c r="H6" s="35" t="s">
        <v>152</v>
      </c>
      <c r="I6" s="83" t="s">
        <v>152</v>
      </c>
      <c r="J6" s="83" t="s">
        <v>12</v>
      </c>
      <c r="K6" s="83" t="s">
        <v>165</v>
      </c>
      <c r="L6" s="83" t="s">
        <v>12</v>
      </c>
      <c r="M6" s="83" t="s">
        <v>4</v>
      </c>
      <c r="N6" s="83" t="s">
        <v>11</v>
      </c>
      <c r="O6" s="83" t="s">
        <v>4</v>
      </c>
      <c r="P6" s="33" t="s">
        <v>9</v>
      </c>
      <c r="Q6" s="83" t="s">
        <v>9</v>
      </c>
      <c r="R6" s="83" t="s">
        <v>169</v>
      </c>
    </row>
    <row r="7" spans="1:21" s="2" customFormat="1" ht="15" x14ac:dyDescent="0.25">
      <c r="A7" s="10"/>
      <c r="B7" s="10"/>
      <c r="C7" s="10"/>
      <c r="E7"/>
      <c r="F7"/>
      <c r="G7"/>
      <c r="H7"/>
      <c r="I7"/>
    </row>
    <row r="8" spans="1:21" s="2" customFormat="1" ht="15" x14ac:dyDescent="0.25">
      <c r="A8" s="11" t="s">
        <v>13</v>
      </c>
      <c r="B8" s="11" t="s">
        <v>13</v>
      </c>
      <c r="C8" s="11"/>
      <c r="D8" s="13"/>
      <c r="E8"/>
      <c r="F8"/>
      <c r="G8"/>
      <c r="H8"/>
      <c r="I8"/>
      <c r="P8" s="14"/>
    </row>
    <row r="9" spans="1:21" s="2" customFormat="1" ht="15" x14ac:dyDescent="0.25">
      <c r="A9" s="15" t="s">
        <v>15</v>
      </c>
      <c r="B9" s="15" t="str">
        <f>VLOOKUP(A9,'[68]Reg Revenue'!$B:$C,2,FALSE)</f>
        <v>1-60 GAL CART MONTHLY SVC</v>
      </c>
      <c r="C9" s="11" t="s">
        <v>14</v>
      </c>
      <c r="D9" s="16">
        <f>+SUMIF('Regulated Price Out'!$A$13:$A$44,A9,'Regulated Price Out'!$AE$13:$AE$44)</f>
        <v>7695.4630606860164</v>
      </c>
      <c r="E9" s="290">
        <f>+References!$C$13</f>
        <v>1</v>
      </c>
      <c r="F9" s="290">
        <f t="shared" ref="F9" si="0">+D9*E9</f>
        <v>7695.4630606860164</v>
      </c>
      <c r="G9" s="291">
        <f>+References!$C$26</f>
        <v>47</v>
      </c>
      <c r="H9" s="175">
        <f t="shared" ref="H9" si="1">+F9*G9</f>
        <v>361686.76385224279</v>
      </c>
      <c r="I9" s="175">
        <f>+H9*$B$69</f>
        <v>265478.76221903745</v>
      </c>
      <c r="J9" s="292">
        <f>+References!$D$67*'PSW DF Calc'!I9</f>
        <v>719.44744561359255</v>
      </c>
      <c r="K9" s="189">
        <f>+J9/References!$F$76</f>
        <v>736.08291959647283</v>
      </c>
      <c r="L9" s="292">
        <f>+K9/D9</f>
        <v>9.5651543486306376E-2</v>
      </c>
      <c r="M9" s="292">
        <v>17.600000000000001</v>
      </c>
      <c r="N9" s="292">
        <f>+L9+M9</f>
        <v>17.695651543486306</v>
      </c>
      <c r="O9" s="14">
        <f>+'Rate Sheet'!D38</f>
        <v>17.695651543486306</v>
      </c>
      <c r="P9" s="16">
        <f t="shared" ref="P9:P19" si="2">+D9*M9</f>
        <v>135440.1498680739</v>
      </c>
      <c r="Q9" s="14">
        <f>+N9*D9</f>
        <v>136176.23278767036</v>
      </c>
      <c r="R9" s="14">
        <f t="shared" ref="R9:R19" si="3">+Q9-P9</f>
        <v>736.08291959646158</v>
      </c>
      <c r="S9" s="14">
        <f t="shared" ref="S9:S58" si="4">+N9-O9</f>
        <v>0</v>
      </c>
      <c r="T9" s="185"/>
      <c r="U9" s="186"/>
    </row>
    <row r="10" spans="1:21" s="2" customFormat="1" ht="15" x14ac:dyDescent="0.25">
      <c r="A10" s="15" t="s">
        <v>16</v>
      </c>
      <c r="B10" s="15" t="str">
        <f>VLOOKUP(A10,'[68]Reg Revenue'!$B:$C,2,FALSE)</f>
        <v>1-60 GAL CART WEEKLY SVC</v>
      </c>
      <c r="C10" s="11" t="s">
        <v>14</v>
      </c>
      <c r="D10" s="16">
        <f>+SUMIF('Regulated Price Out'!$A$13:$A$44,A10,'Regulated Price Out'!$AE$13:$AE$44)+'Regulated Price Out'!AE13</f>
        <v>53306.521573119506</v>
      </c>
      <c r="E10" s="290">
        <f>+References!$C$11</f>
        <v>4.33</v>
      </c>
      <c r="F10" s="290">
        <f t="shared" ref="F10:F19" si="5">+D10*E10</f>
        <v>230817.23841160745</v>
      </c>
      <c r="G10" s="291">
        <f>+References!$C$26</f>
        <v>47</v>
      </c>
      <c r="H10" s="175">
        <f t="shared" ref="H10:H19" si="6">+F10*G10</f>
        <v>10848410.205345551</v>
      </c>
      <c r="I10" s="175">
        <f t="shared" ref="I10:I19" si="7">+H10*$B$69</f>
        <v>7962753.413160746</v>
      </c>
      <c r="J10" s="292">
        <f>+References!$D$67*'PSW DF Calc'!I10</f>
        <v>21579.061749665652</v>
      </c>
      <c r="K10" s="189">
        <f>+J10/References!$F$76</f>
        <v>22078.025117317015</v>
      </c>
      <c r="L10" s="292">
        <f>+K10/D10</f>
        <v>0.41417118329570657</v>
      </c>
      <c r="M10" s="292">
        <v>31.23</v>
      </c>
      <c r="N10" s="292">
        <f t="shared" ref="N10:N19" si="8">+L10+M10</f>
        <v>31.644171183295708</v>
      </c>
      <c r="O10" s="14">
        <f>+'Rate Sheet'!D37</f>
        <v>31.644171183295708</v>
      </c>
      <c r="P10" s="16">
        <f t="shared" si="2"/>
        <v>1664762.6687285223</v>
      </c>
      <c r="Q10" s="14">
        <f t="shared" ref="Q10:Q19" si="9">+N10*D10</f>
        <v>1686840.6938458392</v>
      </c>
      <c r="R10" s="14">
        <f t="shared" si="3"/>
        <v>22078.025117316982</v>
      </c>
      <c r="S10" s="14">
        <f t="shared" si="4"/>
        <v>0</v>
      </c>
      <c r="T10" s="185"/>
    </row>
    <row r="11" spans="1:21" s="2" customFormat="1" ht="15" x14ac:dyDescent="0.25">
      <c r="A11" s="15" t="s">
        <v>17</v>
      </c>
      <c r="B11" s="15" t="str">
        <f>VLOOKUP(A11,'[68]Reg Revenue'!$B:$C,2,FALSE)</f>
        <v>1-90 GAL CART RESI WKLY</v>
      </c>
      <c r="C11" s="11" t="s">
        <v>14</v>
      </c>
      <c r="D11" s="16">
        <f>+SUMIF('Regulated Price Out'!$A$13:$A$44,A11,'Regulated Price Out'!$AE$13:$AE$44)</f>
        <v>9539.4198542805116</v>
      </c>
      <c r="E11" s="290">
        <f>+References!$C$11</f>
        <v>4.33</v>
      </c>
      <c r="F11" s="290">
        <f t="shared" si="5"/>
        <v>41305.687969034618</v>
      </c>
      <c r="G11" s="291">
        <f>+References!$C$28</f>
        <v>68</v>
      </c>
      <c r="H11" s="175">
        <f t="shared" si="6"/>
        <v>2808786.7818943541</v>
      </c>
      <c r="I11" s="175">
        <f t="shared" si="7"/>
        <v>2061654.7596392857</v>
      </c>
      <c r="J11" s="292">
        <f>+References!$D$67*'PSW DF Calc'!I11</f>
        <v>5587.0843986224727</v>
      </c>
      <c r="K11" s="189">
        <f>+J11/References!$F$76</f>
        <v>5716.272149194263</v>
      </c>
      <c r="L11" s="292">
        <f t="shared" ref="L11:L19" si="10">+K11/D11</f>
        <v>0.59922639285336288</v>
      </c>
      <c r="M11" s="292">
        <v>39.53</v>
      </c>
      <c r="N11" s="292">
        <f t="shared" si="8"/>
        <v>40.129226392853361</v>
      </c>
      <c r="O11" s="14">
        <f>+'Rate Sheet'!D39</f>
        <v>40.129226392853361</v>
      </c>
      <c r="P11" s="16">
        <f t="shared" si="2"/>
        <v>377093.26683970861</v>
      </c>
      <c r="Q11" s="14">
        <f t="shared" si="9"/>
        <v>382809.53898890287</v>
      </c>
      <c r="R11" s="14">
        <f t="shared" si="3"/>
        <v>5716.2721491942648</v>
      </c>
      <c r="S11" s="14">
        <f t="shared" si="4"/>
        <v>0</v>
      </c>
      <c r="T11" s="185"/>
    </row>
    <row r="12" spans="1:21" s="2" customFormat="1" ht="15" x14ac:dyDescent="0.25">
      <c r="A12" s="15" t="s">
        <v>19</v>
      </c>
      <c r="B12" s="15" t="str">
        <f>VLOOKUP(A12,'[68]Reg Revenue'!$B:$C,2,FALSE)</f>
        <v>EXTRA CAN/BAGS</v>
      </c>
      <c r="C12" s="11" t="s">
        <v>14</v>
      </c>
      <c r="D12" s="16">
        <f>+SUMIF('Regulated Price Out'!$A$13:$A$44,A12,'Regulated Price Out'!$AE$13:$AE$44)</f>
        <v>1646.3702531645567</v>
      </c>
      <c r="E12" s="290">
        <f>+References!$C$14</f>
        <v>1</v>
      </c>
      <c r="F12" s="290">
        <f t="shared" si="5"/>
        <v>1646.3702531645567</v>
      </c>
      <c r="G12" s="291">
        <f>+References!$C$31</f>
        <v>34</v>
      </c>
      <c r="H12" s="175">
        <f t="shared" si="6"/>
        <v>55976.588607594931</v>
      </c>
      <c r="I12" s="175">
        <f t="shared" si="7"/>
        <v>41086.920899487115</v>
      </c>
      <c r="J12" s="292">
        <f>+References!$D$67*'PSW DF Calc'!I12</f>
        <v>111.34555563761025</v>
      </c>
      <c r="K12" s="189">
        <f>+J12/References!$F$76</f>
        <v>113.92015105137123</v>
      </c>
      <c r="L12" s="292">
        <f t="shared" si="10"/>
        <v>6.919473358583865E-2</v>
      </c>
      <c r="M12" s="292">
        <v>7.43</v>
      </c>
      <c r="N12" s="292">
        <f t="shared" si="8"/>
        <v>7.4991947335858384</v>
      </c>
      <c r="O12" s="14">
        <f>+'Rate Sheet'!D54</f>
        <v>7.4991947335858384</v>
      </c>
      <c r="P12" s="16">
        <f t="shared" si="2"/>
        <v>12232.530981012656</v>
      </c>
      <c r="Q12" s="14">
        <f t="shared" si="9"/>
        <v>12346.451132064027</v>
      </c>
      <c r="R12" s="14">
        <f t="shared" si="3"/>
        <v>113.92015105137034</v>
      </c>
      <c r="S12" s="14">
        <f t="shared" si="4"/>
        <v>0</v>
      </c>
      <c r="T12" s="185"/>
    </row>
    <row r="13" spans="1:21" s="2" customFormat="1" ht="15" x14ac:dyDescent="0.25">
      <c r="A13" s="15" t="s">
        <v>20</v>
      </c>
      <c r="B13" s="15" t="str">
        <f>VLOOKUP(A13,'[68]Reg Revenue'!$B:$C,2,FALSE)</f>
        <v>LOOSE MATERIAL -RES</v>
      </c>
      <c r="C13" s="11" t="s">
        <v>21</v>
      </c>
      <c r="D13" s="16">
        <f>+SUMIF('Regulated Price Out'!$A$13:$A$44,A13,'Regulated Price Out'!$AE$13:$AE$44)</f>
        <v>63</v>
      </c>
      <c r="E13" s="290">
        <f>+References!$C$14</f>
        <v>1</v>
      </c>
      <c r="F13" s="290">
        <f t="shared" si="5"/>
        <v>63</v>
      </c>
      <c r="G13" s="291">
        <f>+References!$C$34</f>
        <v>125</v>
      </c>
      <c r="H13" s="175">
        <f t="shared" si="6"/>
        <v>7875</v>
      </c>
      <c r="I13" s="175">
        <f t="shared" si="7"/>
        <v>5780.2647523175492</v>
      </c>
      <c r="J13" s="292">
        <f>+References!$D$67*'PSW DF Calc'!I13</f>
        <v>15.664517478780581</v>
      </c>
      <c r="K13" s="189">
        <f>+J13/References!$F$76</f>
        <v>16.026721382014099</v>
      </c>
      <c r="L13" s="292">
        <f t="shared" si="10"/>
        <v>0.25439240288911269</v>
      </c>
      <c r="M13" s="292">
        <v>9.77</v>
      </c>
      <c r="N13" s="292">
        <f t="shared" si="8"/>
        <v>10.024392402889113</v>
      </c>
      <c r="O13" s="14">
        <f>+'Rate Sheet'!D62</f>
        <v>10.024392402889113</v>
      </c>
      <c r="P13" s="16">
        <f t="shared" si="2"/>
        <v>615.51</v>
      </c>
      <c r="Q13" s="14">
        <f t="shared" si="9"/>
        <v>631.53672138201409</v>
      </c>
      <c r="R13" s="14">
        <f t="shared" si="3"/>
        <v>16.026721382014102</v>
      </c>
      <c r="S13" s="14">
        <f t="shared" si="4"/>
        <v>0</v>
      </c>
      <c r="T13" s="185"/>
    </row>
    <row r="14" spans="1:21" s="2" customFormat="1" ht="15" x14ac:dyDescent="0.25">
      <c r="A14" s="15" t="s">
        <v>22</v>
      </c>
      <c r="B14" s="15" t="str">
        <f>VLOOKUP(A14,'[68]Reg Revenue'!$B:$C,2,FALSE)</f>
        <v>OVERFILL/OVERWEIGHT CHG</v>
      </c>
      <c r="C14" s="11" t="s">
        <v>23</v>
      </c>
      <c r="D14" s="16">
        <f>+SUMIF('Regulated Price Out'!$A$13:$A$44,A14,'Regulated Price Out'!$AE$13:$AE$44)</f>
        <v>1262.0000000000002</v>
      </c>
      <c r="E14" s="290">
        <f>+References!$C$14</f>
        <v>1</v>
      </c>
      <c r="F14" s="290">
        <f t="shared" si="5"/>
        <v>1262.0000000000002</v>
      </c>
      <c r="G14" s="291">
        <f>+References!$C$31</f>
        <v>34</v>
      </c>
      <c r="H14" s="175">
        <f t="shared" si="6"/>
        <v>42908.000000000007</v>
      </c>
      <c r="I14" s="175">
        <f t="shared" si="7"/>
        <v>31494.552379992565</v>
      </c>
      <c r="J14" s="292">
        <f>+References!$D$67*'PSW DF Calc'!I14</f>
        <v>85.350236949779983</v>
      </c>
      <c r="K14" s="189">
        <f>+J14/References!$F$76</f>
        <v>87.323753785328407</v>
      </c>
      <c r="L14" s="292">
        <f t="shared" si="10"/>
        <v>6.9194733585838664E-2</v>
      </c>
      <c r="M14" s="292">
        <v>7.13</v>
      </c>
      <c r="N14" s="292">
        <f t="shared" si="8"/>
        <v>7.1991947335858386</v>
      </c>
      <c r="O14" s="14">
        <f>+'Rate Sheet'!D84</f>
        <v>7.1991947335858386</v>
      </c>
      <c r="P14" s="16">
        <f t="shared" si="2"/>
        <v>8998.0600000000013</v>
      </c>
      <c r="Q14" s="14">
        <f t="shared" si="9"/>
        <v>9085.3837537853306</v>
      </c>
      <c r="R14" s="14">
        <f t="shared" si="3"/>
        <v>87.323753785329245</v>
      </c>
      <c r="S14" s="14">
        <f t="shared" si="4"/>
        <v>0</v>
      </c>
      <c r="T14" s="185"/>
    </row>
    <row r="15" spans="1:21" s="2" customFormat="1" ht="15" x14ac:dyDescent="0.25">
      <c r="A15" s="15" t="s">
        <v>24</v>
      </c>
      <c r="B15" s="15" t="str">
        <f>VLOOKUP(A15,'[68]Reg Revenue'!$B:$C,2,FALSE)</f>
        <v>PREPAID BAG - RES</v>
      </c>
      <c r="C15" s="11" t="s">
        <v>14</v>
      </c>
      <c r="D15" s="16">
        <f>+SUMIF('Regulated Price Out'!$A$13:$A$44,A15,'Regulated Price Out'!$AE$13:$AE$44)</f>
        <v>127.00949796472185</v>
      </c>
      <c r="E15" s="290">
        <f>+References!$C$14</f>
        <v>1</v>
      </c>
      <c r="F15" s="290">
        <f t="shared" si="5"/>
        <v>127.00949796472185</v>
      </c>
      <c r="G15" s="291">
        <f>+References!$C$31</f>
        <v>34</v>
      </c>
      <c r="H15" s="175">
        <f t="shared" si="6"/>
        <v>4318.322930800543</v>
      </c>
      <c r="I15" s="175">
        <f t="shared" si="7"/>
        <v>3169.6571207658403</v>
      </c>
      <c r="J15" s="292">
        <f>+References!$D$67*'PSW DF Calc'!I15</f>
        <v>8.58977079727544</v>
      </c>
      <c r="K15" s="189">
        <f>+J15/References!$F$76</f>
        <v>8.7883883745400446</v>
      </c>
      <c r="L15" s="292">
        <f t="shared" si="10"/>
        <v>6.919473358583865E-2</v>
      </c>
      <c r="M15" s="292">
        <v>8.6300000000000008</v>
      </c>
      <c r="N15" s="292">
        <f t="shared" si="8"/>
        <v>8.6991947335858395</v>
      </c>
      <c r="O15" s="14">
        <f>+'Rate Sheet'!D40</f>
        <v>8.6991947335858395</v>
      </c>
      <c r="P15" s="16">
        <f t="shared" si="2"/>
        <v>1096.0919674355496</v>
      </c>
      <c r="Q15" s="14">
        <f t="shared" si="9"/>
        <v>1104.8803558100897</v>
      </c>
      <c r="R15" s="14">
        <f t="shared" si="3"/>
        <v>8.7883883745400908</v>
      </c>
      <c r="S15" s="14">
        <f t="shared" si="4"/>
        <v>0</v>
      </c>
      <c r="T15" s="185"/>
    </row>
    <row r="16" spans="1:21" s="5" customFormat="1" ht="15" x14ac:dyDescent="0.25">
      <c r="A16" s="15" t="s">
        <v>25</v>
      </c>
      <c r="B16" s="15" t="str">
        <f>VLOOKUP(A16,'[68]Reg Revenue'!$B:$C,2,FALSE)</f>
        <v>EXTRA 60GAL RESI</v>
      </c>
      <c r="C16" s="11" t="s">
        <v>14</v>
      </c>
      <c r="D16" s="16">
        <f>+SUMIF('Regulated Price Out'!$A$13:$A$44,A16,'Regulated Price Out'!$AE$13:$AE$44)</f>
        <v>197.13661971830987</v>
      </c>
      <c r="E16" s="290">
        <f>+References!$C$14</f>
        <v>1</v>
      </c>
      <c r="F16" s="290">
        <f t="shared" si="5"/>
        <v>197.13661971830987</v>
      </c>
      <c r="G16" s="291">
        <f>+References!$C$26</f>
        <v>47</v>
      </c>
      <c r="H16" s="175">
        <f t="shared" si="6"/>
        <v>9265.4211267605642</v>
      </c>
      <c r="I16" s="175">
        <f t="shared" si="7"/>
        <v>6800.8364640498339</v>
      </c>
      <c r="J16" s="292">
        <f>+References!$D$67*'PSW DF Calc'!I16</f>
        <v>18.430266817575077</v>
      </c>
      <c r="K16" s="189">
        <f>+J16/References!$F$76</f>
        <v>18.85642195372936</v>
      </c>
      <c r="L16" s="292">
        <f t="shared" si="10"/>
        <v>9.5651543486306376E-2</v>
      </c>
      <c r="M16" s="292">
        <v>8.41</v>
      </c>
      <c r="N16" s="292">
        <f t="shared" si="8"/>
        <v>8.5056515434863069</v>
      </c>
      <c r="O16" s="27">
        <f>+'Rate Sheet'!D52</f>
        <v>8.5056515434863069</v>
      </c>
      <c r="P16" s="16">
        <f t="shared" si="2"/>
        <v>1657.918971830986</v>
      </c>
      <c r="Q16" s="14">
        <f t="shared" si="9"/>
        <v>1676.7753937847156</v>
      </c>
      <c r="R16" s="14">
        <f t="shared" si="3"/>
        <v>18.856421953729523</v>
      </c>
      <c r="S16" s="14">
        <f t="shared" si="4"/>
        <v>0</v>
      </c>
      <c r="T16" s="185"/>
    </row>
    <row r="17" spans="1:20" s="2" customFormat="1" ht="15" x14ac:dyDescent="0.25">
      <c r="A17" s="15" t="s">
        <v>26</v>
      </c>
      <c r="B17" s="15" t="str">
        <f>VLOOKUP(A17,'[68]Reg Revenue'!$B:$C,2,FALSE)</f>
        <v>EXTRA 90GAL RESI</v>
      </c>
      <c r="C17" s="11" t="s">
        <v>14</v>
      </c>
      <c r="D17" s="16">
        <f>+SUMIF('Regulated Price Out'!$A$13:$A$44,A17,'Regulated Price Out'!$AE$13:$AE$44)</f>
        <v>65</v>
      </c>
      <c r="E17" s="290">
        <f>+References!$C$14</f>
        <v>1</v>
      </c>
      <c r="F17" s="290">
        <f t="shared" si="5"/>
        <v>65</v>
      </c>
      <c r="G17" s="291">
        <f>+References!$C$28</f>
        <v>68</v>
      </c>
      <c r="H17" s="175">
        <f t="shared" si="6"/>
        <v>4420</v>
      </c>
      <c r="I17" s="175">
        <f t="shared" si="7"/>
        <v>3244.2882800309294</v>
      </c>
      <c r="J17" s="292">
        <f>+References!$D$67*'PSW DF Calc'!I17</f>
        <v>8.7920212388838319</v>
      </c>
      <c r="K17" s="189">
        <f>+J17/References!$F$76</f>
        <v>8.9953153661590246</v>
      </c>
      <c r="L17" s="292">
        <f t="shared" si="10"/>
        <v>0.1383894671716773</v>
      </c>
      <c r="M17" s="292">
        <v>8.7899999999999991</v>
      </c>
      <c r="N17" s="292">
        <f t="shared" si="8"/>
        <v>8.9283894671716766</v>
      </c>
      <c r="O17" s="14">
        <f>+'Rate Sheet'!D53</f>
        <v>8.9283894671716766</v>
      </c>
      <c r="P17" s="16">
        <f t="shared" si="2"/>
        <v>571.34999999999991</v>
      </c>
      <c r="Q17" s="14">
        <f t="shared" si="9"/>
        <v>580.34531536615896</v>
      </c>
      <c r="R17" s="14">
        <f t="shared" si="3"/>
        <v>8.9953153661590477</v>
      </c>
      <c r="S17" s="14">
        <f t="shared" si="4"/>
        <v>0</v>
      </c>
      <c r="T17" s="185"/>
    </row>
    <row r="18" spans="1:20" s="2" customFormat="1" ht="15" x14ac:dyDescent="0.25">
      <c r="A18" s="15" t="s">
        <v>27</v>
      </c>
      <c r="B18" s="15" t="str">
        <f>VLOOKUP(A18,'[68]Reg Revenue'!$B:$C,2,FALSE)</f>
        <v>SPECIAL PICKUP 60GL RES</v>
      </c>
      <c r="C18" s="11" t="s">
        <v>14</v>
      </c>
      <c r="D18" s="16">
        <f>+SUMIF('Regulated Price Out'!$A$13:$A$44,A18,'Regulated Price Out'!$AE$13:$AE$44)</f>
        <v>153</v>
      </c>
      <c r="E18" s="290">
        <f>+References!$C$14</f>
        <v>1</v>
      </c>
      <c r="F18" s="290">
        <f>+D18*E18</f>
        <v>153</v>
      </c>
      <c r="G18" s="291">
        <f>+References!$C$26</f>
        <v>47</v>
      </c>
      <c r="H18" s="175">
        <f>+F18*G18</f>
        <v>7191</v>
      </c>
      <c r="I18" s="175">
        <f t="shared" si="7"/>
        <v>5278.2074709733961</v>
      </c>
      <c r="J18" s="292">
        <f>+References!$D$67*'PSW DF Calc'!I18</f>
        <v>14.303942246337925</v>
      </c>
      <c r="K18" s="189">
        <f>+J18/References!$F$76</f>
        <v>14.634686153404875</v>
      </c>
      <c r="L18" s="292">
        <f t="shared" si="10"/>
        <v>9.5651543486306376E-2</v>
      </c>
      <c r="M18" s="292">
        <v>16.16</v>
      </c>
      <c r="N18" s="292">
        <f t="shared" si="8"/>
        <v>16.255651543486305</v>
      </c>
      <c r="O18" s="14">
        <f>+'Rate Sheet'!D57</f>
        <v>16.255651543486305</v>
      </c>
      <c r="P18" s="16">
        <f t="shared" si="2"/>
        <v>2472.48</v>
      </c>
      <c r="Q18" s="14">
        <f t="shared" si="9"/>
        <v>2487.1146861534048</v>
      </c>
      <c r="R18" s="14">
        <f t="shared" si="3"/>
        <v>14.6346861534048</v>
      </c>
      <c r="S18" s="14">
        <f t="shared" si="4"/>
        <v>0</v>
      </c>
      <c r="T18" s="185"/>
    </row>
    <row r="19" spans="1:20" s="2" customFormat="1" ht="15" x14ac:dyDescent="0.25">
      <c r="A19" s="15" t="s">
        <v>28</v>
      </c>
      <c r="B19" s="15" t="str">
        <f>VLOOKUP(A19,'[68]Reg Revenue'!$B:$C,2,FALSE)</f>
        <v>SPECIAL PICKUP 90GL RES</v>
      </c>
      <c r="C19" s="11" t="s">
        <v>14</v>
      </c>
      <c r="D19" s="16">
        <f>+SUMIF('Regulated Price Out'!$A$13:$A$44,A19,'Regulated Price Out'!$AE$13:$AE$44)</f>
        <v>44</v>
      </c>
      <c r="E19" s="290">
        <f>+References!$C$14</f>
        <v>1</v>
      </c>
      <c r="F19" s="290">
        <f t="shared" si="5"/>
        <v>44</v>
      </c>
      <c r="G19" s="291">
        <f>+References!$C$28</f>
        <v>68</v>
      </c>
      <c r="H19" s="175">
        <f t="shared" si="6"/>
        <v>2992</v>
      </c>
      <c r="I19" s="175">
        <f t="shared" si="7"/>
        <v>2196.1336049440138</v>
      </c>
      <c r="J19" s="292">
        <f>+References!$D$67*'PSW DF Calc'!I19</f>
        <v>5.951522069398286</v>
      </c>
      <c r="K19" s="189">
        <f>+J19/References!$F$76</f>
        <v>6.089136555553802</v>
      </c>
      <c r="L19" s="292">
        <f t="shared" si="10"/>
        <v>0.13838946717167733</v>
      </c>
      <c r="M19" s="292">
        <v>19.36</v>
      </c>
      <c r="N19" s="292">
        <f t="shared" si="8"/>
        <v>19.498389467171677</v>
      </c>
      <c r="O19" s="14">
        <f>+'Rate Sheet'!D58</f>
        <v>19.498389467171677</v>
      </c>
      <c r="P19" s="16">
        <f t="shared" si="2"/>
        <v>851.83999999999992</v>
      </c>
      <c r="Q19" s="14">
        <f t="shared" si="9"/>
        <v>857.92913655555378</v>
      </c>
      <c r="R19" s="14">
        <f t="shared" si="3"/>
        <v>6.0891365555538641</v>
      </c>
      <c r="S19" s="14">
        <f t="shared" si="4"/>
        <v>0</v>
      </c>
      <c r="T19" s="185"/>
    </row>
    <row r="20" spans="1:20" customFormat="1" ht="15" x14ac:dyDescent="0.25">
      <c r="A20" s="15"/>
      <c r="B20" s="15"/>
      <c r="C20" s="19"/>
      <c r="D20" s="293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P20" s="16"/>
      <c r="S20" s="14">
        <f t="shared" si="4"/>
        <v>0</v>
      </c>
    </row>
    <row r="21" spans="1:20" customFormat="1" ht="15.75" thickBot="1" x14ac:dyDescent="0.3">
      <c r="A21" s="20"/>
      <c r="B21" s="21" t="s">
        <v>29</v>
      </c>
      <c r="C21" s="21"/>
      <c r="D21" s="24">
        <f>+SUM(D9:D20)</f>
        <v>74098.920858933619</v>
      </c>
      <c r="E21" s="24"/>
      <c r="F21" s="24">
        <f>+SUM(F9:F20)</f>
        <v>283375.90581217565</v>
      </c>
      <c r="G21" s="24"/>
      <c r="H21" s="24">
        <f>+SUM(H9:H20)</f>
        <v>14153830.083757302</v>
      </c>
      <c r="I21" s="24">
        <f>+SUM(I9:I20)</f>
        <v>10388937.795991631</v>
      </c>
      <c r="J21" s="24">
        <f>+SUM(J9:J20)</f>
        <v>28154.021427137359</v>
      </c>
      <c r="K21" s="24">
        <f>+SUM(K9:K20)</f>
        <v>28805.014760729853</v>
      </c>
      <c r="L21" s="24"/>
      <c r="M21" s="24"/>
      <c r="N21" s="24"/>
      <c r="O21" s="24"/>
      <c r="P21" s="284">
        <f>SUM(P9:P20)</f>
        <v>2205791.8673565835</v>
      </c>
      <c r="Q21" s="24">
        <f>+SUM(Q9:Q20)</f>
        <v>2234596.8821173138</v>
      </c>
      <c r="R21" s="24">
        <f>+SUM(R9:R20)</f>
        <v>28805.014760729809</v>
      </c>
      <c r="S21" s="14">
        <f t="shared" si="4"/>
        <v>0</v>
      </c>
      <c r="T21" s="285">
        <f>+R21/P21</f>
        <v>1.3058809032263629E-2</v>
      </c>
    </row>
    <row r="22" spans="1:20" s="2" customFormat="1" x14ac:dyDescent="0.2">
      <c r="A22" s="10"/>
      <c r="B22" s="25"/>
      <c r="C22" s="25"/>
      <c r="D22" s="13">
        <f>+D21-'Regulated Price Out'!AE47</f>
        <v>0</v>
      </c>
      <c r="E22" s="294"/>
      <c r="F22" s="295"/>
      <c r="G22" s="295"/>
      <c r="H22" s="295"/>
      <c r="I22" s="295"/>
      <c r="J22" s="295"/>
      <c r="K22" s="295"/>
      <c r="L22" s="295"/>
      <c r="M22" s="295"/>
      <c r="N22" s="295"/>
      <c r="P22" s="26"/>
      <c r="S22" s="14">
        <f t="shared" si="4"/>
        <v>0</v>
      </c>
    </row>
    <row r="23" spans="1:20" s="2" customFormat="1" ht="15" x14ac:dyDescent="0.25">
      <c r="A23" s="11" t="s">
        <v>30</v>
      </c>
      <c r="B23" s="11" t="s">
        <v>30</v>
      </c>
      <c r="C23"/>
      <c r="D23" s="189">
        <f>+D21/12</f>
        <v>6174.9100715778013</v>
      </c>
      <c r="E23" s="294"/>
      <c r="F23" s="291"/>
      <c r="G23" s="295"/>
      <c r="H23" s="295"/>
      <c r="I23" s="295"/>
      <c r="J23" s="295"/>
      <c r="K23" s="295"/>
      <c r="L23" s="295"/>
      <c r="M23" s="295"/>
      <c r="N23" s="295"/>
      <c r="S23" s="14">
        <f t="shared" si="4"/>
        <v>0</v>
      </c>
    </row>
    <row r="24" spans="1:20" s="17" customFormat="1" ht="15" x14ac:dyDescent="0.25">
      <c r="A24" s="15" t="s">
        <v>31</v>
      </c>
      <c r="B24" s="15" t="str">
        <f>VLOOKUP(A24,'[68]Reg Revenue'!$B:$C,2,FALSE)</f>
        <v>1-300 GL CART 2X WK SVC</v>
      </c>
      <c r="C24" s="11" t="s">
        <v>32</v>
      </c>
      <c r="D24" s="16">
        <f>+SUMIF('Regulated Price Out'!$A$53:$A$116,A24,'Regulated Price Out'!$AE$53:$AE$116)</f>
        <v>1098.0937865070093</v>
      </c>
      <c r="E24" s="290">
        <f>+References!$C$10</f>
        <v>8.66</v>
      </c>
      <c r="F24" s="290">
        <f t="shared" ref="F24:F58" si="11">+D24*E24</f>
        <v>9509.4921911507008</v>
      </c>
      <c r="G24" s="293">
        <f>+References!$C$36</f>
        <v>250</v>
      </c>
      <c r="H24" s="175">
        <f t="shared" ref="H24:H58" si="12">+F24*G24</f>
        <v>2377373.0477876752</v>
      </c>
      <c r="I24" s="175">
        <f t="shared" ref="I24:I58" si="13">+H24*$B$69</f>
        <v>1744996.27063325</v>
      </c>
      <c r="J24" s="292">
        <f>+References!$D$67*'PSW DF Calc'!I24</f>
        <v>4728.9398934161145</v>
      </c>
      <c r="K24" s="189">
        <f>+J24/References!$F$76</f>
        <v>4838.2851375241607</v>
      </c>
      <c r="L24" s="292">
        <f>+K24/F24</f>
        <v>0.50878480577822549</v>
      </c>
      <c r="M24" s="292">
        <v>37.74</v>
      </c>
      <c r="N24" s="292">
        <f t="shared" ref="N24:N58" si="14">+L24+M24</f>
        <v>38.248784805778229</v>
      </c>
      <c r="O24" s="27">
        <f>+'Rate Sheet'!D$124</f>
        <v>38.248784805778229</v>
      </c>
      <c r="P24" s="16">
        <f>+D24*M24*E24</f>
        <v>358888.23529402749</v>
      </c>
      <c r="Q24" s="14">
        <f>+N24*D24*E24</f>
        <v>363726.52043155167</v>
      </c>
      <c r="R24" s="14">
        <f t="shared" ref="R24:R58" si="15">+Q24-P24</f>
        <v>4838.285137524188</v>
      </c>
      <c r="S24" s="14">
        <f t="shared" si="4"/>
        <v>0</v>
      </c>
    </row>
    <row r="25" spans="1:20" s="17" customFormat="1" ht="15" x14ac:dyDescent="0.25">
      <c r="A25" s="15" t="s">
        <v>33</v>
      </c>
      <c r="B25" s="15" t="str">
        <f>VLOOKUP(A25,'[68]Reg Revenue'!$B:$C,2,FALSE)</f>
        <v>1-300 GL CART 3X WK SVC</v>
      </c>
      <c r="C25" s="11" t="s">
        <v>32</v>
      </c>
      <c r="D25" s="16">
        <f>+SUMIF('Regulated Price Out'!$A$53:$A$116,A25,'Regulated Price Out'!$AE$53:$AE$116)</f>
        <v>479.3143010124611</v>
      </c>
      <c r="E25" s="296">
        <f>+References!$C$9</f>
        <v>12.99</v>
      </c>
      <c r="F25" s="290">
        <f t="shared" si="11"/>
        <v>6226.2927701518702</v>
      </c>
      <c r="G25" s="293">
        <f>+References!$C$36</f>
        <v>250</v>
      </c>
      <c r="H25" s="175">
        <f t="shared" si="12"/>
        <v>1556573.1925379676</v>
      </c>
      <c r="I25" s="175">
        <f t="shared" si="13"/>
        <v>1142527.6392672523</v>
      </c>
      <c r="J25" s="292">
        <f>+References!$D$67*'PSW DF Calc'!I25</f>
        <v>3096.2499024142585</v>
      </c>
      <c r="K25" s="189">
        <f>+J25/References!$F$76</f>
        <v>3167.8431577800884</v>
      </c>
      <c r="L25" s="292">
        <f t="shared" ref="L25:L58" si="16">+K25/F25</f>
        <v>0.50878480577822538</v>
      </c>
      <c r="M25" s="292">
        <v>37.74</v>
      </c>
      <c r="N25" s="292">
        <f t="shared" si="14"/>
        <v>38.248784805778229</v>
      </c>
      <c r="O25" s="27">
        <f>+'Rate Sheet'!D$124</f>
        <v>38.248784805778229</v>
      </c>
      <c r="P25" s="16">
        <f t="shared" ref="P25:P58" si="17">+D25*M25*E25</f>
        <v>234980.28914553157</v>
      </c>
      <c r="Q25" s="14">
        <f t="shared" ref="Q25:Q58" si="18">+N25*D25*E25</f>
        <v>238148.13230331169</v>
      </c>
      <c r="R25" s="14">
        <f t="shared" si="15"/>
        <v>3167.8431577801239</v>
      </c>
      <c r="S25" s="14">
        <f t="shared" si="4"/>
        <v>0</v>
      </c>
    </row>
    <row r="26" spans="1:20" s="17" customFormat="1" ht="15" x14ac:dyDescent="0.25">
      <c r="A26" s="15" t="s">
        <v>34</v>
      </c>
      <c r="B26" s="15" t="str">
        <f>VLOOKUP(A26,'[68]Reg Revenue'!$B:$C,2,FALSE)</f>
        <v>1-300 GL CART 4X WK SVC</v>
      </c>
      <c r="C26" s="11" t="s">
        <v>32</v>
      </c>
      <c r="D26" s="16">
        <f>+SUMIF('Regulated Price Out'!$A$53:$A$116,A26,'Regulated Price Out'!$AE$53:$AE$116)</f>
        <v>10.764694071261683</v>
      </c>
      <c r="E26" s="296">
        <f>+References!$C$8</f>
        <v>17.32</v>
      </c>
      <c r="F26" s="290">
        <f t="shared" si="11"/>
        <v>186.44450131425236</v>
      </c>
      <c r="G26" s="293">
        <f>+References!$C$36</f>
        <v>250</v>
      </c>
      <c r="H26" s="175">
        <f t="shared" si="12"/>
        <v>46611.125328563088</v>
      </c>
      <c r="I26" s="175">
        <f t="shared" si="13"/>
        <v>34212.653308260189</v>
      </c>
      <c r="J26" s="292">
        <f>+References!$D$67*'PSW DF Calc'!I26</f>
        <v>92.716290465385256</v>
      </c>
      <c r="K26" s="189">
        <f>+J26/References!$F$76</f>
        <v>94.860129389589986</v>
      </c>
      <c r="L26" s="292">
        <f t="shared" si="16"/>
        <v>0.50878480577822549</v>
      </c>
      <c r="M26" s="292">
        <v>37.74</v>
      </c>
      <c r="N26" s="292">
        <f t="shared" si="14"/>
        <v>38.248784805778229</v>
      </c>
      <c r="O26" s="27">
        <f>+'Rate Sheet'!D$124</f>
        <v>38.248784805778229</v>
      </c>
      <c r="P26" s="16">
        <f t="shared" si="17"/>
        <v>7036.4154795998838</v>
      </c>
      <c r="Q26" s="14">
        <f t="shared" si="18"/>
        <v>7131.2756089894738</v>
      </c>
      <c r="R26" s="14">
        <f t="shared" si="15"/>
        <v>94.860129389589929</v>
      </c>
      <c r="S26" s="14">
        <f t="shared" si="4"/>
        <v>0</v>
      </c>
    </row>
    <row r="27" spans="1:20" s="17" customFormat="1" ht="15" x14ac:dyDescent="0.25">
      <c r="A27" s="15" t="s">
        <v>35</v>
      </c>
      <c r="B27" s="15" t="str">
        <f>VLOOKUP(A27,'[68]Reg Revenue'!$B:$C,2,FALSE)</f>
        <v>1-300 GL CART 5X WK SVC</v>
      </c>
      <c r="C27" s="11" t="s">
        <v>32</v>
      </c>
      <c r="D27" s="16">
        <f>+SUMIF('Regulated Price Out'!$A$53:$A$116,A27,'Regulated Price Out'!$AE$53:$AE$116)</f>
        <v>60</v>
      </c>
      <c r="E27" s="296">
        <f>+References!$C$7</f>
        <v>21.65</v>
      </c>
      <c r="F27" s="290">
        <f t="shared" si="11"/>
        <v>1299</v>
      </c>
      <c r="G27" s="293">
        <f>+References!$C$36</f>
        <v>250</v>
      </c>
      <c r="H27" s="175">
        <f t="shared" si="12"/>
        <v>324750</v>
      </c>
      <c r="I27" s="175">
        <f t="shared" si="13"/>
        <v>238367.10835747607</v>
      </c>
      <c r="J27" s="292">
        <f>+References!$D$67*'PSW DF Calc'!I27</f>
        <v>645.97486364876113</v>
      </c>
      <c r="K27" s="189">
        <f>+J27/References!$F$76</f>
        <v>660.9114627059148</v>
      </c>
      <c r="L27" s="292">
        <f t="shared" si="16"/>
        <v>0.50878480577822538</v>
      </c>
      <c r="M27" s="292">
        <v>37.74</v>
      </c>
      <c r="N27" s="292">
        <f t="shared" si="14"/>
        <v>38.248784805778229</v>
      </c>
      <c r="O27" s="27">
        <f>+'Rate Sheet'!D$124</f>
        <v>38.248784805778229</v>
      </c>
      <c r="P27" s="16">
        <f t="shared" si="17"/>
        <v>49024.26</v>
      </c>
      <c r="Q27" s="14">
        <f t="shared" si="18"/>
        <v>49685.171462705919</v>
      </c>
      <c r="R27" s="14">
        <f t="shared" si="15"/>
        <v>660.91146270591707</v>
      </c>
      <c r="S27" s="14">
        <f t="shared" si="4"/>
        <v>0</v>
      </c>
    </row>
    <row r="28" spans="1:20" s="17" customFormat="1" ht="15" x14ac:dyDescent="0.25">
      <c r="A28" s="15" t="s">
        <v>36</v>
      </c>
      <c r="B28" s="15" t="str">
        <f>VLOOKUP(A28,'[68]Reg Revenue'!$B:$C,2,FALSE)</f>
        <v>1-300 GL CART EOW SVC</v>
      </c>
      <c r="C28" s="11" t="s">
        <v>32</v>
      </c>
      <c r="D28" s="16">
        <f>+SUMIF('Regulated Price Out'!$A$53:$A$116,A28,'Regulated Price Out'!$AE$53:$AE$116)</f>
        <v>483.84892191142188</v>
      </c>
      <c r="E28" s="296">
        <f>+References!$C$12</f>
        <v>2.17</v>
      </c>
      <c r="F28" s="290">
        <f>+D28*E28</f>
        <v>1049.9521605477855</v>
      </c>
      <c r="G28" s="293">
        <f>+References!$C$36</f>
        <v>250</v>
      </c>
      <c r="H28" s="175">
        <f t="shared" si="12"/>
        <v>262488.04013694637</v>
      </c>
      <c r="I28" s="175">
        <f t="shared" si="13"/>
        <v>192666.7131820324</v>
      </c>
      <c r="J28" s="292">
        <f>+References!$D$67*'PSW DF Calc'!I28</f>
        <v>522.12679272330854</v>
      </c>
      <c r="K28" s="189">
        <f>+J28/References!$F$76</f>
        <v>534.19970608073311</v>
      </c>
      <c r="L28" s="292">
        <f t="shared" si="16"/>
        <v>0.50878480577822527</v>
      </c>
      <c r="M28" s="292">
        <v>37.74</v>
      </c>
      <c r="N28" s="292">
        <f t="shared" si="14"/>
        <v>38.248784805778229</v>
      </c>
      <c r="O28" s="27">
        <f>+'Rate Sheet'!D$124</f>
        <v>38.248784805778229</v>
      </c>
      <c r="P28" s="16">
        <f t="shared" si="17"/>
        <v>39625.194539073425</v>
      </c>
      <c r="Q28" s="14">
        <f t="shared" si="18"/>
        <v>40159.394245154159</v>
      </c>
      <c r="R28" s="14">
        <f t="shared" si="15"/>
        <v>534.19970608073345</v>
      </c>
      <c r="S28" s="14">
        <f t="shared" si="4"/>
        <v>0</v>
      </c>
    </row>
    <row r="29" spans="1:20" s="17" customFormat="1" ht="15" x14ac:dyDescent="0.25">
      <c r="A29" s="15" t="s">
        <v>37</v>
      </c>
      <c r="B29" s="15" t="str">
        <f>VLOOKUP(A29,'[68]Reg Revenue'!$B:$C,2,FALSE)</f>
        <v>300 GL CART TEMP PICKUP</v>
      </c>
      <c r="C29" s="11" t="s">
        <v>32</v>
      </c>
      <c r="D29" s="16">
        <f>+SUMIF('Regulated Price Out'!$A$53:$A$116,A29,'Regulated Price Out'!$AE$53:$AE$116)</f>
        <v>115</v>
      </c>
      <c r="E29" s="290">
        <f>+References!$C$14</f>
        <v>1</v>
      </c>
      <c r="F29" s="290">
        <f t="shared" si="11"/>
        <v>115</v>
      </c>
      <c r="G29" s="293">
        <f>+References!$C$36</f>
        <v>250</v>
      </c>
      <c r="H29" s="175">
        <f t="shared" si="12"/>
        <v>28750</v>
      </c>
      <c r="I29" s="175">
        <f t="shared" si="13"/>
        <v>21102.553857667244</v>
      </c>
      <c r="J29" s="292">
        <f>+References!$D$67*'PSW DF Calc'!I29</f>
        <v>57.187920954278319</v>
      </c>
      <c r="K29" s="189">
        <f>+J29/References!$F$76</f>
        <v>58.510252664495923</v>
      </c>
      <c r="L29" s="292">
        <f t="shared" si="16"/>
        <v>0.50878480577822538</v>
      </c>
      <c r="M29" s="292">
        <v>37.74</v>
      </c>
      <c r="N29" s="292">
        <f t="shared" si="14"/>
        <v>38.248784805778229</v>
      </c>
      <c r="O29" s="27">
        <f>+'Rate Sheet'!D139</f>
        <v>38.248784805778229</v>
      </c>
      <c r="P29" s="16">
        <f t="shared" si="17"/>
        <v>4340.1000000000004</v>
      </c>
      <c r="Q29" s="14">
        <f t="shared" si="18"/>
        <v>4398.6102526644963</v>
      </c>
      <c r="R29" s="14">
        <f t="shared" si="15"/>
        <v>58.510252664495965</v>
      </c>
      <c r="S29" s="14">
        <f t="shared" si="4"/>
        <v>0</v>
      </c>
    </row>
    <row r="30" spans="1:20" s="17" customFormat="1" ht="15" x14ac:dyDescent="0.25">
      <c r="A30" s="15" t="s">
        <v>38</v>
      </c>
      <c r="B30" s="15" t="str">
        <f>VLOOKUP(A30,'[68]Reg Revenue'!$B:$C,2,FALSE)</f>
        <v>1-300 GL CART WEEKLY SVC</v>
      </c>
      <c r="C30" s="11" t="s">
        <v>32</v>
      </c>
      <c r="D30" s="16">
        <f>+SUMIF('Regulated Price Out'!$A$53:$A$116,A30,'Regulated Price Out'!$AE$53:$AE$116)</f>
        <v>2161.4621057242994</v>
      </c>
      <c r="E30" s="290">
        <f>+References!$C$11</f>
        <v>4.33</v>
      </c>
      <c r="F30" s="290">
        <f t="shared" si="11"/>
        <v>9359.1309177862167</v>
      </c>
      <c r="G30" s="293">
        <f>+References!$C$36</f>
        <v>250</v>
      </c>
      <c r="H30" s="175">
        <f t="shared" si="12"/>
        <v>2339782.7294465541</v>
      </c>
      <c r="I30" s="175">
        <f t="shared" si="13"/>
        <v>1717404.9065525415</v>
      </c>
      <c r="J30" s="292">
        <f>+References!$D$67*'PSW DF Calc'!I30</f>
        <v>4654.167296757395</v>
      </c>
      <c r="K30" s="189">
        <f>+J30/References!$F$76</f>
        <v>4761.7836062588449</v>
      </c>
      <c r="L30" s="292">
        <f t="shared" si="16"/>
        <v>0.50878480577822538</v>
      </c>
      <c r="M30" s="292">
        <v>37.74</v>
      </c>
      <c r="N30" s="292">
        <f t="shared" si="14"/>
        <v>38.248784805778229</v>
      </c>
      <c r="O30" s="27">
        <f>+'Rate Sheet'!D$124</f>
        <v>38.248784805778229</v>
      </c>
      <c r="P30" s="16">
        <f t="shared" si="17"/>
        <v>353213.60083725181</v>
      </c>
      <c r="Q30" s="14">
        <f t="shared" si="18"/>
        <v>357975.38444351067</v>
      </c>
      <c r="R30" s="14">
        <f t="shared" si="15"/>
        <v>4761.7836062588613</v>
      </c>
      <c r="S30" s="14">
        <f t="shared" si="4"/>
        <v>0</v>
      </c>
    </row>
    <row r="31" spans="1:20" s="17" customFormat="1" ht="15" x14ac:dyDescent="0.25">
      <c r="A31" s="15" t="s">
        <v>39</v>
      </c>
      <c r="B31" s="15" t="str">
        <f>VLOOKUP(A31,'[68]Reg Revenue'!$B:$C,2,FALSE)</f>
        <v>1-60 GAL CART CMML 2X WK</v>
      </c>
      <c r="C31" s="11" t="s">
        <v>32</v>
      </c>
      <c r="D31" s="16">
        <f>+SUMIF('Regulated Price Out'!$A$53:$A$116,A31,'Regulated Price Out'!$AE$53:$AE$116)</f>
        <v>30.332989291704298</v>
      </c>
      <c r="E31" s="290">
        <f>+References!$C$10</f>
        <v>8.66</v>
      </c>
      <c r="F31" s="290">
        <f t="shared" si="11"/>
        <v>262.68368726615921</v>
      </c>
      <c r="G31" s="297">
        <f>+References!$C$26</f>
        <v>47</v>
      </c>
      <c r="H31" s="175">
        <f t="shared" si="12"/>
        <v>12346.133301509482</v>
      </c>
      <c r="I31" s="175">
        <f t="shared" si="13"/>
        <v>9062.0849714449723</v>
      </c>
      <c r="J31" s="292">
        <f>+References!$D$67*'PSW DF Calc'!I31</f>
        <v>24.558250272615911</v>
      </c>
      <c r="K31" s="189">
        <f>+J31/References!$F$76</f>
        <v>25.126100135682332</v>
      </c>
      <c r="L31" s="292">
        <f t="shared" si="16"/>
        <v>9.5651543486306376E-2</v>
      </c>
      <c r="M31" s="292">
        <v>10.51</v>
      </c>
      <c r="N31" s="292">
        <f t="shared" si="14"/>
        <v>10.605651543486307</v>
      </c>
      <c r="O31" s="27">
        <f>+'Rate Sheet'!D125</f>
        <v>10.605651543486307</v>
      </c>
      <c r="P31" s="16">
        <f t="shared" si="17"/>
        <v>2760.8055531673335</v>
      </c>
      <c r="Q31" s="14">
        <f t="shared" si="18"/>
        <v>2785.9316533030155</v>
      </c>
      <c r="R31" s="14">
        <f t="shared" si="15"/>
        <v>25.126100135682009</v>
      </c>
      <c r="S31" s="14">
        <f t="shared" si="4"/>
        <v>0</v>
      </c>
    </row>
    <row r="32" spans="1:20" s="5" customFormat="1" ht="15" x14ac:dyDescent="0.25">
      <c r="A32" s="15" t="s">
        <v>40</v>
      </c>
      <c r="B32" s="15" t="str">
        <f>VLOOKUP(A32,'[68]Reg Revenue'!$B:$C,2,FALSE)</f>
        <v>1-60 GAL CART CMML EOW</v>
      </c>
      <c r="C32" s="11" t="s">
        <v>32</v>
      </c>
      <c r="D32" s="16">
        <f>+SUMIF('Regulated Price Out'!$A$53:$A$116,A32,'Regulated Price Out'!$AE$53:$AE$116)</f>
        <v>138.65499485066942</v>
      </c>
      <c r="E32" s="296">
        <f>+References!$C$12</f>
        <v>2.17</v>
      </c>
      <c r="F32" s="290">
        <f t="shared" si="11"/>
        <v>300.88133882595264</v>
      </c>
      <c r="G32" s="297">
        <f>+References!$C$26</f>
        <v>47</v>
      </c>
      <c r="H32" s="175">
        <f t="shared" si="12"/>
        <v>14141.422924819773</v>
      </c>
      <c r="I32" s="175">
        <f t="shared" si="13"/>
        <v>10379.830918089026</v>
      </c>
      <c r="J32" s="292">
        <f>+References!$D$67*'PSW DF Calc'!I32</f>
        <v>28.129341788021303</v>
      </c>
      <c r="K32" s="189">
        <f>+J32/References!$F$76</f>
        <v>28.779764464928689</v>
      </c>
      <c r="L32" s="292">
        <f t="shared" si="16"/>
        <v>9.5651543486306362E-2</v>
      </c>
      <c r="M32" s="292">
        <v>10.51</v>
      </c>
      <c r="N32" s="292">
        <f t="shared" si="14"/>
        <v>10.605651543486307</v>
      </c>
      <c r="O32" s="27">
        <f>+'Rate Sheet'!D125</f>
        <v>10.605651543486307</v>
      </c>
      <c r="P32" s="16">
        <f t="shared" si="17"/>
        <v>3162.2628710607623</v>
      </c>
      <c r="Q32" s="14">
        <f t="shared" si="18"/>
        <v>3191.0426355256909</v>
      </c>
      <c r="R32" s="14">
        <f t="shared" si="15"/>
        <v>28.779764464928576</v>
      </c>
      <c r="S32" s="14">
        <f t="shared" si="4"/>
        <v>0</v>
      </c>
    </row>
    <row r="33" spans="1:19" s="5" customFormat="1" ht="15" x14ac:dyDescent="0.25">
      <c r="A33" s="15" t="s">
        <v>41</v>
      </c>
      <c r="B33" s="15" t="str">
        <f>VLOOKUP(A33,'[68]Reg Revenue'!$B:$C,2,FALSE)</f>
        <v>1-60 GAL CART CMML MNTHLY</v>
      </c>
      <c r="C33" s="11" t="s">
        <v>32</v>
      </c>
      <c r="D33" s="16">
        <f>+SUMIF('Regulated Price Out'!$A$53:$A$116,A33,'Regulated Price Out'!$AE$53:$AE$116)</f>
        <v>23</v>
      </c>
      <c r="E33" s="290">
        <f>+References!$C$13</f>
        <v>1</v>
      </c>
      <c r="F33" s="290">
        <f t="shared" si="11"/>
        <v>23</v>
      </c>
      <c r="G33" s="297">
        <f>+References!$C$26</f>
        <v>47</v>
      </c>
      <c r="H33" s="175">
        <f t="shared" si="12"/>
        <v>1081</v>
      </c>
      <c r="I33" s="175">
        <f t="shared" si="13"/>
        <v>793.45602504828832</v>
      </c>
      <c r="J33" s="292">
        <f>+References!$D$67*'PSW DF Calc'!I33</f>
        <v>2.1502658278808644</v>
      </c>
      <c r="K33" s="189">
        <f>+J33/References!$F$76</f>
        <v>2.1999855001850461</v>
      </c>
      <c r="L33" s="292">
        <f t="shared" si="16"/>
        <v>9.5651543486306348E-2</v>
      </c>
      <c r="M33" s="292">
        <v>10.51</v>
      </c>
      <c r="N33" s="292">
        <f t="shared" si="14"/>
        <v>10.605651543486307</v>
      </c>
      <c r="O33" s="27">
        <f>+'Rate Sheet'!D125</f>
        <v>10.605651543486307</v>
      </c>
      <c r="P33" s="16">
        <f t="shared" si="17"/>
        <v>241.73</v>
      </c>
      <c r="Q33" s="14">
        <f t="shared" si="18"/>
        <v>243.92998550018504</v>
      </c>
      <c r="R33" s="14">
        <f t="shared" si="15"/>
        <v>2.1999855001850506</v>
      </c>
      <c r="S33" s="14">
        <f t="shared" si="4"/>
        <v>0</v>
      </c>
    </row>
    <row r="34" spans="1:19" s="5" customFormat="1" ht="15" x14ac:dyDescent="0.25">
      <c r="A34" s="15" t="s">
        <v>42</v>
      </c>
      <c r="B34" s="15" t="str">
        <f>VLOOKUP(A34,'[68]Reg Revenue'!$B:$C,2,FALSE)</f>
        <v>1-60 GAL CART CMML WKLY</v>
      </c>
      <c r="C34" s="11" t="s">
        <v>32</v>
      </c>
      <c r="D34" s="16">
        <f>+SUMIF('Regulated Price Out'!$A$53:$A$116,A34,'Regulated Price Out'!$AE$53:$AE$116)</f>
        <v>1449.3326451612904</v>
      </c>
      <c r="E34" s="290">
        <f>+References!$C$11</f>
        <v>4.33</v>
      </c>
      <c r="F34" s="290">
        <f t="shared" si="11"/>
        <v>6275.610353548388</v>
      </c>
      <c r="G34" s="297">
        <f>+References!$C$26</f>
        <v>47</v>
      </c>
      <c r="H34" s="175">
        <f t="shared" si="12"/>
        <v>294953.68661677424</v>
      </c>
      <c r="I34" s="175">
        <f t="shared" si="13"/>
        <v>216496.55851645162</v>
      </c>
      <c r="J34" s="292">
        <f>+References!$D$67*'PSW DF Calc'!I34</f>
        <v>586.70567357958475</v>
      </c>
      <c r="K34" s="189">
        <f>+J34/References!$F$76</f>
        <v>600.27181663554813</v>
      </c>
      <c r="L34" s="292">
        <f t="shared" si="16"/>
        <v>9.5651543486306376E-2</v>
      </c>
      <c r="M34" s="292">
        <v>10.51</v>
      </c>
      <c r="N34" s="292">
        <f t="shared" si="14"/>
        <v>10.605651543486307</v>
      </c>
      <c r="O34" s="27">
        <f>+'Rate Sheet'!D125</f>
        <v>10.605651543486307</v>
      </c>
      <c r="P34" s="16">
        <f t="shared" si="17"/>
        <v>65956.664815793556</v>
      </c>
      <c r="Q34" s="14">
        <f t="shared" si="18"/>
        <v>66556.936632429104</v>
      </c>
      <c r="R34" s="14">
        <f t="shared" si="15"/>
        <v>600.27181663554802</v>
      </c>
      <c r="S34" s="14">
        <f t="shared" si="4"/>
        <v>0</v>
      </c>
    </row>
    <row r="35" spans="1:19" s="5" customFormat="1" ht="15" x14ac:dyDescent="0.25">
      <c r="A35" s="15" t="s">
        <v>43</v>
      </c>
      <c r="B35" s="15" t="str">
        <f>VLOOKUP(A35,'[68]Reg Revenue'!$B:$C,2,FALSE)</f>
        <v>1-65 GAL BEAR CART CMML 2X WK</v>
      </c>
      <c r="C35" s="11" t="s">
        <v>32</v>
      </c>
      <c r="D35" s="16">
        <f>+SUMIF('Regulated Price Out'!$A$53:$A$116,A35,'Regulated Price Out'!$AE$53:$AE$116)</f>
        <v>91.166586480635075</v>
      </c>
      <c r="E35" s="290">
        <f>+References!$C$10</f>
        <v>8.66</v>
      </c>
      <c r="F35" s="290">
        <f t="shared" si="11"/>
        <v>789.50263892229975</v>
      </c>
      <c r="G35" s="293">
        <f>+References!$C$27</f>
        <v>51</v>
      </c>
      <c r="H35" s="175">
        <f t="shared" si="12"/>
        <v>40264.634585037289</v>
      </c>
      <c r="I35" s="175">
        <f t="shared" si="13"/>
        <v>29554.317213566628</v>
      </c>
      <c r="J35" s="292">
        <f>+References!$D$67*'PSW DF Calc'!I35</f>
        <v>80.092199648765686</v>
      </c>
      <c r="K35" s="189">
        <f>+J35/References!$F$76</f>
        <v>81.944137148317665</v>
      </c>
      <c r="L35" s="292">
        <f t="shared" si="16"/>
        <v>0.103792100378758</v>
      </c>
      <c r="M35" s="292">
        <v>11.29</v>
      </c>
      <c r="N35" s="292">
        <f t="shared" si="14"/>
        <v>11.393792100378757</v>
      </c>
      <c r="O35" s="27">
        <f>+'Rate Sheet'!D127</f>
        <v>11.393792100378757</v>
      </c>
      <c r="P35" s="16">
        <f t="shared" si="17"/>
        <v>8913.4847934327645</v>
      </c>
      <c r="Q35" s="14">
        <f t="shared" si="18"/>
        <v>8995.4289305810817</v>
      </c>
      <c r="R35" s="14">
        <f t="shared" si="15"/>
        <v>81.944137148317168</v>
      </c>
      <c r="S35" s="14">
        <f t="shared" si="4"/>
        <v>0</v>
      </c>
    </row>
    <row r="36" spans="1:19" s="5" customFormat="1" ht="15" x14ac:dyDescent="0.25">
      <c r="A36" s="15" t="s">
        <v>44</v>
      </c>
      <c r="B36" s="15" t="str">
        <f>VLOOKUP(A36,'[68]Reg Revenue'!$B:$C,2,FALSE)</f>
        <v>1-65 GAL BEAR CART CMML WKLY</v>
      </c>
      <c r="C36" s="11" t="s">
        <v>32</v>
      </c>
      <c r="D36" s="16">
        <f>+SUMIF('Regulated Price Out'!$A$53:$A$116,A36,'Regulated Price Out'!$AE$53:$AE$116)</f>
        <v>261.75847967284096</v>
      </c>
      <c r="E36" s="290">
        <f>+References!$C$11</f>
        <v>4.33</v>
      </c>
      <c r="F36" s="290">
        <f t="shared" si="11"/>
        <v>1133.4142169834013</v>
      </c>
      <c r="G36" s="293">
        <f>+References!$C$27</f>
        <v>51</v>
      </c>
      <c r="H36" s="175">
        <f t="shared" si="12"/>
        <v>57804.125066153465</v>
      </c>
      <c r="I36" s="175">
        <f t="shared" si="13"/>
        <v>42428.336083611706</v>
      </c>
      <c r="J36" s="292">
        <f>+References!$D$67*'PSW DF Calc'!I36</f>
        <v>114.9807907865879</v>
      </c>
      <c r="K36" s="189">
        <f>+J36/References!$F$76</f>
        <v>117.63944217985257</v>
      </c>
      <c r="L36" s="292">
        <f t="shared" si="16"/>
        <v>0.10379210037875798</v>
      </c>
      <c r="M36" s="292">
        <v>11.29</v>
      </c>
      <c r="N36" s="292">
        <f t="shared" si="14"/>
        <v>11.393792100378757</v>
      </c>
      <c r="O36" s="27">
        <f>+'Rate Sheet'!D127</f>
        <v>11.393792100378757</v>
      </c>
      <c r="P36" s="16">
        <f t="shared" si="17"/>
        <v>12796.246509742599</v>
      </c>
      <c r="Q36" s="14">
        <f t="shared" si="18"/>
        <v>12913.885951922453</v>
      </c>
      <c r="R36" s="14">
        <f t="shared" si="15"/>
        <v>117.63944217985409</v>
      </c>
      <c r="S36" s="14">
        <f t="shared" si="4"/>
        <v>0</v>
      </c>
    </row>
    <row r="37" spans="1:19" s="5" customFormat="1" ht="15" x14ac:dyDescent="0.25">
      <c r="A37" s="15" t="s">
        <v>45</v>
      </c>
      <c r="B37" s="15" t="str">
        <f>VLOOKUP(A37,'[68]Reg Revenue'!$B:$C,2,FALSE)</f>
        <v>1-90 GAL CART CMML 2X WK</v>
      </c>
      <c r="C37" s="11" t="s">
        <v>32</v>
      </c>
      <c r="D37" s="16">
        <f>+SUMIF('Regulated Price Out'!$A$53:$A$116,A37,'Regulated Price Out'!$AE$53:$AE$116)</f>
        <v>78.874327956989248</v>
      </c>
      <c r="E37" s="290">
        <f>+References!$C$10</f>
        <v>8.66</v>
      </c>
      <c r="F37" s="290">
        <f t="shared" si="11"/>
        <v>683.05168010752686</v>
      </c>
      <c r="G37" s="297">
        <f>+References!$C$28</f>
        <v>68</v>
      </c>
      <c r="H37" s="175">
        <f t="shared" si="12"/>
        <v>46447.514247311825</v>
      </c>
      <c r="I37" s="175">
        <f t="shared" si="13"/>
        <v>34092.562468127457</v>
      </c>
      <c r="J37" s="292">
        <f>+References!$D$67*'PSW DF Calc'!I37</f>
        <v>92.390844288625544</v>
      </c>
      <c r="K37" s="189">
        <f>+J37/References!$F$76</f>
        <v>94.527158060799607</v>
      </c>
      <c r="L37" s="292">
        <f t="shared" si="16"/>
        <v>0.1383894671716773</v>
      </c>
      <c r="M37" s="292">
        <v>12.21</v>
      </c>
      <c r="N37" s="292">
        <f t="shared" si="14"/>
        <v>12.348389467171678</v>
      </c>
      <c r="O37" s="27">
        <f>+'Rate Sheet'!D126</f>
        <v>12.348389467171678</v>
      </c>
      <c r="P37" s="16">
        <f t="shared" si="17"/>
        <v>8340.0610141129036</v>
      </c>
      <c r="Q37" s="14">
        <f t="shared" si="18"/>
        <v>8434.5881721737042</v>
      </c>
      <c r="R37" s="14">
        <f t="shared" si="15"/>
        <v>94.527158060800502</v>
      </c>
      <c r="S37" s="14">
        <f t="shared" si="4"/>
        <v>0</v>
      </c>
    </row>
    <row r="38" spans="1:19" s="5" customFormat="1" ht="15" x14ac:dyDescent="0.25">
      <c r="A38" s="15" t="s">
        <v>46</v>
      </c>
      <c r="B38" s="15" t="str">
        <f>VLOOKUP(A38,'[68]Reg Revenue'!$B:$C,2,FALSE)</f>
        <v>1-90 GAL CART CMML 3X WK</v>
      </c>
      <c r="C38" s="11" t="s">
        <v>32</v>
      </c>
      <c r="D38" s="16">
        <f>+SUMIF('Regulated Price Out'!$A$53:$A$116,A38,'Regulated Price Out'!$AE$53:$AE$116)</f>
        <v>7.0768311804674084</v>
      </c>
      <c r="E38" s="296">
        <f>+References!$C$9</f>
        <v>12.99</v>
      </c>
      <c r="F38" s="290">
        <f t="shared" si="11"/>
        <v>91.92803703427164</v>
      </c>
      <c r="G38" s="297">
        <f>+References!$C$28</f>
        <v>68</v>
      </c>
      <c r="H38" s="175">
        <f t="shared" si="12"/>
        <v>6251.1065183304718</v>
      </c>
      <c r="I38" s="175">
        <f t="shared" si="13"/>
        <v>4588.3238947159498</v>
      </c>
      <c r="J38" s="292">
        <f>+References!$D$67*'PSW DF Calc'!I38</f>
        <v>12.434357754680242</v>
      </c>
      <c r="K38" s="189">
        <f>+J38/References!$F$76</f>
        <v>12.721872063311071</v>
      </c>
      <c r="L38" s="292">
        <f t="shared" si="16"/>
        <v>0.1383894671716773</v>
      </c>
      <c r="M38" s="292">
        <v>12.21</v>
      </c>
      <c r="N38" s="292">
        <f t="shared" si="14"/>
        <v>12.348389467171678</v>
      </c>
      <c r="O38" s="27">
        <f>+'Rate Sheet'!D126</f>
        <v>12.348389467171678</v>
      </c>
      <c r="P38" s="16">
        <f t="shared" si="17"/>
        <v>1122.4413321884567</v>
      </c>
      <c r="Q38" s="14">
        <f t="shared" si="18"/>
        <v>1135.1632042517679</v>
      </c>
      <c r="R38" s="14">
        <f t="shared" si="15"/>
        <v>12.721872063311139</v>
      </c>
      <c r="S38" s="14">
        <f t="shared" si="4"/>
        <v>0</v>
      </c>
    </row>
    <row r="39" spans="1:19" s="5" customFormat="1" ht="15" x14ac:dyDescent="0.25">
      <c r="A39" s="15" t="s">
        <v>47</v>
      </c>
      <c r="B39" s="15" t="str">
        <f>VLOOKUP(A39,'[68]Reg Revenue'!$B:$C,2,FALSE)</f>
        <v>1-90 GAL CART CMML 5X WK</v>
      </c>
      <c r="C39" s="11" t="s">
        <v>32</v>
      </c>
      <c r="D39" s="16">
        <f>+SUMIF('Regulated Price Out'!$A$53:$A$116,A39,'Regulated Price Out'!$AE$53:$AE$116)</f>
        <v>8.6521661215895342</v>
      </c>
      <c r="E39" s="296">
        <f>+References!$C$7</f>
        <v>21.65</v>
      </c>
      <c r="F39" s="290">
        <f t="shared" si="11"/>
        <v>187.31939653241341</v>
      </c>
      <c r="G39" s="297">
        <f>+References!$C$28</f>
        <v>68</v>
      </c>
      <c r="H39" s="175">
        <f t="shared" si="12"/>
        <v>12737.718964204112</v>
      </c>
      <c r="I39" s="175">
        <f t="shared" si="13"/>
        <v>9349.5095814242322</v>
      </c>
      <c r="J39" s="292">
        <f>+References!$D$67*'PSW DF Calc'!I39</f>
        <v>25.337170965659709</v>
      </c>
      <c r="K39" s="189">
        <f>+J39/References!$F$76</f>
        <v>25.92303147704083</v>
      </c>
      <c r="L39" s="292">
        <f t="shared" si="16"/>
        <v>0.1383894671716773</v>
      </c>
      <c r="M39" s="292">
        <v>12.21</v>
      </c>
      <c r="N39" s="292">
        <f t="shared" si="14"/>
        <v>12.348389467171678</v>
      </c>
      <c r="O39" s="27">
        <f>+'Rate Sheet'!D126</f>
        <v>12.348389467171678</v>
      </c>
      <c r="P39" s="16">
        <f t="shared" si="17"/>
        <v>2287.1698316607676</v>
      </c>
      <c r="Q39" s="14">
        <f t="shared" si="18"/>
        <v>2313.0928631378088</v>
      </c>
      <c r="R39" s="14">
        <f t="shared" si="15"/>
        <v>25.92303147704115</v>
      </c>
      <c r="S39" s="14">
        <f t="shared" si="4"/>
        <v>0</v>
      </c>
    </row>
    <row r="40" spans="1:19" s="5" customFormat="1" ht="15" x14ac:dyDescent="0.25">
      <c r="A40" s="15" t="s">
        <v>48</v>
      </c>
      <c r="B40" s="15" t="str">
        <f>VLOOKUP(A40,'[68]Reg Revenue'!$B:$C,2,FALSE)</f>
        <v>1-90 GAL CART CMML EOW</v>
      </c>
      <c r="C40" s="11" t="s">
        <v>32</v>
      </c>
      <c r="D40" s="16">
        <f>+SUMIF('Regulated Price Out'!$A$53:$A$116,A40,'Regulated Price Out'!$AE$53:$AE$116)</f>
        <v>17</v>
      </c>
      <c r="E40" s="296">
        <f>+References!$C$12</f>
        <v>2.17</v>
      </c>
      <c r="F40" s="290">
        <f t="shared" si="11"/>
        <v>36.89</v>
      </c>
      <c r="G40" s="297">
        <f>+References!$C$28</f>
        <v>68</v>
      </c>
      <c r="H40" s="175">
        <f t="shared" si="12"/>
        <v>2508.52</v>
      </c>
      <c r="I40" s="175">
        <f t="shared" si="13"/>
        <v>1841.2583792360151</v>
      </c>
      <c r="J40" s="292">
        <f>+References!$D$67*'PSW DF Calc'!I40</f>
        <v>4.989810207729608</v>
      </c>
      <c r="K40" s="189">
        <f>+J40/References!$F$76</f>
        <v>5.1051874439631755</v>
      </c>
      <c r="L40" s="292">
        <f t="shared" si="16"/>
        <v>0.1383894671716773</v>
      </c>
      <c r="M40" s="292">
        <v>12.21</v>
      </c>
      <c r="N40" s="292">
        <f t="shared" si="14"/>
        <v>12.348389467171678</v>
      </c>
      <c r="O40" s="27">
        <f>+'Rate Sheet'!D126</f>
        <v>12.348389467171678</v>
      </c>
      <c r="P40" s="16">
        <f t="shared" si="17"/>
        <v>450.42690000000005</v>
      </c>
      <c r="Q40" s="14">
        <f t="shared" si="18"/>
        <v>455.53208744396318</v>
      </c>
      <c r="R40" s="14">
        <f t="shared" si="15"/>
        <v>5.105187443963132</v>
      </c>
      <c r="S40" s="14">
        <f t="shared" si="4"/>
        <v>0</v>
      </c>
    </row>
    <row r="41" spans="1:19" s="5" customFormat="1" ht="15" x14ac:dyDescent="0.25">
      <c r="A41" s="15" t="s">
        <v>49</v>
      </c>
      <c r="B41" s="15" t="str">
        <f>VLOOKUP(A41,'[68]Reg Revenue'!$B:$C,2,FALSE)</f>
        <v>1-90 GAL CART CMML MONTHLY</v>
      </c>
      <c r="C41" s="11" t="s">
        <v>32</v>
      </c>
      <c r="D41" s="16">
        <f>+SUMIF('Regulated Price Out'!$A$53:$A$116,A41,'Regulated Price Out'!$AE$53:$AE$116)</f>
        <v>4.749757516973812</v>
      </c>
      <c r="E41" s="290">
        <f>+References!$C$13</f>
        <v>1</v>
      </c>
      <c r="F41" s="290">
        <f t="shared" si="11"/>
        <v>4.749757516973812</v>
      </c>
      <c r="G41" s="297">
        <f>+References!$C$28</f>
        <v>68</v>
      </c>
      <c r="H41" s="175">
        <f t="shared" si="12"/>
        <v>322.98351115421923</v>
      </c>
      <c r="I41" s="175">
        <f t="shared" si="13"/>
        <v>237.07050223549149</v>
      </c>
      <c r="J41" s="292">
        <f>+References!$D$67*'PSW DF Calc'!I41</f>
        <v>0.6424610610581829</v>
      </c>
      <c r="K41" s="189">
        <f>+J41/References!$F$76</f>
        <v>0.65731641196867496</v>
      </c>
      <c r="L41" s="292">
        <f t="shared" si="16"/>
        <v>0.13838946717167733</v>
      </c>
      <c r="M41" s="292">
        <v>12.21</v>
      </c>
      <c r="N41" s="292">
        <f t="shared" si="14"/>
        <v>12.348389467171678</v>
      </c>
      <c r="O41" s="27">
        <f>+'Rate Sheet'!D126</f>
        <v>12.348389467171678</v>
      </c>
      <c r="P41" s="16">
        <f t="shared" si="17"/>
        <v>57.994539282250251</v>
      </c>
      <c r="Q41" s="14">
        <f t="shared" si="18"/>
        <v>58.651855694218924</v>
      </c>
      <c r="R41" s="14">
        <f t="shared" si="15"/>
        <v>0.6573164119686723</v>
      </c>
      <c r="S41" s="14">
        <f t="shared" si="4"/>
        <v>0</v>
      </c>
    </row>
    <row r="42" spans="1:19" s="15" customFormat="1" ht="15" x14ac:dyDescent="0.25">
      <c r="A42" s="15" t="s">
        <v>50</v>
      </c>
      <c r="B42" s="15" t="str">
        <f>VLOOKUP(A42,'[68]Reg Revenue'!$B:$C,2,FALSE)</f>
        <v>1-90 GAL CART CMML WKLY</v>
      </c>
      <c r="C42" s="11" t="s">
        <v>32</v>
      </c>
      <c r="D42" s="16">
        <f>+SUMIF('Regulated Price Out'!$A$53:$A$116,A42,'Regulated Price Out'!$AE$53:$AE$116)</f>
        <v>1906.6496415770607</v>
      </c>
      <c r="E42" s="290">
        <f>+References!$C$11</f>
        <v>4.33</v>
      </c>
      <c r="F42" s="290">
        <f t="shared" si="11"/>
        <v>8255.792948028673</v>
      </c>
      <c r="G42" s="297">
        <f>+References!$C$28</f>
        <v>68</v>
      </c>
      <c r="H42" s="175">
        <f t="shared" si="12"/>
        <v>561393.92046594981</v>
      </c>
      <c r="I42" s="175">
        <f t="shared" si="13"/>
        <v>412064.18928694492</v>
      </c>
      <c r="J42" s="292">
        <f>+References!$D$67*'PSW DF Calc'!I42</f>
        <v>1116.6939529676224</v>
      </c>
      <c r="K42" s="189">
        <f>+J42/References!$F$76</f>
        <v>1142.514787157379</v>
      </c>
      <c r="L42" s="292">
        <f t="shared" si="16"/>
        <v>0.1383894671716773</v>
      </c>
      <c r="M42" s="292">
        <v>12.21</v>
      </c>
      <c r="N42" s="292">
        <f t="shared" si="14"/>
        <v>12.348389467171678</v>
      </c>
      <c r="O42" s="190">
        <f>+'Rate Sheet'!D126</f>
        <v>12.348389467171678</v>
      </c>
      <c r="P42" s="16">
        <f t="shared" si="17"/>
        <v>100803.23189543012</v>
      </c>
      <c r="Q42" s="14">
        <f t="shared" si="18"/>
        <v>101945.74668258749</v>
      </c>
      <c r="R42" s="14">
        <f t="shared" si="15"/>
        <v>1142.5147871573718</v>
      </c>
      <c r="S42" s="14">
        <f t="shared" si="4"/>
        <v>0</v>
      </c>
    </row>
    <row r="43" spans="1:19" s="15" customFormat="1" ht="15" x14ac:dyDescent="0.25">
      <c r="A43" s="15" t="s">
        <v>51</v>
      </c>
      <c r="B43" s="15" t="str">
        <f>VLOOKUP(A43,'[68]Reg Revenue'!$B:$C,2,FALSE)</f>
        <v>1-95 GAL BEAR CART CMML 2X WK</v>
      </c>
      <c r="C43" s="11" t="s">
        <v>32</v>
      </c>
      <c r="D43" s="16">
        <f>+SUMIF('Regulated Price Out'!$A$53:$A$116,A43,'Regulated Price Out'!$AE$53:$AE$116)</f>
        <v>144.625</v>
      </c>
      <c r="E43" s="290">
        <f>+References!$C$10</f>
        <v>8.66</v>
      </c>
      <c r="F43" s="290">
        <f t="shared" si="11"/>
        <v>1252.4525000000001</v>
      </c>
      <c r="G43" s="298">
        <f>+References!$C$29</f>
        <v>77</v>
      </c>
      <c r="H43" s="175">
        <f t="shared" si="12"/>
        <v>96438.842500000013</v>
      </c>
      <c r="I43" s="175">
        <f t="shared" si="13"/>
        <v>70786.291054863963</v>
      </c>
      <c r="J43" s="292">
        <f>+References!$D$67*'PSW DF Calc'!I43</f>
        <v>191.83084875868164</v>
      </c>
      <c r="K43" s="189">
        <f>+J43/References!$F$76</f>
        <v>196.26647100335751</v>
      </c>
      <c r="L43" s="292">
        <f t="shared" si="16"/>
        <v>0.15670572017969345</v>
      </c>
      <c r="M43" s="292">
        <v>12.67</v>
      </c>
      <c r="N43" s="292">
        <f t="shared" si="14"/>
        <v>12.826705720179694</v>
      </c>
      <c r="O43" s="190">
        <f>+'Rate Sheet'!D128</f>
        <v>12.826705720179694</v>
      </c>
      <c r="P43" s="16">
        <f t="shared" si="17"/>
        <v>15868.573175000001</v>
      </c>
      <c r="Q43" s="14">
        <f t="shared" si="18"/>
        <v>16064.83964600336</v>
      </c>
      <c r="R43" s="14">
        <f t="shared" si="15"/>
        <v>196.26647100335867</v>
      </c>
      <c r="S43" s="14">
        <f t="shared" si="4"/>
        <v>0</v>
      </c>
    </row>
    <row r="44" spans="1:19" s="15" customFormat="1" ht="15" x14ac:dyDescent="0.25">
      <c r="A44" s="15" t="s">
        <v>52</v>
      </c>
      <c r="B44" s="15" t="str">
        <f>VLOOKUP(A44,'[68]Reg Revenue'!$B:$C,2,FALSE)</f>
        <v>1-95 GAL BEAR CART CMML 3X WK</v>
      </c>
      <c r="C44" s="11" t="s">
        <v>32</v>
      </c>
      <c r="D44" s="16">
        <f>+SUMIF('Regulated Price Out'!$A$53:$A$116,A44,'Regulated Price Out'!$AE$53:$AE$116)</f>
        <v>33.307647865963744</v>
      </c>
      <c r="E44" s="296">
        <f>+References!$C$9</f>
        <v>12.99</v>
      </c>
      <c r="F44" s="290">
        <f t="shared" si="11"/>
        <v>432.66634577886907</v>
      </c>
      <c r="G44" s="298">
        <f>+References!$C$29</f>
        <v>77</v>
      </c>
      <c r="H44" s="175">
        <f t="shared" si="12"/>
        <v>33315.308624972917</v>
      </c>
      <c r="I44" s="175">
        <f t="shared" si="13"/>
        <v>24453.498940636418</v>
      </c>
      <c r="J44" s="292">
        <f>+References!$D$67*'PSW DF Calc'!I44</f>
        <v>66.268982129124794</v>
      </c>
      <c r="K44" s="189">
        <f>+J44/References!$F$76</f>
        <v>67.801291312793936</v>
      </c>
      <c r="L44" s="292">
        <f t="shared" si="16"/>
        <v>0.15670572017969342</v>
      </c>
      <c r="M44" s="292">
        <v>12.67</v>
      </c>
      <c r="N44" s="292">
        <f t="shared" si="14"/>
        <v>12.826705720179694</v>
      </c>
      <c r="O44" s="190">
        <f>+'Rate Sheet'!D128</f>
        <v>12.826705720179694</v>
      </c>
      <c r="P44" s="16">
        <f t="shared" si="17"/>
        <v>5481.8826010182711</v>
      </c>
      <c r="Q44" s="14">
        <f t="shared" si="18"/>
        <v>5549.6838923310652</v>
      </c>
      <c r="R44" s="14">
        <f t="shared" si="15"/>
        <v>67.801291312794092</v>
      </c>
      <c r="S44" s="14">
        <f t="shared" si="4"/>
        <v>0</v>
      </c>
    </row>
    <row r="45" spans="1:19" s="2" customFormat="1" ht="15" x14ac:dyDescent="0.25">
      <c r="A45" s="15" t="s">
        <v>53</v>
      </c>
      <c r="B45" s="15" t="str">
        <f>VLOOKUP(A45,'[68]Reg Revenue'!$B:$C,2,FALSE)</f>
        <v>1-95 GAL BEAR CART CMML 5X WK</v>
      </c>
      <c r="C45" s="11" t="s">
        <v>32</v>
      </c>
      <c r="D45" s="16">
        <f>+SUMIF('Regulated Price Out'!$A$53:$A$116,A45,'Regulated Price Out'!$AE$53:$AE$116)</f>
        <v>26.5</v>
      </c>
      <c r="E45" s="296">
        <f>+References!$C$7</f>
        <v>21.65</v>
      </c>
      <c r="F45" s="290">
        <f t="shared" si="11"/>
        <v>573.72499999999991</v>
      </c>
      <c r="G45" s="298">
        <f>+References!$C$29</f>
        <v>77</v>
      </c>
      <c r="H45" s="175">
        <f t="shared" si="12"/>
        <v>44176.82499999999</v>
      </c>
      <c r="I45" s="175">
        <f t="shared" si="13"/>
        <v>32425.872306895322</v>
      </c>
      <c r="J45" s="292">
        <f>+References!$D$67*'PSW DF Calc'!I45</f>
        <v>87.874113951686454</v>
      </c>
      <c r="K45" s="189">
        <f>+J45/References!$F$76</f>
        <v>89.905989310094583</v>
      </c>
      <c r="L45" s="292">
        <f t="shared" si="16"/>
        <v>0.15670572017969339</v>
      </c>
      <c r="M45" s="292">
        <v>12.67</v>
      </c>
      <c r="N45" s="292">
        <f t="shared" si="14"/>
        <v>12.826705720179694</v>
      </c>
      <c r="O45" s="27">
        <f>+'Rate Sheet'!D128</f>
        <v>12.826705720179694</v>
      </c>
      <c r="P45" s="16">
        <f t="shared" si="17"/>
        <v>7269.0957499999995</v>
      </c>
      <c r="Q45" s="14">
        <f t="shared" si="18"/>
        <v>7359.0017393100943</v>
      </c>
      <c r="R45" s="14">
        <f t="shared" si="15"/>
        <v>89.90598931009481</v>
      </c>
      <c r="S45" s="14">
        <f t="shared" si="4"/>
        <v>0</v>
      </c>
    </row>
    <row r="46" spans="1:19" s="2" customFormat="1" ht="15" x14ac:dyDescent="0.25">
      <c r="A46" s="15" t="s">
        <v>54</v>
      </c>
      <c r="B46" s="15" t="str">
        <f>VLOOKUP(A46,'[68]Reg Revenue'!$B:$C,2,FALSE)</f>
        <v>1-95 GAL BEAR CART CMML WKLY</v>
      </c>
      <c r="C46" s="11" t="s">
        <v>32</v>
      </c>
      <c r="D46" s="16">
        <f>+SUMIF('Regulated Price Out'!$A$53:$A$116,A46,'Regulated Price Out'!$AE$53:$AE$116)</f>
        <v>674.44930675909882</v>
      </c>
      <c r="E46" s="290">
        <f>+References!$C$11</f>
        <v>4.33</v>
      </c>
      <c r="F46" s="290">
        <f t="shared" si="11"/>
        <v>2920.3654982668977</v>
      </c>
      <c r="G46" s="298">
        <f>+References!$C$29</f>
        <v>77</v>
      </c>
      <c r="H46" s="175">
        <f t="shared" si="12"/>
        <v>224868.14336655111</v>
      </c>
      <c r="I46" s="175">
        <f t="shared" si="13"/>
        <v>165053.63847882726</v>
      </c>
      <c r="J46" s="292">
        <f>+References!$D$67*'PSW DF Calc'!I46</f>
        <v>447.29536027762254</v>
      </c>
      <c r="K46" s="189">
        <f>+J46/References!$F$76</f>
        <v>457.6379785938434</v>
      </c>
      <c r="L46" s="292">
        <f t="shared" si="16"/>
        <v>0.15670572017969342</v>
      </c>
      <c r="M46" s="292">
        <v>12.67</v>
      </c>
      <c r="N46" s="292">
        <f t="shared" si="14"/>
        <v>12.826705720179694</v>
      </c>
      <c r="O46" s="27">
        <f>+'Rate Sheet'!D128</f>
        <v>12.826705720179694</v>
      </c>
      <c r="P46" s="16">
        <f t="shared" si="17"/>
        <v>37001.030863041597</v>
      </c>
      <c r="Q46" s="14">
        <f t="shared" si="18"/>
        <v>37458.668841635437</v>
      </c>
      <c r="R46" s="14">
        <f t="shared" si="15"/>
        <v>457.63797859384067</v>
      </c>
      <c r="S46" s="14">
        <f t="shared" si="4"/>
        <v>0</v>
      </c>
    </row>
    <row r="47" spans="1:19" s="2" customFormat="1" ht="15" x14ac:dyDescent="0.25">
      <c r="A47" s="15" t="s">
        <v>55</v>
      </c>
      <c r="B47" s="15" t="str">
        <f>VLOOKUP(A47,'[68]Reg Revenue'!$B:$C,2,FALSE)</f>
        <v>EXTRA 60GAL COMM</v>
      </c>
      <c r="C47" s="11" t="s">
        <v>32</v>
      </c>
      <c r="D47" s="16">
        <f>+SUMIF('Regulated Price Out'!$A$53:$A$116,A47,'Regulated Price Out'!$AE$53:$AE$116)</f>
        <v>7</v>
      </c>
      <c r="E47" s="290">
        <f>+References!$C$14</f>
        <v>1</v>
      </c>
      <c r="F47" s="290">
        <f t="shared" si="11"/>
        <v>7</v>
      </c>
      <c r="G47" s="297">
        <f>+References!$C$26</f>
        <v>47</v>
      </c>
      <c r="H47" s="175">
        <f t="shared" si="12"/>
        <v>329</v>
      </c>
      <c r="I47" s="175">
        <f t="shared" si="13"/>
        <v>241.48661631904429</v>
      </c>
      <c r="J47" s="292">
        <f>+References!$D$67*'PSW DF Calc'!I47</f>
        <v>0.65442873022461101</v>
      </c>
      <c r="K47" s="189">
        <f>+J47/References!$F$76</f>
        <v>0.66956080440414467</v>
      </c>
      <c r="L47" s="292">
        <f t="shared" si="16"/>
        <v>9.5651543486306376E-2</v>
      </c>
      <c r="M47" s="292">
        <v>10.51</v>
      </c>
      <c r="N47" s="292">
        <f t="shared" si="14"/>
        <v>10.605651543486307</v>
      </c>
      <c r="O47" s="27">
        <f>+'Rate Sheet'!D125</f>
        <v>10.605651543486307</v>
      </c>
      <c r="P47" s="16">
        <f t="shared" si="17"/>
        <v>73.569999999999993</v>
      </c>
      <c r="Q47" s="14">
        <f t="shared" si="18"/>
        <v>74.23956080440415</v>
      </c>
      <c r="R47" s="14">
        <f t="shared" si="15"/>
        <v>0.66956080440415633</v>
      </c>
      <c r="S47" s="14">
        <f t="shared" si="4"/>
        <v>0</v>
      </c>
    </row>
    <row r="48" spans="1:19" s="2" customFormat="1" ht="15" x14ac:dyDescent="0.25">
      <c r="A48" s="15" t="s">
        <v>56</v>
      </c>
      <c r="B48" s="15" t="str">
        <f>VLOOKUP(A48,'[68]Reg Revenue'!$B:$C,2,FALSE)</f>
        <v>EXTRA 65GAL BEAR COMM</v>
      </c>
      <c r="C48" s="11" t="s">
        <v>32</v>
      </c>
      <c r="D48" s="16">
        <f>+SUMIF('Regulated Price Out'!$A$53:$A$116,A48,'Regulated Price Out'!$AE$53:$AE$116)</f>
        <v>4</v>
      </c>
      <c r="E48" s="290">
        <f>+References!$C$14</f>
        <v>1</v>
      </c>
      <c r="F48" s="290">
        <f t="shared" si="11"/>
        <v>4</v>
      </c>
      <c r="G48" s="293">
        <f>+References!$C$27</f>
        <v>51</v>
      </c>
      <c r="H48" s="175">
        <f t="shared" si="12"/>
        <v>204</v>
      </c>
      <c r="I48" s="175">
        <f t="shared" si="13"/>
        <v>149.73638215527365</v>
      </c>
      <c r="J48" s="292">
        <f>+References!$D$67*'PSW DF Calc'!I48</f>
        <v>0.4057855956407922</v>
      </c>
      <c r="K48" s="189">
        <f>+J48/References!$F$76</f>
        <v>0.41516840151503187</v>
      </c>
      <c r="L48" s="292">
        <f t="shared" si="16"/>
        <v>0.10379210037875797</v>
      </c>
      <c r="M48" s="292">
        <v>11.29</v>
      </c>
      <c r="N48" s="292">
        <f t="shared" si="14"/>
        <v>11.393792100378757</v>
      </c>
      <c r="O48" s="27">
        <f>+'Rate Sheet'!D127</f>
        <v>11.393792100378757</v>
      </c>
      <c r="P48" s="16">
        <f t="shared" si="17"/>
        <v>45.16</v>
      </c>
      <c r="Q48" s="14">
        <f t="shared" si="18"/>
        <v>45.575168401515029</v>
      </c>
      <c r="R48" s="14">
        <f t="shared" si="15"/>
        <v>0.41516840151503231</v>
      </c>
      <c r="S48" s="14">
        <f t="shared" si="4"/>
        <v>0</v>
      </c>
    </row>
    <row r="49" spans="1:19" s="2" customFormat="1" ht="15" x14ac:dyDescent="0.25">
      <c r="A49" s="15" t="s">
        <v>57</v>
      </c>
      <c r="B49" s="15" t="str">
        <f>VLOOKUP(A49,'[68]Reg Revenue'!$B:$C,2,FALSE)</f>
        <v>EXTRA 90GAL COMM</v>
      </c>
      <c r="C49" s="11" t="s">
        <v>32</v>
      </c>
      <c r="D49" s="16">
        <f>+SUMIF('Regulated Price Out'!$A$53:$A$116,A49,'Regulated Price Out'!$AE$53:$AE$116)</f>
        <v>24</v>
      </c>
      <c r="E49" s="290">
        <f>+References!$C$14</f>
        <v>1</v>
      </c>
      <c r="F49" s="290">
        <f t="shared" si="11"/>
        <v>24</v>
      </c>
      <c r="G49" s="297">
        <f>+References!$C$28</f>
        <v>68</v>
      </c>
      <c r="H49" s="175">
        <f t="shared" si="12"/>
        <v>1632</v>
      </c>
      <c r="I49" s="175">
        <f t="shared" si="13"/>
        <v>1197.8910572421892</v>
      </c>
      <c r="J49" s="292">
        <f>+References!$D$67*'PSW DF Calc'!I49</f>
        <v>3.2462847651263376</v>
      </c>
      <c r="K49" s="189">
        <f>+J49/References!$F$76</f>
        <v>3.321347212120255</v>
      </c>
      <c r="L49" s="292">
        <f t="shared" si="16"/>
        <v>0.1383894671716773</v>
      </c>
      <c r="M49" s="292">
        <v>12.21</v>
      </c>
      <c r="N49" s="292">
        <f t="shared" si="14"/>
        <v>12.348389467171678</v>
      </c>
      <c r="O49" s="27">
        <f>+'Rate Sheet'!D126</f>
        <v>12.348389467171678</v>
      </c>
      <c r="P49" s="16">
        <f t="shared" si="17"/>
        <v>293.04000000000002</v>
      </c>
      <c r="Q49" s="14">
        <f t="shared" si="18"/>
        <v>296.36134721212028</v>
      </c>
      <c r="R49" s="14">
        <f t="shared" si="15"/>
        <v>3.3213472121202585</v>
      </c>
      <c r="S49" s="14">
        <f t="shared" si="4"/>
        <v>0</v>
      </c>
    </row>
    <row r="50" spans="1:19" s="2" customFormat="1" ht="15" x14ac:dyDescent="0.25">
      <c r="A50" s="15" t="s">
        <v>58</v>
      </c>
      <c r="B50" s="15" t="str">
        <f>VLOOKUP(A50,'[68]Reg Revenue'!$B:$C,2,FALSE)</f>
        <v>EXTRA 95GAL BEAR COMM</v>
      </c>
      <c r="C50" s="11" t="s">
        <v>32</v>
      </c>
      <c r="D50" s="16">
        <f>+SUMIF('Regulated Price Out'!$A$53:$A$116,A50,'Regulated Price Out'!$AE$53:$AE$116)</f>
        <v>1</v>
      </c>
      <c r="E50" s="290">
        <f>+References!$C$14</f>
        <v>1</v>
      </c>
      <c r="F50" s="290">
        <f t="shared" si="11"/>
        <v>1</v>
      </c>
      <c r="G50" s="298">
        <f>+References!$C$29</f>
        <v>77</v>
      </c>
      <c r="H50" s="175">
        <f t="shared" si="12"/>
        <v>77</v>
      </c>
      <c r="I50" s="175">
        <f t="shared" si="13"/>
        <v>56.518144244882706</v>
      </c>
      <c r="J50" s="292">
        <f>+References!$D$67*'PSW DF Calc'!I50</f>
        <v>0.15316417090363235</v>
      </c>
      <c r="K50" s="189">
        <f>+J50/References!$F$76</f>
        <v>0.15670572017969342</v>
      </c>
      <c r="L50" s="292">
        <f t="shared" si="16"/>
        <v>0.15670572017969342</v>
      </c>
      <c r="M50" s="292">
        <v>12.67</v>
      </c>
      <c r="N50" s="292">
        <f t="shared" si="14"/>
        <v>12.826705720179694</v>
      </c>
      <c r="O50" s="27">
        <f>+'Rate Sheet'!D128</f>
        <v>12.826705720179694</v>
      </c>
      <c r="P50" s="16">
        <f t="shared" si="17"/>
        <v>12.67</v>
      </c>
      <c r="Q50" s="14">
        <f t="shared" si="18"/>
        <v>12.826705720179694</v>
      </c>
      <c r="R50" s="14">
        <f t="shared" si="15"/>
        <v>0.1567057201796942</v>
      </c>
      <c r="S50" s="14">
        <f t="shared" si="4"/>
        <v>0</v>
      </c>
    </row>
    <row r="51" spans="1:19" s="2" customFormat="1" ht="15" x14ac:dyDescent="0.25">
      <c r="A51" s="15" t="s">
        <v>59</v>
      </c>
      <c r="B51" s="15" t="str">
        <f>VLOOKUP(A51,'[68]Reg Revenue'!$B:$C,2,FALSE)</f>
        <v>LOOSE MATERIAL - COMM</v>
      </c>
      <c r="C51" s="11" t="s">
        <v>21</v>
      </c>
      <c r="D51" s="16">
        <f>+SUMIF('Regulated Price Out'!$A$53:$A$116,A51,'Regulated Price Out'!$AE$53:$AE$116)</f>
        <v>3</v>
      </c>
      <c r="E51" s="290">
        <f>+References!$C$14</f>
        <v>1</v>
      </c>
      <c r="F51" s="290">
        <f t="shared" si="11"/>
        <v>3</v>
      </c>
      <c r="G51" s="293">
        <f>+References!$C$34</f>
        <v>125</v>
      </c>
      <c r="H51" s="175">
        <f t="shared" si="12"/>
        <v>375</v>
      </c>
      <c r="I51" s="175">
        <f t="shared" si="13"/>
        <v>275.25070249131187</v>
      </c>
      <c r="J51" s="292">
        <f>+References!$D$67*'PSW DF Calc'!I51</f>
        <v>0.74592940375145633</v>
      </c>
      <c r="K51" s="189">
        <f>+J51/References!$F$76</f>
        <v>0.76317720866733818</v>
      </c>
      <c r="L51" s="292">
        <f t="shared" si="16"/>
        <v>0.25439240288911275</v>
      </c>
      <c r="M51" s="292">
        <v>9.77</v>
      </c>
      <c r="N51" s="292">
        <f t="shared" si="14"/>
        <v>10.024392402889113</v>
      </c>
      <c r="O51" s="27">
        <f>+'Rate Sheet'!D62</f>
        <v>10.024392402889113</v>
      </c>
      <c r="P51" s="16">
        <f t="shared" si="17"/>
        <v>29.31</v>
      </c>
      <c r="Q51" s="14">
        <f t="shared" si="18"/>
        <v>30.073177208667339</v>
      </c>
      <c r="R51" s="14">
        <f t="shared" si="15"/>
        <v>0.76317720866734007</v>
      </c>
      <c r="S51" s="14">
        <f t="shared" si="4"/>
        <v>0</v>
      </c>
    </row>
    <row r="52" spans="1:19" s="2" customFormat="1" ht="15" x14ac:dyDescent="0.25">
      <c r="A52" s="15" t="s">
        <v>60</v>
      </c>
      <c r="B52" s="15" t="str">
        <f>VLOOKUP(A52,'[68]Reg Revenue'!$B:$C,2,FALSE)</f>
        <v>OVERFILL/OVERWEIGHT COMM</v>
      </c>
      <c r="C52" s="11" t="s">
        <v>23</v>
      </c>
      <c r="D52" s="16">
        <f>+SUMIF('Regulated Price Out'!$A$53:$A$116,A52,'Regulated Price Out'!$AE$53:$AE$116)</f>
        <v>1694.7882653061224</v>
      </c>
      <c r="E52" s="290">
        <f>+References!$C$14</f>
        <v>1</v>
      </c>
      <c r="F52" s="290">
        <f t="shared" si="11"/>
        <v>1694.7882653061224</v>
      </c>
      <c r="G52" s="293">
        <f>+References!$C$34</f>
        <v>125</v>
      </c>
      <c r="H52" s="175">
        <f t="shared" si="12"/>
        <v>211848.5331632653</v>
      </c>
      <c r="I52" s="175">
        <f t="shared" si="13"/>
        <v>155497.22019984733</v>
      </c>
      <c r="J52" s="292">
        <f>+References!$D$67*'PSW DF Calc'!I52</f>
        <v>421.39746674158692</v>
      </c>
      <c r="K52" s="189">
        <f>+J52/References!$F$76</f>
        <v>431.14125919949549</v>
      </c>
      <c r="L52" s="292">
        <f t="shared" si="16"/>
        <v>0.25439240288911269</v>
      </c>
      <c r="M52" s="292">
        <v>9.77</v>
      </c>
      <c r="N52" s="292">
        <f t="shared" si="14"/>
        <v>10.024392402889113</v>
      </c>
      <c r="O52" s="27">
        <f>+'Rate Sheet'!D88</f>
        <v>10.024392402889113</v>
      </c>
      <c r="P52" s="16">
        <f t="shared" si="17"/>
        <v>16558.081352040816</v>
      </c>
      <c r="Q52" s="14">
        <f t="shared" si="18"/>
        <v>16989.222611240311</v>
      </c>
      <c r="R52" s="14">
        <f t="shared" si="15"/>
        <v>431.14125919949583</v>
      </c>
      <c r="S52" s="14">
        <f t="shared" si="4"/>
        <v>0</v>
      </c>
    </row>
    <row r="53" spans="1:19" s="2" customFormat="1" ht="15" x14ac:dyDescent="0.25">
      <c r="A53" s="15" t="s">
        <v>61</v>
      </c>
      <c r="B53" s="15" t="str">
        <f>VLOOKUP(A53,'[68]Reg Revenue'!$B:$C,2,FALSE)</f>
        <v>OVERWEIGHT 300GAL</v>
      </c>
      <c r="C53" s="11" t="s">
        <v>23</v>
      </c>
      <c r="D53" s="16">
        <f>+SUMIF('Regulated Price Out'!$A$53:$A$116,A53,'Regulated Price Out'!$AE$53:$AE$116)</f>
        <v>2</v>
      </c>
      <c r="E53" s="290">
        <f>+References!$C$14</f>
        <v>1</v>
      </c>
      <c r="F53" s="290">
        <f t="shared" si="11"/>
        <v>2</v>
      </c>
      <c r="G53" s="293">
        <f>+References!$C$34</f>
        <v>125</v>
      </c>
      <c r="H53" s="175">
        <f t="shared" si="12"/>
        <v>250</v>
      </c>
      <c r="I53" s="175">
        <f t="shared" si="13"/>
        <v>183.50046832754126</v>
      </c>
      <c r="J53" s="292">
        <f>+References!$D$67*'PSW DF Calc'!I53</f>
        <v>0.49728626916763757</v>
      </c>
      <c r="K53" s="189">
        <f>+J53/References!$F$76</f>
        <v>0.50878480577822549</v>
      </c>
      <c r="L53" s="292">
        <f t="shared" si="16"/>
        <v>0.25439240288911275</v>
      </c>
      <c r="M53" s="292">
        <v>38.950000000000003</v>
      </c>
      <c r="N53" s="292">
        <f t="shared" si="14"/>
        <v>39.204392402889113</v>
      </c>
      <c r="O53" s="27">
        <f>+'Rate Sheet'!D89</f>
        <v>39.204392402889113</v>
      </c>
      <c r="P53" s="16">
        <f t="shared" si="17"/>
        <v>77.900000000000006</v>
      </c>
      <c r="Q53" s="14">
        <f t="shared" si="18"/>
        <v>78.408784805778225</v>
      </c>
      <c r="R53" s="14">
        <f t="shared" si="15"/>
        <v>0.50878480577821961</v>
      </c>
      <c r="S53" s="14">
        <f t="shared" si="4"/>
        <v>0</v>
      </c>
    </row>
    <row r="54" spans="1:19" s="2" customFormat="1" ht="15" x14ac:dyDescent="0.25">
      <c r="A54" s="15" t="s">
        <v>62</v>
      </c>
      <c r="B54" s="15" t="str">
        <f>VLOOKUP(A54,'[68]Reg Revenue'!$B:$C,2,FALSE)</f>
        <v>SPECIAL PICKUP 300GL</v>
      </c>
      <c r="C54" s="11" t="s">
        <v>32</v>
      </c>
      <c r="D54" s="16">
        <f>+SUMIF('Regulated Price Out'!$A$53:$A$116,A54,'Regulated Price Out'!$AE$53:$AE$116)</f>
        <v>163</v>
      </c>
      <c r="E54" s="290">
        <f>+References!$C$14</f>
        <v>1</v>
      </c>
      <c r="F54" s="290">
        <f t="shared" si="11"/>
        <v>163</v>
      </c>
      <c r="G54" s="293">
        <f>+References!$C$34</f>
        <v>125</v>
      </c>
      <c r="H54" s="175">
        <f t="shared" si="12"/>
        <v>20375</v>
      </c>
      <c r="I54" s="175">
        <f t="shared" si="13"/>
        <v>14955.288168694611</v>
      </c>
      <c r="J54" s="292">
        <f>+References!$D$67*'PSW DF Calc'!I54</f>
        <v>40.528830937162461</v>
      </c>
      <c r="K54" s="189">
        <f>+J54/References!$F$76</f>
        <v>41.465961670925374</v>
      </c>
      <c r="L54" s="292">
        <f t="shared" si="16"/>
        <v>0.25439240288911275</v>
      </c>
      <c r="M54" s="292">
        <v>46.45</v>
      </c>
      <c r="N54" s="292">
        <f t="shared" si="14"/>
        <v>46.704392402889113</v>
      </c>
      <c r="O54" s="27">
        <f>+'Rate Sheet'!D147</f>
        <v>46.704392402889113</v>
      </c>
      <c r="P54" s="16">
        <f t="shared" si="17"/>
        <v>7571.35</v>
      </c>
      <c r="Q54" s="14">
        <f t="shared" si="18"/>
        <v>7612.8159616709254</v>
      </c>
      <c r="R54" s="14">
        <f t="shared" si="15"/>
        <v>41.465961670925026</v>
      </c>
      <c r="S54" s="14">
        <f t="shared" si="4"/>
        <v>0</v>
      </c>
    </row>
    <row r="55" spans="1:19" s="2" customFormat="1" ht="15" x14ac:dyDescent="0.25">
      <c r="A55" s="15" t="s">
        <v>63</v>
      </c>
      <c r="B55" s="15" t="str">
        <f>VLOOKUP(A55,'[68]Reg Revenue'!$B:$C,2,FALSE)</f>
        <v>SPECIAL PICKUP 60GL COMM</v>
      </c>
      <c r="C55" s="11" t="s">
        <v>32</v>
      </c>
      <c r="D55" s="16">
        <f>+SUMIF('Regulated Price Out'!$A$53:$A$116,A55,'Regulated Price Out'!$AE$53:$AE$116)</f>
        <v>5</v>
      </c>
      <c r="E55" s="290">
        <f>+References!$C$14</f>
        <v>1</v>
      </c>
      <c r="F55" s="290">
        <f t="shared" si="11"/>
        <v>5</v>
      </c>
      <c r="G55" s="297">
        <f>+References!$C$26</f>
        <v>47</v>
      </c>
      <c r="H55" s="175">
        <f>+F55*G55</f>
        <v>235</v>
      </c>
      <c r="I55" s="175">
        <f t="shared" si="13"/>
        <v>172.49044022788877</v>
      </c>
      <c r="J55" s="292">
        <f>+References!$D$67*'PSW DF Calc'!I55</f>
        <v>0.46744909301757925</v>
      </c>
      <c r="K55" s="189">
        <f>+J55/References!$F$76</f>
        <v>0.47825771743153184</v>
      </c>
      <c r="L55" s="292">
        <f t="shared" si="16"/>
        <v>9.5651543486306362E-2</v>
      </c>
      <c r="M55" s="292">
        <v>16.63</v>
      </c>
      <c r="N55" s="292">
        <f t="shared" si="14"/>
        <v>16.725651543486304</v>
      </c>
      <c r="O55" s="27">
        <f>+'Rate Sheet'!D148</f>
        <v>16.725651543486304</v>
      </c>
      <c r="P55" s="16">
        <f t="shared" si="17"/>
        <v>83.149999999999991</v>
      </c>
      <c r="Q55" s="14">
        <f t="shared" si="18"/>
        <v>83.628257717431524</v>
      </c>
      <c r="R55" s="14">
        <f t="shared" si="15"/>
        <v>0.47825771743153211</v>
      </c>
      <c r="S55" s="14">
        <f t="shared" si="4"/>
        <v>0</v>
      </c>
    </row>
    <row r="56" spans="1:19" s="2" customFormat="1" ht="15" x14ac:dyDescent="0.25">
      <c r="A56" s="15" t="s">
        <v>64</v>
      </c>
      <c r="B56" s="15" t="str">
        <f>VLOOKUP(A56,'[68]Reg Revenue'!$B:$C,2,FALSE)</f>
        <v>SPECIAL PICKUP 65GL BEAR</v>
      </c>
      <c r="C56" s="11" t="s">
        <v>32</v>
      </c>
      <c r="D56" s="16">
        <f>+SUMIF('Regulated Price Out'!$A$53:$A$116,A56,'Regulated Price Out'!$AE$53:$AE$116)</f>
        <v>11</v>
      </c>
      <c r="E56" s="290">
        <f>+References!$C$14</f>
        <v>1</v>
      </c>
      <c r="F56" s="290">
        <f t="shared" si="11"/>
        <v>11</v>
      </c>
      <c r="G56" s="293">
        <f>+References!$C$27</f>
        <v>51</v>
      </c>
      <c r="H56" s="175">
        <f t="shared" si="12"/>
        <v>561</v>
      </c>
      <c r="I56" s="175">
        <f t="shared" si="13"/>
        <v>411.77505092700255</v>
      </c>
      <c r="J56" s="292">
        <f>+References!$D$67*'PSW DF Calc'!I56</f>
        <v>1.1159103880121786</v>
      </c>
      <c r="K56" s="189">
        <f>+J56/References!$F$76</f>
        <v>1.1417131041663378</v>
      </c>
      <c r="L56" s="292">
        <f t="shared" si="16"/>
        <v>0.10379210037875798</v>
      </c>
      <c r="M56" s="292">
        <v>17.850000000000001</v>
      </c>
      <c r="N56" s="292">
        <f t="shared" si="14"/>
        <v>17.953792100378759</v>
      </c>
      <c r="O56" s="27">
        <f>+'Rate Sheet'!D150</f>
        <v>17.953792100378759</v>
      </c>
      <c r="P56" s="16">
        <f t="shared" si="17"/>
        <v>196.35000000000002</v>
      </c>
      <c r="Q56" s="14">
        <f t="shared" si="18"/>
        <v>197.49171310416637</v>
      </c>
      <c r="R56" s="14">
        <f t="shared" si="15"/>
        <v>1.1417131041663424</v>
      </c>
      <c r="S56" s="14">
        <f t="shared" si="4"/>
        <v>0</v>
      </c>
    </row>
    <row r="57" spans="1:19" s="2" customFormat="1" ht="15" x14ac:dyDescent="0.25">
      <c r="A57" s="15" t="s">
        <v>65</v>
      </c>
      <c r="B57" s="15" t="str">
        <f>VLOOKUP(A57,'[68]Reg Revenue'!$B:$C,2,FALSE)</f>
        <v>SPECIAL PICKUP 90GL COMM</v>
      </c>
      <c r="C57" s="11" t="s">
        <v>32</v>
      </c>
      <c r="D57" s="16">
        <f>+SUMIF('Regulated Price Out'!$A$53:$A$116,A57,'Regulated Price Out'!$AE$53:$AE$116)</f>
        <v>19</v>
      </c>
      <c r="E57" s="290">
        <f>+References!$C$14</f>
        <v>1</v>
      </c>
      <c r="F57" s="290">
        <f t="shared" si="11"/>
        <v>19</v>
      </c>
      <c r="G57" s="297">
        <f>+References!$C$28</f>
        <v>68</v>
      </c>
      <c r="H57" s="175">
        <f t="shared" si="12"/>
        <v>1292</v>
      </c>
      <c r="I57" s="175">
        <f t="shared" si="13"/>
        <v>948.33042031673313</v>
      </c>
      <c r="J57" s="292">
        <f>+References!$D$67*'PSW DF Calc'!I57</f>
        <v>2.5699754390583505</v>
      </c>
      <c r="K57" s="189">
        <f>+J57/References!$F$76</f>
        <v>2.6293998762618687</v>
      </c>
      <c r="L57" s="292">
        <f t="shared" si="16"/>
        <v>0.1383894671716773</v>
      </c>
      <c r="M57" s="292">
        <v>19.36</v>
      </c>
      <c r="N57" s="292">
        <f>+L57+M57</f>
        <v>19.498389467171677</v>
      </c>
      <c r="O57" s="27">
        <f>+'Rate Sheet'!D149</f>
        <v>19.498389467171677</v>
      </c>
      <c r="P57" s="16">
        <f t="shared" si="17"/>
        <v>367.84</v>
      </c>
      <c r="Q57" s="14">
        <f t="shared" si="18"/>
        <v>370.46939987626183</v>
      </c>
      <c r="R57" s="14">
        <f t="shared" si="15"/>
        <v>2.6293998762618571</v>
      </c>
      <c r="S57" s="14">
        <f t="shared" si="4"/>
        <v>0</v>
      </c>
    </row>
    <row r="58" spans="1:19" s="2" customFormat="1" ht="15" x14ac:dyDescent="0.25">
      <c r="A58" s="15" t="s">
        <v>66</v>
      </c>
      <c r="B58" s="15" t="str">
        <f>VLOOKUP(A58,'[68]Reg Revenue'!$B:$C,2,FALSE)</f>
        <v>SPECIAL PICKUP 95GL BEAR</v>
      </c>
      <c r="C58" s="11" t="s">
        <v>32</v>
      </c>
      <c r="D58" s="16">
        <f>+SUMIF('Regulated Price Out'!$A$53:$A$116,A58,'Regulated Price Out'!$AE$53:$AE$116)</f>
        <v>4</v>
      </c>
      <c r="E58" s="290">
        <f>+References!$C$14</f>
        <v>1</v>
      </c>
      <c r="F58" s="290">
        <f t="shared" si="11"/>
        <v>4</v>
      </c>
      <c r="G58" s="298">
        <f>+References!$C$29</f>
        <v>77</v>
      </c>
      <c r="H58" s="175">
        <f t="shared" si="12"/>
        <v>308</v>
      </c>
      <c r="I58" s="175">
        <f t="shared" si="13"/>
        <v>226.07257697953082</v>
      </c>
      <c r="J58" s="292">
        <f>+References!$D$67*'PSW DF Calc'!I58</f>
        <v>0.61265668361452941</v>
      </c>
      <c r="K58" s="189">
        <f>+J58/References!$F$76</f>
        <v>0.62682288071877368</v>
      </c>
      <c r="L58" s="292">
        <f t="shared" si="16"/>
        <v>0.15670572017969342</v>
      </c>
      <c r="M58" s="292">
        <v>20.07</v>
      </c>
      <c r="N58" s="292">
        <f t="shared" si="14"/>
        <v>20.226705720179694</v>
      </c>
      <c r="O58" s="27">
        <f>+'Rate Sheet'!D151</f>
        <v>20.226705720179694</v>
      </c>
      <c r="P58" s="16">
        <f t="shared" si="17"/>
        <v>80.28</v>
      </c>
      <c r="Q58" s="14">
        <f t="shared" si="18"/>
        <v>80.906822880718778</v>
      </c>
      <c r="R58" s="14">
        <f t="shared" si="15"/>
        <v>0.62682288071877679</v>
      </c>
      <c r="S58" s="14">
        <f t="shared" si="4"/>
        <v>0</v>
      </c>
    </row>
    <row r="59" spans="1:19" s="2" customFormat="1" x14ac:dyDescent="0.2">
      <c r="A59" s="15"/>
      <c r="B59" s="15"/>
      <c r="C59" s="15"/>
      <c r="D59" s="17"/>
      <c r="E59" s="8"/>
      <c r="P59" s="27"/>
    </row>
    <row r="60" spans="1:19" s="20" customFormat="1" ht="13.5" thickBot="1" x14ac:dyDescent="0.25">
      <c r="B60" s="21" t="s">
        <v>67</v>
      </c>
      <c r="C60" s="21"/>
      <c r="D60" s="24">
        <f>+SUM(D24:D59)</f>
        <v>11242.402448967858</v>
      </c>
      <c r="E60" s="24"/>
      <c r="F60" s="24">
        <f>+SUM(F24:F59)</f>
        <v>52907.134205068774</v>
      </c>
      <c r="G60" s="24"/>
      <c r="H60" s="24">
        <f>+SUM(H24:H59)</f>
        <v>8622866.5540937409</v>
      </c>
      <c r="I60" s="24">
        <f>+SUM(I24:I59)</f>
        <v>6329200.2040083753</v>
      </c>
      <c r="J60" s="24">
        <f>+SUM(J24:J59)</f>
        <v>17152.132552862713</v>
      </c>
      <c r="K60" s="24">
        <f>+SUM(K24:K59)</f>
        <v>17548.73393990456</v>
      </c>
      <c r="L60" s="24"/>
      <c r="M60" s="24"/>
      <c r="N60" s="24"/>
      <c r="P60" s="23">
        <f>SUM(P24:P59)</f>
        <v>1345009.8990924568</v>
      </c>
      <c r="Q60" s="24">
        <f>+SUM(Q24:Q59)</f>
        <v>1362558.6330323608</v>
      </c>
      <c r="R60" s="24">
        <f>+SUM(R24:R59)</f>
        <v>17548.73393990464</v>
      </c>
    </row>
    <row r="61" spans="1:19" s="2" customFormat="1" x14ac:dyDescent="0.2">
      <c r="A61" s="28"/>
      <c r="B61" s="28"/>
      <c r="C61" s="28"/>
      <c r="D61" s="30">
        <f>+'[68]Regulated Price Out'!$AE$119-D60</f>
        <v>0</v>
      </c>
      <c r="E61" s="255">
        <f>+D60-'Regulated Price Out'!AE119</f>
        <v>0</v>
      </c>
      <c r="P61" s="29"/>
    </row>
    <row r="62" spans="1:19" s="20" customFormat="1" ht="13.5" thickBot="1" x14ac:dyDescent="0.25">
      <c r="B62" s="21" t="s">
        <v>159</v>
      </c>
      <c r="C62" s="21"/>
      <c r="D62" s="90">
        <f>+D60+D21</f>
        <v>85341.323307901475</v>
      </c>
      <c r="E62" s="90"/>
      <c r="F62" s="90">
        <f>+F60+F21</f>
        <v>336283.04001724441</v>
      </c>
      <c r="G62" s="90"/>
      <c r="H62" s="283">
        <f>+H60+H21</f>
        <v>22776696.637851045</v>
      </c>
      <c r="I62" s="283">
        <f>+I60+I21</f>
        <v>16718138.000000007</v>
      </c>
      <c r="J62" s="283">
        <f>+J60+J21</f>
        <v>45306.153980000076</v>
      </c>
      <c r="K62" s="283">
        <f>+K60+K21</f>
        <v>46353.748700634416</v>
      </c>
      <c r="L62" s="90"/>
      <c r="M62" s="90"/>
      <c r="N62" s="90"/>
      <c r="P62" s="23">
        <f>+P60+P21</f>
        <v>3550801.7664490403</v>
      </c>
      <c r="Q62" s="90">
        <f>+Q60+Q21</f>
        <v>3597155.5151496744</v>
      </c>
      <c r="R62" s="90">
        <f>+R60+R21</f>
        <v>46353.748700634445</v>
      </c>
    </row>
    <row r="63" spans="1:19" ht="15" x14ac:dyDescent="0.25">
      <c r="D63"/>
      <c r="E63" s="8"/>
      <c r="P63"/>
    </row>
    <row r="64" spans="1:19" x14ac:dyDescent="0.2">
      <c r="A64" s="287" t="s">
        <v>153</v>
      </c>
      <c r="B64" s="287"/>
      <c r="C64" s="37"/>
      <c r="E64" s="184" t="s">
        <v>371</v>
      </c>
      <c r="F64" s="184" t="s">
        <v>370</v>
      </c>
      <c r="G64" s="184" t="s">
        <v>369</v>
      </c>
    </row>
    <row r="65" spans="1:19" x14ac:dyDescent="0.2">
      <c r="A65" s="37"/>
      <c r="B65" s="85" t="s">
        <v>5</v>
      </c>
      <c r="C65" s="37"/>
      <c r="D65" s="94" t="s">
        <v>154</v>
      </c>
      <c r="E65" s="95">
        <f>+R21</f>
        <v>28805.014760729809</v>
      </c>
      <c r="F65" s="183">
        <f>+E65/P21</f>
        <v>1.3058809032263629E-2</v>
      </c>
      <c r="G65" s="282">
        <f>+D21/12</f>
        <v>6174.9100715778013</v>
      </c>
    </row>
    <row r="66" spans="1:19" x14ac:dyDescent="0.2">
      <c r="A66" s="37" t="s">
        <v>155</v>
      </c>
      <c r="B66" s="86">
        <f>+'Disposal Summary'!J52</f>
        <v>8359.0690000000013</v>
      </c>
      <c r="C66" s="96" t="s">
        <v>173</v>
      </c>
      <c r="D66" s="94" t="s">
        <v>170</v>
      </c>
      <c r="E66" s="282">
        <f>+R60</f>
        <v>17548.73393990464</v>
      </c>
      <c r="F66" s="183">
        <f>+R60/P60</f>
        <v>1.3047289801915673E-2</v>
      </c>
      <c r="G66" s="282">
        <f>+D60/12</f>
        <v>936.86687074732151</v>
      </c>
    </row>
    <row r="67" spans="1:19" x14ac:dyDescent="0.2">
      <c r="A67" s="37" t="s">
        <v>156</v>
      </c>
      <c r="B67" s="87">
        <f>+B66*References!H20</f>
        <v>16718138.000000002</v>
      </c>
      <c r="C67" s="37"/>
      <c r="E67" s="4"/>
    </row>
    <row r="68" spans="1:19" x14ac:dyDescent="0.2">
      <c r="A68" s="37" t="s">
        <v>160</v>
      </c>
      <c r="B68" s="87">
        <f>+F62</f>
        <v>336283.04001724441</v>
      </c>
      <c r="C68" s="37"/>
      <c r="D68" s="94" t="s">
        <v>171</v>
      </c>
      <c r="E68" s="282">
        <f>+'Disposal Summary'!I52</f>
        <v>3628.6154999999994</v>
      </c>
      <c r="F68" s="96" t="s">
        <v>173</v>
      </c>
    </row>
    <row r="69" spans="1:19" x14ac:dyDescent="0.2">
      <c r="A69" s="88" t="s">
        <v>157</v>
      </c>
      <c r="B69" s="89">
        <f>+B67/H62</f>
        <v>0.73400187331016498</v>
      </c>
      <c r="C69" s="37"/>
      <c r="D69" s="94" t="s">
        <v>172</v>
      </c>
      <c r="E69" s="286">
        <f>+References!C67*'PSW DF Calc'!E68</f>
        <v>19667.096010000056</v>
      </c>
    </row>
    <row r="70" spans="1:19" x14ac:dyDescent="0.2">
      <c r="A70" s="37"/>
      <c r="B70" s="37"/>
      <c r="C70" s="37"/>
      <c r="E70" s="4"/>
    </row>
    <row r="71" spans="1:19" x14ac:dyDescent="0.2">
      <c r="E71" s="4"/>
    </row>
    <row r="72" spans="1:19" x14ac:dyDescent="0.2">
      <c r="E72" s="4"/>
    </row>
    <row r="73" spans="1:19" x14ac:dyDescent="0.2">
      <c r="E73" s="4"/>
    </row>
    <row r="74" spans="1:19" x14ac:dyDescent="0.2">
      <c r="E74" s="4"/>
    </row>
    <row r="75" spans="1:19" ht="15.75" x14ac:dyDescent="0.25">
      <c r="A75" s="103" t="s">
        <v>178</v>
      </c>
      <c r="E75" s="4"/>
    </row>
    <row r="76" spans="1:19" x14ac:dyDescent="0.2">
      <c r="A76" s="105"/>
      <c r="B76" s="31"/>
      <c r="C76" s="93"/>
      <c r="D76" s="32" t="s">
        <v>5</v>
      </c>
      <c r="E76" s="34" t="s">
        <v>68</v>
      </c>
      <c r="F76" s="82" t="s">
        <v>147</v>
      </c>
      <c r="G76" s="82" t="s">
        <v>149</v>
      </c>
      <c r="H76" s="34" t="s">
        <v>151</v>
      </c>
      <c r="I76" s="82" t="s">
        <v>161</v>
      </c>
      <c r="J76" s="93"/>
      <c r="K76" s="82" t="s">
        <v>164</v>
      </c>
      <c r="L76" s="82" t="s">
        <v>4</v>
      </c>
      <c r="M76" s="82" t="s">
        <v>166</v>
      </c>
      <c r="N76" s="82" t="s">
        <v>167</v>
      </c>
      <c r="P76" s="31" t="s">
        <v>5</v>
      </c>
    </row>
    <row r="77" spans="1:19" ht="15" x14ac:dyDescent="0.25">
      <c r="A77" s="106" t="s">
        <v>7</v>
      </c>
      <c r="B77" s="33" t="s">
        <v>8</v>
      </c>
      <c r="C77" s="104" t="s">
        <v>3</v>
      </c>
      <c r="D77" s="33" t="s">
        <v>10</v>
      </c>
      <c r="E77" s="35" t="s">
        <v>69</v>
      </c>
      <c r="F77" s="83" t="s">
        <v>148</v>
      </c>
      <c r="G77" s="83" t="s">
        <v>150</v>
      </c>
      <c r="H77" s="35" t="s">
        <v>152</v>
      </c>
      <c r="I77" s="83" t="s">
        <v>152</v>
      </c>
      <c r="J77" s="83" t="s">
        <v>12</v>
      </c>
      <c r="K77" s="83" t="s">
        <v>165</v>
      </c>
      <c r="L77" s="83" t="s">
        <v>12</v>
      </c>
      <c r="M77" s="83" t="s">
        <v>4</v>
      </c>
      <c r="N77" s="83" t="s">
        <v>11</v>
      </c>
      <c r="P77" s="33" t="s">
        <v>9</v>
      </c>
    </row>
    <row r="78" spans="1:19" x14ac:dyDescent="0.2">
      <c r="A78" s="4" t="s">
        <v>491</v>
      </c>
      <c r="B78" s="4" t="s">
        <v>486</v>
      </c>
      <c r="C78" s="4" t="s">
        <v>21</v>
      </c>
      <c r="E78" s="4">
        <v>1</v>
      </c>
      <c r="F78" s="4">
        <f>12*E78</f>
        <v>12</v>
      </c>
      <c r="G78" s="4">
        <f>+References!C34</f>
        <v>125</v>
      </c>
      <c r="H78" s="167">
        <f t="shared" ref="H78" si="19">+G78*F78</f>
        <v>1500</v>
      </c>
      <c r="I78" s="167">
        <f t="shared" ref="I78" si="20">+$B$69*H78</f>
        <v>1101.0028099652475</v>
      </c>
      <c r="J78" s="14">
        <f>+References!$D$67*'PSW DF Calc'!I78</f>
        <v>2.9837176150058253</v>
      </c>
      <c r="K78" s="189">
        <f>+J78/References!$F$76</f>
        <v>3.0527088346693527</v>
      </c>
      <c r="L78" s="14">
        <f>+K78/F78</f>
        <v>0.25439240288911275</v>
      </c>
      <c r="M78" s="280">
        <v>31.4</v>
      </c>
      <c r="N78" s="14">
        <f t="shared" ref="N78" si="21">+L78+M78</f>
        <v>31.654392402889112</v>
      </c>
      <c r="S78" s="271">
        <f>+N78-'Rate Sheet'!D64</f>
        <v>0</v>
      </c>
    </row>
    <row r="79" spans="1:19" x14ac:dyDescent="0.2">
      <c r="A79" s="4" t="s">
        <v>492</v>
      </c>
      <c r="B79" s="4" t="s">
        <v>493</v>
      </c>
      <c r="C79" s="4" t="s">
        <v>32</v>
      </c>
      <c r="E79" s="4">
        <v>1</v>
      </c>
      <c r="F79" s="4">
        <f>12*E79</f>
        <v>12</v>
      </c>
      <c r="G79" s="4">
        <f>+References!C26</f>
        <v>47</v>
      </c>
      <c r="H79" s="167">
        <f t="shared" ref="H79" si="22">+G79*F79</f>
        <v>564</v>
      </c>
      <c r="I79" s="167">
        <f t="shared" ref="I79" si="23">+$B$69*H79</f>
        <v>413.97705654693306</v>
      </c>
      <c r="J79" s="14">
        <f>+References!$D$67*'PSW DF Calc'!I79</f>
        <v>1.1218778232421902</v>
      </c>
      <c r="K79" s="189">
        <f>+J79/References!$F$76</f>
        <v>1.1478185218356765</v>
      </c>
      <c r="L79" s="14">
        <f t="shared" ref="L79" si="24">+K79/F79</f>
        <v>9.5651543486306376E-2</v>
      </c>
      <c r="M79" s="280">
        <v>7.53</v>
      </c>
      <c r="N79" s="14">
        <f t="shared" ref="N79" si="25">+L79+M79</f>
        <v>7.625651543486307</v>
      </c>
    </row>
    <row r="80" spans="1:19" x14ac:dyDescent="0.2">
      <c r="E80" s="4"/>
    </row>
    <row r="81" spans="5:5" x14ac:dyDescent="0.2">
      <c r="E81" s="4"/>
    </row>
    <row r="82" spans="5:5" x14ac:dyDescent="0.2">
      <c r="E82" s="4"/>
    </row>
    <row r="83" spans="5:5" x14ac:dyDescent="0.2">
      <c r="E83" s="4"/>
    </row>
    <row r="84" spans="5:5" x14ac:dyDescent="0.2">
      <c r="E84" s="4"/>
    </row>
    <row r="85" spans="5:5" x14ac:dyDescent="0.2">
      <c r="E85" s="4"/>
    </row>
    <row r="86" spans="5:5" x14ac:dyDescent="0.2">
      <c r="E86" s="4"/>
    </row>
    <row r="87" spans="5:5" x14ac:dyDescent="0.2">
      <c r="E87" s="4"/>
    </row>
    <row r="88" spans="5:5" x14ac:dyDescent="0.2">
      <c r="E88" s="4"/>
    </row>
    <row r="89" spans="5:5" x14ac:dyDescent="0.2">
      <c r="E89" s="4"/>
    </row>
    <row r="90" spans="5:5" x14ac:dyDescent="0.2">
      <c r="E90" s="4"/>
    </row>
    <row r="91" spans="5:5" x14ac:dyDescent="0.2">
      <c r="E91" s="4"/>
    </row>
    <row r="92" spans="5:5" x14ac:dyDescent="0.2">
      <c r="E92" s="4"/>
    </row>
    <row r="93" spans="5:5" x14ac:dyDescent="0.2">
      <c r="E93" s="4"/>
    </row>
    <row r="94" spans="5:5" x14ac:dyDescent="0.2">
      <c r="E94" s="4"/>
    </row>
    <row r="95" spans="5:5" x14ac:dyDescent="0.2">
      <c r="E95" s="4"/>
    </row>
    <row r="96" spans="5:5" x14ac:dyDescent="0.2">
      <c r="E96" s="4"/>
    </row>
    <row r="97" spans="5:5" x14ac:dyDescent="0.2">
      <c r="E97" s="4"/>
    </row>
  </sheetData>
  <autoFilter ref="A6:M60" xr:uid="{A2A4E2E0-7B7F-4EF1-BBCE-D514709B304A}"/>
  <mergeCells count="1">
    <mergeCell ref="A64:B64"/>
  </mergeCells>
  <conditionalFormatting sqref="A36:A37">
    <cfRule type="duplicateValues" dxfId="166" priority="17"/>
  </conditionalFormatting>
  <conditionalFormatting sqref="A42">
    <cfRule type="duplicateValues" dxfId="165" priority="18"/>
  </conditionalFormatting>
  <conditionalFormatting sqref="A43:A44">
    <cfRule type="duplicateValues" dxfId="164" priority="13"/>
  </conditionalFormatting>
  <conditionalFormatting sqref="A47:A59 A34">
    <cfRule type="duplicateValues" dxfId="163" priority="58"/>
  </conditionalFormatting>
  <conditionalFormatting sqref="A76:A77">
    <cfRule type="duplicateValues" dxfId="162" priority="3"/>
    <cfRule type="duplicateValues" dxfId="161" priority="4"/>
  </conditionalFormatting>
  <conditionalFormatting sqref="A85:A1048576 A1:A70">
    <cfRule type="duplicateValues" dxfId="160" priority="11"/>
  </conditionalFormatting>
  <conditionalFormatting sqref="A85:A1048576 A38:A41 A35 A1:A2 A45:A46 A60:A70 A4:A33">
    <cfRule type="duplicateValues" dxfId="159" priority="63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BF3C-7798-47D5-A108-71C4EC73C7CE}">
  <sheetPr>
    <tabColor theme="7" tint="0.59999389629810485"/>
    <pageSetUpPr fitToPage="1"/>
  </sheetPr>
  <dimension ref="B1:X68"/>
  <sheetViews>
    <sheetView view="pageBreakPreview" topLeftCell="D1" zoomScale="60" zoomScaleNormal="100" workbookViewId="0">
      <selection activeCell="M68" sqref="M68"/>
    </sheetView>
  </sheetViews>
  <sheetFormatPr defaultColWidth="9.140625" defaultRowHeight="12.75" x14ac:dyDescent="0.2"/>
  <cols>
    <col min="1" max="1" width="2.42578125" style="107" customWidth="1"/>
    <col min="2" max="2" width="11.85546875" style="107" customWidth="1"/>
    <col min="3" max="3" width="18" style="107" customWidth="1"/>
    <col min="4" max="4" width="13.28515625" style="107" bestFit="1" customWidth="1"/>
    <col min="5" max="5" width="17.7109375" style="107" bestFit="1" customWidth="1"/>
    <col min="6" max="6" width="26" style="107" customWidth="1"/>
    <col min="7" max="7" width="16.28515625" style="107" bestFit="1" customWidth="1"/>
    <col min="8" max="8" width="14.42578125" style="107" bestFit="1" customWidth="1"/>
    <col min="9" max="9" width="10.42578125" style="107" bestFit="1" customWidth="1"/>
    <col min="10" max="10" width="22.28515625" style="107" bestFit="1" customWidth="1"/>
    <col min="11" max="11" width="14" style="107" bestFit="1" customWidth="1"/>
    <col min="12" max="12" width="12.7109375" style="107" bestFit="1" customWidth="1"/>
    <col min="13" max="13" width="22.28515625" style="107" bestFit="1" customWidth="1"/>
    <col min="14" max="14" width="12" style="107" bestFit="1" customWidth="1"/>
    <col min="15" max="15" width="13.7109375" style="107" bestFit="1" customWidth="1"/>
    <col min="16" max="16" width="22.28515625" style="107" bestFit="1" customWidth="1"/>
    <col min="17" max="17" width="13" style="107" bestFit="1" customWidth="1"/>
    <col min="18" max="18" width="12.7109375" style="107" bestFit="1" customWidth="1"/>
    <col min="19" max="19" width="13.42578125" style="107" bestFit="1" customWidth="1"/>
    <col min="20" max="20" width="12.5703125" style="107" bestFit="1" customWidth="1"/>
    <col min="21" max="21" width="15.5703125" style="107" bestFit="1" customWidth="1"/>
    <col min="22" max="33" width="12.140625" style="107" customWidth="1"/>
    <col min="34" max="35" width="12.28515625" style="107" bestFit="1" customWidth="1"/>
    <col min="36" max="36" width="10.5703125" style="107" bestFit="1" customWidth="1"/>
    <col min="37" max="38" width="12.28515625" style="107" bestFit="1" customWidth="1"/>
    <col min="39" max="39" width="10.5703125" style="107" bestFit="1" customWidth="1"/>
    <col min="40" max="40" width="11.28515625" style="107" bestFit="1" customWidth="1"/>
    <col min="41" max="16384" width="9.140625" style="107"/>
  </cols>
  <sheetData>
    <row r="1" spans="2:24" x14ac:dyDescent="0.2">
      <c r="G1" s="107" t="s">
        <v>179</v>
      </c>
    </row>
    <row r="2" spans="2:24" x14ac:dyDescent="0.2">
      <c r="G2" s="108" t="s">
        <v>180</v>
      </c>
    </row>
    <row r="4" spans="2:24" x14ac:dyDescent="0.2">
      <c r="I4" s="109" t="s">
        <v>181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X4" s="110"/>
    </row>
    <row r="5" spans="2:24" x14ac:dyDescent="0.2">
      <c r="B5" s="109" t="s">
        <v>182</v>
      </c>
      <c r="C5" s="109"/>
      <c r="D5" s="109"/>
      <c r="E5" s="107" t="s">
        <v>183</v>
      </c>
      <c r="I5" s="107" t="s">
        <v>184</v>
      </c>
      <c r="X5" s="110"/>
    </row>
    <row r="6" spans="2:24" x14ac:dyDescent="0.2">
      <c r="B6" s="111" t="s">
        <v>185</v>
      </c>
      <c r="C6" s="111" t="s">
        <v>186</v>
      </c>
      <c r="D6" s="111" t="s">
        <v>187</v>
      </c>
      <c r="E6" s="112" t="s">
        <v>188</v>
      </c>
      <c r="F6" s="107" t="s">
        <v>189</v>
      </c>
      <c r="G6" s="107" t="s">
        <v>190</v>
      </c>
      <c r="H6" s="107" t="s">
        <v>187</v>
      </c>
      <c r="I6" s="107" t="s">
        <v>191</v>
      </c>
      <c r="J6" s="107" t="s">
        <v>192</v>
      </c>
      <c r="K6" s="107" t="s">
        <v>193</v>
      </c>
      <c r="L6" s="107" t="s">
        <v>194</v>
      </c>
      <c r="M6" s="107" t="s">
        <v>195</v>
      </c>
      <c r="N6" s="107" t="s">
        <v>196</v>
      </c>
      <c r="O6" s="107" t="s">
        <v>197</v>
      </c>
      <c r="P6" s="107" t="s">
        <v>198</v>
      </c>
      <c r="Q6" s="107" t="s">
        <v>199</v>
      </c>
      <c r="R6" s="107" t="s">
        <v>200</v>
      </c>
      <c r="S6" s="107" t="s">
        <v>201</v>
      </c>
      <c r="T6" s="107" t="s">
        <v>202</v>
      </c>
      <c r="U6" s="195" t="s">
        <v>203</v>
      </c>
      <c r="V6" s="196" t="s">
        <v>204</v>
      </c>
      <c r="X6" s="110"/>
    </row>
    <row r="7" spans="2:24" x14ac:dyDescent="0.2">
      <c r="B7" s="107" t="s">
        <v>205</v>
      </c>
      <c r="C7" s="107" t="s">
        <v>206</v>
      </c>
      <c r="D7" s="107" t="s">
        <v>206</v>
      </c>
      <c r="E7" s="112" t="s">
        <v>207</v>
      </c>
      <c r="F7" s="112" t="s">
        <v>208</v>
      </c>
      <c r="G7" s="112" t="s">
        <v>206</v>
      </c>
      <c r="H7" s="112" t="s">
        <v>209</v>
      </c>
      <c r="I7" s="197"/>
      <c r="J7" s="197">
        <v>2.79</v>
      </c>
      <c r="K7" s="197">
        <v>3.34</v>
      </c>
      <c r="L7" s="197"/>
      <c r="M7" s="197"/>
      <c r="N7" s="197">
        <v>2.62</v>
      </c>
      <c r="O7" s="197"/>
      <c r="P7" s="197">
        <v>3.37</v>
      </c>
      <c r="Q7" s="197"/>
      <c r="R7" s="197">
        <v>2.4300000000000002</v>
      </c>
      <c r="S7" s="197"/>
      <c r="T7" s="197"/>
      <c r="U7" s="198">
        <v>14.55</v>
      </c>
      <c r="X7" s="110"/>
    </row>
    <row r="8" spans="2:24" x14ac:dyDescent="0.2">
      <c r="B8" s="107" t="s">
        <v>205</v>
      </c>
      <c r="C8" s="107" t="s">
        <v>206</v>
      </c>
      <c r="D8" s="107" t="s">
        <v>206</v>
      </c>
      <c r="E8" s="112" t="s">
        <v>207</v>
      </c>
      <c r="F8" s="112" t="s">
        <v>208</v>
      </c>
      <c r="G8" s="112" t="s">
        <v>206</v>
      </c>
      <c r="H8" s="112" t="s">
        <v>210</v>
      </c>
      <c r="I8" s="197"/>
      <c r="J8" s="197"/>
      <c r="K8" s="197"/>
      <c r="L8" s="197"/>
      <c r="M8" s="197"/>
      <c r="N8" s="197">
        <v>1.06</v>
      </c>
      <c r="O8" s="197"/>
      <c r="P8" s="197"/>
      <c r="Q8" s="197"/>
      <c r="R8" s="197"/>
      <c r="S8" s="197"/>
      <c r="T8" s="197">
        <v>0.82</v>
      </c>
      <c r="U8" s="198">
        <v>1.88</v>
      </c>
      <c r="X8" s="110"/>
    </row>
    <row r="9" spans="2:24" x14ac:dyDescent="0.2">
      <c r="B9" s="107" t="s">
        <v>205</v>
      </c>
      <c r="C9" s="107" t="s">
        <v>211</v>
      </c>
      <c r="D9" s="107" t="s">
        <v>212</v>
      </c>
      <c r="E9" s="112" t="s">
        <v>207</v>
      </c>
      <c r="F9" s="112" t="s">
        <v>208</v>
      </c>
      <c r="G9" s="112" t="s">
        <v>213</v>
      </c>
      <c r="H9" s="112" t="s">
        <v>1</v>
      </c>
      <c r="I9" s="197"/>
      <c r="J9" s="197"/>
      <c r="K9" s="197">
        <v>6.14</v>
      </c>
      <c r="L9" s="197"/>
      <c r="M9" s="197">
        <v>7.14</v>
      </c>
      <c r="N9" s="197"/>
      <c r="O9" s="197"/>
      <c r="P9" s="197"/>
      <c r="Q9" s="197"/>
      <c r="R9" s="197"/>
      <c r="S9" s="197"/>
      <c r="T9" s="197"/>
      <c r="U9" s="198">
        <v>13.28</v>
      </c>
      <c r="X9" s="110"/>
    </row>
    <row r="10" spans="2:24" x14ac:dyDescent="0.2">
      <c r="B10" s="107" t="s">
        <v>205</v>
      </c>
      <c r="C10" s="107" t="s">
        <v>206</v>
      </c>
      <c r="D10" s="107" t="s">
        <v>206</v>
      </c>
      <c r="E10" s="112" t="s">
        <v>207</v>
      </c>
      <c r="F10" s="112" t="s">
        <v>214</v>
      </c>
      <c r="G10" s="112" t="s">
        <v>206</v>
      </c>
      <c r="H10" s="112" t="s">
        <v>215</v>
      </c>
      <c r="I10" s="197"/>
      <c r="J10" s="197">
        <v>10.64</v>
      </c>
      <c r="K10" s="197"/>
      <c r="L10" s="197"/>
      <c r="M10" s="197"/>
      <c r="N10" s="197"/>
      <c r="O10" s="197">
        <v>28.95</v>
      </c>
      <c r="P10" s="197">
        <v>35.705999999999996</v>
      </c>
      <c r="Q10" s="197">
        <v>30.509999999999998</v>
      </c>
      <c r="R10" s="197">
        <v>4.76</v>
      </c>
      <c r="S10" s="197">
        <v>35.14</v>
      </c>
      <c r="T10" s="197">
        <v>7.16</v>
      </c>
      <c r="U10" s="198">
        <v>152.86599999999999</v>
      </c>
      <c r="X10" s="110"/>
    </row>
    <row r="11" spans="2:24" x14ac:dyDescent="0.2">
      <c r="B11" s="107" t="s">
        <v>205</v>
      </c>
      <c r="C11" s="107" t="s">
        <v>211</v>
      </c>
      <c r="D11" s="107" t="s">
        <v>215</v>
      </c>
      <c r="E11" s="112" t="s">
        <v>207</v>
      </c>
      <c r="F11" s="112" t="s">
        <v>214</v>
      </c>
      <c r="G11" s="112" t="s">
        <v>213</v>
      </c>
      <c r="H11" s="112" t="s">
        <v>215</v>
      </c>
      <c r="I11" s="197">
        <v>5.65</v>
      </c>
      <c r="J11" s="197">
        <v>174.19000000000003</v>
      </c>
      <c r="K11" s="197">
        <v>39.89</v>
      </c>
      <c r="L11" s="197">
        <v>36.229999999999997</v>
      </c>
      <c r="M11" s="197">
        <v>3.63</v>
      </c>
      <c r="N11" s="197"/>
      <c r="O11" s="197"/>
      <c r="P11" s="197"/>
      <c r="Q11" s="197">
        <v>7.07</v>
      </c>
      <c r="R11" s="197">
        <v>4.38</v>
      </c>
      <c r="S11" s="197">
        <v>12.09</v>
      </c>
      <c r="T11" s="197"/>
      <c r="U11" s="198">
        <v>283.13</v>
      </c>
      <c r="X11" s="110"/>
    </row>
    <row r="12" spans="2:24" x14ac:dyDescent="0.2">
      <c r="B12" s="107" t="s">
        <v>205</v>
      </c>
      <c r="C12" s="107" t="s">
        <v>211</v>
      </c>
      <c r="D12" s="107" t="s">
        <v>212</v>
      </c>
      <c r="E12" s="112" t="s">
        <v>207</v>
      </c>
      <c r="F12" s="112" t="s">
        <v>214</v>
      </c>
      <c r="G12" s="112" t="s">
        <v>213</v>
      </c>
      <c r="H12" s="112" t="s">
        <v>216</v>
      </c>
      <c r="I12" s="197"/>
      <c r="J12" s="197">
        <v>0</v>
      </c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8">
        <v>0</v>
      </c>
      <c r="X12" s="110"/>
    </row>
    <row r="13" spans="2:24" x14ac:dyDescent="0.2">
      <c r="E13" s="112" t="s">
        <v>217</v>
      </c>
      <c r="F13" s="112"/>
      <c r="G13" s="112"/>
      <c r="H13" s="112"/>
      <c r="I13" s="197">
        <v>5.65</v>
      </c>
      <c r="J13" s="197">
        <v>187.62000000000003</v>
      </c>
      <c r="K13" s="197">
        <v>49.370000000000005</v>
      </c>
      <c r="L13" s="197">
        <v>36.229999999999997</v>
      </c>
      <c r="M13" s="197">
        <v>10.77</v>
      </c>
      <c r="N13" s="197">
        <v>3.68</v>
      </c>
      <c r="O13" s="197">
        <v>28.95</v>
      </c>
      <c r="P13" s="197">
        <v>39.075999999999993</v>
      </c>
      <c r="Q13" s="197">
        <v>37.58</v>
      </c>
      <c r="R13" s="197">
        <v>11.57</v>
      </c>
      <c r="S13" s="197">
        <v>47.230000000000004</v>
      </c>
      <c r="T13" s="197">
        <v>7.98</v>
      </c>
      <c r="U13" s="198">
        <v>465.70600000000002</v>
      </c>
      <c r="V13" s="113">
        <f>$U13/$U$23</f>
        <v>3.7395920412196179E-2</v>
      </c>
      <c r="X13" s="110"/>
    </row>
    <row r="14" spans="2:24" x14ac:dyDescent="0.2">
      <c r="B14" s="107" t="s">
        <v>218</v>
      </c>
      <c r="C14" s="107" t="s">
        <v>219</v>
      </c>
      <c r="D14" s="107" t="s">
        <v>212</v>
      </c>
      <c r="E14" s="112" t="s">
        <v>220</v>
      </c>
      <c r="F14" s="112" t="s">
        <v>208</v>
      </c>
      <c r="G14" s="112" t="s">
        <v>219</v>
      </c>
      <c r="H14" s="112" t="s">
        <v>1</v>
      </c>
      <c r="I14" s="197"/>
      <c r="J14" s="197"/>
      <c r="K14" s="197"/>
      <c r="L14" s="197">
        <v>195.61000000000007</v>
      </c>
      <c r="M14" s="197"/>
      <c r="N14" s="197"/>
      <c r="O14" s="197"/>
      <c r="P14" s="197"/>
      <c r="Q14" s="197"/>
      <c r="R14" s="197"/>
      <c r="S14" s="197"/>
      <c r="T14" s="197"/>
      <c r="U14" s="198">
        <v>195.61000000000007</v>
      </c>
      <c r="W14" s="113">
        <f t="shared" ref="W14:W21" si="0">U14/$U$22</f>
        <v>1.6317579929635291E-2</v>
      </c>
      <c r="X14" s="110"/>
    </row>
    <row r="15" spans="2:24" x14ac:dyDescent="0.2">
      <c r="B15" s="107" t="s">
        <v>218</v>
      </c>
      <c r="C15" s="107" t="s">
        <v>219</v>
      </c>
      <c r="D15" s="107" t="s">
        <v>212</v>
      </c>
      <c r="E15" s="112" t="s">
        <v>220</v>
      </c>
      <c r="F15" s="112" t="s">
        <v>208</v>
      </c>
      <c r="G15" s="112" t="s">
        <v>219</v>
      </c>
      <c r="H15" s="112" t="s">
        <v>216</v>
      </c>
      <c r="I15" s="197">
        <v>142.38999999999999</v>
      </c>
      <c r="J15" s="197">
        <v>132.85999999999999</v>
      </c>
      <c r="K15" s="197">
        <v>172.32000000000002</v>
      </c>
      <c r="L15" s="197">
        <v>21.97</v>
      </c>
      <c r="M15" s="197">
        <v>190.07999999999996</v>
      </c>
      <c r="N15" s="197">
        <v>178.57000000000002</v>
      </c>
      <c r="O15" s="197">
        <v>155.44149999999999</v>
      </c>
      <c r="P15" s="197">
        <v>140.05000000000001</v>
      </c>
      <c r="Q15" s="197">
        <v>148.61000000000001</v>
      </c>
      <c r="R15" s="197">
        <v>142.21999999999997</v>
      </c>
      <c r="S15" s="197">
        <v>171.14</v>
      </c>
      <c r="T15" s="197">
        <v>122.32</v>
      </c>
      <c r="U15" s="198">
        <v>1717.9715000000003</v>
      </c>
      <c r="W15" s="113">
        <f t="shared" si="0"/>
        <v>0.14331137093239318</v>
      </c>
      <c r="X15" s="110"/>
    </row>
    <row r="16" spans="2:24" x14ac:dyDescent="0.2">
      <c r="B16" s="107" t="s">
        <v>218</v>
      </c>
      <c r="C16" s="107" t="s">
        <v>221</v>
      </c>
      <c r="D16" s="107" t="s">
        <v>212</v>
      </c>
      <c r="E16" s="112" t="s">
        <v>220</v>
      </c>
      <c r="F16" s="112" t="s">
        <v>208</v>
      </c>
      <c r="G16" s="112" t="s">
        <v>222</v>
      </c>
      <c r="H16" s="112" t="s">
        <v>1</v>
      </c>
      <c r="I16" s="197"/>
      <c r="J16" s="197"/>
      <c r="K16" s="197"/>
      <c r="L16" s="197">
        <v>217.45000000000005</v>
      </c>
      <c r="M16" s="197"/>
      <c r="N16" s="197"/>
      <c r="O16" s="197"/>
      <c r="P16" s="197"/>
      <c r="Q16" s="197"/>
      <c r="R16" s="197"/>
      <c r="S16" s="197"/>
      <c r="T16" s="197"/>
      <c r="U16" s="198">
        <v>217.45000000000005</v>
      </c>
      <c r="W16" s="113">
        <f t="shared" si="0"/>
        <v>1.8139449699397747E-2</v>
      </c>
      <c r="X16" s="110"/>
    </row>
    <row r="17" spans="2:24" x14ac:dyDescent="0.2">
      <c r="B17" s="107" t="s">
        <v>218</v>
      </c>
      <c r="C17" s="107" t="s">
        <v>221</v>
      </c>
      <c r="D17" s="107" t="s">
        <v>212</v>
      </c>
      <c r="E17" s="112" t="s">
        <v>220</v>
      </c>
      <c r="F17" s="112" t="s">
        <v>208</v>
      </c>
      <c r="G17" s="112" t="s">
        <v>222</v>
      </c>
      <c r="H17" s="112" t="s">
        <v>216</v>
      </c>
      <c r="I17" s="197">
        <v>577.19000000000017</v>
      </c>
      <c r="J17" s="197">
        <v>623.42499999999995</v>
      </c>
      <c r="K17" s="197">
        <v>542.33000000000015</v>
      </c>
      <c r="L17" s="197"/>
      <c r="M17" s="197">
        <v>17.55</v>
      </c>
      <c r="N17" s="197"/>
      <c r="O17" s="197"/>
      <c r="P17" s="197"/>
      <c r="Q17" s="197"/>
      <c r="R17" s="197"/>
      <c r="S17" s="197"/>
      <c r="T17" s="197">
        <v>45.09</v>
      </c>
      <c r="U17" s="198">
        <v>1805.5850000000003</v>
      </c>
      <c r="W17" s="113">
        <f t="shared" si="0"/>
        <v>0.15061999671412774</v>
      </c>
      <c r="X17" s="110"/>
    </row>
    <row r="18" spans="2:24" x14ac:dyDescent="0.2">
      <c r="B18" s="107" t="s">
        <v>218</v>
      </c>
      <c r="C18" s="107" t="s">
        <v>206</v>
      </c>
      <c r="D18" s="107" t="s">
        <v>206</v>
      </c>
      <c r="E18" s="112" t="s">
        <v>220</v>
      </c>
      <c r="F18" s="112" t="s">
        <v>208</v>
      </c>
      <c r="G18" s="112" t="s">
        <v>206</v>
      </c>
      <c r="H18" s="112" t="s">
        <v>206</v>
      </c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>
        <v>1.1299999999999999</v>
      </c>
      <c r="U18" s="198">
        <v>1.1299999999999999</v>
      </c>
      <c r="W18" s="113">
        <f t="shared" si="0"/>
        <v>9.426340841719682E-5</v>
      </c>
      <c r="X18" s="110"/>
    </row>
    <row r="19" spans="2:24" x14ac:dyDescent="0.2">
      <c r="B19" s="107" t="s">
        <v>218</v>
      </c>
      <c r="C19" s="107" t="s">
        <v>221</v>
      </c>
      <c r="D19" s="107" t="s">
        <v>212</v>
      </c>
      <c r="E19" s="112" t="s">
        <v>220</v>
      </c>
      <c r="F19" s="112" t="s">
        <v>208</v>
      </c>
      <c r="G19" s="112" t="s">
        <v>221</v>
      </c>
      <c r="H19" s="112" t="s">
        <v>1</v>
      </c>
      <c r="I19" s="197"/>
      <c r="J19" s="197"/>
      <c r="K19" s="197"/>
      <c r="L19" s="197">
        <v>398.29000000000025</v>
      </c>
      <c r="M19" s="197"/>
      <c r="N19" s="197"/>
      <c r="O19" s="197"/>
      <c r="P19" s="197"/>
      <c r="Q19" s="197"/>
      <c r="R19" s="197"/>
      <c r="S19" s="197"/>
      <c r="T19" s="197"/>
      <c r="U19" s="198">
        <v>398.29000000000025</v>
      </c>
      <c r="W19" s="113">
        <f t="shared" si="0"/>
        <v>3.3224931803969335E-2</v>
      </c>
      <c r="X19" s="110"/>
    </row>
    <row r="20" spans="2:24" x14ac:dyDescent="0.2">
      <c r="B20" s="107" t="s">
        <v>218</v>
      </c>
      <c r="C20" s="107" t="s">
        <v>221</v>
      </c>
      <c r="D20" s="107" t="s">
        <v>212</v>
      </c>
      <c r="E20" s="112" t="s">
        <v>220</v>
      </c>
      <c r="F20" s="112" t="s">
        <v>208</v>
      </c>
      <c r="G20" s="112" t="s">
        <v>221</v>
      </c>
      <c r="H20" s="112" t="s">
        <v>216</v>
      </c>
      <c r="I20" s="197"/>
      <c r="J20" s="197"/>
      <c r="K20" s="197">
        <v>42.39</v>
      </c>
      <c r="L20" s="197">
        <v>23.33</v>
      </c>
      <c r="M20" s="197">
        <v>552.70999999999992</v>
      </c>
      <c r="N20" s="197">
        <v>492.11000000000007</v>
      </c>
      <c r="O20" s="197">
        <v>522.43650000000025</v>
      </c>
      <c r="P20" s="197">
        <v>479.05999999999977</v>
      </c>
      <c r="Q20" s="197">
        <v>516.16000000000008</v>
      </c>
      <c r="R20" s="197">
        <v>425.05999999999989</v>
      </c>
      <c r="S20" s="197">
        <v>501.58000000000021</v>
      </c>
      <c r="T20" s="197">
        <v>468.19599999999986</v>
      </c>
      <c r="U20" s="198">
        <v>4023.0325000000003</v>
      </c>
      <c r="W20" s="113">
        <f t="shared" si="0"/>
        <v>0.33559712887004989</v>
      </c>
      <c r="X20" s="110"/>
    </row>
    <row r="21" spans="2:24" x14ac:dyDescent="0.2">
      <c r="B21" s="107" t="s">
        <v>218</v>
      </c>
      <c r="C21" s="107" t="s">
        <v>211</v>
      </c>
      <c r="D21" s="107" t="s">
        <v>212</v>
      </c>
      <c r="E21" s="112" t="s">
        <v>220</v>
      </c>
      <c r="F21" s="112" t="s">
        <v>208</v>
      </c>
      <c r="G21" s="112" t="s">
        <v>213</v>
      </c>
      <c r="H21" s="112" t="s">
        <v>1</v>
      </c>
      <c r="I21" s="197">
        <v>274.61999999999989</v>
      </c>
      <c r="J21" s="197">
        <v>286.36</v>
      </c>
      <c r="K21" s="197">
        <v>426.3899999999997</v>
      </c>
      <c r="L21" s="197">
        <v>383.97499999999997</v>
      </c>
      <c r="M21" s="197">
        <v>357.24999999999977</v>
      </c>
      <c r="N21" s="197">
        <v>310.26549999999997</v>
      </c>
      <c r="O21" s="197">
        <v>361.12999999999994</v>
      </c>
      <c r="P21" s="197">
        <v>187.99700000000001</v>
      </c>
      <c r="Q21" s="197">
        <v>189.50499999999994</v>
      </c>
      <c r="R21" s="197">
        <v>243.78000000000003</v>
      </c>
      <c r="S21" s="197">
        <v>322.34999999999997</v>
      </c>
      <c r="T21" s="197">
        <v>284.99299999999994</v>
      </c>
      <c r="U21" s="198">
        <v>3628.6154999999994</v>
      </c>
      <c r="W21" s="113">
        <f t="shared" si="0"/>
        <v>0.30269527864200957</v>
      </c>
      <c r="X21" s="110"/>
    </row>
    <row r="22" spans="2:24" x14ac:dyDescent="0.2">
      <c r="E22" s="112" t="s">
        <v>223</v>
      </c>
      <c r="F22" s="112"/>
      <c r="G22" s="112"/>
      <c r="H22" s="112"/>
      <c r="I22" s="197">
        <v>994.2</v>
      </c>
      <c r="J22" s="197">
        <v>1042.645</v>
      </c>
      <c r="K22" s="197">
        <v>1183.4299999999998</v>
      </c>
      <c r="L22" s="197">
        <v>1240.6250000000005</v>
      </c>
      <c r="M22" s="197">
        <v>1117.5899999999997</v>
      </c>
      <c r="N22" s="197">
        <v>980.94550000000004</v>
      </c>
      <c r="O22" s="197">
        <v>1039.0080000000003</v>
      </c>
      <c r="P22" s="197">
        <v>807.10699999999974</v>
      </c>
      <c r="Q22" s="197">
        <v>854.27500000000009</v>
      </c>
      <c r="R22" s="197">
        <v>811.06</v>
      </c>
      <c r="S22" s="197">
        <v>995.07000000000016</v>
      </c>
      <c r="T22" s="197">
        <v>921.72899999999981</v>
      </c>
      <c r="U22" s="198">
        <v>11987.684500000001</v>
      </c>
      <c r="X22" s="110"/>
    </row>
    <row r="23" spans="2:24" x14ac:dyDescent="0.2">
      <c r="E23" s="107" t="s">
        <v>203</v>
      </c>
      <c r="I23" s="197">
        <v>999.85</v>
      </c>
      <c r="J23" s="197">
        <v>1230.2649999999999</v>
      </c>
      <c r="K23" s="197">
        <v>1232.8</v>
      </c>
      <c r="L23" s="197">
        <v>1276.8550000000005</v>
      </c>
      <c r="M23" s="197">
        <v>1128.3599999999997</v>
      </c>
      <c r="N23" s="197">
        <v>984.6255000000001</v>
      </c>
      <c r="O23" s="197">
        <v>1067.9580000000001</v>
      </c>
      <c r="P23" s="197">
        <v>846.18299999999977</v>
      </c>
      <c r="Q23" s="197">
        <v>891.85500000000002</v>
      </c>
      <c r="R23" s="197">
        <v>822.62999999999988</v>
      </c>
      <c r="S23" s="197">
        <v>1042.3000000000002</v>
      </c>
      <c r="T23" s="197">
        <v>929.70899999999983</v>
      </c>
      <c r="U23" s="198">
        <v>12453.390500000001</v>
      </c>
      <c r="V23" s="113">
        <f>$U22/U23</f>
        <v>0.96260407958780381</v>
      </c>
      <c r="X23" s="110"/>
    </row>
    <row r="24" spans="2:24" x14ac:dyDescent="0.2">
      <c r="X24" s="110"/>
    </row>
    <row r="25" spans="2:24" x14ac:dyDescent="0.2">
      <c r="X25" s="110"/>
    </row>
    <row r="26" spans="2:24" x14ac:dyDescent="0.2">
      <c r="I26" s="109" t="s">
        <v>224</v>
      </c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X26" s="110"/>
    </row>
    <row r="27" spans="2:24" x14ac:dyDescent="0.2">
      <c r="D27" s="114" t="s">
        <v>188</v>
      </c>
      <c r="E27" s="115" t="s">
        <v>189</v>
      </c>
      <c r="F27" s="115" t="s">
        <v>190</v>
      </c>
      <c r="G27" s="115" t="s">
        <v>187</v>
      </c>
      <c r="H27" s="114" t="s">
        <v>225</v>
      </c>
      <c r="I27" s="116" t="s">
        <v>191</v>
      </c>
      <c r="J27" s="116" t="s">
        <v>192</v>
      </c>
      <c r="K27" s="116" t="s">
        <v>193</v>
      </c>
      <c r="L27" s="116" t="s">
        <v>194</v>
      </c>
      <c r="M27" s="116" t="s">
        <v>195</v>
      </c>
      <c r="N27" s="116" t="s">
        <v>196</v>
      </c>
      <c r="O27" s="116" t="s">
        <v>197</v>
      </c>
      <c r="P27" s="116" t="s">
        <v>198</v>
      </c>
      <c r="Q27" s="116" t="s">
        <v>199</v>
      </c>
      <c r="R27" s="116" t="s">
        <v>200</v>
      </c>
      <c r="S27" s="116" t="s">
        <v>201</v>
      </c>
      <c r="T27" s="116" t="s">
        <v>202</v>
      </c>
      <c r="U27" s="199" t="s">
        <v>203</v>
      </c>
      <c r="V27" s="196" t="s">
        <v>204</v>
      </c>
      <c r="W27" s="196" t="s">
        <v>226</v>
      </c>
      <c r="X27" s="110"/>
    </row>
    <row r="28" spans="2:24" x14ac:dyDescent="0.2">
      <c r="D28" s="117" t="s">
        <v>205</v>
      </c>
      <c r="E28" s="117" t="s">
        <v>214</v>
      </c>
      <c r="F28" s="112" t="s">
        <v>206</v>
      </c>
      <c r="G28" s="112" t="s">
        <v>206</v>
      </c>
      <c r="H28" s="200">
        <v>80</v>
      </c>
      <c r="I28" s="201">
        <f t="shared" ref="I28:T31" si="1">SUMIFS(I$7:I$21, $B$7:$B$21, $D28, $F$7:$F$21,$E28,$C$7:$C$21,$F28,$D$7:$D$21,$G28)*$H28</f>
        <v>0</v>
      </c>
      <c r="J28" s="201">
        <f t="shared" si="1"/>
        <v>851.2</v>
      </c>
      <c r="K28" s="201">
        <f t="shared" si="1"/>
        <v>0</v>
      </c>
      <c r="L28" s="201">
        <f t="shared" si="1"/>
        <v>0</v>
      </c>
      <c r="M28" s="201">
        <f t="shared" si="1"/>
        <v>0</v>
      </c>
      <c r="N28" s="201">
        <f t="shared" si="1"/>
        <v>0</v>
      </c>
      <c r="O28" s="201">
        <f t="shared" si="1"/>
        <v>2316</v>
      </c>
      <c r="P28" s="201">
        <f t="shared" si="1"/>
        <v>2856.4799999999996</v>
      </c>
      <c r="Q28" s="201">
        <f t="shared" si="1"/>
        <v>2440.7999999999997</v>
      </c>
      <c r="R28" s="201">
        <f t="shared" si="1"/>
        <v>380.79999999999995</v>
      </c>
      <c r="S28" s="201">
        <f t="shared" si="1"/>
        <v>2811.2</v>
      </c>
      <c r="T28" s="201">
        <f t="shared" si="1"/>
        <v>572.79999999999995</v>
      </c>
      <c r="U28" s="202">
        <f>SUM(I28:T28)</f>
        <v>12229.279999999999</v>
      </c>
      <c r="X28" s="110"/>
    </row>
    <row r="29" spans="2:24" x14ac:dyDescent="0.2">
      <c r="D29" s="117" t="s">
        <v>205</v>
      </c>
      <c r="E29" s="117" t="s">
        <v>214</v>
      </c>
      <c r="F29" s="112" t="s">
        <v>211</v>
      </c>
      <c r="G29" s="112" t="s">
        <v>215</v>
      </c>
      <c r="H29" s="200">
        <v>80</v>
      </c>
      <c r="I29" s="201">
        <f t="shared" si="1"/>
        <v>452</v>
      </c>
      <c r="J29" s="201">
        <f t="shared" si="1"/>
        <v>13935.200000000003</v>
      </c>
      <c r="K29" s="201">
        <f t="shared" si="1"/>
        <v>3191.2</v>
      </c>
      <c r="L29" s="201">
        <f t="shared" si="1"/>
        <v>2898.3999999999996</v>
      </c>
      <c r="M29" s="201">
        <f t="shared" si="1"/>
        <v>290.39999999999998</v>
      </c>
      <c r="N29" s="201">
        <f t="shared" si="1"/>
        <v>0</v>
      </c>
      <c r="O29" s="201">
        <f t="shared" si="1"/>
        <v>0</v>
      </c>
      <c r="P29" s="201">
        <f t="shared" si="1"/>
        <v>0</v>
      </c>
      <c r="Q29" s="201">
        <f t="shared" si="1"/>
        <v>565.6</v>
      </c>
      <c r="R29" s="201">
        <f t="shared" si="1"/>
        <v>350.4</v>
      </c>
      <c r="S29" s="201">
        <f t="shared" si="1"/>
        <v>967.2</v>
      </c>
      <c r="T29" s="201">
        <f t="shared" si="1"/>
        <v>0</v>
      </c>
      <c r="U29" s="202">
        <f>SUM(I29:T29)</f>
        <v>22650.400000000005</v>
      </c>
      <c r="X29" s="110"/>
    </row>
    <row r="30" spans="2:24" x14ac:dyDescent="0.2">
      <c r="D30" s="117" t="s">
        <v>205</v>
      </c>
      <c r="E30" s="117" t="s">
        <v>208</v>
      </c>
      <c r="F30" s="112" t="s">
        <v>206</v>
      </c>
      <c r="G30" s="112" t="s">
        <v>206</v>
      </c>
      <c r="H30" s="200">
        <v>120</v>
      </c>
      <c r="I30" s="201">
        <f t="shared" si="1"/>
        <v>0</v>
      </c>
      <c r="J30" s="201">
        <f t="shared" si="1"/>
        <v>334.8</v>
      </c>
      <c r="K30" s="201">
        <f t="shared" si="1"/>
        <v>400.79999999999995</v>
      </c>
      <c r="L30" s="201">
        <f t="shared" si="1"/>
        <v>0</v>
      </c>
      <c r="M30" s="201">
        <f t="shared" si="1"/>
        <v>0</v>
      </c>
      <c r="N30" s="201">
        <f t="shared" si="1"/>
        <v>441.6</v>
      </c>
      <c r="O30" s="201">
        <f t="shared" si="1"/>
        <v>0</v>
      </c>
      <c r="P30" s="201">
        <f t="shared" si="1"/>
        <v>404.40000000000003</v>
      </c>
      <c r="Q30" s="201">
        <f t="shared" si="1"/>
        <v>0</v>
      </c>
      <c r="R30" s="201">
        <f t="shared" si="1"/>
        <v>291.60000000000002</v>
      </c>
      <c r="S30" s="201">
        <f t="shared" si="1"/>
        <v>0</v>
      </c>
      <c r="T30" s="201">
        <f t="shared" si="1"/>
        <v>98.399999999999991</v>
      </c>
      <c r="U30" s="202">
        <f>SUM(I30:T30)</f>
        <v>1971.6</v>
      </c>
      <c r="X30" s="110"/>
    </row>
    <row r="31" spans="2:24" x14ac:dyDescent="0.2">
      <c r="D31" s="117" t="s">
        <v>205</v>
      </c>
      <c r="E31" s="117" t="s">
        <v>208</v>
      </c>
      <c r="F31" s="112" t="s">
        <v>211</v>
      </c>
      <c r="G31" s="112" t="s">
        <v>212</v>
      </c>
      <c r="H31" s="200">
        <v>120</v>
      </c>
      <c r="I31" s="201">
        <f t="shared" si="1"/>
        <v>0</v>
      </c>
      <c r="J31" s="201">
        <f t="shared" si="1"/>
        <v>0</v>
      </c>
      <c r="K31" s="201">
        <f t="shared" si="1"/>
        <v>736.8</v>
      </c>
      <c r="L31" s="201">
        <f t="shared" si="1"/>
        <v>0</v>
      </c>
      <c r="M31" s="201">
        <f t="shared" si="1"/>
        <v>856.8</v>
      </c>
      <c r="N31" s="201">
        <f t="shared" si="1"/>
        <v>0</v>
      </c>
      <c r="O31" s="201">
        <f t="shared" si="1"/>
        <v>0</v>
      </c>
      <c r="P31" s="201">
        <f t="shared" si="1"/>
        <v>0</v>
      </c>
      <c r="Q31" s="201">
        <f t="shared" si="1"/>
        <v>0</v>
      </c>
      <c r="R31" s="201">
        <f t="shared" si="1"/>
        <v>0</v>
      </c>
      <c r="S31" s="201">
        <f t="shared" si="1"/>
        <v>0</v>
      </c>
      <c r="T31" s="201">
        <f t="shared" si="1"/>
        <v>0</v>
      </c>
      <c r="U31" s="202">
        <f>SUM(I31:T31)</f>
        <v>1593.6</v>
      </c>
      <c r="X31" s="110"/>
    </row>
    <row r="32" spans="2:24" x14ac:dyDescent="0.2">
      <c r="D32" s="118" t="s">
        <v>227</v>
      </c>
      <c r="E32" s="118"/>
      <c r="F32" s="118"/>
      <c r="G32" s="118"/>
      <c r="H32" s="119"/>
      <c r="I32" s="120">
        <f t="shared" ref="I32:U32" si="2">SUM(I28:I31)</f>
        <v>452</v>
      </c>
      <c r="J32" s="120">
        <f t="shared" si="2"/>
        <v>15121.200000000003</v>
      </c>
      <c r="K32" s="120">
        <f t="shared" si="2"/>
        <v>4328.8</v>
      </c>
      <c r="L32" s="120">
        <f t="shared" si="2"/>
        <v>2898.3999999999996</v>
      </c>
      <c r="M32" s="120">
        <f t="shared" si="2"/>
        <v>1147.1999999999998</v>
      </c>
      <c r="N32" s="120">
        <f t="shared" si="2"/>
        <v>441.6</v>
      </c>
      <c r="O32" s="120">
        <f t="shared" si="2"/>
        <v>2316</v>
      </c>
      <c r="P32" s="120">
        <f t="shared" si="2"/>
        <v>3260.8799999999997</v>
      </c>
      <c r="Q32" s="120">
        <f t="shared" si="2"/>
        <v>3006.3999999999996</v>
      </c>
      <c r="R32" s="120">
        <f t="shared" si="2"/>
        <v>1022.8</v>
      </c>
      <c r="S32" s="120">
        <f t="shared" si="2"/>
        <v>3778.3999999999996</v>
      </c>
      <c r="T32" s="120">
        <f t="shared" si="2"/>
        <v>671.19999999999993</v>
      </c>
      <c r="U32" s="121">
        <f t="shared" si="2"/>
        <v>38444.880000000005</v>
      </c>
      <c r="V32" s="113">
        <f>$U32/$U$39</f>
        <v>2.60296130376696E-2</v>
      </c>
      <c r="X32" s="110"/>
    </row>
    <row r="33" spans="4:24" x14ac:dyDescent="0.2">
      <c r="D33" s="117" t="s">
        <v>218</v>
      </c>
      <c r="E33" s="117" t="s">
        <v>208</v>
      </c>
      <c r="F33" s="112" t="s">
        <v>219</v>
      </c>
      <c r="G33" s="112" t="s">
        <v>212</v>
      </c>
      <c r="H33" s="200">
        <v>120</v>
      </c>
      <c r="I33" s="201">
        <f t="shared" ref="I33:T37" si="3">SUMIFS(I$7:I$21, $B$7:$B$21, $D33, $F$7:$F$21,$E33,$C$7:$C$21,$F33,$D$7:$D$21,$G33)*$H33</f>
        <v>17086.8</v>
      </c>
      <c r="J33" s="201">
        <f t="shared" si="3"/>
        <v>15943.199999999999</v>
      </c>
      <c r="K33" s="201">
        <f t="shared" si="3"/>
        <v>20678.400000000001</v>
      </c>
      <c r="L33" s="201">
        <f t="shared" si="3"/>
        <v>26109.600000000009</v>
      </c>
      <c r="M33" s="201">
        <f t="shared" si="3"/>
        <v>22809.599999999995</v>
      </c>
      <c r="N33" s="201">
        <f t="shared" si="3"/>
        <v>21428.400000000001</v>
      </c>
      <c r="O33" s="201">
        <f t="shared" si="3"/>
        <v>18652.98</v>
      </c>
      <c r="P33" s="201">
        <f t="shared" si="3"/>
        <v>16806</v>
      </c>
      <c r="Q33" s="201">
        <f t="shared" si="3"/>
        <v>17833.2</v>
      </c>
      <c r="R33" s="201">
        <f t="shared" si="3"/>
        <v>17066.399999999998</v>
      </c>
      <c r="S33" s="201">
        <f t="shared" si="3"/>
        <v>20536.8</v>
      </c>
      <c r="T33" s="201">
        <f t="shared" si="3"/>
        <v>14678.4</v>
      </c>
      <c r="U33" s="202">
        <f>SUM(I33:T33)</f>
        <v>229629.78</v>
      </c>
      <c r="W33" s="113">
        <f>U33/$U$38</f>
        <v>0.15962895086202847</v>
      </c>
      <c r="X33" s="110"/>
    </row>
    <row r="34" spans="4:24" x14ac:dyDescent="0.2">
      <c r="D34" s="117" t="s">
        <v>218</v>
      </c>
      <c r="E34" s="117" t="s">
        <v>208</v>
      </c>
      <c r="F34" s="112" t="s">
        <v>222</v>
      </c>
      <c r="G34" s="112" t="s">
        <v>212</v>
      </c>
      <c r="H34" s="200">
        <v>120</v>
      </c>
      <c r="I34" s="201">
        <f t="shared" si="3"/>
        <v>0</v>
      </c>
      <c r="J34" s="201">
        <f t="shared" si="3"/>
        <v>0</v>
      </c>
      <c r="K34" s="201">
        <f t="shared" si="3"/>
        <v>0</v>
      </c>
      <c r="L34" s="201">
        <f t="shared" si="3"/>
        <v>0</v>
      </c>
      <c r="M34" s="201">
        <f t="shared" si="3"/>
        <v>0</v>
      </c>
      <c r="N34" s="201">
        <f t="shared" si="3"/>
        <v>0</v>
      </c>
      <c r="O34" s="201">
        <f t="shared" si="3"/>
        <v>0</v>
      </c>
      <c r="P34" s="201">
        <f t="shared" si="3"/>
        <v>0</v>
      </c>
      <c r="Q34" s="201">
        <f t="shared" si="3"/>
        <v>0</v>
      </c>
      <c r="R34" s="201">
        <f t="shared" si="3"/>
        <v>0</v>
      </c>
      <c r="S34" s="201">
        <f t="shared" si="3"/>
        <v>0</v>
      </c>
      <c r="T34" s="201">
        <f t="shared" si="3"/>
        <v>0</v>
      </c>
      <c r="U34" s="202">
        <f>SUM(I34:T34)</f>
        <v>0</v>
      </c>
      <c r="W34" s="113">
        <f>U34/$U$38</f>
        <v>0</v>
      </c>
      <c r="X34" s="110"/>
    </row>
    <row r="35" spans="4:24" x14ac:dyDescent="0.2">
      <c r="D35" s="117" t="s">
        <v>218</v>
      </c>
      <c r="E35" s="117" t="s">
        <v>208</v>
      </c>
      <c r="F35" s="112" t="s">
        <v>206</v>
      </c>
      <c r="G35" s="112" t="s">
        <v>206</v>
      </c>
      <c r="H35" s="200">
        <v>120</v>
      </c>
      <c r="I35" s="201">
        <f t="shared" si="3"/>
        <v>0</v>
      </c>
      <c r="J35" s="201">
        <f t="shared" si="3"/>
        <v>0</v>
      </c>
      <c r="K35" s="201">
        <f t="shared" si="3"/>
        <v>0</v>
      </c>
      <c r="L35" s="201">
        <f t="shared" si="3"/>
        <v>0</v>
      </c>
      <c r="M35" s="201">
        <f t="shared" si="3"/>
        <v>0</v>
      </c>
      <c r="N35" s="201">
        <f t="shared" si="3"/>
        <v>0</v>
      </c>
      <c r="O35" s="201">
        <f t="shared" si="3"/>
        <v>0</v>
      </c>
      <c r="P35" s="201">
        <f t="shared" si="3"/>
        <v>0</v>
      </c>
      <c r="Q35" s="201">
        <f t="shared" si="3"/>
        <v>0</v>
      </c>
      <c r="R35" s="201">
        <f t="shared" si="3"/>
        <v>0</v>
      </c>
      <c r="S35" s="201">
        <f t="shared" si="3"/>
        <v>0</v>
      </c>
      <c r="T35" s="201">
        <f t="shared" si="3"/>
        <v>135.6</v>
      </c>
      <c r="U35" s="202">
        <f>SUM(I35:T35)</f>
        <v>135.6</v>
      </c>
      <c r="W35" s="113">
        <f>U35/$U$38</f>
        <v>9.4263408417196847E-5</v>
      </c>
      <c r="X35" s="110"/>
    </row>
    <row r="36" spans="4:24" x14ac:dyDescent="0.2">
      <c r="D36" s="117" t="s">
        <v>218</v>
      </c>
      <c r="E36" s="117" t="s">
        <v>208</v>
      </c>
      <c r="F36" s="112" t="s">
        <v>221</v>
      </c>
      <c r="G36" s="112" t="s">
        <v>212</v>
      </c>
      <c r="H36" s="200">
        <v>120</v>
      </c>
      <c r="I36" s="201">
        <f t="shared" si="3"/>
        <v>69262.800000000017</v>
      </c>
      <c r="J36" s="201">
        <f t="shared" si="3"/>
        <v>74811</v>
      </c>
      <c r="K36" s="201">
        <f t="shared" si="3"/>
        <v>70166.400000000023</v>
      </c>
      <c r="L36" s="201">
        <f t="shared" si="3"/>
        <v>76688.400000000038</v>
      </c>
      <c r="M36" s="201">
        <f t="shared" si="3"/>
        <v>68431.199999999983</v>
      </c>
      <c r="N36" s="201">
        <f t="shared" si="3"/>
        <v>59053.200000000012</v>
      </c>
      <c r="O36" s="201">
        <f t="shared" si="3"/>
        <v>62692.380000000034</v>
      </c>
      <c r="P36" s="201">
        <f t="shared" si="3"/>
        <v>57487.199999999975</v>
      </c>
      <c r="Q36" s="201">
        <f t="shared" si="3"/>
        <v>61939.200000000012</v>
      </c>
      <c r="R36" s="201">
        <f t="shared" si="3"/>
        <v>51007.19999999999</v>
      </c>
      <c r="S36" s="201">
        <f t="shared" si="3"/>
        <v>60189.600000000028</v>
      </c>
      <c r="T36" s="201">
        <f t="shared" si="3"/>
        <v>61594.319999999978</v>
      </c>
      <c r="U36" s="202">
        <f>SUM(I36:T36)</f>
        <v>773322.89999999991</v>
      </c>
      <c r="W36" s="113">
        <f>U36/$U$38</f>
        <v>0.53758150708754482</v>
      </c>
      <c r="X36" s="110"/>
    </row>
    <row r="37" spans="4:24" x14ac:dyDescent="0.2">
      <c r="D37" s="122" t="s">
        <v>218</v>
      </c>
      <c r="E37" s="117" t="s">
        <v>208</v>
      </c>
      <c r="F37" s="112" t="s">
        <v>211</v>
      </c>
      <c r="G37" s="112" t="s">
        <v>212</v>
      </c>
      <c r="H37" s="200">
        <v>120</v>
      </c>
      <c r="I37" s="201">
        <f t="shared" si="3"/>
        <v>32954.399999999987</v>
      </c>
      <c r="J37" s="201">
        <f t="shared" si="3"/>
        <v>34363.200000000004</v>
      </c>
      <c r="K37" s="201">
        <f t="shared" si="3"/>
        <v>51166.799999999967</v>
      </c>
      <c r="L37" s="201">
        <f t="shared" si="3"/>
        <v>46076.999999999993</v>
      </c>
      <c r="M37" s="201">
        <f t="shared" si="3"/>
        <v>42869.999999999971</v>
      </c>
      <c r="N37" s="201">
        <f t="shared" si="3"/>
        <v>37231.86</v>
      </c>
      <c r="O37" s="201">
        <f t="shared" si="3"/>
        <v>43335.599999999991</v>
      </c>
      <c r="P37" s="201">
        <f t="shared" si="3"/>
        <v>22559.640000000003</v>
      </c>
      <c r="Q37" s="201">
        <f t="shared" si="3"/>
        <v>22740.599999999991</v>
      </c>
      <c r="R37" s="201">
        <f t="shared" si="3"/>
        <v>29253.600000000002</v>
      </c>
      <c r="S37" s="201">
        <f t="shared" si="3"/>
        <v>38681.999999999993</v>
      </c>
      <c r="T37" s="201">
        <f t="shared" si="3"/>
        <v>34199.159999999989</v>
      </c>
      <c r="U37" s="202">
        <f>SUM(I37:T37)</f>
        <v>435433.85999999987</v>
      </c>
      <c r="V37" s="113">
        <f>U37/$U$39</f>
        <v>0.29481623767062853</v>
      </c>
      <c r="W37" s="113">
        <f>U37/$U$38</f>
        <v>0.30269527864200962</v>
      </c>
      <c r="X37" s="110"/>
    </row>
    <row r="38" spans="4:24" x14ac:dyDescent="0.2">
      <c r="D38" s="118" t="s">
        <v>228</v>
      </c>
      <c r="E38" s="118"/>
      <c r="F38" s="118"/>
      <c r="G38" s="118"/>
      <c r="H38" s="119"/>
      <c r="I38" s="120">
        <f t="shared" ref="I38:U38" si="4">SUM(I33:I37)</f>
        <v>119304</v>
      </c>
      <c r="J38" s="120">
        <f t="shared" si="4"/>
        <v>125117.4</v>
      </c>
      <c r="K38" s="120">
        <f t="shared" si="4"/>
        <v>142011.59999999998</v>
      </c>
      <c r="L38" s="120">
        <f t="shared" si="4"/>
        <v>148875.00000000003</v>
      </c>
      <c r="M38" s="120">
        <f t="shared" si="4"/>
        <v>134110.79999999993</v>
      </c>
      <c r="N38" s="120">
        <f t="shared" si="4"/>
        <v>117713.46</v>
      </c>
      <c r="O38" s="120">
        <f t="shared" si="4"/>
        <v>124680.96000000002</v>
      </c>
      <c r="P38" s="120">
        <f t="shared" si="4"/>
        <v>96852.839999999982</v>
      </c>
      <c r="Q38" s="120">
        <f t="shared" si="4"/>
        <v>102513</v>
      </c>
      <c r="R38" s="120">
        <f t="shared" si="4"/>
        <v>97327.2</v>
      </c>
      <c r="S38" s="120">
        <f t="shared" si="4"/>
        <v>119408.40000000002</v>
      </c>
      <c r="T38" s="120">
        <f t="shared" si="4"/>
        <v>110607.47999999997</v>
      </c>
      <c r="U38" s="121">
        <f t="shared" si="4"/>
        <v>1438522.1399999997</v>
      </c>
      <c r="V38" s="113">
        <f>$U38/$U$39</f>
        <v>0.97397038696233051</v>
      </c>
      <c r="X38" s="110"/>
    </row>
    <row r="39" spans="4:24" x14ac:dyDescent="0.2">
      <c r="E39" s="123" t="s">
        <v>203</v>
      </c>
      <c r="F39" s="123"/>
      <c r="G39" s="123"/>
      <c r="H39" s="123"/>
      <c r="I39" s="124">
        <f t="shared" ref="I39:U39" si="5">I38+I32</f>
        <v>119756</v>
      </c>
      <c r="J39" s="124">
        <f t="shared" si="5"/>
        <v>140238.6</v>
      </c>
      <c r="K39" s="124">
        <f t="shared" si="5"/>
        <v>146340.39999999997</v>
      </c>
      <c r="L39" s="124">
        <f t="shared" si="5"/>
        <v>151773.40000000002</v>
      </c>
      <c r="M39" s="124">
        <f t="shared" si="5"/>
        <v>135257.99999999994</v>
      </c>
      <c r="N39" s="124">
        <f t="shared" si="5"/>
        <v>118155.06000000001</v>
      </c>
      <c r="O39" s="124">
        <f t="shared" si="5"/>
        <v>126996.96000000002</v>
      </c>
      <c r="P39" s="124">
        <f t="shared" si="5"/>
        <v>100113.71999999999</v>
      </c>
      <c r="Q39" s="124">
        <f t="shared" si="5"/>
        <v>105519.4</v>
      </c>
      <c r="R39" s="124">
        <f t="shared" si="5"/>
        <v>98350</v>
      </c>
      <c r="S39" s="124">
        <f t="shared" si="5"/>
        <v>123186.80000000002</v>
      </c>
      <c r="T39" s="124">
        <f t="shared" si="5"/>
        <v>111278.67999999996</v>
      </c>
      <c r="U39" s="202">
        <f t="shared" si="5"/>
        <v>1476967.0199999996</v>
      </c>
      <c r="X39" s="110"/>
    </row>
    <row r="40" spans="4:24" ht="13.5" thickBot="1" x14ac:dyDescent="0.25">
      <c r="X40" s="110"/>
    </row>
    <row r="41" spans="4:24" x14ac:dyDescent="0.2">
      <c r="I41" s="125"/>
      <c r="J41" s="126" t="s">
        <v>229</v>
      </c>
      <c r="K41" s="127"/>
      <c r="X41" s="110"/>
    </row>
    <row r="42" spans="4:24" x14ac:dyDescent="0.2">
      <c r="I42" s="128" t="s">
        <v>230</v>
      </c>
      <c r="J42" s="203">
        <f>'[32]40139'!D16</f>
        <v>1481998.78</v>
      </c>
      <c r="K42" s="129"/>
      <c r="X42" s="110"/>
    </row>
    <row r="43" spans="4:24" x14ac:dyDescent="0.2">
      <c r="I43" s="128" t="s">
        <v>231</v>
      </c>
      <c r="J43" s="203">
        <f>U39</f>
        <v>1476967.0199999996</v>
      </c>
      <c r="K43" s="129"/>
      <c r="X43" s="110"/>
    </row>
    <row r="44" spans="4:24" x14ac:dyDescent="0.2">
      <c r="I44" s="128" t="s">
        <v>232</v>
      </c>
      <c r="J44" s="203">
        <f>J43-J42</f>
        <v>-5031.760000000475</v>
      </c>
      <c r="K44" s="129"/>
      <c r="X44" s="110"/>
    </row>
    <row r="45" spans="4:24" ht="15.75" thickBot="1" x14ac:dyDescent="0.3">
      <c r="I45" s="130" t="s">
        <v>233</v>
      </c>
      <c r="J45" s="131">
        <f>J44/J42</f>
        <v>-3.3952524576305486E-3</v>
      </c>
      <c r="K45" s="132" t="s">
        <v>234</v>
      </c>
      <c r="X45" s="110"/>
    </row>
    <row r="46" spans="4:24" x14ac:dyDescent="0.2">
      <c r="X46" s="110"/>
    </row>
    <row r="47" spans="4:24" x14ac:dyDescent="0.2">
      <c r="X47" s="110"/>
    </row>
    <row r="48" spans="4:24" ht="13.5" thickBot="1" x14ac:dyDescent="0.25">
      <c r="X48" s="110"/>
    </row>
    <row r="49" spans="8:24" x14ac:dyDescent="0.2">
      <c r="H49" s="125"/>
      <c r="I49" s="133" t="s">
        <v>218</v>
      </c>
      <c r="J49" s="134"/>
      <c r="K49" s="135"/>
      <c r="L49" s="133" t="s">
        <v>205</v>
      </c>
      <c r="M49" s="134"/>
      <c r="N49" s="136"/>
      <c r="O49" s="133" t="s">
        <v>5</v>
      </c>
      <c r="P49" s="134"/>
      <c r="Q49" s="136"/>
      <c r="X49" s="110"/>
    </row>
    <row r="50" spans="8:24" x14ac:dyDescent="0.2">
      <c r="H50" s="128"/>
      <c r="I50" s="204" t="s">
        <v>235</v>
      </c>
      <c r="J50" s="204" t="s">
        <v>236</v>
      </c>
      <c r="K50" s="137" t="s">
        <v>5</v>
      </c>
      <c r="L50" s="204" t="s">
        <v>235</v>
      </c>
      <c r="M50" s="204" t="s">
        <v>236</v>
      </c>
      <c r="N50" s="138" t="s">
        <v>5</v>
      </c>
      <c r="O50" s="204" t="s">
        <v>235</v>
      </c>
      <c r="P50" s="204" t="s">
        <v>236</v>
      </c>
      <c r="Q50" s="138" t="s">
        <v>5</v>
      </c>
      <c r="X50" s="110"/>
    </row>
    <row r="51" spans="8:24" x14ac:dyDescent="0.2">
      <c r="H51" s="128" t="s">
        <v>237</v>
      </c>
      <c r="I51" s="201">
        <f>W37*J42</f>
        <v>448594.03365921834</v>
      </c>
      <c r="J51" s="201">
        <f>K51-I51</f>
        <v>994828.89157508337</v>
      </c>
      <c r="K51" s="139">
        <f>J42*V38</f>
        <v>1443422.9252343017</v>
      </c>
      <c r="L51" s="201">
        <f>U29+U31</f>
        <v>24244.000000000004</v>
      </c>
      <c r="M51" s="201">
        <f>N51-L51</f>
        <v>14331.85476569831</v>
      </c>
      <c r="N51" s="140">
        <f>J42-K51</f>
        <v>38575.854765698314</v>
      </c>
      <c r="O51" s="201">
        <f>I51+L51</f>
        <v>472838.03365921834</v>
      </c>
      <c r="P51" s="201">
        <f>J51+M51</f>
        <v>1009160.7463407817</v>
      </c>
      <c r="Q51" s="140">
        <f>SUM(O51:P51)</f>
        <v>1481998.78</v>
      </c>
      <c r="X51" s="110"/>
    </row>
    <row r="52" spans="8:24" x14ac:dyDescent="0.2">
      <c r="H52" s="128" t="s">
        <v>158</v>
      </c>
      <c r="I52" s="205">
        <f>W21*U22</f>
        <v>3628.6154999999994</v>
      </c>
      <c r="J52" s="205">
        <f>K52-I52</f>
        <v>8359.0690000000013</v>
      </c>
      <c r="K52" s="141">
        <f>U22</f>
        <v>11987.684500000001</v>
      </c>
      <c r="L52" s="205">
        <f>U9+U11</f>
        <v>296.40999999999997</v>
      </c>
      <c r="M52" s="205">
        <f>N52-L52</f>
        <v>169.29600000000005</v>
      </c>
      <c r="N52" s="142">
        <f>GETPIVOTDATA("Tons",$E$5,"UTC?","No")</f>
        <v>465.70600000000002</v>
      </c>
      <c r="O52" s="205">
        <f>I52+L52</f>
        <v>3925.0254999999993</v>
      </c>
      <c r="P52" s="205">
        <f>J52+M52</f>
        <v>8528.3650000000016</v>
      </c>
      <c r="Q52" s="142">
        <f>SUM(O52:P52)</f>
        <v>12453.390500000001</v>
      </c>
      <c r="X52" s="110"/>
    </row>
    <row r="53" spans="8:24" ht="13.5" thickBot="1" x14ac:dyDescent="0.25">
      <c r="H53" s="143" t="s">
        <v>238</v>
      </c>
      <c r="I53" s="144">
        <f t="shared" ref="I53:Q53" si="6">I51/I52</f>
        <v>123.62677546276767</v>
      </c>
      <c r="J53" s="144">
        <f t="shared" si="6"/>
        <v>119.01192484175968</v>
      </c>
      <c r="K53" s="145">
        <f t="shared" si="6"/>
        <v>120.40881833637694</v>
      </c>
      <c r="L53" s="144">
        <f t="shared" si="6"/>
        <v>81.792112276913755</v>
      </c>
      <c r="M53" s="144">
        <f t="shared" si="6"/>
        <v>84.655601819879422</v>
      </c>
      <c r="N53" s="146">
        <f t="shared" si="6"/>
        <v>82.833063704780088</v>
      </c>
      <c r="O53" s="144">
        <f t="shared" si="6"/>
        <v>120.46750617523846</v>
      </c>
      <c r="P53" s="144">
        <f t="shared" si="6"/>
        <v>118.32991978424721</v>
      </c>
      <c r="Q53" s="146">
        <f t="shared" si="6"/>
        <v>119.00363840674552</v>
      </c>
      <c r="X53" s="110"/>
    </row>
    <row r="54" spans="8:24" ht="13.5" thickBot="1" x14ac:dyDescent="0.25">
      <c r="X54" s="110"/>
    </row>
    <row r="55" spans="8:24" x14ac:dyDescent="0.2">
      <c r="I55" s="147" t="s">
        <v>239</v>
      </c>
      <c r="J55" s="148"/>
      <c r="K55" s="148"/>
      <c r="L55" s="148"/>
      <c r="M55" s="127"/>
      <c r="X55" s="110"/>
    </row>
    <row r="56" spans="8:24" ht="15" x14ac:dyDescent="0.25">
      <c r="I56" s="128"/>
      <c r="J56" s="107" t="s">
        <v>240</v>
      </c>
      <c r="K56" s="197">
        <f>+U38</f>
        <v>1438522.1399999997</v>
      </c>
      <c r="L56" s="149">
        <f>+K56/$K$58</f>
        <v>0.97397038696233051</v>
      </c>
      <c r="M56" s="129"/>
      <c r="X56" s="110"/>
    </row>
    <row r="57" spans="8:24" ht="15" x14ac:dyDescent="0.25">
      <c r="I57" s="128"/>
      <c r="J57" s="150" t="s">
        <v>241</v>
      </c>
      <c r="K57" s="151">
        <f>+U32</f>
        <v>38444.880000000005</v>
      </c>
      <c r="L57" s="152">
        <f>+K57/$K$58</f>
        <v>2.60296130376696E-2</v>
      </c>
      <c r="M57" s="129"/>
      <c r="X57" s="110"/>
    </row>
    <row r="58" spans="8:24" x14ac:dyDescent="0.2">
      <c r="I58" s="128"/>
      <c r="K58" s="197">
        <f>SUM(K56:K57)</f>
        <v>1476967.0199999996</v>
      </c>
      <c r="M58" s="129"/>
      <c r="X58" s="110"/>
    </row>
    <row r="59" spans="8:24" ht="13.5" thickBot="1" x14ac:dyDescent="0.25">
      <c r="I59" s="130"/>
      <c r="J59" s="153"/>
      <c r="K59" s="153"/>
      <c r="L59" s="153"/>
      <c r="M59" s="132"/>
      <c r="X59" s="110"/>
    </row>
    <row r="60" spans="8:24" ht="13.5" thickBot="1" x14ac:dyDescent="0.25">
      <c r="X60" s="110"/>
    </row>
    <row r="61" spans="8:24" x14ac:dyDescent="0.2">
      <c r="I61" s="147" t="s">
        <v>158</v>
      </c>
      <c r="J61" s="148"/>
      <c r="K61" s="148"/>
      <c r="L61" s="148"/>
      <c r="M61" s="127"/>
      <c r="X61" s="110"/>
    </row>
    <row r="62" spans="8:24" ht="15" x14ac:dyDescent="0.25">
      <c r="I62" s="128"/>
      <c r="J62" s="107" t="s">
        <v>240</v>
      </c>
      <c r="K62" s="197">
        <f>+K52</f>
        <v>11987.684500000001</v>
      </c>
      <c r="L62" s="154">
        <f>+K62/K64</f>
        <v>0.96260407958780381</v>
      </c>
      <c r="M62" s="129"/>
      <c r="X62" s="110"/>
    </row>
    <row r="63" spans="8:24" ht="15" x14ac:dyDescent="0.25">
      <c r="I63" s="128"/>
      <c r="J63" s="150" t="s">
        <v>241</v>
      </c>
      <c r="K63" s="151">
        <f>+N52</f>
        <v>465.70600000000002</v>
      </c>
      <c r="L63" s="155">
        <f>+K63/K64</f>
        <v>3.7395920412196179E-2</v>
      </c>
      <c r="M63" s="129"/>
      <c r="X63" s="110"/>
    </row>
    <row r="64" spans="8:24" x14ac:dyDescent="0.2">
      <c r="I64" s="128"/>
      <c r="K64" s="197">
        <f>SUM(K62:K63)</f>
        <v>12453.390500000001</v>
      </c>
      <c r="M64" s="129"/>
      <c r="X64" s="110"/>
    </row>
    <row r="65" spans="7:24" ht="13.5" thickBot="1" x14ac:dyDescent="0.25">
      <c r="I65" s="130"/>
      <c r="J65" s="153"/>
      <c r="K65" s="153"/>
      <c r="L65" s="153"/>
      <c r="M65" s="132"/>
      <c r="X65" s="110"/>
    </row>
    <row r="66" spans="7:24" x14ac:dyDescent="0.2">
      <c r="X66" s="110"/>
    </row>
    <row r="67" spans="7:24" ht="13.5" thickBot="1" x14ac:dyDescent="0.25"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7"/>
    </row>
    <row r="68" spans="7:24" ht="13.5" thickTop="1" x14ac:dyDescent="0.2"/>
  </sheetData>
  <pageMargins left="0.25" right="0.25" top="0.75" bottom="0.75" header="0.3" footer="0.3"/>
  <pageSetup scale="37" fitToHeight="4" orientation="landscape" r:id="rId2"/>
  <headerFooter alignWithMargins="0">
    <oddFooter>&amp;C&amp;KFF0000TEXT IN RED BOX CONFIDENTIAL PER WAC 480-07-160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9CE7-AA2A-4CAB-8B03-CFCFB75F7F53}">
  <sheetPr>
    <tabColor theme="7" tint="0.59999389629810485"/>
    <pageSetUpPr fitToPage="1"/>
  </sheetPr>
  <dimension ref="A1:G24"/>
  <sheetViews>
    <sheetView showGridLines="0" view="pageBreakPreview" zoomScale="85" zoomScaleNormal="100" zoomScaleSheetLayoutView="85" workbookViewId="0">
      <selection activeCell="A3" sqref="A3"/>
    </sheetView>
  </sheetViews>
  <sheetFormatPr defaultRowHeight="15" x14ac:dyDescent="0.25"/>
  <cols>
    <col min="1" max="1" width="21.42578125" customWidth="1"/>
    <col min="2" max="2" width="19.28515625" customWidth="1"/>
    <col min="3" max="3" width="15.5703125" customWidth="1"/>
    <col min="4" max="4" width="22.140625" customWidth="1"/>
    <col min="6" max="6" width="9.5703125" bestFit="1" customWidth="1"/>
  </cols>
  <sheetData>
    <row r="1" spans="1:7" x14ac:dyDescent="0.25">
      <c r="A1" s="1" t="str">
        <f>+'[68]Non-Reg Price Out'!A1</f>
        <v>Peninsula Sanitation</v>
      </c>
    </row>
    <row r="2" spans="1:7" x14ac:dyDescent="0.25">
      <c r="A2" s="1" t="s">
        <v>0</v>
      </c>
      <c r="D2" s="166"/>
    </row>
    <row r="3" spans="1:7" x14ac:dyDescent="0.25">
      <c r="A3" s="6" t="s">
        <v>372</v>
      </c>
    </row>
    <row r="5" spans="1:7" x14ac:dyDescent="0.25">
      <c r="A5" s="158" t="s">
        <v>242</v>
      </c>
    </row>
    <row r="7" spans="1:7" x14ac:dyDescent="0.25">
      <c r="A7" s="56" t="s">
        <v>162</v>
      </c>
      <c r="B7" s="56"/>
      <c r="C7" s="57" t="s">
        <v>163</v>
      </c>
      <c r="D7" s="57" t="s">
        <v>131</v>
      </c>
      <c r="E7" s="37"/>
      <c r="F7" s="37"/>
      <c r="G7" s="4"/>
    </row>
    <row r="8" spans="1:7" x14ac:dyDescent="0.25">
      <c r="A8" s="58" t="s">
        <v>132</v>
      </c>
      <c r="B8" s="58"/>
      <c r="C8" s="191">
        <v>152.09</v>
      </c>
      <c r="D8" s="60">
        <f>C8/2000</f>
        <v>7.6045000000000001E-2</v>
      </c>
      <c r="E8" s="37"/>
      <c r="F8" s="37"/>
      <c r="G8" s="37"/>
    </row>
    <row r="9" spans="1:7" x14ac:dyDescent="0.25">
      <c r="A9" s="58" t="s">
        <v>133</v>
      </c>
      <c r="B9" s="58"/>
      <c r="C9" s="192">
        <v>153.96</v>
      </c>
      <c r="D9" s="62">
        <f>C9/2000</f>
        <v>7.6980000000000007E-2</v>
      </c>
      <c r="E9" s="37"/>
      <c r="F9" s="37"/>
      <c r="G9" s="37"/>
    </row>
    <row r="10" spans="1:7" x14ac:dyDescent="0.25">
      <c r="A10" s="44" t="s">
        <v>12</v>
      </c>
      <c r="B10" s="44"/>
      <c r="C10" s="191">
        <f>C9-C8</f>
        <v>1.8700000000000045</v>
      </c>
      <c r="D10" s="63">
        <f>D9-D8</f>
        <v>9.3500000000000527E-4</v>
      </c>
      <c r="E10" s="91">
        <f>C10/C8</f>
        <v>1.2295351436649383E-2</v>
      </c>
      <c r="F10" s="37"/>
      <c r="G10" s="37"/>
    </row>
    <row r="11" spans="1:7" x14ac:dyDescent="0.25">
      <c r="A11" s="37"/>
      <c r="B11" s="37"/>
      <c r="C11" s="4"/>
      <c r="D11" s="65"/>
      <c r="E11" s="37"/>
      <c r="F11" s="37"/>
      <c r="G11" s="37"/>
    </row>
    <row r="12" spans="1:7" x14ac:dyDescent="0.25">
      <c r="A12" s="37"/>
      <c r="B12" s="37"/>
      <c r="C12" s="4"/>
      <c r="D12" s="37"/>
      <c r="E12" s="37"/>
      <c r="F12" s="37"/>
      <c r="G12" s="37"/>
    </row>
    <row r="13" spans="1:7" x14ac:dyDescent="0.25">
      <c r="A13" s="4"/>
      <c r="B13" s="4"/>
      <c r="C13" s="184" t="s">
        <v>134</v>
      </c>
      <c r="D13" s="37"/>
      <c r="E13" s="289" t="s">
        <v>135</v>
      </c>
      <c r="F13" s="289"/>
      <c r="G13" s="37"/>
    </row>
    <row r="14" spans="1:7" x14ac:dyDescent="0.25">
      <c r="A14" s="37" t="s">
        <v>136</v>
      </c>
      <c r="B14" s="37"/>
      <c r="C14" s="193">
        <f>C10</f>
        <v>1.8700000000000045</v>
      </c>
      <c r="D14" s="37"/>
      <c r="E14" s="37" t="s">
        <v>137</v>
      </c>
      <c r="F14" s="159">
        <f>0.0175</f>
        <v>1.7500000000000002E-2</v>
      </c>
      <c r="G14" s="37"/>
    </row>
    <row r="15" spans="1:7" x14ac:dyDescent="0.25">
      <c r="A15" s="37" t="s">
        <v>138</v>
      </c>
      <c r="B15" s="37"/>
      <c r="C15" s="167">
        <f>C14/$F$19</f>
        <v>1.9132392060568901</v>
      </c>
      <c r="D15" s="68"/>
      <c r="E15" s="37" t="s">
        <v>139</v>
      </c>
      <c r="F15" s="160">
        <f>0.0051</f>
        <v>5.1000000000000004E-3</v>
      </c>
      <c r="G15" s="37"/>
    </row>
    <row r="16" spans="1:7" x14ac:dyDescent="0.25">
      <c r="A16" s="4" t="s">
        <v>140</v>
      </c>
      <c r="B16" s="4"/>
      <c r="C16" s="194">
        <f>+'[69]40122-40131'!$G$57</f>
        <v>32.354395423762234</v>
      </c>
      <c r="D16" s="37"/>
      <c r="E16" s="37" t="s">
        <v>141</v>
      </c>
      <c r="F16" s="161"/>
      <c r="G16" s="37"/>
    </row>
    <row r="17" spans="1:7" x14ac:dyDescent="0.25">
      <c r="A17" s="42" t="s">
        <v>142</v>
      </c>
      <c r="B17" s="42"/>
      <c r="C17" s="73">
        <f>C15*C16</f>
        <v>61.901697813009534</v>
      </c>
      <c r="D17" s="37"/>
      <c r="E17" s="37" t="s">
        <v>5</v>
      </c>
      <c r="F17" s="74">
        <f>SUM(F14:F16)</f>
        <v>2.2600000000000002E-2</v>
      </c>
      <c r="G17" s="37"/>
    </row>
    <row r="18" spans="1:7" x14ac:dyDescent="0.25">
      <c r="A18" s="37"/>
      <c r="B18" s="37"/>
      <c r="C18" s="37"/>
      <c r="D18" s="37"/>
      <c r="E18" s="37"/>
      <c r="F18" s="37"/>
      <c r="G18" s="37"/>
    </row>
    <row r="19" spans="1:7" x14ac:dyDescent="0.25">
      <c r="A19" s="37"/>
      <c r="B19" s="37"/>
      <c r="C19" s="37"/>
      <c r="D19" s="37"/>
      <c r="E19" s="37" t="s">
        <v>143</v>
      </c>
      <c r="F19" s="162">
        <f>1-F17</f>
        <v>0.97740000000000005</v>
      </c>
      <c r="G19" s="37"/>
    </row>
    <row r="23" spans="1:7" ht="30" x14ac:dyDescent="0.25">
      <c r="A23" s="165" t="s">
        <v>243</v>
      </c>
      <c r="B23" s="165" t="s">
        <v>244</v>
      </c>
      <c r="C23" s="165" t="s">
        <v>245</v>
      </c>
    </row>
    <row r="24" spans="1:7" x14ac:dyDescent="0.25">
      <c r="A24">
        <v>1</v>
      </c>
      <c r="B24" s="163">
        <f>+C16</f>
        <v>32.354395423762234</v>
      </c>
      <c r="C24" s="164">
        <f>+B24*C10</f>
        <v>60.502719442435527</v>
      </c>
    </row>
  </sheetData>
  <mergeCells count="1">
    <mergeCell ref="E13:F13"/>
  </mergeCells>
  <conditionalFormatting sqref="A1:A2">
    <cfRule type="duplicateValues" dxfId="81" priority="3"/>
  </conditionalFormatting>
  <conditionalFormatting sqref="A1:A2">
    <cfRule type="duplicateValues" dxfId="80" priority="2"/>
  </conditionalFormatting>
  <conditionalFormatting sqref="A3">
    <cfRule type="duplicateValues" dxfId="79" priority="1"/>
  </conditionalFormatting>
  <pageMargins left="0.7" right="0.7" top="0.75" bottom="0.75" header="0.3" footer="0.3"/>
  <pageSetup scale="7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40CC-BC60-425C-BB29-5274C539AD0A}">
  <sheetPr>
    <tabColor theme="7" tint="0.59999389629810485"/>
  </sheetPr>
  <dimension ref="A1:BC173"/>
  <sheetViews>
    <sheetView view="pageBreakPreview" zoomScale="70" zoomScaleNormal="85" zoomScaleSheetLayoutView="70" workbookViewId="0">
      <pane xSplit="4" ySplit="6" topLeftCell="Q95" activePane="bottomRight" state="frozen"/>
      <selection pane="topRight" activeCell="P286" sqref="P286"/>
      <selection pane="bottomLeft" activeCell="P286" sqref="P286"/>
      <selection pane="bottomRight" activeCell="AE87" sqref="AE87"/>
    </sheetView>
  </sheetViews>
  <sheetFormatPr defaultColWidth="9.28515625" defaultRowHeight="15" outlineLevelCol="1" x14ac:dyDescent="0.25"/>
  <cols>
    <col min="1" max="1" width="22.7109375" style="4" customWidth="1"/>
    <col min="2" max="2" width="29.28515625" style="4" bestFit="1" customWidth="1"/>
    <col min="3" max="3" width="13.5703125" style="4" bestFit="1" customWidth="1"/>
    <col min="4" max="4" width="11.5703125" style="4" customWidth="1"/>
    <col min="5" max="5" width="17.28515625" style="4" hidden="1" customWidth="1" outlineLevel="1"/>
    <col min="6" max="7" width="17.7109375" style="4" hidden="1" customWidth="1" outlineLevel="1"/>
    <col min="8" max="8" width="17.5703125" style="4" hidden="1" customWidth="1" outlineLevel="1"/>
    <col min="9" max="9" width="17.7109375" style="4" hidden="1" customWidth="1" outlineLevel="1"/>
    <col min="10" max="10" width="18.28515625" style="4" hidden="1" customWidth="1" outlineLevel="1"/>
    <col min="11" max="11" width="18" style="4" hidden="1" customWidth="1" outlineLevel="1"/>
    <col min="12" max="12" width="17.5703125" style="4" hidden="1" customWidth="1" outlineLevel="1"/>
    <col min="13" max="13" width="18" style="4" hidden="1" customWidth="1" outlineLevel="1"/>
    <col min="14" max="14" width="17.7109375" style="4" hidden="1" customWidth="1" outlineLevel="1"/>
    <col min="15" max="16" width="18.28515625" style="4" hidden="1" customWidth="1" outlineLevel="1"/>
    <col min="17" max="17" width="21.7109375" style="4" customWidth="1" collapsed="1"/>
    <col min="18" max="18" width="7.5703125" style="4" bestFit="1" customWidth="1"/>
    <col min="19" max="30" width="13.28515625" style="4" hidden="1" customWidth="1" outlineLevel="1"/>
    <col min="31" max="31" width="13.28515625" style="4" customWidth="1" collapsed="1"/>
    <col min="32" max="32" width="13.28515625" style="4" customWidth="1"/>
    <col min="33" max="33" width="9.28515625" style="3"/>
    <col min="34" max="39" width="9.28515625" style="4"/>
    <col min="40" max="40" width="14.7109375" style="4" bestFit="1" customWidth="1"/>
    <col min="41" max="41" width="19.7109375" style="4" customWidth="1"/>
    <col min="42" max="42" width="18.7109375" style="4" customWidth="1"/>
    <col min="43" max="43" width="24.5703125" style="4" customWidth="1"/>
    <col min="44" max="44" width="13.7109375" bestFit="1" customWidth="1"/>
    <col min="45" max="45" width="13.7109375" style="4" bestFit="1" customWidth="1"/>
    <col min="46" max="46" width="21.28515625" style="4" bestFit="1" customWidth="1"/>
    <col min="47" max="47" width="10.140625" style="4" bestFit="1" customWidth="1"/>
    <col min="48" max="48" width="12.7109375" style="4" customWidth="1"/>
    <col min="49" max="49" width="13.5703125" style="4" bestFit="1" customWidth="1"/>
    <col min="50" max="51" width="13.5703125" style="4" customWidth="1"/>
    <col min="52" max="52" width="10.7109375" style="4" bestFit="1" customWidth="1"/>
    <col min="53" max="53" width="13.28515625" style="4" bestFit="1" customWidth="1"/>
    <col min="54" max="54" width="9.28515625" style="4"/>
    <col min="55" max="55" width="11.7109375" style="4" bestFit="1" customWidth="1"/>
    <col min="56" max="16384" width="9.28515625" style="4"/>
  </cols>
  <sheetData>
    <row r="1" spans="1:55" ht="12.75" x14ac:dyDescent="0.2">
      <c r="A1" s="1" t="str">
        <f>+'[70]Non-Reg Price Out'!A1</f>
        <v>Peninsula Sanitation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M1" s="206"/>
      <c r="AN1" s="207" t="s">
        <v>373</v>
      </c>
      <c r="AO1" s="207" t="s">
        <v>374</v>
      </c>
      <c r="AP1" s="207" t="s">
        <v>375</v>
      </c>
      <c r="AQ1" s="207" t="s">
        <v>376</v>
      </c>
      <c r="AR1" s="207" t="s">
        <v>377</v>
      </c>
      <c r="AS1" s="207" t="s">
        <v>378</v>
      </c>
    </row>
    <row r="2" spans="1:55" ht="12.75" x14ac:dyDescent="0.2">
      <c r="A2" s="1" t="s">
        <v>0</v>
      </c>
      <c r="B2" s="2"/>
      <c r="C2" s="2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0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M2" s="209" t="s">
        <v>1</v>
      </c>
      <c r="AN2" s="210">
        <f>+'[71]LG Public - Regulated'!$K$22</f>
        <v>0.12335054219321151</v>
      </c>
      <c r="AO2" s="211">
        <v>1.7090000000000001E-2</v>
      </c>
      <c r="AP2" s="212">
        <f>+AN2+AO2</f>
        <v>0.1404405421932115</v>
      </c>
      <c r="AQ2" s="213">
        <f>+AO46+AO118+AO140</f>
        <v>509625.92460449558</v>
      </c>
      <c r="AR2" s="214">
        <f>+'[71]LG Public - Regulated'!$J$20</f>
        <v>509624.83856678614</v>
      </c>
      <c r="AS2" s="215">
        <f>AQ2-AR2</f>
        <v>1.0860377094359137</v>
      </c>
      <c r="AT2" s="216" t="s">
        <v>379</v>
      </c>
    </row>
    <row r="3" spans="1:55" x14ac:dyDescent="0.25">
      <c r="A3" s="6" t="s">
        <v>2</v>
      </c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55" x14ac:dyDescent="0.25">
      <c r="B4" s="7"/>
      <c r="C4"/>
      <c r="D4" s="2"/>
      <c r="E4" s="2"/>
      <c r="F4" s="2"/>
      <c r="G4" s="2"/>
      <c r="H4" s="21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55" x14ac:dyDescent="0.25">
      <c r="A5" s="2"/>
      <c r="B5" s="7"/>
      <c r="C5" s="158" t="s">
        <v>3</v>
      </c>
      <c r="D5" s="218" t="s">
        <v>4</v>
      </c>
      <c r="E5" s="219">
        <v>44712</v>
      </c>
      <c r="F5" s="219">
        <v>44742</v>
      </c>
      <c r="G5" s="219">
        <v>44773</v>
      </c>
      <c r="H5" s="219">
        <v>44804</v>
      </c>
      <c r="I5" s="219">
        <v>44834</v>
      </c>
      <c r="J5" s="219">
        <v>44865</v>
      </c>
      <c r="K5" s="219">
        <v>44895</v>
      </c>
      <c r="L5" s="219">
        <v>44926</v>
      </c>
      <c r="M5" s="219">
        <v>44957</v>
      </c>
      <c r="N5" s="219">
        <v>44985</v>
      </c>
      <c r="O5" s="219">
        <v>45016</v>
      </c>
      <c r="P5" s="219">
        <v>45046</v>
      </c>
      <c r="Q5" s="220" t="s">
        <v>5</v>
      </c>
      <c r="R5" s="2"/>
      <c r="S5" s="221">
        <f t="shared" ref="S5:AD5" si="0">E5</f>
        <v>44712</v>
      </c>
      <c r="T5" s="221">
        <f t="shared" si="0"/>
        <v>44742</v>
      </c>
      <c r="U5" s="221">
        <f t="shared" si="0"/>
        <v>44773</v>
      </c>
      <c r="V5" s="221">
        <f t="shared" si="0"/>
        <v>44804</v>
      </c>
      <c r="W5" s="221">
        <f t="shared" si="0"/>
        <v>44834</v>
      </c>
      <c r="X5" s="221">
        <f t="shared" si="0"/>
        <v>44865</v>
      </c>
      <c r="Y5" s="221">
        <f t="shared" si="0"/>
        <v>44895</v>
      </c>
      <c r="Z5" s="221">
        <f t="shared" si="0"/>
        <v>44926</v>
      </c>
      <c r="AA5" s="221">
        <f t="shared" si="0"/>
        <v>44957</v>
      </c>
      <c r="AB5" s="221">
        <f t="shared" si="0"/>
        <v>44985</v>
      </c>
      <c r="AC5" s="221">
        <f t="shared" si="0"/>
        <v>45016</v>
      </c>
      <c r="AD5" s="221">
        <f t="shared" si="0"/>
        <v>45046</v>
      </c>
      <c r="AE5" s="221" t="s">
        <v>5</v>
      </c>
      <c r="AF5" s="221" t="s">
        <v>380</v>
      </c>
      <c r="AM5" s="222" t="s">
        <v>381</v>
      </c>
      <c r="AN5" s="223" t="s">
        <v>382</v>
      </c>
      <c r="AO5" s="223" t="s">
        <v>383</v>
      </c>
      <c r="AP5" s="223" t="s">
        <v>384</v>
      </c>
      <c r="AQ5" s="223" t="s">
        <v>6</v>
      </c>
    </row>
    <row r="6" spans="1:55" ht="15.75" thickBot="1" x14ac:dyDescent="0.3">
      <c r="A6" s="218" t="s">
        <v>7</v>
      </c>
      <c r="B6" s="7" t="s">
        <v>8</v>
      </c>
      <c r="C6"/>
      <c r="D6" s="224">
        <v>44287</v>
      </c>
      <c r="E6" s="7" t="s">
        <v>9</v>
      </c>
      <c r="F6" s="7" t="s">
        <v>9</v>
      </c>
      <c r="G6" s="7" t="s">
        <v>9</v>
      </c>
      <c r="H6" s="7" t="s">
        <v>9</v>
      </c>
      <c r="I6" s="7" t="s">
        <v>9</v>
      </c>
      <c r="J6" s="7" t="s">
        <v>9</v>
      </c>
      <c r="K6" s="7" t="s">
        <v>9</v>
      </c>
      <c r="L6" s="7" t="s">
        <v>9</v>
      </c>
      <c r="M6" s="7" t="s">
        <v>9</v>
      </c>
      <c r="N6" s="7" t="s">
        <v>9</v>
      </c>
      <c r="O6" s="7" t="s">
        <v>9</v>
      </c>
      <c r="P6" s="7" t="s">
        <v>9</v>
      </c>
      <c r="Q6" s="7" t="s">
        <v>9</v>
      </c>
      <c r="R6" s="2"/>
      <c r="S6" s="7" t="s">
        <v>10</v>
      </c>
      <c r="T6" s="7" t="s">
        <v>10</v>
      </c>
      <c r="U6" s="7" t="s">
        <v>10</v>
      </c>
      <c r="V6" s="7" t="s">
        <v>10</v>
      </c>
      <c r="W6" s="7" t="s">
        <v>10</v>
      </c>
      <c r="X6" s="7" t="s">
        <v>10</v>
      </c>
      <c r="Y6" s="7" t="s">
        <v>10</v>
      </c>
      <c r="Z6" s="7" t="s">
        <v>10</v>
      </c>
      <c r="AA6" s="7" t="s">
        <v>10</v>
      </c>
      <c r="AB6" s="7" t="s">
        <v>10</v>
      </c>
      <c r="AC6" s="7" t="s">
        <v>10</v>
      </c>
      <c r="AD6" s="7" t="s">
        <v>10</v>
      </c>
      <c r="AE6" s="7" t="s">
        <v>10</v>
      </c>
      <c r="AF6" s="7" t="s">
        <v>10</v>
      </c>
      <c r="AM6" s="225" t="s">
        <v>11</v>
      </c>
      <c r="AN6" s="226" t="s">
        <v>385</v>
      </c>
      <c r="AO6" s="226" t="s">
        <v>12</v>
      </c>
      <c r="AP6" s="226" t="s">
        <v>11</v>
      </c>
      <c r="AQ6" s="226" t="s">
        <v>386</v>
      </c>
      <c r="AT6" s="4" t="s">
        <v>387</v>
      </c>
    </row>
    <row r="7" spans="1:55" ht="30" x14ac:dyDescent="0.25">
      <c r="AL7" s="227"/>
      <c r="AM7" s="228"/>
      <c r="AN7" s="228" t="s">
        <v>388</v>
      </c>
      <c r="AO7" s="229" t="s">
        <v>389</v>
      </c>
      <c r="AP7" s="229" t="s">
        <v>5</v>
      </c>
      <c r="AQ7" s="230" t="s">
        <v>390</v>
      </c>
      <c r="AR7" s="231" t="s">
        <v>378</v>
      </c>
      <c r="AS7" s="232"/>
    </row>
    <row r="8" spans="1:55" s="2" customFormat="1" x14ac:dyDescent="0.25">
      <c r="AG8" s="8"/>
      <c r="AL8" s="233"/>
      <c r="AM8" s="234"/>
      <c r="AN8" s="235">
        <f>+AQ46+AQ118+AQ140+AQ151+AQ158</f>
        <v>4641069.9446445536</v>
      </c>
      <c r="AO8" s="235">
        <v>0</v>
      </c>
      <c r="AP8" s="235">
        <f>+AN8+AO8</f>
        <v>4641069.9446445536</v>
      </c>
      <c r="AQ8" s="236">
        <f>+'[71]LG Public - Regulated'!$J$21</f>
        <v>4641141.648347239</v>
      </c>
      <c r="AR8" s="237">
        <f>+AP8-AQ8</f>
        <v>-71.703702685423195</v>
      </c>
      <c r="AS8" s="238"/>
      <c r="BC8" s="4"/>
    </row>
    <row r="9" spans="1:55" s="2" customFormat="1" x14ac:dyDescent="0.25">
      <c r="D9" s="9"/>
      <c r="E9" s="9"/>
      <c r="AG9" s="8"/>
      <c r="AL9" s="239"/>
      <c r="AM9" s="240"/>
      <c r="AN9" s="241"/>
      <c r="AO9" s="242"/>
      <c r="AP9" s="242"/>
      <c r="AQ9" s="241"/>
      <c r="AR9" s="237">
        <f>AQ8-AN8</f>
        <v>71.703702685423195</v>
      </c>
      <c r="AS9" s="243"/>
      <c r="BC9" s="4"/>
    </row>
    <row r="10" spans="1:55" s="2" customFormat="1" ht="15.75" thickBot="1" x14ac:dyDescent="0.3">
      <c r="A10" s="10" t="s">
        <v>391</v>
      </c>
      <c r="B10" s="10" t="s">
        <v>391</v>
      </c>
      <c r="C10" s="10"/>
      <c r="D10" s="9"/>
      <c r="E10" s="9"/>
      <c r="AG10" s="8"/>
      <c r="AL10" s="244"/>
      <c r="AM10" s="245"/>
      <c r="AN10" s="245"/>
      <c r="AO10" s="245"/>
      <c r="AP10" s="245"/>
      <c r="AQ10" s="245"/>
      <c r="AR10" s="245"/>
      <c r="AS10" s="246"/>
      <c r="BC10" s="4"/>
    </row>
    <row r="11" spans="1:55" s="2" customFormat="1" x14ac:dyDescent="0.25">
      <c r="A11" s="10"/>
      <c r="B11" s="10"/>
      <c r="C11" s="10"/>
      <c r="D11" s="9"/>
      <c r="E11" s="9"/>
      <c r="AG11"/>
      <c r="AH11"/>
      <c r="AI11"/>
      <c r="AJ11"/>
      <c r="AK11"/>
      <c r="AL11"/>
      <c r="AS11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2" customFormat="1" x14ac:dyDescent="0.25">
      <c r="A12" s="11" t="s">
        <v>13</v>
      </c>
      <c r="B12" s="11" t="s">
        <v>13</v>
      </c>
      <c r="C12" s="11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/>
      <c r="AH12"/>
      <c r="AI12"/>
      <c r="AJ12"/>
      <c r="AK12"/>
      <c r="AL12"/>
      <c r="AS12"/>
    </row>
    <row r="13" spans="1:55" s="2" customFormat="1" x14ac:dyDescent="0.25">
      <c r="A13" s="15" t="s">
        <v>392</v>
      </c>
      <c r="B13" s="15" t="str">
        <f>VLOOKUP(A13,'[70]Reg Revenue'!$B:$C,2,FALSE)</f>
        <v>1-20 GAL CART WEEKLY SVC</v>
      </c>
      <c r="C13" s="11" t="s">
        <v>14</v>
      </c>
      <c r="D13" s="188">
        <v>26.19</v>
      </c>
      <c r="E13" s="16">
        <f>IFERROR(VLOOKUP($A13,'[70]Reg Revenue'!$B:$R,3,0),0)</f>
        <v>34.58</v>
      </c>
      <c r="F13" s="16">
        <f>IFERROR(VLOOKUP($A13,'[70]Reg Revenue'!$B:$R,4,0),0)</f>
        <v>0</v>
      </c>
      <c r="G13" s="16">
        <f>IFERROR(VLOOKUP($A13,'[70]Reg Revenue'!$B:$R,5,0),0)</f>
        <v>0</v>
      </c>
      <c r="H13" s="16">
        <f>IFERROR(VLOOKUP($A13,'[70]Reg Revenue'!$B:$R,6,0),0)</f>
        <v>15.79</v>
      </c>
      <c r="I13" s="16">
        <f>IFERROR(VLOOKUP($A13,'[70]Reg Revenue'!$B:$R,7,0),0)</f>
        <v>0</v>
      </c>
      <c r="J13" s="16">
        <f>IFERROR(VLOOKUP($A13,'[70]Reg Revenue'!$B:$R,8,0),0)</f>
        <v>0</v>
      </c>
      <c r="K13" s="16">
        <f>IFERROR(VLOOKUP($A13,'[70]Reg Revenue'!$B:$R,9,0),0)</f>
        <v>65.78</v>
      </c>
      <c r="L13" s="16">
        <f>IFERROR(VLOOKUP($A13,'[70]Reg Revenue'!$B:$R,10,0),0)</f>
        <v>-49.99</v>
      </c>
      <c r="M13" s="16">
        <f>IFERROR(VLOOKUP($A13,'[70]Reg Revenue'!$B:$R,11,0),0)+IFERROR(VLOOKUP($A13,'[70]Reg Revenue'!$B:$R,12,0),0)</f>
        <v>73.7</v>
      </c>
      <c r="N13" s="16">
        <f>IFERROR(VLOOKUP($A13,'[70]Reg Revenue'!$B:$R,13,0),0)</f>
        <v>7.37</v>
      </c>
      <c r="O13" s="16">
        <f>IFERROR(VLOOKUP($A13,'[70]Reg Revenue'!$B:$R,14,0),0)</f>
        <v>7.37</v>
      </c>
      <c r="P13" s="16">
        <f>IFERROR(VLOOKUP($A13,'[70]Reg Revenue'!$B:$R,15,0),0)</f>
        <v>34.589999999999996</v>
      </c>
      <c r="Q13" s="16">
        <f t="shared" ref="Q13:Q44" si="1">SUM(E13:P13)</f>
        <v>189.19000000000003</v>
      </c>
      <c r="R13" s="17">
        <f>+VLOOKUP(A:A,'[70]Service Codes'!B:G,6,0)</f>
        <v>32000</v>
      </c>
      <c r="S13" s="247">
        <f t="shared" ref="S13:AD34" si="2">IFERROR(E13/($D13),0)</f>
        <v>1.3203512791141656</v>
      </c>
      <c r="T13" s="247">
        <f t="shared" si="2"/>
        <v>0</v>
      </c>
      <c r="U13" s="247">
        <f t="shared" si="2"/>
        <v>0</v>
      </c>
      <c r="V13" s="247">
        <f t="shared" si="2"/>
        <v>0.60290187094310799</v>
      </c>
      <c r="W13" s="247">
        <f t="shared" si="2"/>
        <v>0</v>
      </c>
      <c r="X13" s="247">
        <f t="shared" si="2"/>
        <v>0</v>
      </c>
      <c r="Y13" s="247">
        <f t="shared" si="2"/>
        <v>2.5116456662848416</v>
      </c>
      <c r="Z13" s="247">
        <f t="shared" si="2"/>
        <v>-1.9087437953417334</v>
      </c>
      <c r="AA13" s="247">
        <f t="shared" si="2"/>
        <v>2.8140511645666284</v>
      </c>
      <c r="AB13" s="247">
        <f t="shared" si="2"/>
        <v>0.28140511645666283</v>
      </c>
      <c r="AC13" s="247">
        <f t="shared" si="2"/>
        <v>0.28140511645666283</v>
      </c>
      <c r="AD13" s="247">
        <f t="shared" si="2"/>
        <v>1.3207331042382586</v>
      </c>
      <c r="AE13" s="278">
        <f t="shared" ref="AE13:AE44" si="3">+SUM(S13:AD13)</f>
        <v>7.2237495227185944</v>
      </c>
      <c r="AF13" s="247">
        <f t="shared" ref="AF13:AF44" si="4">+AVERAGE(S13:AD13)</f>
        <v>0.6019791268932162</v>
      </c>
      <c r="AG13"/>
      <c r="AH13"/>
      <c r="AI13"/>
      <c r="AJ13"/>
      <c r="AK13">
        <f>+AM13/4.33</f>
        <v>6.3233256351039255</v>
      </c>
      <c r="AL13"/>
      <c r="AM13" s="18">
        <v>27.38</v>
      </c>
      <c r="AN13" s="248">
        <f t="shared" ref="AN13:AN44" si="5">+AM13*$AP$2</f>
        <v>3.8452620452501307</v>
      </c>
      <c r="AO13" s="18">
        <f>+AN13*AE13</f>
        <v>27.777209864103558</v>
      </c>
      <c r="AP13" s="18">
        <f>+AM13+AN13</f>
        <v>31.22526204525013</v>
      </c>
      <c r="AQ13" s="18">
        <f>+AP13*AE13</f>
        <v>225.56347179613866</v>
      </c>
      <c r="AS13" s="186"/>
      <c r="AT13" s="14">
        <f>AM13*AE13</f>
        <v>197.7862619320351</v>
      </c>
      <c r="AU13" s="14">
        <f>AT13-Q13</f>
        <v>8.5962619320350768</v>
      </c>
    </row>
    <row r="14" spans="1:55" s="2" customFormat="1" x14ac:dyDescent="0.25">
      <c r="A14" s="15" t="s">
        <v>15</v>
      </c>
      <c r="B14" s="15" t="str">
        <f>VLOOKUP(A14,'[70]Reg Revenue'!$B:$C,2,FALSE)</f>
        <v>1-60 GAL CART MONTHLY SVC</v>
      </c>
      <c r="C14" s="11" t="s">
        <v>14</v>
      </c>
      <c r="D14" s="188">
        <f>IFERROR(VLOOKUP(A14,[70]Rates!$G$1:$O$707,9,FALSE),0)</f>
        <v>15.16</v>
      </c>
      <c r="E14" s="16">
        <f>IFERROR(VLOOKUP($A14,'[70]Reg Revenue'!$B:$R,3,0),0)</f>
        <v>9998.0199999999986</v>
      </c>
      <c r="F14" s="16">
        <f>IFERROR(VLOOKUP($A14,'[70]Reg Revenue'!$B:$R,4,0),0)</f>
        <v>9882.6400000000012</v>
      </c>
      <c r="G14" s="16">
        <f>IFERROR(VLOOKUP($A14,'[70]Reg Revenue'!$B:$R,5,0),0)</f>
        <v>9799.26</v>
      </c>
      <c r="H14" s="16">
        <f>IFERROR(VLOOKUP($A14,'[70]Reg Revenue'!$B:$R,6,0),0)</f>
        <v>9694.82</v>
      </c>
      <c r="I14" s="16">
        <f>IFERROR(VLOOKUP($A14,'[70]Reg Revenue'!$B:$R,7,0),0)</f>
        <v>9544.8999999999978</v>
      </c>
      <c r="J14" s="16">
        <f>IFERROR(VLOOKUP($A14,'[70]Reg Revenue'!$B:$R,8,0),0)</f>
        <v>9397.51</v>
      </c>
      <c r="K14" s="16">
        <f>IFERROR(VLOOKUP($A14,'[70]Reg Revenue'!$B:$R,9,0),0)</f>
        <v>9383.0699999999979</v>
      </c>
      <c r="L14" s="16">
        <f>IFERROR(VLOOKUP($A14,'[70]Reg Revenue'!$B:$R,10,0),0)</f>
        <v>9588.7099999999991</v>
      </c>
      <c r="M14" s="16">
        <f>IFERROR(VLOOKUP($A14,'[70]Reg Revenue'!$B:$R,11,0),0)+IFERROR(VLOOKUP($A14,'[70]Reg Revenue'!$B:$R,12,0),0)</f>
        <v>9744.5</v>
      </c>
      <c r="N14" s="16">
        <f>IFERROR(VLOOKUP($A14,'[70]Reg Revenue'!$B:$R,13,0),0)</f>
        <v>9703.2400000000016</v>
      </c>
      <c r="O14" s="16">
        <f>IFERROR(VLOOKUP($A14,'[70]Reg Revenue'!$B:$R,14,0),0)</f>
        <v>10032.949999999999</v>
      </c>
      <c r="P14" s="16">
        <f>IFERROR(VLOOKUP($A14,'[70]Reg Revenue'!$B:$R,15,0),0)</f>
        <v>9893.6</v>
      </c>
      <c r="Q14" s="16">
        <f t="shared" si="1"/>
        <v>116663.22</v>
      </c>
      <c r="R14" s="17">
        <f>+VLOOKUP(A:A,'[70]Service Codes'!B:G,6,0)</f>
        <v>32000</v>
      </c>
      <c r="S14" s="247">
        <f t="shared" si="2"/>
        <v>659.49999999999989</v>
      </c>
      <c r="T14" s="247">
        <f t="shared" si="2"/>
        <v>651.8891820580476</v>
      </c>
      <c r="U14" s="247">
        <f t="shared" si="2"/>
        <v>646.38918205804748</v>
      </c>
      <c r="V14" s="247">
        <f t="shared" si="2"/>
        <v>639.5</v>
      </c>
      <c r="W14" s="247">
        <f t="shared" si="2"/>
        <v>629.6108179419524</v>
      </c>
      <c r="X14" s="247">
        <f t="shared" si="2"/>
        <v>619.88852242744065</v>
      </c>
      <c r="Y14" s="247">
        <f t="shared" si="2"/>
        <v>618.93601583113445</v>
      </c>
      <c r="Z14" s="247">
        <f t="shared" si="2"/>
        <v>632.50065963060683</v>
      </c>
      <c r="AA14" s="247">
        <f t="shared" si="2"/>
        <v>642.7770448548813</v>
      </c>
      <c r="AB14" s="247">
        <f t="shared" si="2"/>
        <v>640.05540897097637</v>
      </c>
      <c r="AC14" s="247">
        <f t="shared" si="2"/>
        <v>661.80408970976248</v>
      </c>
      <c r="AD14" s="247">
        <f t="shared" si="2"/>
        <v>652.6121372031663</v>
      </c>
      <c r="AE14" s="278">
        <f t="shared" si="3"/>
        <v>7695.4630606860164</v>
      </c>
      <c r="AF14" s="247">
        <f t="shared" si="4"/>
        <v>641.28858839050133</v>
      </c>
      <c r="AG14"/>
      <c r="AH14"/>
      <c r="AI14"/>
      <c r="AJ14"/>
      <c r="AK14"/>
      <c r="AL14"/>
      <c r="AM14" s="249">
        <v>15.43</v>
      </c>
      <c r="AN14" s="248">
        <f t="shared" si="5"/>
        <v>2.1669975660412533</v>
      </c>
      <c r="AO14" s="18">
        <f t="shared" ref="AO14:AO44" si="6">+AN14*AE14</f>
        <v>16676.049722066971</v>
      </c>
      <c r="AP14" s="18">
        <f t="shared" ref="AP14:AP44" si="7">+AM14+AN14</f>
        <v>17.596997566041253</v>
      </c>
      <c r="AQ14" s="18">
        <f t="shared" ref="AQ14:AQ44" si="8">+AP14*AE14</f>
        <v>135417.0447484522</v>
      </c>
      <c r="AS14" s="186"/>
      <c r="AT14" s="14">
        <f t="shared" ref="AT14:AT43" si="9">AM14*AE14</f>
        <v>118740.99502638524</v>
      </c>
      <c r="AU14" s="14">
        <f t="shared" ref="AU14:AU43" si="10">AT14-Q14</f>
        <v>2077.7750263852358</v>
      </c>
    </row>
    <row r="15" spans="1:55" s="2" customFormat="1" x14ac:dyDescent="0.25">
      <c r="A15" s="15" t="s">
        <v>16</v>
      </c>
      <c r="B15" s="15" t="str">
        <f>VLOOKUP(A15,'[70]Reg Revenue'!$B:$C,2,FALSE)</f>
        <v>1-60 GAL CART WEEKLY SVC</v>
      </c>
      <c r="C15" s="11" t="s">
        <v>14</v>
      </c>
      <c r="D15" s="188">
        <f>IFERROR(VLOOKUP(A15,[70]Rates!$G$1:$O$707,9,FALSE),0)</f>
        <v>26.19</v>
      </c>
      <c r="E15" s="16">
        <f>IFERROR(VLOOKUP($A15,'[70]Reg Revenue'!$B:$R,3,0),0)</f>
        <v>115633.09</v>
      </c>
      <c r="F15" s="16">
        <f>IFERROR(VLOOKUP($A15,'[70]Reg Revenue'!$B:$R,4,0),0)</f>
        <v>116773.90000000002</v>
      </c>
      <c r="G15" s="16">
        <f>IFERROR(VLOOKUP($A15,'[70]Reg Revenue'!$B:$R,5,0),0)</f>
        <v>115489.53999999998</v>
      </c>
      <c r="H15" s="16">
        <f>IFERROR(VLOOKUP($A15,'[70]Reg Revenue'!$B:$R,6,0),0)</f>
        <v>116785.03000000003</v>
      </c>
      <c r="I15" s="16">
        <f>IFERROR(VLOOKUP($A15,'[70]Reg Revenue'!$B:$R,7,0),0)</f>
        <v>117121.22</v>
      </c>
      <c r="J15" s="16">
        <f>IFERROR(VLOOKUP($A15,'[70]Reg Revenue'!$B:$R,8,0),0)</f>
        <v>116045.43999999999</v>
      </c>
      <c r="K15" s="16">
        <f>IFERROR(VLOOKUP($A15,'[70]Reg Revenue'!$B:$R,9,0),0)</f>
        <v>117013.48</v>
      </c>
      <c r="L15" s="16">
        <f>IFERROR(VLOOKUP($A15,'[70]Reg Revenue'!$B:$R,10,0),0)</f>
        <v>117260.66999999998</v>
      </c>
      <c r="M15" s="16">
        <f>IFERROR(VLOOKUP($A15,'[70]Reg Revenue'!$B:$R,11,0),0)+IFERROR(VLOOKUP($A15,'[70]Reg Revenue'!$B:$R,12,0),0)</f>
        <v>115864.53</v>
      </c>
      <c r="N15" s="16">
        <f>IFERROR(VLOOKUP($A15,'[70]Reg Revenue'!$B:$R,13,0),0)</f>
        <v>115677.81</v>
      </c>
      <c r="O15" s="16">
        <f>IFERROR(VLOOKUP($A15,'[70]Reg Revenue'!$B:$R,14,0),0)</f>
        <v>116168.08</v>
      </c>
      <c r="P15" s="16">
        <f>IFERROR(VLOOKUP($A15,'[70]Reg Revenue'!$B:$R,15,0),0)</f>
        <v>116075.82</v>
      </c>
      <c r="Q15" s="16">
        <f t="shared" si="1"/>
        <v>1395908.61</v>
      </c>
      <c r="R15" s="17">
        <f>+VLOOKUP(A:A,'[70]Service Codes'!B:G,6,0)</f>
        <v>32000</v>
      </c>
      <c r="S15" s="247">
        <f t="shared" si="2"/>
        <v>4415.1618938526153</v>
      </c>
      <c r="T15" s="247">
        <f t="shared" si="2"/>
        <v>4458.7208858342883</v>
      </c>
      <c r="U15" s="247">
        <f t="shared" si="2"/>
        <v>4409.680794196257</v>
      </c>
      <c r="V15" s="247">
        <f t="shared" si="2"/>
        <v>4459.1458571974044</v>
      </c>
      <c r="W15" s="247">
        <f t="shared" si="2"/>
        <v>4471.9824360442917</v>
      </c>
      <c r="X15" s="247">
        <f t="shared" si="2"/>
        <v>4430.9064528445961</v>
      </c>
      <c r="Y15" s="247">
        <f t="shared" si="2"/>
        <v>4467.8686521573118</v>
      </c>
      <c r="Z15" s="247">
        <f t="shared" si="2"/>
        <v>4477.3069873997702</v>
      </c>
      <c r="AA15" s="247">
        <f t="shared" si="2"/>
        <v>4423.9988545246279</v>
      </c>
      <c r="AB15" s="247">
        <f t="shared" si="2"/>
        <v>4416.8694158075596</v>
      </c>
      <c r="AC15" s="247">
        <f t="shared" si="2"/>
        <v>4435.5891561664757</v>
      </c>
      <c r="AD15" s="247">
        <f t="shared" si="2"/>
        <v>4432.0664375715924</v>
      </c>
      <c r="AE15" s="278">
        <f t="shared" si="3"/>
        <v>53299.297823596789</v>
      </c>
      <c r="AF15" s="247">
        <f t="shared" si="4"/>
        <v>4441.6081519663994</v>
      </c>
      <c r="AG15"/>
      <c r="AH15"/>
      <c r="AI15"/>
      <c r="AJ15"/>
      <c r="AK15"/>
      <c r="AL15"/>
      <c r="AM15" s="249">
        <v>27.38</v>
      </c>
      <c r="AN15" s="248">
        <f t="shared" si="5"/>
        <v>3.8452620452501307</v>
      </c>
      <c r="AO15" s="18">
        <f t="shared" si="6"/>
        <v>204949.76695955964</v>
      </c>
      <c r="AP15" s="18">
        <f t="shared" si="7"/>
        <v>31.22526204525013</v>
      </c>
      <c r="AQ15" s="18">
        <f t="shared" si="8"/>
        <v>1664284.5413696396</v>
      </c>
      <c r="AS15" s="186"/>
      <c r="AT15" s="14">
        <f t="shared" si="9"/>
        <v>1459334.7744100799</v>
      </c>
      <c r="AU15" s="14">
        <f t="shared" si="10"/>
        <v>63426.164410079829</v>
      </c>
    </row>
    <row r="16" spans="1:55" s="2" customFormat="1" x14ac:dyDescent="0.25">
      <c r="A16" s="15" t="s">
        <v>393</v>
      </c>
      <c r="B16" s="15" t="str">
        <f>VLOOKUP(A16,'[70]Reg Revenue'!$B:$C,2,FALSE)</f>
        <v>65 RESI BEAR RENT</v>
      </c>
      <c r="C16" s="11" t="s">
        <v>14</v>
      </c>
      <c r="D16" s="188">
        <f>IFERROR(VLOOKUP(A16,[70]Rates!$G$1:$O$707,9,FALSE),0)</f>
        <v>6.84</v>
      </c>
      <c r="E16" s="16">
        <f>IFERROR(VLOOKUP($A16,'[70]Reg Revenue'!$B:$R,3,0),0)</f>
        <v>2153.06</v>
      </c>
      <c r="F16" s="16">
        <f>IFERROR(VLOOKUP($A16,'[70]Reg Revenue'!$B:$R,4,0),0)</f>
        <v>1952.0699999999997</v>
      </c>
      <c r="G16" s="16">
        <f>IFERROR(VLOOKUP($A16,'[70]Reg Revenue'!$B:$R,5,0),0)</f>
        <v>1923.5599999999997</v>
      </c>
      <c r="H16" s="16">
        <f>IFERROR(VLOOKUP($A16,'[70]Reg Revenue'!$B:$R,6,0),0)</f>
        <v>1967.8500000000001</v>
      </c>
      <c r="I16" s="16">
        <f>IFERROR(VLOOKUP($A16,'[70]Reg Revenue'!$B:$R,7,0),0)</f>
        <v>1993.96</v>
      </c>
      <c r="J16" s="16">
        <f>IFERROR(VLOOKUP($A16,'[70]Reg Revenue'!$B:$R,8,0),0)</f>
        <v>2082.7200000000003</v>
      </c>
      <c r="K16" s="16">
        <f>IFERROR(VLOOKUP($A16,'[70]Reg Revenue'!$B:$R,9,0),0)</f>
        <v>2311.29</v>
      </c>
      <c r="L16" s="16">
        <f>IFERROR(VLOOKUP($A16,'[70]Reg Revenue'!$B:$R,10,0),0)</f>
        <v>2423.69</v>
      </c>
      <c r="M16" s="16">
        <f>IFERROR(VLOOKUP($A16,'[70]Reg Revenue'!$B:$R,11,0),0)+IFERROR(VLOOKUP($A16,'[70]Reg Revenue'!$B:$R,12,0),0)</f>
        <v>2396.5500000000002</v>
      </c>
      <c r="N16" s="16">
        <f>IFERROR(VLOOKUP($A16,'[70]Reg Revenue'!$B:$R,13,0),0)</f>
        <v>2475.59</v>
      </c>
      <c r="O16" s="16">
        <f>IFERROR(VLOOKUP($A16,'[70]Reg Revenue'!$B:$R,14,0),0)</f>
        <v>2488.1099999999997</v>
      </c>
      <c r="P16" s="16">
        <f>IFERROR(VLOOKUP($A16,'[70]Reg Revenue'!$B:$R,15,0),0)</f>
        <v>2518.2199999999998</v>
      </c>
      <c r="Q16" s="16">
        <f t="shared" si="1"/>
        <v>26686.670000000002</v>
      </c>
      <c r="R16" s="17">
        <f>+VLOOKUP(A:A,'[70]Service Codes'!B:G,6,0)</f>
        <v>32000</v>
      </c>
      <c r="S16" s="16">
        <f t="shared" si="2"/>
        <v>314.77485380116957</v>
      </c>
      <c r="T16" s="16">
        <f t="shared" si="2"/>
        <v>285.39035087719293</v>
      </c>
      <c r="U16" s="16">
        <f t="shared" si="2"/>
        <v>281.22222222222217</v>
      </c>
      <c r="V16" s="16">
        <f t="shared" si="2"/>
        <v>287.69736842105266</v>
      </c>
      <c r="W16" s="16">
        <f t="shared" si="2"/>
        <v>291.51461988304095</v>
      </c>
      <c r="X16" s="16">
        <f t="shared" si="2"/>
        <v>304.49122807017551</v>
      </c>
      <c r="Y16" s="16">
        <f t="shared" si="2"/>
        <v>337.90789473684208</v>
      </c>
      <c r="Z16" s="16">
        <f t="shared" si="2"/>
        <v>354.34064327485379</v>
      </c>
      <c r="AA16" s="16">
        <f t="shared" si="2"/>
        <v>350.37280701754389</v>
      </c>
      <c r="AB16" s="16">
        <f t="shared" si="2"/>
        <v>361.92836257309943</v>
      </c>
      <c r="AC16" s="16">
        <f t="shared" si="2"/>
        <v>363.75877192982455</v>
      </c>
      <c r="AD16" s="16">
        <f t="shared" si="2"/>
        <v>368.16081871345028</v>
      </c>
      <c r="AE16" s="16">
        <f t="shared" si="3"/>
        <v>3901.5599415204679</v>
      </c>
      <c r="AF16" s="16">
        <f t="shared" si="4"/>
        <v>325.12999512670564</v>
      </c>
      <c r="AG16"/>
      <c r="AH16"/>
      <c r="AI16"/>
      <c r="AJ16"/>
      <c r="AK16"/>
      <c r="AL16"/>
      <c r="AM16" s="18">
        <f t="shared" ref="AM16:AM44" si="11">+D16</f>
        <v>6.84</v>
      </c>
      <c r="AN16" s="248">
        <f t="shared" si="5"/>
        <v>0.96061330860156668</v>
      </c>
      <c r="AO16" s="18">
        <f t="shared" si="6"/>
        <v>3747.8904041313117</v>
      </c>
      <c r="AP16" s="18">
        <f t="shared" si="7"/>
        <v>7.8006133086015668</v>
      </c>
      <c r="AQ16" s="18">
        <f t="shared" si="8"/>
        <v>30434.560404131313</v>
      </c>
      <c r="AS16" s="186"/>
      <c r="AT16" s="14">
        <f t="shared" si="9"/>
        <v>26686.67</v>
      </c>
      <c r="AU16" s="14">
        <f t="shared" si="10"/>
        <v>0</v>
      </c>
    </row>
    <row r="17" spans="1:47" s="2" customFormat="1" x14ac:dyDescent="0.25">
      <c r="A17" s="15" t="s">
        <v>17</v>
      </c>
      <c r="B17" s="15" t="str">
        <f>VLOOKUP(A17,'[70]Reg Revenue'!$B:$C,2,FALSE)</f>
        <v>1-90 GAL CART RESI WKLY</v>
      </c>
      <c r="C17" s="11" t="s">
        <v>14</v>
      </c>
      <c r="D17" s="188">
        <f>IFERROR(VLOOKUP(A17,[70]Rates!$G$1:$O$707,9,FALSE),0)</f>
        <v>32.94</v>
      </c>
      <c r="E17" s="16">
        <f>IFERROR(VLOOKUP($A17,'[70]Reg Revenue'!$B:$R,3,0),0)</f>
        <v>25229.989999999998</v>
      </c>
      <c r="F17" s="16">
        <f>IFERROR(VLOOKUP($A17,'[70]Reg Revenue'!$B:$R,4,0),0)</f>
        <v>25135.170000000002</v>
      </c>
      <c r="G17" s="16">
        <f>IFERROR(VLOOKUP($A17,'[70]Reg Revenue'!$B:$R,5,0),0)</f>
        <v>25011.49</v>
      </c>
      <c r="H17" s="16">
        <f>IFERROR(VLOOKUP($A17,'[70]Reg Revenue'!$B:$R,6,0),0)</f>
        <v>25310.130000000005</v>
      </c>
      <c r="I17" s="16">
        <f>IFERROR(VLOOKUP($A17,'[70]Reg Revenue'!$B:$R,7,0),0)</f>
        <v>25305.149999999994</v>
      </c>
      <c r="J17" s="16">
        <f>IFERROR(VLOOKUP($A17,'[70]Reg Revenue'!$B:$R,8,0),0)</f>
        <v>25600.52</v>
      </c>
      <c r="K17" s="16">
        <f>IFERROR(VLOOKUP($A17,'[70]Reg Revenue'!$B:$R,9,0),0)</f>
        <v>26741.420000000002</v>
      </c>
      <c r="L17" s="16">
        <f>IFERROR(VLOOKUP($A17,'[70]Reg Revenue'!$B:$R,10,0),0)</f>
        <v>26819.830000000005</v>
      </c>
      <c r="M17" s="16">
        <f>IFERROR(VLOOKUP($A17,'[70]Reg Revenue'!$B:$R,11,0),0)+IFERROR(VLOOKUP($A17,'[70]Reg Revenue'!$B:$R,12,0),0)</f>
        <v>27173.919999999998</v>
      </c>
      <c r="N17" s="16">
        <f>IFERROR(VLOOKUP($A17,'[70]Reg Revenue'!$B:$R,13,0),0)</f>
        <v>26789.24</v>
      </c>
      <c r="O17" s="16">
        <f>IFERROR(VLOOKUP($A17,'[70]Reg Revenue'!$B:$R,14,0),0)</f>
        <v>28377.78</v>
      </c>
      <c r="P17" s="16">
        <f>IFERROR(VLOOKUP($A17,'[70]Reg Revenue'!$B:$R,15,0),0)</f>
        <v>26733.850000000002</v>
      </c>
      <c r="Q17" s="16">
        <f t="shared" si="1"/>
        <v>314228.49</v>
      </c>
      <c r="R17" s="17">
        <f>+VLOOKUP(A:A,'[70]Service Codes'!B:G,6,0)</f>
        <v>32000</v>
      </c>
      <c r="S17" s="247">
        <f t="shared" si="2"/>
        <v>765.93776563448694</v>
      </c>
      <c r="T17" s="247">
        <f t="shared" si="2"/>
        <v>763.05919854280523</v>
      </c>
      <c r="U17" s="247">
        <f t="shared" si="2"/>
        <v>759.30449301760791</v>
      </c>
      <c r="V17" s="247">
        <f t="shared" si="2"/>
        <v>768.37067395264137</v>
      </c>
      <c r="W17" s="247">
        <f t="shared" si="2"/>
        <v>768.21948998178493</v>
      </c>
      <c r="X17" s="247">
        <f t="shared" si="2"/>
        <v>777.18639951426849</v>
      </c>
      <c r="Y17" s="247">
        <f t="shared" si="2"/>
        <v>811.82210078931405</v>
      </c>
      <c r="Z17" s="247">
        <f t="shared" si="2"/>
        <v>814.20248937462077</v>
      </c>
      <c r="AA17" s="247">
        <f t="shared" si="2"/>
        <v>824.95203400121432</v>
      </c>
      <c r="AB17" s="247">
        <f t="shared" si="2"/>
        <v>813.27383120825755</v>
      </c>
      <c r="AC17" s="247">
        <f t="shared" si="2"/>
        <v>861.49908925318766</v>
      </c>
      <c r="AD17" s="247">
        <f t="shared" si="2"/>
        <v>811.59228901032191</v>
      </c>
      <c r="AE17" s="278">
        <f t="shared" si="3"/>
        <v>9539.4198542805116</v>
      </c>
      <c r="AF17" s="247">
        <f t="shared" si="4"/>
        <v>794.95165452337596</v>
      </c>
      <c r="AG17"/>
      <c r="AH17"/>
      <c r="AI17"/>
      <c r="AJ17"/>
      <c r="AK17"/>
      <c r="AL17"/>
      <c r="AM17" s="249">
        <v>34.659999999999997</v>
      </c>
      <c r="AN17" s="248">
        <f t="shared" si="5"/>
        <v>4.8676691924167104</v>
      </c>
      <c r="AO17" s="18">
        <f t="shared" si="6"/>
        <v>46434.740138209549</v>
      </c>
      <c r="AP17" s="18">
        <f t="shared" si="7"/>
        <v>39.52766919241671</v>
      </c>
      <c r="AQ17" s="18">
        <f t="shared" si="8"/>
        <v>377071.0322875721</v>
      </c>
      <c r="AS17" s="186"/>
      <c r="AT17" s="14">
        <f t="shared" si="9"/>
        <v>330636.2921493625</v>
      </c>
      <c r="AU17" s="14">
        <f t="shared" si="10"/>
        <v>16407.802149362513</v>
      </c>
    </row>
    <row r="18" spans="1:47" s="2" customFormat="1" x14ac:dyDescent="0.25">
      <c r="A18" s="15" t="s">
        <v>394</v>
      </c>
      <c r="B18" s="15" t="str">
        <f>VLOOKUP(A18,'[70]Reg Revenue'!$B:$C,2,FALSE)</f>
        <v>95 RESI BEAR RENT</v>
      </c>
      <c r="C18" s="11" t="s">
        <v>14</v>
      </c>
      <c r="D18" s="188">
        <f>IFERROR(VLOOKUP(A18,[70]Rates!$G$1:$O$707,9,FALSE),0)</f>
        <v>7.1</v>
      </c>
      <c r="E18" s="16">
        <f>IFERROR(VLOOKUP($A18,'[70]Reg Revenue'!$B:$R,3,0),0)</f>
        <v>267.13</v>
      </c>
      <c r="F18" s="16">
        <f>IFERROR(VLOOKUP($A18,'[70]Reg Revenue'!$B:$R,4,0),0)</f>
        <v>145.55000000000001</v>
      </c>
      <c r="G18" s="16">
        <f>IFERROR(VLOOKUP($A18,'[70]Reg Revenue'!$B:$R,5,0),0)</f>
        <v>151.07</v>
      </c>
      <c r="H18" s="16">
        <f>IFERROR(VLOOKUP($A18,'[70]Reg Revenue'!$B:$R,6,0),0)</f>
        <v>204.31</v>
      </c>
      <c r="I18" s="16">
        <f>IFERROR(VLOOKUP($A18,'[70]Reg Revenue'!$B:$R,7,0),0)</f>
        <v>205.89</v>
      </c>
      <c r="J18" s="16">
        <f>IFERROR(VLOOKUP($A18,'[70]Reg Revenue'!$B:$R,8,0),0)</f>
        <v>225.9</v>
      </c>
      <c r="K18" s="16">
        <f>IFERROR(VLOOKUP($A18,'[70]Reg Revenue'!$B:$R,9,0),0)</f>
        <v>347.88</v>
      </c>
      <c r="L18" s="16">
        <f>IFERROR(VLOOKUP($A18,'[70]Reg Revenue'!$B:$R,10,0),0)</f>
        <v>395.12</v>
      </c>
      <c r="M18" s="16">
        <f>IFERROR(VLOOKUP($A18,'[70]Reg Revenue'!$B:$R,11,0),0)+IFERROR(VLOOKUP($A18,'[70]Reg Revenue'!$B:$R,12,0),0)</f>
        <v>382.59000000000003</v>
      </c>
      <c r="N18" s="16">
        <f>IFERROR(VLOOKUP($A18,'[70]Reg Revenue'!$B:$R,13,0),0)</f>
        <v>400.86000000000007</v>
      </c>
      <c r="O18" s="16">
        <f>IFERROR(VLOOKUP($A18,'[70]Reg Revenue'!$B:$R,14,0),0)</f>
        <v>419.39000000000004</v>
      </c>
      <c r="P18" s="16">
        <f>IFERROR(VLOOKUP($A18,'[70]Reg Revenue'!$B:$R,15,0),0)</f>
        <v>458.43</v>
      </c>
      <c r="Q18" s="16">
        <f t="shared" si="1"/>
        <v>3604.12</v>
      </c>
      <c r="R18" s="17">
        <f>+VLOOKUP(A:A,'[70]Service Codes'!B:G,6,0)</f>
        <v>32000</v>
      </c>
      <c r="S18" s="16">
        <f t="shared" si="2"/>
        <v>37.623943661971829</v>
      </c>
      <c r="T18" s="16">
        <f t="shared" si="2"/>
        <v>20.500000000000004</v>
      </c>
      <c r="U18" s="16">
        <f t="shared" si="2"/>
        <v>21.277464788732395</v>
      </c>
      <c r="V18" s="16">
        <f t="shared" si="2"/>
        <v>28.77605633802817</v>
      </c>
      <c r="W18" s="16">
        <f t="shared" si="2"/>
        <v>28.998591549295774</v>
      </c>
      <c r="X18" s="16">
        <f t="shared" si="2"/>
        <v>31.816901408450708</v>
      </c>
      <c r="Y18" s="16">
        <f t="shared" si="2"/>
        <v>48.997183098591549</v>
      </c>
      <c r="Z18" s="16">
        <f t="shared" si="2"/>
        <v>55.650704225352115</v>
      </c>
      <c r="AA18" s="16">
        <f t="shared" si="2"/>
        <v>53.885915492957757</v>
      </c>
      <c r="AB18" s="16">
        <f t="shared" si="2"/>
        <v>56.45915492957748</v>
      </c>
      <c r="AC18" s="16">
        <f t="shared" si="2"/>
        <v>59.069014084507053</v>
      </c>
      <c r="AD18" s="16">
        <f t="shared" si="2"/>
        <v>64.567605633802827</v>
      </c>
      <c r="AE18" s="16">
        <f t="shared" si="3"/>
        <v>507.62253521126763</v>
      </c>
      <c r="AF18" s="16">
        <f t="shared" si="4"/>
        <v>42.301877934272305</v>
      </c>
      <c r="AG18"/>
      <c r="AH18"/>
      <c r="AI18"/>
      <c r="AJ18"/>
      <c r="AK18"/>
      <c r="AL18"/>
      <c r="AM18" s="18">
        <f t="shared" si="11"/>
        <v>7.1</v>
      </c>
      <c r="AN18" s="248">
        <f t="shared" si="5"/>
        <v>0.99712784957180167</v>
      </c>
      <c r="AO18" s="18">
        <f t="shared" si="6"/>
        <v>506.16456692939749</v>
      </c>
      <c r="AP18" s="18">
        <f t="shared" si="7"/>
        <v>8.0971278495718018</v>
      </c>
      <c r="AQ18" s="18">
        <f t="shared" si="8"/>
        <v>4110.2845669293974</v>
      </c>
      <c r="AS18" s="186"/>
      <c r="AT18" s="14">
        <f t="shared" si="9"/>
        <v>3604.12</v>
      </c>
      <c r="AU18" s="14">
        <f t="shared" si="10"/>
        <v>0</v>
      </c>
    </row>
    <row r="19" spans="1:47" s="2" customFormat="1" x14ac:dyDescent="0.25">
      <c r="A19" s="15" t="s">
        <v>395</v>
      </c>
      <c r="B19" s="15" t="str">
        <f>VLOOKUP(A19,'[70]Reg Revenue'!$B:$C,2,FALSE)</f>
        <v>SERVICE ADJ-RESIDENTIAL</v>
      </c>
      <c r="C19" s="11" t="s">
        <v>18</v>
      </c>
      <c r="D19" s="188">
        <f>IFERROR(VLOOKUP(A19,[70]Rates!$G$1:$O$707,9,FALSE),0)</f>
        <v>0</v>
      </c>
      <c r="E19" s="16">
        <f>IFERROR(VLOOKUP($A19,'[70]Reg Revenue'!$B:$R,3,0),0)</f>
        <v>0</v>
      </c>
      <c r="F19" s="16">
        <f>IFERROR(VLOOKUP($A19,'[70]Reg Revenue'!$B:$R,4,0),0)</f>
        <v>0</v>
      </c>
      <c r="G19" s="16">
        <f>IFERROR(VLOOKUP($A19,'[70]Reg Revenue'!$B:$R,5,0),0)</f>
        <v>0</v>
      </c>
      <c r="H19" s="16">
        <f>IFERROR(VLOOKUP($A19,'[70]Reg Revenue'!$B:$R,6,0),0)</f>
        <v>0</v>
      </c>
      <c r="I19" s="16">
        <f>IFERROR(VLOOKUP($A19,'[70]Reg Revenue'!$B:$R,7,0),0)</f>
        <v>-1.26</v>
      </c>
      <c r="J19" s="16">
        <f>IFERROR(VLOOKUP($A19,'[70]Reg Revenue'!$B:$R,8,0),0)</f>
        <v>0</v>
      </c>
      <c r="K19" s="16">
        <f>IFERROR(VLOOKUP($A19,'[70]Reg Revenue'!$B:$R,9,0),0)</f>
        <v>0</v>
      </c>
      <c r="L19" s="16">
        <f>IFERROR(VLOOKUP($A19,'[70]Reg Revenue'!$B:$R,10,0),0)</f>
        <v>0</v>
      </c>
      <c r="M19" s="16">
        <f>IFERROR(VLOOKUP($A19,'[70]Reg Revenue'!$B:$R,11,0),0)+IFERROR(VLOOKUP($A19,'[70]Reg Revenue'!$B:$R,12,0),0)</f>
        <v>0</v>
      </c>
      <c r="N19" s="16">
        <f>IFERROR(VLOOKUP($A19,'[70]Reg Revenue'!$B:$R,13,0),0)</f>
        <v>0</v>
      </c>
      <c r="O19" s="16">
        <f>IFERROR(VLOOKUP($A19,'[70]Reg Revenue'!$B:$R,14,0),0)</f>
        <v>0</v>
      </c>
      <c r="P19" s="16">
        <f>IFERROR(VLOOKUP($A19,'[70]Reg Revenue'!$B:$R,15,0),0)</f>
        <v>0</v>
      </c>
      <c r="Q19" s="16">
        <f t="shared" si="1"/>
        <v>-1.26</v>
      </c>
      <c r="R19" s="17">
        <f>+VLOOKUP(A:A,'[70]Service Codes'!B:G,6,0)</f>
        <v>32000</v>
      </c>
      <c r="S19" s="16">
        <f t="shared" si="2"/>
        <v>0</v>
      </c>
      <c r="T19" s="16">
        <f t="shared" si="2"/>
        <v>0</v>
      </c>
      <c r="U19" s="16">
        <f t="shared" si="2"/>
        <v>0</v>
      </c>
      <c r="V19" s="16">
        <f t="shared" si="2"/>
        <v>0</v>
      </c>
      <c r="W19" s="16">
        <f t="shared" si="2"/>
        <v>0</v>
      </c>
      <c r="X19" s="16">
        <f t="shared" si="2"/>
        <v>0</v>
      </c>
      <c r="Y19" s="16">
        <f t="shared" si="2"/>
        <v>0</v>
      </c>
      <c r="Z19" s="16">
        <f t="shared" si="2"/>
        <v>0</v>
      </c>
      <c r="AA19" s="16">
        <f t="shared" si="2"/>
        <v>0</v>
      </c>
      <c r="AB19" s="16">
        <f t="shared" si="2"/>
        <v>0</v>
      </c>
      <c r="AC19" s="16">
        <f t="shared" si="2"/>
        <v>0</v>
      </c>
      <c r="AD19" s="16">
        <f t="shared" si="2"/>
        <v>0</v>
      </c>
      <c r="AE19" s="16">
        <f t="shared" si="3"/>
        <v>0</v>
      </c>
      <c r="AF19" s="16">
        <f t="shared" si="4"/>
        <v>0</v>
      </c>
      <c r="AG19"/>
      <c r="AH19"/>
      <c r="AI19"/>
      <c r="AJ19"/>
      <c r="AK19"/>
      <c r="AL19"/>
      <c r="AM19" s="18">
        <f t="shared" si="11"/>
        <v>0</v>
      </c>
      <c r="AN19" s="248">
        <f t="shared" si="5"/>
        <v>0</v>
      </c>
      <c r="AO19" s="18">
        <f t="shared" si="6"/>
        <v>0</v>
      </c>
      <c r="AP19" s="18">
        <f t="shared" si="7"/>
        <v>0</v>
      </c>
      <c r="AQ19" s="18">
        <f t="shared" si="8"/>
        <v>0</v>
      </c>
      <c r="AS19" s="186"/>
      <c r="AT19" s="14">
        <f t="shared" si="9"/>
        <v>0</v>
      </c>
      <c r="AU19" s="14">
        <f t="shared" si="10"/>
        <v>1.26</v>
      </c>
    </row>
    <row r="20" spans="1:47" s="2" customFormat="1" x14ac:dyDescent="0.25">
      <c r="A20" s="15" t="s">
        <v>19</v>
      </c>
      <c r="B20" s="15" t="str">
        <f>VLOOKUP(A20,'[70]Reg Revenue'!$B:$C,2,FALSE)</f>
        <v>EXTRA CAN/BAGS</v>
      </c>
      <c r="C20" s="11" t="s">
        <v>14</v>
      </c>
      <c r="D20" s="188">
        <f>IFERROR(VLOOKUP(A20,[70]Rates!$G$1:$O$707,9,FALSE),0)</f>
        <v>6.32</v>
      </c>
      <c r="E20" s="16">
        <f>IFERROR(VLOOKUP($A20,'[70]Reg Revenue'!$B:$R,3,0),0)</f>
        <v>224.35999999999999</v>
      </c>
      <c r="F20" s="16">
        <f>IFERROR(VLOOKUP($A20,'[70]Reg Revenue'!$B:$R,4,0),0)</f>
        <v>167.48</v>
      </c>
      <c r="G20" s="16">
        <f>IFERROR(VLOOKUP($A20,'[70]Reg Revenue'!$B:$R,5,0),0)</f>
        <v>676.24</v>
      </c>
      <c r="H20" s="16">
        <f>IFERROR(VLOOKUP($A20,'[70]Reg Revenue'!$B:$R,6,0),0)</f>
        <v>1109.1599999999999</v>
      </c>
      <c r="I20" s="16">
        <f>IFERROR(VLOOKUP($A20,'[70]Reg Revenue'!$B:$R,7,0),0)</f>
        <v>973.28</v>
      </c>
      <c r="J20" s="16">
        <f>IFERROR(VLOOKUP($A20,'[70]Reg Revenue'!$B:$R,8,0),0)</f>
        <v>748.92</v>
      </c>
      <c r="K20" s="16">
        <f>IFERROR(VLOOKUP($A20,'[70]Reg Revenue'!$B:$R,9,0),0)</f>
        <v>812.11999999999989</v>
      </c>
      <c r="L20" s="16">
        <f>IFERROR(VLOOKUP($A20,'[70]Reg Revenue'!$B:$R,10,0),0)</f>
        <v>707.83999999999992</v>
      </c>
      <c r="M20" s="16">
        <f>IFERROR(VLOOKUP($A20,'[70]Reg Revenue'!$B:$R,11,0),0)+IFERROR(VLOOKUP($A20,'[70]Reg Revenue'!$B:$R,12,0),0)</f>
        <v>1280.9699999999998</v>
      </c>
      <c r="N20" s="16">
        <f>IFERROR(VLOOKUP($A20,'[70]Reg Revenue'!$B:$R,13,0),0)</f>
        <v>942.8499999999998</v>
      </c>
      <c r="O20" s="16">
        <f>IFERROR(VLOOKUP($A20,'[70]Reg Revenue'!$B:$R,14,0),0)</f>
        <v>1286.1200000000003</v>
      </c>
      <c r="P20" s="16">
        <f>IFERROR(VLOOKUP($A20,'[70]Reg Revenue'!$B:$R,15,0),0)</f>
        <v>1475.72</v>
      </c>
      <c r="Q20" s="16">
        <f t="shared" si="1"/>
        <v>10405.059999999998</v>
      </c>
      <c r="R20" s="17">
        <f>+VLOOKUP(A:A,'[70]Service Codes'!B:G,6,0)</f>
        <v>32001</v>
      </c>
      <c r="S20" s="16">
        <f t="shared" si="2"/>
        <v>35.499999999999993</v>
      </c>
      <c r="T20" s="16">
        <f t="shared" si="2"/>
        <v>26.499999999999996</v>
      </c>
      <c r="U20" s="16">
        <f t="shared" si="2"/>
        <v>107</v>
      </c>
      <c r="V20" s="16">
        <f t="shared" si="2"/>
        <v>175.49999999999997</v>
      </c>
      <c r="W20" s="16">
        <f t="shared" si="2"/>
        <v>154</v>
      </c>
      <c r="X20" s="16">
        <f t="shared" si="2"/>
        <v>118.49999999999999</v>
      </c>
      <c r="Y20" s="16">
        <f t="shared" si="2"/>
        <v>128.49999999999997</v>
      </c>
      <c r="Z20" s="16">
        <f t="shared" si="2"/>
        <v>111.99999999999999</v>
      </c>
      <c r="AA20" s="16">
        <f t="shared" si="2"/>
        <v>202.68512658227843</v>
      </c>
      <c r="AB20" s="16">
        <f t="shared" si="2"/>
        <v>149.18512658227843</v>
      </c>
      <c r="AC20" s="16">
        <f t="shared" si="2"/>
        <v>203.50000000000006</v>
      </c>
      <c r="AD20" s="16">
        <f t="shared" si="2"/>
        <v>233.5</v>
      </c>
      <c r="AE20" s="278">
        <f t="shared" si="3"/>
        <v>1646.3702531645567</v>
      </c>
      <c r="AF20" s="16">
        <f t="shared" si="4"/>
        <v>137.1975210970464</v>
      </c>
      <c r="AG20"/>
      <c r="AH20"/>
      <c r="AI20"/>
      <c r="AJ20"/>
      <c r="AK20"/>
      <c r="AL20"/>
      <c r="AM20" s="249">
        <v>6.52</v>
      </c>
      <c r="AN20" s="248">
        <f t="shared" si="5"/>
        <v>0.915672335099739</v>
      </c>
      <c r="AO20" s="18">
        <f t="shared" si="6"/>
        <v>1507.535694153938</v>
      </c>
      <c r="AP20" s="18">
        <f t="shared" si="7"/>
        <v>7.4356723350997385</v>
      </c>
      <c r="AQ20" s="18">
        <f t="shared" si="8"/>
        <v>12241.869744786847</v>
      </c>
      <c r="AS20" s="186"/>
      <c r="AT20" s="14">
        <f t="shared" si="9"/>
        <v>10734.33405063291</v>
      </c>
      <c r="AU20" s="14">
        <f t="shared" si="10"/>
        <v>329.27405063291189</v>
      </c>
    </row>
    <row r="21" spans="1:47" s="2" customFormat="1" x14ac:dyDescent="0.25">
      <c r="A21" s="15" t="s">
        <v>20</v>
      </c>
      <c r="B21" s="15" t="str">
        <f>VLOOKUP(A21,'[70]Reg Revenue'!$B:$C,2,FALSE)</f>
        <v>LOOSE MATERIAL -RES</v>
      </c>
      <c r="C21" s="11" t="s">
        <v>21</v>
      </c>
      <c r="D21" s="188">
        <f>IFERROR(VLOOKUP(A21,[70]Rates!$G$1:$O$707,9,FALSE),0)</f>
        <v>7.84</v>
      </c>
      <c r="E21" s="16">
        <f>IFERROR(VLOOKUP($A21,'[70]Reg Revenue'!$B:$R,3,0),0)</f>
        <v>50.96</v>
      </c>
      <c r="F21" s="16">
        <f>IFERROR(VLOOKUP($A21,'[70]Reg Revenue'!$B:$R,4,0),0)</f>
        <v>86.24</v>
      </c>
      <c r="G21" s="16">
        <f>IFERROR(VLOOKUP($A21,'[70]Reg Revenue'!$B:$R,5,0),0)</f>
        <v>90.16</v>
      </c>
      <c r="H21" s="16">
        <f>IFERROR(VLOOKUP($A21,'[70]Reg Revenue'!$B:$R,6,0),0)</f>
        <v>117.6</v>
      </c>
      <c r="I21" s="16">
        <f>IFERROR(VLOOKUP($A21,'[70]Reg Revenue'!$B:$R,7,0),0)</f>
        <v>3.92</v>
      </c>
      <c r="J21" s="16">
        <f>IFERROR(VLOOKUP($A21,'[70]Reg Revenue'!$B:$R,8,0),0)</f>
        <v>7.84</v>
      </c>
      <c r="K21" s="16">
        <f>IFERROR(VLOOKUP($A21,'[70]Reg Revenue'!$B:$R,9,0),0)</f>
        <v>7.84</v>
      </c>
      <c r="L21" s="16">
        <f>IFERROR(VLOOKUP($A21,'[70]Reg Revenue'!$B:$R,10,0),0)</f>
        <v>15.68</v>
      </c>
      <c r="M21" s="16">
        <f>IFERROR(VLOOKUP($A21,'[70]Reg Revenue'!$B:$R,11,0),0)+IFERROR(VLOOKUP($A21,'[70]Reg Revenue'!$B:$R,12,0),0)</f>
        <v>15.68</v>
      </c>
      <c r="N21" s="16">
        <f>IFERROR(VLOOKUP($A21,'[70]Reg Revenue'!$B:$R,13,0),0)</f>
        <v>31.36</v>
      </c>
      <c r="O21" s="16">
        <f>IFERROR(VLOOKUP($A21,'[70]Reg Revenue'!$B:$R,14,0),0)</f>
        <v>15.68</v>
      </c>
      <c r="P21" s="16">
        <f>IFERROR(VLOOKUP($A21,'[70]Reg Revenue'!$B:$R,15,0),0)</f>
        <v>50.96</v>
      </c>
      <c r="Q21" s="16">
        <f t="shared" si="1"/>
        <v>493.91999999999996</v>
      </c>
      <c r="R21" s="17">
        <f>+VLOOKUP(A:A,'[70]Service Codes'!B:G,6,0)</f>
        <v>32001</v>
      </c>
      <c r="S21" s="16">
        <f t="shared" si="2"/>
        <v>6.5</v>
      </c>
      <c r="T21" s="16">
        <f t="shared" si="2"/>
        <v>11</v>
      </c>
      <c r="U21" s="16">
        <f t="shared" si="2"/>
        <v>11.5</v>
      </c>
      <c r="V21" s="16">
        <f t="shared" si="2"/>
        <v>15</v>
      </c>
      <c r="W21" s="16">
        <f t="shared" si="2"/>
        <v>0.5</v>
      </c>
      <c r="X21" s="16">
        <f t="shared" si="2"/>
        <v>1</v>
      </c>
      <c r="Y21" s="16">
        <f t="shared" si="2"/>
        <v>1</v>
      </c>
      <c r="Z21" s="16">
        <f t="shared" si="2"/>
        <v>2</v>
      </c>
      <c r="AA21" s="16">
        <f t="shared" si="2"/>
        <v>2</v>
      </c>
      <c r="AB21" s="16">
        <f t="shared" si="2"/>
        <v>4</v>
      </c>
      <c r="AC21" s="16">
        <f t="shared" si="2"/>
        <v>2</v>
      </c>
      <c r="AD21" s="16">
        <f t="shared" si="2"/>
        <v>6.5</v>
      </c>
      <c r="AE21" s="278">
        <f t="shared" si="3"/>
        <v>63</v>
      </c>
      <c r="AF21" s="16">
        <f t="shared" si="4"/>
        <v>5.25</v>
      </c>
      <c r="AG21"/>
      <c r="AH21"/>
      <c r="AI21"/>
      <c r="AJ21"/>
      <c r="AK21"/>
      <c r="AL21"/>
      <c r="AM21" s="249">
        <v>8.57</v>
      </c>
      <c r="AN21" s="248">
        <f t="shared" si="5"/>
        <v>1.2035754465958226</v>
      </c>
      <c r="AO21" s="18">
        <f t="shared" si="6"/>
        <v>75.825253135536826</v>
      </c>
      <c r="AP21" s="18">
        <f t="shared" si="7"/>
        <v>9.7735754465958227</v>
      </c>
      <c r="AQ21" s="18">
        <f t="shared" si="8"/>
        <v>615.73525313553682</v>
      </c>
      <c r="AS21" s="186"/>
      <c r="AT21" s="14">
        <f t="shared" si="9"/>
        <v>539.91</v>
      </c>
      <c r="AU21" s="14">
        <f t="shared" si="10"/>
        <v>45.990000000000009</v>
      </c>
    </row>
    <row r="22" spans="1:47" s="2" customFormat="1" x14ac:dyDescent="0.25">
      <c r="A22" s="15" t="s">
        <v>22</v>
      </c>
      <c r="B22" s="15" t="str">
        <f>VLOOKUP(A22,'[70]Reg Revenue'!$B:$C,2,FALSE)</f>
        <v>OVERFILL/OVERWEIGHT CHG</v>
      </c>
      <c r="C22" s="11" t="s">
        <v>23</v>
      </c>
      <c r="D22" s="188">
        <f>IFERROR(VLOOKUP(A22,[70]Rates!$G$1:$O$707,9,FALSE),0)</f>
        <v>6.05</v>
      </c>
      <c r="E22" s="16">
        <f>IFERROR(VLOOKUP($A22,'[70]Reg Revenue'!$B:$R,3,0),0)</f>
        <v>686.68000000000006</v>
      </c>
      <c r="F22" s="16">
        <f>IFERROR(VLOOKUP($A22,'[70]Reg Revenue'!$B:$R,4,0),0)</f>
        <v>701.8</v>
      </c>
      <c r="G22" s="16">
        <f>IFERROR(VLOOKUP($A22,'[70]Reg Revenue'!$B:$R,5,0),0)</f>
        <v>910.52</v>
      </c>
      <c r="H22" s="16">
        <f>IFERROR(VLOOKUP($A22,'[70]Reg Revenue'!$B:$R,6,0),0)</f>
        <v>934.73</v>
      </c>
      <c r="I22" s="16">
        <f>IFERROR(VLOOKUP($A22,'[70]Reg Revenue'!$B:$R,7,0),0)</f>
        <v>1312.85</v>
      </c>
      <c r="J22" s="16">
        <f>IFERROR(VLOOKUP($A22,'[70]Reg Revenue'!$B:$R,8,0),0)</f>
        <v>850.03</v>
      </c>
      <c r="K22" s="16">
        <f>IFERROR(VLOOKUP($A22,'[70]Reg Revenue'!$B:$R,9,0),0)</f>
        <v>780.44999999999993</v>
      </c>
      <c r="L22" s="16">
        <f>IFERROR(VLOOKUP($A22,'[70]Reg Revenue'!$B:$R,10,0),0)</f>
        <v>362.99</v>
      </c>
      <c r="M22" s="16">
        <f>IFERROR(VLOOKUP($A22,'[70]Reg Revenue'!$B:$R,11,0),0)+IFERROR(VLOOKUP($A22,'[70]Reg Revenue'!$B:$R,12,0),0)</f>
        <v>223.85</v>
      </c>
      <c r="N22" s="16">
        <f>IFERROR(VLOOKUP($A22,'[70]Reg Revenue'!$B:$R,13,0),0)</f>
        <v>317.63</v>
      </c>
      <c r="O22" s="16">
        <f>IFERROR(VLOOKUP($A22,'[70]Reg Revenue'!$B:$R,14,0),0)</f>
        <v>369.04999999999995</v>
      </c>
      <c r="P22" s="16">
        <f>IFERROR(VLOOKUP($A22,'[70]Reg Revenue'!$B:$R,15,0),0)</f>
        <v>184.52</v>
      </c>
      <c r="Q22" s="16">
        <f t="shared" si="1"/>
        <v>7635.1</v>
      </c>
      <c r="R22" s="17">
        <f>+VLOOKUP(A:A,'[70]Service Codes'!B:G,6,0)</f>
        <v>32001</v>
      </c>
      <c r="S22" s="16">
        <f t="shared" si="2"/>
        <v>113.50082644628101</v>
      </c>
      <c r="T22" s="16">
        <f t="shared" si="2"/>
        <v>116</v>
      </c>
      <c r="U22" s="16">
        <f t="shared" si="2"/>
        <v>150.499173553719</v>
      </c>
      <c r="V22" s="16">
        <f t="shared" si="2"/>
        <v>154.500826446281</v>
      </c>
      <c r="W22" s="16">
        <f t="shared" si="2"/>
        <v>217</v>
      </c>
      <c r="X22" s="16">
        <f t="shared" si="2"/>
        <v>140.500826446281</v>
      </c>
      <c r="Y22" s="16">
        <f t="shared" si="2"/>
        <v>129</v>
      </c>
      <c r="Z22" s="16">
        <f t="shared" si="2"/>
        <v>59.998347107438022</v>
      </c>
      <c r="AA22" s="16">
        <f t="shared" si="2"/>
        <v>37</v>
      </c>
      <c r="AB22" s="16">
        <f t="shared" si="2"/>
        <v>52.500826446280989</v>
      </c>
      <c r="AC22" s="16">
        <f t="shared" si="2"/>
        <v>60.999999999999993</v>
      </c>
      <c r="AD22" s="16">
        <f t="shared" si="2"/>
        <v>30.499173553719011</v>
      </c>
      <c r="AE22" s="278">
        <f t="shared" si="3"/>
        <v>1262.0000000000002</v>
      </c>
      <c r="AF22" s="16">
        <f t="shared" si="4"/>
        <v>105.16666666666669</v>
      </c>
      <c r="AG22"/>
      <c r="AH22"/>
      <c r="AI22"/>
      <c r="AJ22"/>
      <c r="AK22"/>
      <c r="AL22"/>
      <c r="AM22" s="249">
        <v>6.25</v>
      </c>
      <c r="AN22" s="248">
        <f t="shared" si="5"/>
        <v>0.87775338870757191</v>
      </c>
      <c r="AO22" s="18">
        <f t="shared" si="6"/>
        <v>1107.724776548956</v>
      </c>
      <c r="AP22" s="18">
        <f t="shared" si="7"/>
        <v>7.1277533887075721</v>
      </c>
      <c r="AQ22" s="18">
        <f t="shared" si="8"/>
        <v>8995.2247765489574</v>
      </c>
      <c r="AS22" s="186"/>
      <c r="AT22" s="14">
        <f t="shared" si="9"/>
        <v>7887.5000000000018</v>
      </c>
      <c r="AU22" s="14">
        <f t="shared" si="10"/>
        <v>252.40000000000146</v>
      </c>
    </row>
    <row r="23" spans="1:47" s="2" customFormat="1" x14ac:dyDescent="0.25">
      <c r="A23" s="15" t="s">
        <v>24</v>
      </c>
      <c r="B23" s="15" t="str">
        <f>VLOOKUP(A23,'[70]Reg Revenue'!$B:$C,2,FALSE)</f>
        <v>PREPAID BAG - RES</v>
      </c>
      <c r="C23" s="11" t="s">
        <v>14</v>
      </c>
      <c r="D23" s="188">
        <f>IFERROR(VLOOKUP(A23,[70]Rates!$G$1:$O$707,9,FALSE),0)</f>
        <v>7.37</v>
      </c>
      <c r="E23" s="16">
        <f>IFERROR(VLOOKUP($A23,'[70]Reg Revenue'!$B:$R,3,0),0)</f>
        <v>103.18</v>
      </c>
      <c r="F23" s="16">
        <f>IFERROR(VLOOKUP($A23,'[70]Reg Revenue'!$B:$R,4,0),0)</f>
        <v>0</v>
      </c>
      <c r="G23" s="16">
        <f>IFERROR(VLOOKUP($A23,'[70]Reg Revenue'!$B:$R,5,0),0)</f>
        <v>0</v>
      </c>
      <c r="H23" s="16">
        <f>IFERROR(VLOOKUP($A23,'[70]Reg Revenue'!$B:$R,6,0),0)</f>
        <v>0</v>
      </c>
      <c r="I23" s="16">
        <f>IFERROR(VLOOKUP($A23,'[70]Reg Revenue'!$B:$R,7,0),0)</f>
        <v>0</v>
      </c>
      <c r="J23" s="16">
        <f>IFERROR(VLOOKUP($A23,'[70]Reg Revenue'!$B:$R,8,0),0)</f>
        <v>0</v>
      </c>
      <c r="K23" s="16">
        <f>IFERROR(VLOOKUP($A23,'[70]Reg Revenue'!$B:$R,9,0),0)</f>
        <v>0</v>
      </c>
      <c r="L23" s="16">
        <f>IFERROR(VLOOKUP($A23,'[70]Reg Revenue'!$B:$R,10,0),0)</f>
        <v>121.61</v>
      </c>
      <c r="M23" s="16">
        <f>IFERROR(VLOOKUP($A23,'[70]Reg Revenue'!$B:$R,11,0),0)+IFERROR(VLOOKUP($A23,'[70]Reg Revenue'!$B:$R,12,0),0)</f>
        <v>291.11</v>
      </c>
      <c r="N23" s="16">
        <f>IFERROR(VLOOKUP($A23,'[70]Reg Revenue'!$B:$R,13,0),0)</f>
        <v>66.37</v>
      </c>
      <c r="O23" s="16">
        <f>IFERROR(VLOOKUP($A23,'[70]Reg Revenue'!$B:$R,14,0),0)</f>
        <v>250.61</v>
      </c>
      <c r="P23" s="16">
        <f>IFERROR(VLOOKUP($A23,'[70]Reg Revenue'!$B:$R,15,0),0)</f>
        <v>103.18</v>
      </c>
      <c r="Q23" s="16">
        <f t="shared" si="1"/>
        <v>936.06000000000017</v>
      </c>
      <c r="R23" s="17">
        <f>+VLOOKUP(A:A,'[70]Service Codes'!B:G,6,0)</f>
        <v>32001</v>
      </c>
      <c r="S23" s="16">
        <f t="shared" si="2"/>
        <v>14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 t="shared" si="2"/>
        <v>16.500678426051561</v>
      </c>
      <c r="AA23" s="16">
        <f t="shared" si="2"/>
        <v>39.499321573948443</v>
      </c>
      <c r="AB23" s="16">
        <f t="shared" si="2"/>
        <v>9.0054274084124835</v>
      </c>
      <c r="AC23" s="16">
        <f t="shared" si="2"/>
        <v>34.004070556309365</v>
      </c>
      <c r="AD23" s="16">
        <f t="shared" si="2"/>
        <v>14</v>
      </c>
      <c r="AE23" s="278">
        <f t="shared" si="3"/>
        <v>127.00949796472185</v>
      </c>
      <c r="AF23" s="16">
        <f t="shared" si="4"/>
        <v>10.584124830393487</v>
      </c>
      <c r="AG23"/>
      <c r="AH23"/>
      <c r="AI23"/>
      <c r="AJ23"/>
      <c r="AK23"/>
      <c r="AL23"/>
      <c r="AM23" s="249">
        <v>7.57</v>
      </c>
      <c r="AN23" s="248">
        <f t="shared" si="5"/>
        <v>1.063134904402611</v>
      </c>
      <c r="AO23" s="18">
        <f t="shared" si="6"/>
        <v>135.02823047694818</v>
      </c>
      <c r="AP23" s="18">
        <f t="shared" si="7"/>
        <v>8.6331349044026116</v>
      </c>
      <c r="AQ23" s="18">
        <f t="shared" si="8"/>
        <v>1096.4901300698925</v>
      </c>
      <c r="AS23" s="186"/>
      <c r="AT23" s="14">
        <f t="shared" si="9"/>
        <v>961.46189959294441</v>
      </c>
      <c r="AU23" s="14">
        <f t="shared" si="10"/>
        <v>25.401899592944233</v>
      </c>
    </row>
    <row r="24" spans="1:47" s="5" customFormat="1" x14ac:dyDescent="0.25">
      <c r="A24" s="15" t="s">
        <v>396</v>
      </c>
      <c r="B24" s="15" t="str">
        <f>VLOOKUP(A24,'[70]Reg Revenue'!$B:$C,2,FALSE)</f>
        <v>DRIVE IN SERVICE</v>
      </c>
      <c r="C24" s="11" t="s">
        <v>397</v>
      </c>
      <c r="D24" s="188">
        <f>IFERROR(VLOOKUP(A24,[70]Rates!$G$1:$O$707,9,FALSE),0)</f>
        <v>7.75</v>
      </c>
      <c r="E24" s="16">
        <f>IFERROR(VLOOKUP($A24,'[70]Reg Revenue'!$B:$R,3,0),0)</f>
        <v>442.69</v>
      </c>
      <c r="F24" s="16">
        <f>IFERROR(VLOOKUP($A24,'[70]Reg Revenue'!$B:$R,4,0),0)</f>
        <v>438.36</v>
      </c>
      <c r="G24" s="16">
        <f>IFERROR(VLOOKUP($A24,'[70]Reg Revenue'!$B:$R,5,0),0)</f>
        <v>435.78999999999996</v>
      </c>
      <c r="H24" s="16">
        <f>IFERROR(VLOOKUP($A24,'[70]Reg Revenue'!$B:$R,6,0),0)</f>
        <v>435.78999999999996</v>
      </c>
      <c r="I24" s="16">
        <f>IFERROR(VLOOKUP($A24,'[70]Reg Revenue'!$B:$R,7,0),0)</f>
        <v>428.03999999999996</v>
      </c>
      <c r="J24" s="16">
        <f>IFERROR(VLOOKUP($A24,'[70]Reg Revenue'!$B:$R,8,0),0)</f>
        <v>428.03999999999996</v>
      </c>
      <c r="K24" s="16">
        <f>IFERROR(VLOOKUP($A24,'[70]Reg Revenue'!$B:$R,9,0),0)</f>
        <v>445.27000000000004</v>
      </c>
      <c r="L24" s="16">
        <f>IFERROR(VLOOKUP($A24,'[70]Reg Revenue'!$B:$R,10,0),0)</f>
        <v>357.41000000000008</v>
      </c>
      <c r="M24" s="16">
        <f>IFERROR(VLOOKUP($A24,'[70]Reg Revenue'!$B:$R,11,0),0)+IFERROR(VLOOKUP($A24,'[70]Reg Revenue'!$B:$R,12,0),0)</f>
        <v>447.95</v>
      </c>
      <c r="N24" s="16">
        <f>IFERROR(VLOOKUP($A24,'[70]Reg Revenue'!$B:$R,13,0),0)</f>
        <v>452.25</v>
      </c>
      <c r="O24" s="16">
        <f>IFERROR(VLOOKUP($A24,'[70]Reg Revenue'!$B:$R,14,0),0)</f>
        <v>451.28999999999996</v>
      </c>
      <c r="P24" s="16">
        <f>IFERROR(VLOOKUP($A24,'[70]Reg Revenue'!$B:$R,15,0),0)</f>
        <v>451.28999999999996</v>
      </c>
      <c r="Q24" s="16">
        <f t="shared" si="1"/>
        <v>5214.17</v>
      </c>
      <c r="R24" s="17">
        <f>+VLOOKUP(A:A,'[70]Service Codes'!B:G,6,0)</f>
        <v>32001</v>
      </c>
      <c r="S24" s="16">
        <f t="shared" si="2"/>
        <v>57.121290322580641</v>
      </c>
      <c r="T24" s="16">
        <f t="shared" si="2"/>
        <v>56.56258064516129</v>
      </c>
      <c r="U24" s="16">
        <f t="shared" si="2"/>
        <v>56.23096774193548</v>
      </c>
      <c r="V24" s="16">
        <f t="shared" si="2"/>
        <v>56.23096774193548</v>
      </c>
      <c r="W24" s="16">
        <f t="shared" si="2"/>
        <v>55.23096774193548</v>
      </c>
      <c r="X24" s="16">
        <f t="shared" si="2"/>
        <v>55.23096774193548</v>
      </c>
      <c r="Y24" s="16">
        <f t="shared" si="2"/>
        <v>57.454193548387103</v>
      </c>
      <c r="Z24" s="16">
        <f t="shared" si="2"/>
        <v>46.117419354838724</v>
      </c>
      <c r="AA24" s="16">
        <f t="shared" si="2"/>
        <v>57.8</v>
      </c>
      <c r="AB24" s="16">
        <f t="shared" si="2"/>
        <v>58.354838709677416</v>
      </c>
      <c r="AC24" s="16">
        <f t="shared" si="2"/>
        <v>58.23096774193548</v>
      </c>
      <c r="AD24" s="16">
        <f t="shared" si="2"/>
        <v>58.23096774193548</v>
      </c>
      <c r="AE24" s="16">
        <f t="shared" si="3"/>
        <v>672.79612903225814</v>
      </c>
      <c r="AF24" s="16">
        <f t="shared" si="4"/>
        <v>56.066344086021509</v>
      </c>
      <c r="AG24"/>
      <c r="AH24"/>
      <c r="AI24"/>
      <c r="AJ24"/>
      <c r="AK24"/>
      <c r="AL24"/>
      <c r="AM24" s="18">
        <f t="shared" si="11"/>
        <v>7.75</v>
      </c>
      <c r="AN24" s="248">
        <f t="shared" si="5"/>
        <v>1.0884142019973893</v>
      </c>
      <c r="AO24" s="18">
        <f t="shared" si="6"/>
        <v>732.28086188757777</v>
      </c>
      <c r="AP24" s="18">
        <f t="shared" si="7"/>
        <v>8.8384142019973897</v>
      </c>
      <c r="AQ24" s="18">
        <f t="shared" si="8"/>
        <v>5946.4508618875789</v>
      </c>
      <c r="AS24" s="186"/>
      <c r="AT24" s="14">
        <f t="shared" si="9"/>
        <v>5214.170000000001</v>
      </c>
      <c r="AU24" s="14">
        <f t="shared" si="10"/>
        <v>0</v>
      </c>
    </row>
    <row r="25" spans="1:47" s="5" customFormat="1" x14ac:dyDescent="0.25">
      <c r="A25" s="15" t="s">
        <v>398</v>
      </c>
      <c r="B25" s="15" t="str">
        <f>VLOOKUP(A25,'[70]Reg Revenue'!$B:$C,2,FALSE)</f>
        <v>DRIVE IN SVC RESI MNTHLY</v>
      </c>
      <c r="C25" s="11" t="s">
        <v>397</v>
      </c>
      <c r="D25" s="188">
        <f>IFERROR(VLOOKUP(A25,[70]Rates!$G$1:$O$707,9,FALSE),0)</f>
        <v>1.79</v>
      </c>
      <c r="E25" s="16">
        <f>IFERROR(VLOOKUP($A25,'[70]Reg Revenue'!$B:$R,3,0),0)</f>
        <v>14.32</v>
      </c>
      <c r="F25" s="16">
        <f>IFERROR(VLOOKUP($A25,'[70]Reg Revenue'!$B:$R,4,0),0)</f>
        <v>16.11</v>
      </c>
      <c r="G25" s="16">
        <f>IFERROR(VLOOKUP($A25,'[70]Reg Revenue'!$B:$R,5,0),0)</f>
        <v>16.11</v>
      </c>
      <c r="H25" s="16">
        <f>IFERROR(VLOOKUP($A25,'[70]Reg Revenue'!$B:$R,6,0),0)</f>
        <v>16.11</v>
      </c>
      <c r="I25" s="16">
        <f>IFERROR(VLOOKUP($A25,'[70]Reg Revenue'!$B:$R,7,0),0)</f>
        <v>16.11</v>
      </c>
      <c r="J25" s="16">
        <f>IFERROR(VLOOKUP($A25,'[70]Reg Revenue'!$B:$R,8,0),0)</f>
        <v>14.32</v>
      </c>
      <c r="K25" s="16">
        <f>IFERROR(VLOOKUP($A25,'[70]Reg Revenue'!$B:$R,9,0),0)</f>
        <v>16.11</v>
      </c>
      <c r="L25" s="16">
        <f>IFERROR(VLOOKUP($A25,'[70]Reg Revenue'!$B:$R,10,0),0)</f>
        <v>16.11</v>
      </c>
      <c r="M25" s="16">
        <f>IFERROR(VLOOKUP($A25,'[70]Reg Revenue'!$B:$R,11,0),0)+IFERROR(VLOOKUP($A25,'[70]Reg Revenue'!$B:$R,12,0),0)</f>
        <v>17.009999999999998</v>
      </c>
      <c r="N25" s="16">
        <f>IFERROR(VLOOKUP($A25,'[70]Reg Revenue'!$B:$R,13,0),0)</f>
        <v>17</v>
      </c>
      <c r="O25" s="16">
        <f>IFERROR(VLOOKUP($A25,'[70]Reg Revenue'!$B:$R,14,0),0)</f>
        <v>17.100000000000001</v>
      </c>
      <c r="P25" s="16">
        <f>IFERROR(VLOOKUP($A25,'[70]Reg Revenue'!$B:$R,15,0),0)</f>
        <v>17.100000000000001</v>
      </c>
      <c r="Q25" s="16">
        <f t="shared" si="1"/>
        <v>193.50999999999996</v>
      </c>
      <c r="R25" s="17">
        <f>+VLOOKUP(A:A,'[70]Service Codes'!B:G,6,0)</f>
        <v>32001</v>
      </c>
      <c r="S25" s="16">
        <f t="shared" si="2"/>
        <v>8</v>
      </c>
      <c r="T25" s="16">
        <f t="shared" si="2"/>
        <v>9</v>
      </c>
      <c r="U25" s="16">
        <f t="shared" si="2"/>
        <v>9</v>
      </c>
      <c r="V25" s="16">
        <f t="shared" si="2"/>
        <v>9</v>
      </c>
      <c r="W25" s="16">
        <f t="shared" si="2"/>
        <v>9</v>
      </c>
      <c r="X25" s="16">
        <f t="shared" si="2"/>
        <v>8</v>
      </c>
      <c r="Y25" s="16">
        <f t="shared" si="2"/>
        <v>9</v>
      </c>
      <c r="Z25" s="16">
        <f t="shared" si="2"/>
        <v>9</v>
      </c>
      <c r="AA25" s="16">
        <f t="shared" si="2"/>
        <v>9.5027932960893846</v>
      </c>
      <c r="AB25" s="16">
        <f t="shared" si="2"/>
        <v>9.4972067039106136</v>
      </c>
      <c r="AC25" s="16">
        <f t="shared" si="2"/>
        <v>9.5530726256983254</v>
      </c>
      <c r="AD25" s="16">
        <f t="shared" si="2"/>
        <v>9.5530726256983254</v>
      </c>
      <c r="AE25" s="16">
        <f t="shared" si="3"/>
        <v>108.10614525139664</v>
      </c>
      <c r="AF25" s="16">
        <f t="shared" si="4"/>
        <v>9.0088454376163867</v>
      </c>
      <c r="AG25"/>
      <c r="AH25"/>
      <c r="AI25"/>
      <c r="AJ25"/>
      <c r="AK25"/>
      <c r="AL25"/>
      <c r="AM25" s="18">
        <f t="shared" si="11"/>
        <v>1.79</v>
      </c>
      <c r="AN25" s="248">
        <f t="shared" si="5"/>
        <v>0.25138857052584862</v>
      </c>
      <c r="AO25" s="18">
        <f t="shared" si="6"/>
        <v>27.176649319808359</v>
      </c>
      <c r="AP25" s="18">
        <f t="shared" si="7"/>
        <v>2.0413885705258488</v>
      </c>
      <c r="AQ25" s="18">
        <f t="shared" si="8"/>
        <v>220.68664931980837</v>
      </c>
      <c r="AS25" s="186"/>
      <c r="AT25" s="14">
        <f t="shared" si="9"/>
        <v>193.51</v>
      </c>
      <c r="AU25" s="14">
        <f t="shared" si="10"/>
        <v>0</v>
      </c>
    </row>
    <row r="26" spans="1:47" s="5" customFormat="1" x14ac:dyDescent="0.25">
      <c r="A26" s="15" t="s">
        <v>399</v>
      </c>
      <c r="B26" s="15" t="str">
        <f>VLOOKUP(A26,'[70]Reg Revenue'!$B:$C,2,FALSE)</f>
        <v>DELIVERY CHARGE</v>
      </c>
      <c r="C26" s="11" t="s">
        <v>14</v>
      </c>
      <c r="D26" s="188">
        <f>IFERROR(VLOOKUP(A26,[70]Rates!$G$1:$O$707,9,FALSE),0)</f>
        <v>17.37</v>
      </c>
      <c r="E26" s="16">
        <f>IFERROR(VLOOKUP($A26,'[70]Reg Revenue'!$B:$R,3,0),0)</f>
        <v>764.29000000000008</v>
      </c>
      <c r="F26" s="16">
        <f>IFERROR(VLOOKUP($A26,'[70]Reg Revenue'!$B:$R,4,0),0)</f>
        <v>781.65</v>
      </c>
      <c r="G26" s="16">
        <f>IFERROR(VLOOKUP($A26,'[70]Reg Revenue'!$B:$R,5,0),0)</f>
        <v>477.67</v>
      </c>
      <c r="H26" s="16">
        <f>IFERROR(VLOOKUP($A26,'[70]Reg Revenue'!$B:$R,6,0),0)</f>
        <v>321.35000000000002</v>
      </c>
      <c r="I26" s="16">
        <f>IFERROR(VLOOKUP($A26,'[70]Reg Revenue'!$B:$R,7,0),0)</f>
        <v>260.54000000000002</v>
      </c>
      <c r="J26" s="16">
        <f>IFERROR(VLOOKUP($A26,'[70]Reg Revenue'!$B:$R,8,0),0)</f>
        <v>147.65000000000003</v>
      </c>
      <c r="K26" s="16">
        <f>IFERROR(VLOOKUP($A26,'[70]Reg Revenue'!$B:$R,9,0),0)</f>
        <v>364.77</v>
      </c>
      <c r="L26" s="16">
        <f>IFERROR(VLOOKUP($A26,'[70]Reg Revenue'!$B:$R,10,0),0)</f>
        <v>269.23</v>
      </c>
      <c r="M26" s="16">
        <f>IFERROR(VLOOKUP($A26,'[70]Reg Revenue'!$B:$R,11,0),0)+IFERROR(VLOOKUP($A26,'[70]Reg Revenue'!$B:$R,12,0),0)</f>
        <v>260.56</v>
      </c>
      <c r="N26" s="16">
        <f>IFERROR(VLOOKUP($A26,'[70]Reg Revenue'!$B:$R,13,0),0)</f>
        <v>633.99999999999989</v>
      </c>
      <c r="O26" s="16">
        <f>IFERROR(VLOOKUP($A26,'[70]Reg Revenue'!$B:$R,14,0),0)</f>
        <v>634.01</v>
      </c>
      <c r="P26" s="16">
        <f>IFERROR(VLOOKUP($A26,'[70]Reg Revenue'!$B:$R,15,0),0)</f>
        <v>503.71999999999997</v>
      </c>
      <c r="Q26" s="16">
        <f t="shared" si="1"/>
        <v>5419.4400000000005</v>
      </c>
      <c r="R26" s="17">
        <f>+VLOOKUP(A:A,'[70]Service Codes'!B:G,6,0)</f>
        <v>32001</v>
      </c>
      <c r="S26" s="16">
        <f t="shared" si="2"/>
        <v>44.000575705238923</v>
      </c>
      <c r="T26" s="16">
        <f t="shared" si="2"/>
        <v>44.999999999999993</v>
      </c>
      <c r="U26" s="16">
        <f t="shared" si="2"/>
        <v>27.499712147380542</v>
      </c>
      <c r="V26" s="16">
        <f t="shared" si="2"/>
        <v>18.500287852619458</v>
      </c>
      <c r="W26" s="16">
        <f t="shared" si="2"/>
        <v>14.999424294761083</v>
      </c>
      <c r="X26" s="16">
        <f t="shared" si="2"/>
        <v>8.5002878526194596</v>
      </c>
      <c r="Y26" s="16">
        <f t="shared" si="2"/>
        <v>20.999999999999996</v>
      </c>
      <c r="Z26" s="16">
        <f t="shared" si="2"/>
        <v>15.499712147380542</v>
      </c>
      <c r="AA26" s="16">
        <f t="shared" si="2"/>
        <v>15.000575705238917</v>
      </c>
      <c r="AB26" s="16">
        <f t="shared" si="2"/>
        <v>36.499712147380535</v>
      </c>
      <c r="AC26" s="16">
        <f t="shared" si="2"/>
        <v>36.500287852619458</v>
      </c>
      <c r="AD26" s="16">
        <f t="shared" si="2"/>
        <v>28.999424294761077</v>
      </c>
      <c r="AE26" s="16">
        <f t="shared" si="3"/>
        <v>312</v>
      </c>
      <c r="AF26" s="16">
        <f t="shared" si="4"/>
        <v>26</v>
      </c>
      <c r="AG26"/>
      <c r="AH26"/>
      <c r="AI26"/>
      <c r="AJ26"/>
      <c r="AK26"/>
      <c r="AL26"/>
      <c r="AM26" s="18">
        <f t="shared" si="11"/>
        <v>17.37</v>
      </c>
      <c r="AN26" s="248">
        <f t="shared" si="5"/>
        <v>2.439452217896084</v>
      </c>
      <c r="AO26" s="18">
        <f t="shared" si="6"/>
        <v>761.1090919835782</v>
      </c>
      <c r="AP26" s="18">
        <f t="shared" si="7"/>
        <v>19.809452217896084</v>
      </c>
      <c r="AQ26" s="18">
        <f t="shared" si="8"/>
        <v>6180.5490919835784</v>
      </c>
      <c r="AS26" s="186"/>
      <c r="AT26" s="14">
        <f t="shared" si="9"/>
        <v>5419.4400000000005</v>
      </c>
      <c r="AU26" s="14">
        <f t="shared" si="10"/>
        <v>0</v>
      </c>
    </row>
    <row r="27" spans="1:47" s="5" customFormat="1" x14ac:dyDescent="0.25">
      <c r="A27" s="15" t="s">
        <v>400</v>
      </c>
      <c r="B27" s="15" t="str">
        <f>VLOOKUP(A27,'[70]Reg Revenue'!$B:$C,2,FALSE)</f>
        <v>SERVICE RESTART FEE</v>
      </c>
      <c r="C27" s="11" t="s">
        <v>401</v>
      </c>
      <c r="D27" s="188">
        <f>IFERROR(VLOOKUP(A27,[70]Rates!$G$1:$O$707,9,FALSE),0)</f>
        <v>15.79</v>
      </c>
      <c r="E27" s="16">
        <f>IFERROR(VLOOKUP($A27,'[70]Reg Revenue'!$B:$R,3,0),0)</f>
        <v>568.44999999999993</v>
      </c>
      <c r="F27" s="16">
        <f>IFERROR(VLOOKUP($A27,'[70]Reg Revenue'!$B:$R,4,0),0)</f>
        <v>805.29</v>
      </c>
      <c r="G27" s="16">
        <f>IFERROR(VLOOKUP($A27,'[70]Reg Revenue'!$B:$R,5,0),0)</f>
        <v>576.34</v>
      </c>
      <c r="H27" s="16">
        <f>IFERROR(VLOOKUP($A27,'[70]Reg Revenue'!$B:$R,6,0),0)</f>
        <v>837.24999999999989</v>
      </c>
      <c r="I27" s="16">
        <f>IFERROR(VLOOKUP($A27,'[70]Reg Revenue'!$B:$R,7,0),0)</f>
        <v>725.95</v>
      </c>
      <c r="J27" s="16">
        <f>IFERROR(VLOOKUP($A27,'[70]Reg Revenue'!$B:$R,8,0),0)</f>
        <v>300.01000000000005</v>
      </c>
      <c r="K27" s="16">
        <f>IFERROR(VLOOKUP($A27,'[70]Reg Revenue'!$B:$R,9,0),0)</f>
        <v>284.22000000000003</v>
      </c>
      <c r="L27" s="16">
        <f>IFERROR(VLOOKUP($A27,'[70]Reg Revenue'!$B:$R,10,0),0)</f>
        <v>450.01000000000005</v>
      </c>
      <c r="M27" s="16">
        <f>IFERROR(VLOOKUP($A27,'[70]Reg Revenue'!$B:$R,11,0),0)+IFERROR(VLOOKUP($A27,'[70]Reg Revenue'!$B:$R,12,0),0)</f>
        <v>600.0200000000001</v>
      </c>
      <c r="N27" s="16">
        <f>IFERROR(VLOOKUP($A27,'[70]Reg Revenue'!$B:$R,13,0),0)</f>
        <v>221.05999999999997</v>
      </c>
      <c r="O27" s="16">
        <f>IFERROR(VLOOKUP($A27,'[70]Reg Revenue'!$B:$R,14,0),0)</f>
        <v>497.4</v>
      </c>
      <c r="P27" s="16">
        <f>IFERROR(VLOOKUP($A27,'[70]Reg Revenue'!$B:$R,15,0),0)</f>
        <v>213.14999999999998</v>
      </c>
      <c r="Q27" s="16">
        <f t="shared" si="1"/>
        <v>6079.1500000000005</v>
      </c>
      <c r="R27" s="17">
        <f>+VLOOKUP(A:A,'[70]Service Codes'!B:G,6,0)</f>
        <v>32000</v>
      </c>
      <c r="S27" s="16">
        <f t="shared" si="2"/>
        <v>36.000633312222924</v>
      </c>
      <c r="T27" s="16">
        <f t="shared" si="2"/>
        <v>51</v>
      </c>
      <c r="U27" s="16">
        <f t="shared" si="2"/>
        <v>36.500316656111465</v>
      </c>
      <c r="V27" s="16">
        <f t="shared" si="2"/>
        <v>53.024065864471183</v>
      </c>
      <c r="W27" s="16">
        <f t="shared" si="2"/>
        <v>45.975300823305894</v>
      </c>
      <c r="X27" s="16">
        <f t="shared" si="2"/>
        <v>19.000000000000004</v>
      </c>
      <c r="Y27" s="16">
        <f t="shared" si="2"/>
        <v>18.000000000000004</v>
      </c>
      <c r="Z27" s="16">
        <f t="shared" si="2"/>
        <v>28.499683343888542</v>
      </c>
      <c r="AA27" s="16">
        <f t="shared" si="2"/>
        <v>38.000000000000007</v>
      </c>
      <c r="AB27" s="16">
        <f t="shared" si="2"/>
        <v>13.999999999999998</v>
      </c>
      <c r="AC27" s="16">
        <f t="shared" si="2"/>
        <v>31.500949968334389</v>
      </c>
      <c r="AD27" s="16">
        <f t="shared" si="2"/>
        <v>13.499050031665611</v>
      </c>
      <c r="AE27" s="16">
        <f t="shared" si="3"/>
        <v>385.00000000000006</v>
      </c>
      <c r="AF27" s="16">
        <f t="shared" si="4"/>
        <v>32.083333333333336</v>
      </c>
      <c r="AG27"/>
      <c r="AH27"/>
      <c r="AI27"/>
      <c r="AJ27"/>
      <c r="AK27"/>
      <c r="AL27"/>
      <c r="AM27" s="18">
        <f t="shared" si="11"/>
        <v>15.79</v>
      </c>
      <c r="AN27" s="248">
        <f t="shared" si="5"/>
        <v>2.2175561612308097</v>
      </c>
      <c r="AO27" s="18">
        <f t="shared" si="6"/>
        <v>853.75912207386182</v>
      </c>
      <c r="AP27" s="18">
        <f t="shared" si="7"/>
        <v>18.007556161230809</v>
      </c>
      <c r="AQ27" s="18">
        <f t="shared" si="8"/>
        <v>6932.9091220738628</v>
      </c>
      <c r="AS27" s="186"/>
      <c r="AT27" s="14">
        <f t="shared" si="9"/>
        <v>6079.1500000000005</v>
      </c>
      <c r="AU27" s="14">
        <f t="shared" si="10"/>
        <v>0</v>
      </c>
    </row>
    <row r="28" spans="1:47" s="5" customFormat="1" x14ac:dyDescent="0.25">
      <c r="A28" s="15" t="s">
        <v>402</v>
      </c>
      <c r="B28" s="15" t="str">
        <f>VLOOKUP(A28,'[70]Reg Revenue'!$B:$C,2,FALSE)</f>
        <v>ROLLOUT RESI MTHLY UP TO</v>
      </c>
      <c r="C28" s="11" t="s">
        <v>14</v>
      </c>
      <c r="D28" s="188">
        <f>IFERROR(VLOOKUP(A28,[70]Rates!$G$1:$O$707,9,FALSE),0)</f>
        <v>1.74</v>
      </c>
      <c r="E28" s="16">
        <f>IFERROR(VLOOKUP($A28,'[70]Reg Revenue'!$B:$R,3,0),0)</f>
        <v>18.27</v>
      </c>
      <c r="F28" s="16">
        <f>IFERROR(VLOOKUP($A28,'[70]Reg Revenue'!$B:$R,4,0),0)</f>
        <v>8.6999999999999993</v>
      </c>
      <c r="G28" s="16">
        <f>IFERROR(VLOOKUP($A28,'[70]Reg Revenue'!$B:$R,5,0),0)</f>
        <v>6.09</v>
      </c>
      <c r="H28" s="16">
        <f>IFERROR(VLOOKUP($A28,'[70]Reg Revenue'!$B:$R,6,0),0)</f>
        <v>4.3499999999999996</v>
      </c>
      <c r="I28" s="16">
        <f>IFERROR(VLOOKUP($A28,'[70]Reg Revenue'!$B:$R,7,0),0)</f>
        <v>3.48</v>
      </c>
      <c r="J28" s="16">
        <f>IFERROR(VLOOKUP($A28,'[70]Reg Revenue'!$B:$R,8,0),0)</f>
        <v>11.309999999999999</v>
      </c>
      <c r="K28" s="16">
        <f>IFERROR(VLOOKUP($A28,'[70]Reg Revenue'!$B:$R,9,0),0)</f>
        <v>11.31</v>
      </c>
      <c r="L28" s="16">
        <f>IFERROR(VLOOKUP($A28,'[70]Reg Revenue'!$B:$R,10,0),0)</f>
        <v>13.149999999999999</v>
      </c>
      <c r="M28" s="16">
        <f>IFERROR(VLOOKUP($A28,'[70]Reg Revenue'!$B:$R,11,0),0)+IFERROR(VLOOKUP($A28,'[70]Reg Revenue'!$B:$R,12,0),0)</f>
        <v>17.399999999999999</v>
      </c>
      <c r="N28" s="16">
        <f>IFERROR(VLOOKUP($A28,'[70]Reg Revenue'!$B:$R,13,0),0)</f>
        <v>19.14</v>
      </c>
      <c r="O28" s="16">
        <f>IFERROR(VLOOKUP($A28,'[70]Reg Revenue'!$B:$R,14,0),0)</f>
        <v>17.88</v>
      </c>
      <c r="P28" s="16">
        <f>IFERROR(VLOOKUP($A28,'[70]Reg Revenue'!$B:$R,15,0),0)</f>
        <v>17.010000000000002</v>
      </c>
      <c r="Q28" s="16">
        <f t="shared" si="1"/>
        <v>148.09</v>
      </c>
      <c r="R28" s="17">
        <f>+VLOOKUP(A:A,'[70]Service Codes'!B:G,6,0)</f>
        <v>32001</v>
      </c>
      <c r="S28" s="16">
        <f t="shared" si="2"/>
        <v>10.5</v>
      </c>
      <c r="T28" s="16">
        <f t="shared" si="2"/>
        <v>5</v>
      </c>
      <c r="U28" s="16">
        <f t="shared" si="2"/>
        <v>3.5</v>
      </c>
      <c r="V28" s="16">
        <f t="shared" si="2"/>
        <v>2.5</v>
      </c>
      <c r="W28" s="16">
        <f t="shared" si="2"/>
        <v>2</v>
      </c>
      <c r="X28" s="16">
        <f t="shared" si="2"/>
        <v>6.4999999999999991</v>
      </c>
      <c r="Y28" s="16">
        <f t="shared" si="2"/>
        <v>6.5</v>
      </c>
      <c r="Z28" s="16">
        <f t="shared" si="2"/>
        <v>7.5574712643678152</v>
      </c>
      <c r="AA28" s="16">
        <f t="shared" si="2"/>
        <v>10</v>
      </c>
      <c r="AB28" s="16">
        <f t="shared" si="2"/>
        <v>11</v>
      </c>
      <c r="AC28" s="16">
        <f t="shared" si="2"/>
        <v>10.275862068965516</v>
      </c>
      <c r="AD28" s="16">
        <f t="shared" si="2"/>
        <v>9.7758620689655178</v>
      </c>
      <c r="AE28" s="16">
        <f t="shared" si="3"/>
        <v>85.109195402298866</v>
      </c>
      <c r="AF28" s="16">
        <f t="shared" si="4"/>
        <v>7.0924329501915722</v>
      </c>
      <c r="AG28"/>
      <c r="AH28"/>
      <c r="AI28"/>
      <c r="AJ28"/>
      <c r="AK28"/>
      <c r="AL28"/>
      <c r="AM28" s="18">
        <f t="shared" si="11"/>
        <v>1.74</v>
      </c>
      <c r="AN28" s="248">
        <f t="shared" si="5"/>
        <v>0.24436654341618802</v>
      </c>
      <c r="AO28" s="18">
        <f t="shared" si="6"/>
        <v>20.797839893392695</v>
      </c>
      <c r="AP28" s="18">
        <f t="shared" si="7"/>
        <v>1.9843665434161881</v>
      </c>
      <c r="AQ28" s="18">
        <f t="shared" si="8"/>
        <v>168.88783989339274</v>
      </c>
      <c r="AS28" s="186"/>
      <c r="AT28" s="14">
        <f t="shared" si="9"/>
        <v>148.09000000000003</v>
      </c>
      <c r="AU28" s="14">
        <f t="shared" si="10"/>
        <v>0</v>
      </c>
    </row>
    <row r="29" spans="1:47" s="5" customFormat="1" x14ac:dyDescent="0.25">
      <c r="A29" s="15" t="s">
        <v>403</v>
      </c>
      <c r="B29" s="15" t="str">
        <f>VLOOKUP(A29,'[70]Reg Revenue'!$B:$C,2,FALSE)</f>
        <v>Rollout 25ft/can per pick up</v>
      </c>
      <c r="C29" s="11" t="s">
        <v>404</v>
      </c>
      <c r="D29" s="188">
        <f>IFERROR(VLOOKUP(A29,[70]Rates!$G$1:$O$707,9,FALSE),0)</f>
        <v>7.5350000000000001</v>
      </c>
      <c r="E29" s="16">
        <f>IFERROR(VLOOKUP($A29,'[70]Reg Revenue'!$B:$R,3,0),0)</f>
        <v>144.53</v>
      </c>
      <c r="F29" s="16">
        <f>IFERROR(VLOOKUP($A29,'[70]Reg Revenue'!$B:$R,4,0),0)</f>
        <v>89.9</v>
      </c>
      <c r="G29" s="16">
        <f>IFERROR(VLOOKUP($A29,'[70]Reg Revenue'!$B:$R,5,0),0)</f>
        <v>92.41</v>
      </c>
      <c r="H29" s="16">
        <f>IFERROR(VLOOKUP($A29,'[70]Reg Revenue'!$B:$R,6,0),0)</f>
        <v>91.550000000000011</v>
      </c>
      <c r="I29" s="16">
        <f>IFERROR(VLOOKUP($A29,'[70]Reg Revenue'!$B:$R,7,0),0)</f>
        <v>106.61</v>
      </c>
      <c r="J29" s="16">
        <f>IFERROR(VLOOKUP($A29,'[70]Reg Revenue'!$B:$R,8,0),0)</f>
        <v>136.76</v>
      </c>
      <c r="K29" s="16">
        <f>IFERROR(VLOOKUP($A29,'[70]Reg Revenue'!$B:$R,9,0),0)</f>
        <v>174.43</v>
      </c>
      <c r="L29" s="16">
        <f>IFERROR(VLOOKUP($A29,'[70]Reg Revenue'!$B:$R,10,0),0)</f>
        <v>222.98</v>
      </c>
      <c r="M29" s="16">
        <f>IFERROR(VLOOKUP($A29,'[70]Reg Revenue'!$B:$R,11,0),0)+IFERROR(VLOOKUP($A29,'[70]Reg Revenue'!$B:$R,12,0),0)</f>
        <v>237.10000000000002</v>
      </c>
      <c r="N29" s="16">
        <f>IFERROR(VLOOKUP($A29,'[70]Reg Revenue'!$B:$R,13,0),0)</f>
        <v>241.3</v>
      </c>
      <c r="O29" s="16">
        <f>IFERROR(VLOOKUP($A29,'[70]Reg Revenue'!$B:$R,14,0),0)</f>
        <v>229.68</v>
      </c>
      <c r="P29" s="16">
        <f>IFERROR(VLOOKUP($A29,'[70]Reg Revenue'!$B:$R,15,0),0)</f>
        <v>232.43</v>
      </c>
      <c r="Q29" s="16">
        <f t="shared" si="1"/>
        <v>1999.68</v>
      </c>
      <c r="R29" s="17">
        <f>+VLOOKUP(A:A,'[70]Service Codes'!B:G,6,0)</f>
        <v>32001</v>
      </c>
      <c r="S29" s="16">
        <f t="shared" si="2"/>
        <v>19.181154611811547</v>
      </c>
      <c r="T29" s="16">
        <f t="shared" si="2"/>
        <v>11.930988719309887</v>
      </c>
      <c r="U29" s="16">
        <f t="shared" si="2"/>
        <v>12.264100862641008</v>
      </c>
      <c r="V29" s="16">
        <f t="shared" si="2"/>
        <v>12.149966821499669</v>
      </c>
      <c r="W29" s="16">
        <f t="shared" si="2"/>
        <v>14.148639681486397</v>
      </c>
      <c r="X29" s="16">
        <f t="shared" si="2"/>
        <v>18.149966821499667</v>
      </c>
      <c r="Y29" s="16">
        <f t="shared" si="2"/>
        <v>23.149303251493034</v>
      </c>
      <c r="Z29" s="16">
        <f t="shared" si="2"/>
        <v>29.592568015925679</v>
      </c>
      <c r="AA29" s="16">
        <f t="shared" si="2"/>
        <v>31.466489714664899</v>
      </c>
      <c r="AB29" s="16">
        <f t="shared" si="2"/>
        <v>32.023888520238884</v>
      </c>
      <c r="AC29" s="16">
        <f t="shared" si="2"/>
        <v>30.481751824817518</v>
      </c>
      <c r="AD29" s="16">
        <f t="shared" si="2"/>
        <v>30.846715328467155</v>
      </c>
      <c r="AE29" s="16">
        <f t="shared" si="3"/>
        <v>265.38553417385538</v>
      </c>
      <c r="AF29" s="16">
        <f t="shared" si="4"/>
        <v>22.115461181154615</v>
      </c>
      <c r="AG29"/>
      <c r="AH29"/>
      <c r="AI29"/>
      <c r="AJ29"/>
      <c r="AK29"/>
      <c r="AL29"/>
      <c r="AM29" s="18">
        <f t="shared" si="11"/>
        <v>7.5350000000000001</v>
      </c>
      <c r="AN29" s="248">
        <f t="shared" si="5"/>
        <v>1.0582194854258486</v>
      </c>
      <c r="AO29" s="18">
        <f t="shared" si="6"/>
        <v>280.83614341292122</v>
      </c>
      <c r="AP29" s="18">
        <f t="shared" si="7"/>
        <v>8.5932194854258483</v>
      </c>
      <c r="AQ29" s="18">
        <f t="shared" si="8"/>
        <v>2280.5161434129213</v>
      </c>
      <c r="AS29" s="186"/>
      <c r="AT29" s="14">
        <f t="shared" si="9"/>
        <v>1999.6800000000003</v>
      </c>
      <c r="AU29" s="14">
        <f t="shared" si="10"/>
        <v>0</v>
      </c>
    </row>
    <row r="30" spans="1:47" s="5" customFormat="1" x14ac:dyDescent="0.25">
      <c r="A30" s="15" t="s">
        <v>405</v>
      </c>
      <c r="B30" s="15" t="str">
        <f>VLOOKUP(A30,'[70]Reg Revenue'!$B:$C,2,FALSE)</f>
        <v>WALK IN SERVICE</v>
      </c>
      <c r="C30" s="11" t="s">
        <v>397</v>
      </c>
      <c r="D30" s="188">
        <f>2*4.33</f>
        <v>8.66</v>
      </c>
      <c r="E30" s="16">
        <f>IFERROR(VLOOKUP($A30,'[70]Reg Revenue'!$B:$R,3,0),0)</f>
        <v>93.48</v>
      </c>
      <c r="F30" s="16">
        <f>IFERROR(VLOOKUP($A30,'[70]Reg Revenue'!$B:$R,4,0),0)</f>
        <v>125.45999999999998</v>
      </c>
      <c r="G30" s="16">
        <f>IFERROR(VLOOKUP($A30,'[70]Reg Revenue'!$B:$R,5,0),0)</f>
        <v>125.46</v>
      </c>
      <c r="H30" s="16">
        <f>IFERROR(VLOOKUP($A30,'[70]Reg Revenue'!$B:$R,6,0),0)</f>
        <v>125.45999999999998</v>
      </c>
      <c r="I30" s="16">
        <f>IFERROR(VLOOKUP($A30,'[70]Reg Revenue'!$B:$R,7,0),0)</f>
        <v>123.46</v>
      </c>
      <c r="J30" s="16">
        <f>IFERROR(VLOOKUP($A30,'[70]Reg Revenue'!$B:$R,8,0),0)</f>
        <v>91.47999999999999</v>
      </c>
      <c r="K30" s="16">
        <f>IFERROR(VLOOKUP($A30,'[70]Reg Revenue'!$B:$R,9,0),0)</f>
        <v>52.64</v>
      </c>
      <c r="L30" s="16">
        <f>IFERROR(VLOOKUP($A30,'[70]Reg Revenue'!$B:$R,10,0),0)</f>
        <v>52.64</v>
      </c>
      <c r="M30" s="16">
        <f>IFERROR(VLOOKUP($A30,'[70]Reg Revenue'!$B:$R,11,0),0)+IFERROR(VLOOKUP($A30,'[70]Reg Revenue'!$B:$R,12,0),0)</f>
        <v>52.64</v>
      </c>
      <c r="N30" s="16">
        <f>IFERROR(VLOOKUP($A30,'[70]Reg Revenue'!$B:$R,13,0),0)</f>
        <v>52.64</v>
      </c>
      <c r="O30" s="16">
        <f>IFERROR(VLOOKUP($A30,'[70]Reg Revenue'!$B:$R,14,0),0)</f>
        <v>50.64</v>
      </c>
      <c r="P30" s="16">
        <f>IFERROR(VLOOKUP($A30,'[70]Reg Revenue'!$B:$R,15,0),0)</f>
        <v>50.64</v>
      </c>
      <c r="Q30" s="16">
        <f t="shared" si="1"/>
        <v>996.63999999999987</v>
      </c>
      <c r="R30" s="17">
        <f>+VLOOKUP(A:A,'[70]Service Codes'!B:G,6,0)</f>
        <v>32001</v>
      </c>
      <c r="S30" s="16">
        <f t="shared" si="2"/>
        <v>10.79445727482679</v>
      </c>
      <c r="T30" s="16">
        <f t="shared" si="2"/>
        <v>14.487297921478058</v>
      </c>
      <c r="U30" s="16">
        <f t="shared" si="2"/>
        <v>14.48729792147806</v>
      </c>
      <c r="V30" s="16">
        <f t="shared" si="2"/>
        <v>14.487297921478058</v>
      </c>
      <c r="W30" s="16">
        <f t="shared" si="2"/>
        <v>14.256351039260968</v>
      </c>
      <c r="X30" s="16">
        <f t="shared" si="2"/>
        <v>10.563510392609698</v>
      </c>
      <c r="Y30" s="16">
        <f t="shared" si="2"/>
        <v>6.0785219399538102</v>
      </c>
      <c r="Z30" s="16">
        <f t="shared" si="2"/>
        <v>6.0785219399538102</v>
      </c>
      <c r="AA30" s="16">
        <f t="shared" si="2"/>
        <v>6.0785219399538102</v>
      </c>
      <c r="AB30" s="16">
        <f t="shared" si="2"/>
        <v>6.0785219399538102</v>
      </c>
      <c r="AC30" s="16">
        <f t="shared" si="2"/>
        <v>5.8475750577367203</v>
      </c>
      <c r="AD30" s="16">
        <f t="shared" si="2"/>
        <v>5.8475750577367203</v>
      </c>
      <c r="AE30" s="16">
        <f t="shared" si="3"/>
        <v>115.08545034642034</v>
      </c>
      <c r="AF30" s="16">
        <f t="shared" si="4"/>
        <v>9.5904541955350293</v>
      </c>
      <c r="AG30"/>
      <c r="AH30"/>
      <c r="AI30"/>
      <c r="AJ30"/>
      <c r="AK30"/>
      <c r="AL30"/>
      <c r="AM30" s="18">
        <f t="shared" si="11"/>
        <v>8.66</v>
      </c>
      <c r="AN30" s="248">
        <f t="shared" si="5"/>
        <v>1.2162150953932116</v>
      </c>
      <c r="AO30" s="18">
        <f t="shared" si="6"/>
        <v>139.96866197144234</v>
      </c>
      <c r="AP30" s="18">
        <f t="shared" si="7"/>
        <v>9.8762150953932117</v>
      </c>
      <c r="AQ30" s="18">
        <f t="shared" si="8"/>
        <v>1136.6086619714426</v>
      </c>
      <c r="AS30" s="186"/>
      <c r="AT30" s="14">
        <f t="shared" si="9"/>
        <v>996.64000000000021</v>
      </c>
      <c r="AU30" s="14">
        <f t="shared" si="10"/>
        <v>0</v>
      </c>
    </row>
    <row r="31" spans="1:47" s="5" customFormat="1" x14ac:dyDescent="0.25">
      <c r="A31" s="15" t="s">
        <v>25</v>
      </c>
      <c r="B31" s="15" t="str">
        <f>VLOOKUP(A31,'[70]Reg Revenue'!$B:$C,2,FALSE)</f>
        <v>EXTRA 60GAL RESI</v>
      </c>
      <c r="C31" s="11" t="s">
        <v>14</v>
      </c>
      <c r="D31" s="188">
        <f>IFERROR(VLOOKUP(A31,[70]Rates!$G$1:$O$707,9,FALSE),0)</f>
        <v>7.1</v>
      </c>
      <c r="E31" s="16">
        <f>IFERROR(VLOOKUP($A31,'[70]Reg Revenue'!$B:$R,3,0),0)</f>
        <v>81.650000000000006</v>
      </c>
      <c r="F31" s="16">
        <f>IFERROR(VLOOKUP($A31,'[70]Reg Revenue'!$B:$R,4,0),0)</f>
        <v>163.29999999999998</v>
      </c>
      <c r="G31" s="16">
        <f>IFERROR(VLOOKUP($A31,'[70]Reg Revenue'!$B:$R,5,0),0)</f>
        <v>185.08999999999997</v>
      </c>
      <c r="H31" s="16">
        <f>IFERROR(VLOOKUP($A31,'[70]Reg Revenue'!$B:$R,6,0),0)</f>
        <v>142.47999999999999</v>
      </c>
      <c r="I31" s="16">
        <f>IFERROR(VLOOKUP($A31,'[70]Reg Revenue'!$B:$R,7,0),0)</f>
        <v>85.199999999999989</v>
      </c>
      <c r="J31" s="16">
        <f>IFERROR(VLOOKUP($A31,'[70]Reg Revenue'!$B:$R,8,0),0)</f>
        <v>99.4</v>
      </c>
      <c r="K31" s="16">
        <f>IFERROR(VLOOKUP($A31,'[70]Reg Revenue'!$B:$R,9,0),0)</f>
        <v>67.45</v>
      </c>
      <c r="L31" s="16">
        <f>IFERROR(VLOOKUP($A31,'[70]Reg Revenue'!$B:$R,10,0),0)</f>
        <v>138.45000000000002</v>
      </c>
      <c r="M31" s="16">
        <f>IFERROR(VLOOKUP($A31,'[70]Reg Revenue'!$B:$R,11,0),0)+IFERROR(VLOOKUP($A31,'[70]Reg Revenue'!$B:$R,12,0),0)</f>
        <v>138.45000000000002</v>
      </c>
      <c r="N31" s="16">
        <f>IFERROR(VLOOKUP($A31,'[70]Reg Revenue'!$B:$R,13,0),0)</f>
        <v>85.2</v>
      </c>
      <c r="O31" s="16">
        <f>IFERROR(VLOOKUP($A31,'[70]Reg Revenue'!$B:$R,14,0),0)</f>
        <v>99.399999999999991</v>
      </c>
      <c r="P31" s="16">
        <f>IFERROR(VLOOKUP($A31,'[70]Reg Revenue'!$B:$R,15,0),0)</f>
        <v>113.6</v>
      </c>
      <c r="Q31" s="16">
        <f t="shared" si="1"/>
        <v>1399.67</v>
      </c>
      <c r="R31" s="17">
        <f>+VLOOKUP(A:A,'[70]Service Codes'!B:G,6,0)</f>
        <v>32001</v>
      </c>
      <c r="S31" s="16">
        <f t="shared" si="2"/>
        <v>11.500000000000002</v>
      </c>
      <c r="T31" s="16">
        <f t="shared" si="2"/>
        <v>23</v>
      </c>
      <c r="U31" s="16">
        <f t="shared" si="2"/>
        <v>26.069014084507039</v>
      </c>
      <c r="V31" s="16">
        <f t="shared" si="2"/>
        <v>20.067605633802817</v>
      </c>
      <c r="W31" s="16">
        <f t="shared" si="2"/>
        <v>11.999999999999998</v>
      </c>
      <c r="X31" s="16">
        <f t="shared" si="2"/>
        <v>14.000000000000002</v>
      </c>
      <c r="Y31" s="16">
        <f t="shared" si="2"/>
        <v>9.5</v>
      </c>
      <c r="Z31" s="16">
        <f t="shared" si="2"/>
        <v>19.500000000000004</v>
      </c>
      <c r="AA31" s="16">
        <f t="shared" si="2"/>
        <v>19.500000000000004</v>
      </c>
      <c r="AB31" s="16">
        <f t="shared" si="2"/>
        <v>12.000000000000002</v>
      </c>
      <c r="AC31" s="16">
        <f t="shared" si="2"/>
        <v>14</v>
      </c>
      <c r="AD31" s="16">
        <f t="shared" si="2"/>
        <v>16</v>
      </c>
      <c r="AE31" s="278">
        <f t="shared" si="3"/>
        <v>197.13661971830987</v>
      </c>
      <c r="AF31" s="16">
        <f t="shared" si="4"/>
        <v>16.428051643192489</v>
      </c>
      <c r="AG31"/>
      <c r="AH31"/>
      <c r="AI31"/>
      <c r="AJ31"/>
      <c r="AK31"/>
      <c r="AL31"/>
      <c r="AM31" s="249">
        <v>7.37</v>
      </c>
      <c r="AN31" s="248">
        <f t="shared" si="5"/>
        <v>1.0350467959639689</v>
      </c>
      <c r="AO31" s="18">
        <f t="shared" si="6"/>
        <v>204.045626606604</v>
      </c>
      <c r="AP31" s="18">
        <f t="shared" si="7"/>
        <v>8.405046795963969</v>
      </c>
      <c r="AQ31" s="18">
        <f t="shared" si="8"/>
        <v>1656.9425139305479</v>
      </c>
      <c r="AS31" s="186"/>
      <c r="AT31" s="14">
        <f t="shared" si="9"/>
        <v>1452.8968873239437</v>
      </c>
      <c r="AU31" s="14">
        <f t="shared" si="10"/>
        <v>53.226887323943629</v>
      </c>
    </row>
    <row r="32" spans="1:47" s="2" customFormat="1" x14ac:dyDescent="0.25">
      <c r="A32" s="15" t="s">
        <v>26</v>
      </c>
      <c r="B32" s="15" t="str">
        <f>VLOOKUP(A32,'[70]Reg Revenue'!$B:$C,2,FALSE)</f>
        <v>EXTRA 90GAL RESI</v>
      </c>
      <c r="C32" s="11" t="s">
        <v>14</v>
      </c>
      <c r="D32" s="188">
        <f>IFERROR(VLOOKUP(A32,[70]Rates!$G$1:$O$707,9,FALSE),0)</f>
        <v>7.31</v>
      </c>
      <c r="E32" s="16">
        <f>IFERROR(VLOOKUP($A32,'[70]Reg Revenue'!$B:$R,3,0),0)</f>
        <v>18.27</v>
      </c>
      <c r="F32" s="16">
        <f>IFERROR(VLOOKUP($A32,'[70]Reg Revenue'!$B:$R,4,0),0)</f>
        <v>29.24</v>
      </c>
      <c r="G32" s="16">
        <f>IFERROR(VLOOKUP($A32,'[70]Reg Revenue'!$B:$R,5,0),0)</f>
        <v>43.86</v>
      </c>
      <c r="H32" s="16">
        <f>IFERROR(VLOOKUP($A32,'[70]Reg Revenue'!$B:$R,6,0),0)</f>
        <v>25.589999999999996</v>
      </c>
      <c r="I32" s="16">
        <f>IFERROR(VLOOKUP($A32,'[70]Reg Revenue'!$B:$R,7,0),0)</f>
        <v>40.199999999999996</v>
      </c>
      <c r="J32" s="16">
        <f>IFERROR(VLOOKUP($A32,'[70]Reg Revenue'!$B:$R,8,0),0)</f>
        <v>51.17</v>
      </c>
      <c r="K32" s="16">
        <f>IFERROR(VLOOKUP($A32,'[70]Reg Revenue'!$B:$R,9,0),0)</f>
        <v>40.209999999999994</v>
      </c>
      <c r="L32" s="16">
        <f>IFERROR(VLOOKUP($A32,'[70]Reg Revenue'!$B:$R,10,0),0)</f>
        <v>36.550000000000004</v>
      </c>
      <c r="M32" s="16">
        <f>IFERROR(VLOOKUP($A32,'[70]Reg Revenue'!$B:$R,11,0),0)+IFERROR(VLOOKUP($A32,'[70]Reg Revenue'!$B:$R,12,0),0)</f>
        <v>105.99999999999999</v>
      </c>
      <c r="N32" s="16">
        <f>IFERROR(VLOOKUP($A32,'[70]Reg Revenue'!$B:$R,13,0),0)</f>
        <v>18.27</v>
      </c>
      <c r="O32" s="16">
        <f>IFERROR(VLOOKUP($A32,'[70]Reg Revenue'!$B:$R,14,0),0)</f>
        <v>32.9</v>
      </c>
      <c r="P32" s="16">
        <f>IFERROR(VLOOKUP($A32,'[70]Reg Revenue'!$B:$R,15,0),0)</f>
        <v>32.89</v>
      </c>
      <c r="Q32" s="16">
        <f t="shared" si="1"/>
        <v>475.14999999999992</v>
      </c>
      <c r="R32" s="17">
        <f>+VLOOKUP(A:A,'[70]Service Codes'!B:G,6,0)</f>
        <v>32001</v>
      </c>
      <c r="S32" s="16">
        <f t="shared" si="2"/>
        <v>2.4993160054719561</v>
      </c>
      <c r="T32" s="16">
        <f t="shared" si="2"/>
        <v>4</v>
      </c>
      <c r="U32" s="16">
        <f t="shared" si="2"/>
        <v>6</v>
      </c>
      <c r="V32" s="16">
        <f t="shared" si="2"/>
        <v>3.5006839945280435</v>
      </c>
      <c r="W32" s="16">
        <f t="shared" si="2"/>
        <v>5.4993160054719556</v>
      </c>
      <c r="X32" s="16">
        <f t="shared" si="2"/>
        <v>7.0000000000000009</v>
      </c>
      <c r="Y32" s="16">
        <f t="shared" si="2"/>
        <v>5.5006839945280435</v>
      </c>
      <c r="Z32" s="16">
        <f t="shared" si="2"/>
        <v>5.0000000000000009</v>
      </c>
      <c r="AA32" s="16">
        <f t="shared" si="2"/>
        <v>14.500683994528043</v>
      </c>
      <c r="AB32" s="16">
        <f t="shared" si="2"/>
        <v>2.4993160054719561</v>
      </c>
      <c r="AC32" s="16">
        <f t="shared" si="2"/>
        <v>4.5006839945280435</v>
      </c>
      <c r="AD32" s="16">
        <f t="shared" si="2"/>
        <v>4.4993160054719565</v>
      </c>
      <c r="AE32" s="278">
        <f t="shared" si="3"/>
        <v>65</v>
      </c>
      <c r="AF32" s="16">
        <f t="shared" si="4"/>
        <v>5.416666666666667</v>
      </c>
      <c r="AG32"/>
      <c r="AH32"/>
      <c r="AI32"/>
      <c r="AJ32"/>
      <c r="AK32"/>
      <c r="AL32"/>
      <c r="AM32" s="249">
        <v>7.71</v>
      </c>
      <c r="AN32" s="248">
        <f t="shared" si="5"/>
        <v>1.0827965803096606</v>
      </c>
      <c r="AO32" s="18">
        <f t="shared" si="6"/>
        <v>70.381777720127943</v>
      </c>
      <c r="AP32" s="18">
        <f t="shared" si="7"/>
        <v>8.7927965803096608</v>
      </c>
      <c r="AQ32" s="18">
        <f t="shared" si="8"/>
        <v>571.53177772012793</v>
      </c>
      <c r="AS32" s="186"/>
      <c r="AT32" s="14">
        <f t="shared" si="9"/>
        <v>501.15</v>
      </c>
      <c r="AU32" s="14">
        <f t="shared" si="10"/>
        <v>26.000000000000057</v>
      </c>
    </row>
    <row r="33" spans="1:49" s="2" customFormat="1" x14ac:dyDescent="0.25">
      <c r="A33" s="15" t="s">
        <v>406</v>
      </c>
      <c r="B33" s="15" t="str">
        <f>VLOOKUP(A33,'[70]Reg Revenue'!$B:$C,2,FALSE)</f>
        <v>SPECIAL PICKUP</v>
      </c>
      <c r="C33" s="11" t="s">
        <v>14</v>
      </c>
      <c r="D33" s="188">
        <v>13.89</v>
      </c>
      <c r="E33" s="16">
        <f>IFERROR(VLOOKUP($A33,'[70]Reg Revenue'!$B:$R,3,0),0)</f>
        <v>0</v>
      </c>
      <c r="F33" s="16">
        <f>IFERROR(VLOOKUP($A33,'[70]Reg Revenue'!$B:$R,4,0),0)</f>
        <v>0</v>
      </c>
      <c r="G33" s="16">
        <f>IFERROR(VLOOKUP($A33,'[70]Reg Revenue'!$B:$R,5,0),0)</f>
        <v>0</v>
      </c>
      <c r="H33" s="16">
        <f>IFERROR(VLOOKUP($A33,'[70]Reg Revenue'!$B:$R,6,0),0)</f>
        <v>0</v>
      </c>
      <c r="I33" s="16">
        <f>IFERROR(VLOOKUP($A33,'[70]Reg Revenue'!$B:$R,7,0),0)</f>
        <v>0</v>
      </c>
      <c r="J33" s="16">
        <f>IFERROR(VLOOKUP($A33,'[70]Reg Revenue'!$B:$R,8,0),0)</f>
        <v>0</v>
      </c>
      <c r="K33" s="16">
        <f>IFERROR(VLOOKUP($A33,'[70]Reg Revenue'!$B:$R,9,0),0)</f>
        <v>-19.829999999999998</v>
      </c>
      <c r="L33" s="16">
        <f>IFERROR(VLOOKUP($A33,'[70]Reg Revenue'!$B:$R,10,0),0)</f>
        <v>0</v>
      </c>
      <c r="M33" s="16">
        <f>IFERROR(VLOOKUP($A33,'[70]Reg Revenue'!$B:$R,11,0),0)+IFERROR(VLOOKUP($A33,'[70]Reg Revenue'!$B:$R,12,0),0)</f>
        <v>0</v>
      </c>
      <c r="N33" s="16">
        <f>IFERROR(VLOOKUP($A33,'[70]Reg Revenue'!$B:$R,13,0),0)</f>
        <v>0</v>
      </c>
      <c r="O33" s="16">
        <f>IFERROR(VLOOKUP($A33,'[70]Reg Revenue'!$B:$R,14,0),0)</f>
        <v>0</v>
      </c>
      <c r="P33" s="16">
        <f>IFERROR(VLOOKUP($A33,'[70]Reg Revenue'!$B:$R,15,0),0)</f>
        <v>0</v>
      </c>
      <c r="Q33" s="16">
        <f t="shared" si="1"/>
        <v>-19.829999999999998</v>
      </c>
      <c r="R33" s="17">
        <f>+VLOOKUP(A:A,'[70]Service Codes'!B:G,6,0)</f>
        <v>31004</v>
      </c>
      <c r="S33" s="16">
        <f t="shared" si="2"/>
        <v>0</v>
      </c>
      <c r="T33" s="16">
        <f t="shared" si="2"/>
        <v>0</v>
      </c>
      <c r="U33" s="16">
        <f t="shared" si="2"/>
        <v>0</v>
      </c>
      <c r="V33" s="16">
        <f t="shared" si="2"/>
        <v>0</v>
      </c>
      <c r="W33" s="16">
        <f t="shared" si="2"/>
        <v>0</v>
      </c>
      <c r="X33" s="16">
        <f t="shared" si="2"/>
        <v>0</v>
      </c>
      <c r="Y33" s="16">
        <f t="shared" si="2"/>
        <v>-1.4276457883369329</v>
      </c>
      <c r="Z33" s="16">
        <f t="shared" si="2"/>
        <v>0</v>
      </c>
      <c r="AA33" s="16">
        <f t="shared" si="2"/>
        <v>0</v>
      </c>
      <c r="AB33" s="16">
        <f t="shared" si="2"/>
        <v>0</v>
      </c>
      <c r="AC33" s="16">
        <f t="shared" si="2"/>
        <v>0</v>
      </c>
      <c r="AD33" s="16">
        <f t="shared" si="2"/>
        <v>0</v>
      </c>
      <c r="AE33" s="278">
        <f t="shared" si="3"/>
        <v>-1.4276457883369329</v>
      </c>
      <c r="AF33" s="16">
        <f t="shared" si="4"/>
        <v>-0.11897048236141107</v>
      </c>
      <c r="AG33"/>
      <c r="AH33"/>
      <c r="AI33"/>
      <c r="AJ33"/>
      <c r="AK33"/>
      <c r="AL33"/>
      <c r="AM33" s="250">
        <v>14.16</v>
      </c>
      <c r="AN33" s="248">
        <f t="shared" si="5"/>
        <v>1.988638077455875</v>
      </c>
      <c r="AO33" s="18">
        <f t="shared" si="6"/>
        <v>-2.8390707758063352</v>
      </c>
      <c r="AP33" s="18">
        <f t="shared" si="7"/>
        <v>16.148638077455875</v>
      </c>
      <c r="AQ33" s="18">
        <f t="shared" si="8"/>
        <v>-23.054535138657304</v>
      </c>
      <c r="AS33" s="186"/>
      <c r="AT33" s="14">
        <f t="shared" si="9"/>
        <v>-20.21546436285097</v>
      </c>
      <c r="AU33" s="14">
        <f t="shared" si="10"/>
        <v>-0.3854643628509713</v>
      </c>
    </row>
    <row r="34" spans="1:49" s="2" customFormat="1" x14ac:dyDescent="0.25">
      <c r="A34" s="15" t="s">
        <v>27</v>
      </c>
      <c r="B34" s="15" t="str">
        <f>VLOOKUP(A34,'[70]Reg Revenue'!$B:$C,2,FALSE)</f>
        <v>SPECIAL PICKUP 60GL RES</v>
      </c>
      <c r="C34" s="11" t="s">
        <v>14</v>
      </c>
      <c r="D34" s="188">
        <f>IFERROR(VLOOKUP(A34,[70]Rates!$G$1:$O$707,9,FALSE),0)</f>
        <v>13.89</v>
      </c>
      <c r="E34" s="16">
        <f>IFERROR(VLOOKUP($A34,'[70]Reg Revenue'!$B:$R,3,0),0)</f>
        <v>298.64</v>
      </c>
      <c r="F34" s="16">
        <f>IFERROR(VLOOKUP($A34,'[70]Reg Revenue'!$B:$R,4,0),0)</f>
        <v>375.02000000000004</v>
      </c>
      <c r="G34" s="16">
        <f>IFERROR(VLOOKUP($A34,'[70]Reg Revenue'!$B:$R,5,0),0)</f>
        <v>173.63</v>
      </c>
      <c r="H34" s="16">
        <f>IFERROR(VLOOKUP($A34,'[70]Reg Revenue'!$B:$R,6,0),0)</f>
        <v>243.07</v>
      </c>
      <c r="I34" s="16">
        <f>IFERROR(VLOOKUP($A34,'[70]Reg Revenue'!$B:$R,7,0),0)</f>
        <v>118.07000000000001</v>
      </c>
      <c r="J34" s="16">
        <f>IFERROR(VLOOKUP($A34,'[70]Reg Revenue'!$B:$R,8,0),0)</f>
        <v>69.45</v>
      </c>
      <c r="K34" s="16">
        <f>IFERROR(VLOOKUP($A34,'[70]Reg Revenue'!$B:$R,9,0),0)</f>
        <v>173.63</v>
      </c>
      <c r="L34" s="16">
        <f>IFERROR(VLOOKUP($A34,'[70]Reg Revenue'!$B:$R,10,0),0)</f>
        <v>118.06</v>
      </c>
      <c r="M34" s="16">
        <f>IFERROR(VLOOKUP($A34,'[70]Reg Revenue'!$B:$R,11,0),0)+IFERROR(VLOOKUP($A34,'[70]Reg Revenue'!$B:$R,12,0),0)</f>
        <v>166.68</v>
      </c>
      <c r="N34" s="16">
        <f>IFERROR(VLOOKUP($A34,'[70]Reg Revenue'!$B:$R,13,0),0)</f>
        <v>111.12</v>
      </c>
      <c r="O34" s="16">
        <f>IFERROR(VLOOKUP($A34,'[70]Reg Revenue'!$B:$R,14,0),0)</f>
        <v>194.46</v>
      </c>
      <c r="P34" s="16">
        <f>IFERROR(VLOOKUP($A34,'[70]Reg Revenue'!$B:$R,15,0),0)</f>
        <v>83.34</v>
      </c>
      <c r="Q34" s="16">
        <f t="shared" si="1"/>
        <v>2125.1700000000005</v>
      </c>
      <c r="R34" s="17">
        <f>+VLOOKUP(A:A,'[70]Service Codes'!B:G,6,0)</f>
        <v>32001</v>
      </c>
      <c r="S34" s="16">
        <f t="shared" si="2"/>
        <v>21.5003599712023</v>
      </c>
      <c r="T34" s="16">
        <f t="shared" si="2"/>
        <v>26.999280057595396</v>
      </c>
      <c r="U34" s="16">
        <f t="shared" si="2"/>
        <v>12.500359971202302</v>
      </c>
      <c r="V34" s="16">
        <f t="shared" ref="V34:AD44" si="12">IFERROR(H34/($D34),0)</f>
        <v>17.499640028797696</v>
      </c>
      <c r="W34" s="16">
        <f t="shared" si="12"/>
        <v>8.5003599712023039</v>
      </c>
      <c r="X34" s="16">
        <f t="shared" si="12"/>
        <v>5</v>
      </c>
      <c r="Y34" s="16">
        <f t="shared" si="12"/>
        <v>12.500359971202302</v>
      </c>
      <c r="Z34" s="16">
        <f t="shared" si="12"/>
        <v>8.4996400287976961</v>
      </c>
      <c r="AA34" s="16">
        <f t="shared" si="12"/>
        <v>12</v>
      </c>
      <c r="AB34" s="16">
        <f t="shared" si="12"/>
        <v>8</v>
      </c>
      <c r="AC34" s="16">
        <f t="shared" si="12"/>
        <v>14</v>
      </c>
      <c r="AD34" s="16">
        <f t="shared" si="12"/>
        <v>6</v>
      </c>
      <c r="AE34" s="278">
        <f t="shared" si="3"/>
        <v>153</v>
      </c>
      <c r="AF34" s="16">
        <f t="shared" si="4"/>
        <v>12.75</v>
      </c>
      <c r="AG34"/>
      <c r="AH34"/>
      <c r="AI34"/>
      <c r="AJ34"/>
      <c r="AK34"/>
      <c r="AL34"/>
      <c r="AM34" s="249">
        <v>14.17</v>
      </c>
      <c r="AN34" s="248">
        <f t="shared" si="5"/>
        <v>1.9900424828778069</v>
      </c>
      <c r="AO34" s="18">
        <f t="shared" si="6"/>
        <v>304.47649988030446</v>
      </c>
      <c r="AP34" s="18">
        <f t="shared" si="7"/>
        <v>16.160042482877806</v>
      </c>
      <c r="AQ34" s="18">
        <f t="shared" si="8"/>
        <v>2472.4864998803041</v>
      </c>
      <c r="AS34" s="186"/>
      <c r="AT34" s="14">
        <f t="shared" si="9"/>
        <v>2168.0099999999998</v>
      </c>
      <c r="AU34" s="14">
        <f t="shared" si="10"/>
        <v>42.839999999999236</v>
      </c>
    </row>
    <row r="35" spans="1:49" s="2" customFormat="1" x14ac:dyDescent="0.25">
      <c r="A35" s="15" t="s">
        <v>28</v>
      </c>
      <c r="B35" s="15" t="str">
        <f>VLOOKUP(A35,'[70]Reg Revenue'!$B:$C,2,FALSE)</f>
        <v>SPECIAL PICKUP 90GL RES</v>
      </c>
      <c r="C35" s="11" t="s">
        <v>14</v>
      </c>
      <c r="D35" s="188">
        <f>IFERROR(VLOOKUP(A35,[70]Rates!$G$1:$O$707,9,FALSE),0)</f>
        <v>16.579999999999998</v>
      </c>
      <c r="E35" s="16">
        <f>IFERROR(VLOOKUP($A35,'[70]Reg Revenue'!$B:$R,3,0),0)</f>
        <v>24.869999999999997</v>
      </c>
      <c r="F35" s="16">
        <f>IFERROR(VLOOKUP($A35,'[70]Reg Revenue'!$B:$R,4,0),0)</f>
        <v>74.61</v>
      </c>
      <c r="G35" s="16">
        <f>IFERROR(VLOOKUP($A35,'[70]Reg Revenue'!$B:$R,5,0),0)</f>
        <v>49.74</v>
      </c>
      <c r="H35" s="16">
        <f>IFERROR(VLOOKUP($A35,'[70]Reg Revenue'!$B:$R,6,0),0)</f>
        <v>0</v>
      </c>
      <c r="I35" s="16">
        <f>IFERROR(VLOOKUP($A35,'[70]Reg Revenue'!$B:$R,7,0),0)</f>
        <v>33.159999999999997</v>
      </c>
      <c r="J35" s="16">
        <f>IFERROR(VLOOKUP($A35,'[70]Reg Revenue'!$B:$R,8,0),0)</f>
        <v>58.03</v>
      </c>
      <c r="K35" s="16">
        <f>IFERROR(VLOOKUP($A35,'[70]Reg Revenue'!$B:$R,9,0),0)</f>
        <v>140.93</v>
      </c>
      <c r="L35" s="16">
        <f>IFERROR(VLOOKUP($A35,'[70]Reg Revenue'!$B:$R,10,0),0)</f>
        <v>41.45</v>
      </c>
      <c r="M35" s="16">
        <f>IFERROR(VLOOKUP($A35,'[70]Reg Revenue'!$B:$R,11,0),0)+IFERROR(VLOOKUP($A35,'[70]Reg Revenue'!$B:$R,12,0),0)</f>
        <v>174.09</v>
      </c>
      <c r="N35" s="16">
        <f>IFERROR(VLOOKUP($A35,'[70]Reg Revenue'!$B:$R,13,0),0)</f>
        <v>74.61</v>
      </c>
      <c r="O35" s="16">
        <f>IFERROR(VLOOKUP($A35,'[70]Reg Revenue'!$B:$R,14,0),0)</f>
        <v>49.739999999999995</v>
      </c>
      <c r="P35" s="16">
        <f>IFERROR(VLOOKUP($A35,'[70]Reg Revenue'!$B:$R,15,0),0)</f>
        <v>8.2899999999999991</v>
      </c>
      <c r="Q35" s="16">
        <f t="shared" si="1"/>
        <v>729.52</v>
      </c>
      <c r="R35" s="17">
        <f>+VLOOKUP(A:A,'[70]Service Codes'!B:G,6,0)</f>
        <v>32001</v>
      </c>
      <c r="S35" s="16">
        <f t="shared" ref="S35:U44" si="13">IFERROR(E35/($D35),0)</f>
        <v>1.5</v>
      </c>
      <c r="T35" s="16">
        <f t="shared" si="13"/>
        <v>4.5</v>
      </c>
      <c r="U35" s="16">
        <f t="shared" si="13"/>
        <v>3.0000000000000004</v>
      </c>
      <c r="V35" s="16">
        <f t="shared" si="12"/>
        <v>0</v>
      </c>
      <c r="W35" s="16">
        <f t="shared" si="12"/>
        <v>2</v>
      </c>
      <c r="X35" s="16">
        <f t="shared" si="12"/>
        <v>3.5000000000000004</v>
      </c>
      <c r="Y35" s="16">
        <f t="shared" si="12"/>
        <v>8.5000000000000018</v>
      </c>
      <c r="Z35" s="16">
        <f t="shared" si="12"/>
        <v>2.5000000000000004</v>
      </c>
      <c r="AA35" s="16">
        <f t="shared" si="12"/>
        <v>10.500000000000002</v>
      </c>
      <c r="AB35" s="16">
        <f t="shared" si="12"/>
        <v>4.5</v>
      </c>
      <c r="AC35" s="16">
        <f t="shared" si="12"/>
        <v>3</v>
      </c>
      <c r="AD35" s="16">
        <f t="shared" si="12"/>
        <v>0.5</v>
      </c>
      <c r="AE35" s="278">
        <f t="shared" si="3"/>
        <v>44</v>
      </c>
      <c r="AF35" s="16">
        <f t="shared" si="4"/>
        <v>3.6666666666666665</v>
      </c>
      <c r="AG35"/>
      <c r="AH35"/>
      <c r="AI35"/>
      <c r="AJ35"/>
      <c r="AK35"/>
      <c r="AL35"/>
      <c r="AM35" s="249">
        <v>16.98</v>
      </c>
      <c r="AN35" s="248">
        <f t="shared" si="5"/>
        <v>2.3846804064407312</v>
      </c>
      <c r="AO35" s="18">
        <f t="shared" si="6"/>
        <v>104.92593788339218</v>
      </c>
      <c r="AP35" s="18">
        <f t="shared" si="7"/>
        <v>19.364680406440733</v>
      </c>
      <c r="AQ35" s="18">
        <f t="shared" si="8"/>
        <v>852.0459378833923</v>
      </c>
      <c r="AS35" s="186"/>
      <c r="AT35" s="14">
        <f t="shared" si="9"/>
        <v>747.12</v>
      </c>
      <c r="AU35" s="14">
        <f t="shared" si="10"/>
        <v>17.600000000000023</v>
      </c>
    </row>
    <row r="36" spans="1:49" s="2" customFormat="1" x14ac:dyDescent="0.25">
      <c r="A36" s="15" t="s">
        <v>407</v>
      </c>
      <c r="B36" s="15" t="str">
        <f>VLOOKUP(A36,'[70]Reg Revenue'!$B:$C,2,FALSE)</f>
        <v>TIME CHRG - 15MIN</v>
      </c>
      <c r="C36" s="11" t="s">
        <v>408</v>
      </c>
      <c r="D36" s="188">
        <f>IFERROR(VLOOKUP(A36,[70]Rates!$G$1:$O$707,9,FALSE),0)</f>
        <v>30.26</v>
      </c>
      <c r="E36" s="16">
        <f>IFERROR(VLOOKUP($A36,'[70]Reg Revenue'!$B:$R,3,0),0)</f>
        <v>60.52</v>
      </c>
      <c r="F36" s="16">
        <f>IFERROR(VLOOKUP($A36,'[70]Reg Revenue'!$B:$R,4,0),0)</f>
        <v>151.30000000000001</v>
      </c>
      <c r="G36" s="16">
        <f>IFERROR(VLOOKUP($A36,'[70]Reg Revenue'!$B:$R,5,0),0)</f>
        <v>136.17000000000002</v>
      </c>
      <c r="H36" s="16">
        <f>IFERROR(VLOOKUP($A36,'[70]Reg Revenue'!$B:$R,6,0),0)</f>
        <v>181.56</v>
      </c>
      <c r="I36" s="16">
        <f>IFERROR(VLOOKUP($A36,'[70]Reg Revenue'!$B:$R,7,0),0)</f>
        <v>15.13</v>
      </c>
      <c r="J36" s="16">
        <f>IFERROR(VLOOKUP($A36,'[70]Reg Revenue'!$B:$R,8,0),0)</f>
        <v>75.650000000000006</v>
      </c>
      <c r="K36" s="16">
        <f>IFERROR(VLOOKUP($A36,'[70]Reg Revenue'!$B:$R,9,0),0)</f>
        <v>75.650000000000006</v>
      </c>
      <c r="L36" s="16">
        <f>IFERROR(VLOOKUP($A36,'[70]Reg Revenue'!$B:$R,10,0),0)</f>
        <v>45.39</v>
      </c>
      <c r="M36" s="16">
        <f>IFERROR(VLOOKUP($A36,'[70]Reg Revenue'!$B:$R,11,0),0)+IFERROR(VLOOKUP($A36,'[70]Reg Revenue'!$B:$R,12,0),0)</f>
        <v>166.43</v>
      </c>
      <c r="N36" s="16">
        <f>IFERROR(VLOOKUP($A36,'[70]Reg Revenue'!$B:$R,13,0),0)</f>
        <v>0</v>
      </c>
      <c r="O36" s="16">
        <f>IFERROR(VLOOKUP($A36,'[70]Reg Revenue'!$B:$R,14,0),0)</f>
        <v>0</v>
      </c>
      <c r="P36" s="16">
        <f>IFERROR(VLOOKUP($A36,'[70]Reg Revenue'!$B:$R,15,0),0)</f>
        <v>60.52</v>
      </c>
      <c r="Q36" s="16">
        <f t="shared" si="1"/>
        <v>968.31999999999994</v>
      </c>
      <c r="R36" s="17">
        <f>+VLOOKUP(A:A,'[70]Service Codes'!B:G,6,0)</f>
        <v>31010</v>
      </c>
      <c r="S36" s="16">
        <f t="shared" si="13"/>
        <v>2</v>
      </c>
      <c r="T36" s="16">
        <f t="shared" si="13"/>
        <v>5</v>
      </c>
      <c r="U36" s="16">
        <f t="shared" si="13"/>
        <v>4.5</v>
      </c>
      <c r="V36" s="16">
        <f t="shared" si="12"/>
        <v>6</v>
      </c>
      <c r="W36" s="16">
        <f t="shared" si="12"/>
        <v>0.5</v>
      </c>
      <c r="X36" s="16">
        <f t="shared" si="12"/>
        <v>2.5</v>
      </c>
      <c r="Y36" s="16">
        <f t="shared" si="12"/>
        <v>2.5</v>
      </c>
      <c r="Z36" s="16">
        <f t="shared" si="12"/>
        <v>1.5</v>
      </c>
      <c r="AA36" s="16">
        <f t="shared" si="12"/>
        <v>5.5</v>
      </c>
      <c r="AB36" s="16">
        <f t="shared" si="12"/>
        <v>0</v>
      </c>
      <c r="AC36" s="16">
        <f t="shared" si="12"/>
        <v>0</v>
      </c>
      <c r="AD36" s="16">
        <f t="shared" si="12"/>
        <v>2</v>
      </c>
      <c r="AE36" s="16">
        <f t="shared" si="3"/>
        <v>32</v>
      </c>
      <c r="AF36" s="16">
        <f t="shared" si="4"/>
        <v>2.6666666666666665</v>
      </c>
      <c r="AG36"/>
      <c r="AH36"/>
      <c r="AI36"/>
      <c r="AJ36"/>
      <c r="AK36"/>
      <c r="AL36"/>
      <c r="AM36" s="18">
        <f t="shared" si="11"/>
        <v>30.26</v>
      </c>
      <c r="AN36" s="248">
        <f t="shared" si="5"/>
        <v>4.2497308067665802</v>
      </c>
      <c r="AO36" s="18">
        <f t="shared" si="6"/>
        <v>135.99138581653057</v>
      </c>
      <c r="AP36" s="18">
        <f t="shared" si="7"/>
        <v>34.509730806766584</v>
      </c>
      <c r="AQ36" s="18">
        <f t="shared" si="8"/>
        <v>1104.3113858165307</v>
      </c>
      <c r="AS36" s="186"/>
      <c r="AT36" s="14">
        <f t="shared" si="9"/>
        <v>968.32</v>
      </c>
      <c r="AU36" s="14">
        <f t="shared" si="10"/>
        <v>0</v>
      </c>
    </row>
    <row r="37" spans="1:49" s="2" customFormat="1" x14ac:dyDescent="0.25">
      <c r="A37" s="15" t="s">
        <v>409</v>
      </c>
      <c r="B37" s="15" t="str">
        <f>VLOOKUP(A37,'[70]Reg Revenue'!$B:$C,2,FALSE)</f>
        <v>RESI TIME CHRG - XTRA PERSON</v>
      </c>
      <c r="C37" s="11" t="s">
        <v>408</v>
      </c>
      <c r="D37" s="188">
        <f>IFERROR(VLOOKUP(A37,[70]Rates!$G$1:$O$707,9,FALSE),0)</f>
        <v>10.5</v>
      </c>
      <c r="E37" s="16">
        <f>IFERROR(VLOOKUP($A37,'[70]Reg Revenue'!$B:$R,3,0),0)</f>
        <v>0</v>
      </c>
      <c r="F37" s="16">
        <f>IFERROR(VLOOKUP($A37,'[70]Reg Revenue'!$B:$R,4,0),0)</f>
        <v>15.75</v>
      </c>
      <c r="G37" s="16">
        <f>IFERROR(VLOOKUP($A37,'[70]Reg Revenue'!$B:$R,5,0),0)</f>
        <v>15.75</v>
      </c>
      <c r="H37" s="16">
        <f>IFERROR(VLOOKUP($A37,'[70]Reg Revenue'!$B:$R,6,0),0)</f>
        <v>0</v>
      </c>
      <c r="I37" s="16">
        <f>IFERROR(VLOOKUP($A37,'[70]Reg Revenue'!$B:$R,7,0),0)</f>
        <v>0</v>
      </c>
      <c r="J37" s="16">
        <f>IFERROR(VLOOKUP($A37,'[70]Reg Revenue'!$B:$R,8,0),0)</f>
        <v>0</v>
      </c>
      <c r="K37" s="16">
        <f>IFERROR(VLOOKUP($A37,'[70]Reg Revenue'!$B:$R,9,0),0)</f>
        <v>0</v>
      </c>
      <c r="L37" s="16">
        <f>IFERROR(VLOOKUP($A37,'[70]Reg Revenue'!$B:$R,10,0),0)</f>
        <v>0</v>
      </c>
      <c r="M37" s="16">
        <f>IFERROR(VLOOKUP($A37,'[70]Reg Revenue'!$B:$R,11,0),0)+IFERROR(VLOOKUP($A37,'[70]Reg Revenue'!$B:$R,12,0),0)</f>
        <v>0</v>
      </c>
      <c r="N37" s="16">
        <f>IFERROR(VLOOKUP($A37,'[70]Reg Revenue'!$B:$R,13,0),0)</f>
        <v>0</v>
      </c>
      <c r="O37" s="16">
        <f>IFERROR(VLOOKUP($A37,'[70]Reg Revenue'!$B:$R,14,0),0)</f>
        <v>0</v>
      </c>
      <c r="P37" s="16">
        <f>IFERROR(VLOOKUP($A37,'[70]Reg Revenue'!$B:$R,15,0),0)</f>
        <v>0</v>
      </c>
      <c r="Q37" s="16">
        <f t="shared" si="1"/>
        <v>31.5</v>
      </c>
      <c r="R37" s="17">
        <f>+VLOOKUP(A:A,'[70]Service Codes'!B:G,6,0)</f>
        <v>32001</v>
      </c>
      <c r="S37" s="16">
        <f t="shared" si="13"/>
        <v>0</v>
      </c>
      <c r="T37" s="16">
        <f t="shared" si="13"/>
        <v>1.5</v>
      </c>
      <c r="U37" s="16">
        <f t="shared" si="13"/>
        <v>1.5</v>
      </c>
      <c r="V37" s="16">
        <f t="shared" si="12"/>
        <v>0</v>
      </c>
      <c r="W37" s="16">
        <f t="shared" si="12"/>
        <v>0</v>
      </c>
      <c r="X37" s="16">
        <f t="shared" si="12"/>
        <v>0</v>
      </c>
      <c r="Y37" s="16">
        <f t="shared" si="12"/>
        <v>0</v>
      </c>
      <c r="Z37" s="16">
        <f t="shared" si="12"/>
        <v>0</v>
      </c>
      <c r="AA37" s="16">
        <f t="shared" si="12"/>
        <v>0</v>
      </c>
      <c r="AB37" s="16">
        <f t="shared" si="12"/>
        <v>0</v>
      </c>
      <c r="AC37" s="16">
        <f t="shared" si="12"/>
        <v>0</v>
      </c>
      <c r="AD37" s="16">
        <f t="shared" si="12"/>
        <v>0</v>
      </c>
      <c r="AE37" s="16">
        <f t="shared" si="3"/>
        <v>3</v>
      </c>
      <c r="AF37" s="16">
        <f t="shared" si="4"/>
        <v>0.25</v>
      </c>
      <c r="AG37"/>
      <c r="AH37"/>
      <c r="AI37"/>
      <c r="AJ37"/>
      <c r="AK37"/>
      <c r="AL37"/>
      <c r="AM37" s="18">
        <f t="shared" si="11"/>
        <v>10.5</v>
      </c>
      <c r="AN37" s="248">
        <f t="shared" si="5"/>
        <v>1.4746256930287207</v>
      </c>
      <c r="AO37" s="18">
        <f t="shared" si="6"/>
        <v>4.4238770790861626</v>
      </c>
      <c r="AP37" s="18">
        <f t="shared" si="7"/>
        <v>11.97462569302872</v>
      </c>
      <c r="AQ37" s="18">
        <f t="shared" si="8"/>
        <v>35.923877079086161</v>
      </c>
      <c r="AS37" s="186"/>
      <c r="AT37" s="14">
        <f t="shared" si="9"/>
        <v>31.5</v>
      </c>
      <c r="AU37" s="14">
        <f t="shared" si="10"/>
        <v>0</v>
      </c>
    </row>
    <row r="38" spans="1:49" s="2" customFormat="1" x14ac:dyDescent="0.25">
      <c r="A38" s="15" t="s">
        <v>410</v>
      </c>
      <c r="B38" s="15" t="str">
        <f>VLOOKUP(A38,'[70]Reg Revenue'!$B:$C,2,FALSE)</f>
        <v>TIRE FEE - RESI</v>
      </c>
      <c r="C38" s="11" t="s">
        <v>411</v>
      </c>
      <c r="D38" s="188">
        <f>IFERROR(VLOOKUP(A38,[70]Rates!$G$1:$O$707,9,FALSE),0)</f>
        <v>5</v>
      </c>
      <c r="E38" s="16">
        <f>IFERROR(VLOOKUP($A38,'[70]Reg Revenue'!$B:$R,3,0),0)</f>
        <v>0</v>
      </c>
      <c r="F38" s="16">
        <f>IFERROR(VLOOKUP($A38,'[70]Reg Revenue'!$B:$R,4,0),0)</f>
        <v>0</v>
      </c>
      <c r="G38" s="16">
        <f>IFERROR(VLOOKUP($A38,'[70]Reg Revenue'!$B:$R,5,0),0)</f>
        <v>0</v>
      </c>
      <c r="H38" s="16">
        <f>IFERROR(VLOOKUP($A38,'[70]Reg Revenue'!$B:$R,6,0),0)</f>
        <v>0</v>
      </c>
      <c r="I38" s="16">
        <f>IFERROR(VLOOKUP($A38,'[70]Reg Revenue'!$B:$R,7,0),0)</f>
        <v>0</v>
      </c>
      <c r="J38" s="16">
        <f>IFERROR(VLOOKUP($A38,'[70]Reg Revenue'!$B:$R,8,0),0)</f>
        <v>0</v>
      </c>
      <c r="K38" s="16">
        <f>IFERROR(VLOOKUP($A38,'[70]Reg Revenue'!$B:$R,9,0),0)</f>
        <v>0</v>
      </c>
      <c r="L38" s="16">
        <f>IFERROR(VLOOKUP($A38,'[70]Reg Revenue'!$B:$R,10,0),0)</f>
        <v>0</v>
      </c>
      <c r="M38" s="16">
        <f>IFERROR(VLOOKUP($A38,'[70]Reg Revenue'!$B:$R,11,0),0)+IFERROR(VLOOKUP($A38,'[70]Reg Revenue'!$B:$R,12,0),0)</f>
        <v>0</v>
      </c>
      <c r="N38" s="16">
        <f>IFERROR(VLOOKUP($A38,'[70]Reg Revenue'!$B:$R,13,0),0)</f>
        <v>0</v>
      </c>
      <c r="O38" s="16">
        <f>IFERROR(VLOOKUP($A38,'[70]Reg Revenue'!$B:$R,14,0),0)</f>
        <v>20</v>
      </c>
      <c r="P38" s="16">
        <f>IFERROR(VLOOKUP($A38,'[70]Reg Revenue'!$B:$R,15,0),0)</f>
        <v>0</v>
      </c>
      <c r="Q38" s="16">
        <f t="shared" si="1"/>
        <v>20</v>
      </c>
      <c r="R38" s="17">
        <f>+VLOOKUP(A:A,'[70]Service Codes'!B:G,6,0)</f>
        <v>32001</v>
      </c>
      <c r="S38" s="16">
        <f t="shared" si="13"/>
        <v>0</v>
      </c>
      <c r="T38" s="16">
        <f t="shared" si="13"/>
        <v>0</v>
      </c>
      <c r="U38" s="16">
        <f t="shared" si="13"/>
        <v>0</v>
      </c>
      <c r="V38" s="16">
        <f t="shared" si="12"/>
        <v>0</v>
      </c>
      <c r="W38" s="16">
        <f t="shared" si="12"/>
        <v>0</v>
      </c>
      <c r="X38" s="16">
        <f t="shared" si="12"/>
        <v>0</v>
      </c>
      <c r="Y38" s="16">
        <f t="shared" si="12"/>
        <v>0</v>
      </c>
      <c r="Z38" s="16">
        <f t="shared" si="12"/>
        <v>0</v>
      </c>
      <c r="AA38" s="16">
        <f t="shared" si="12"/>
        <v>0</v>
      </c>
      <c r="AB38" s="16">
        <f t="shared" si="12"/>
        <v>0</v>
      </c>
      <c r="AC38" s="16">
        <f t="shared" si="12"/>
        <v>4</v>
      </c>
      <c r="AD38" s="16">
        <f t="shared" si="12"/>
        <v>0</v>
      </c>
      <c r="AE38" s="16">
        <f t="shared" si="3"/>
        <v>4</v>
      </c>
      <c r="AF38" s="16">
        <f t="shared" si="4"/>
        <v>0.33333333333333331</v>
      </c>
      <c r="AG38"/>
      <c r="AH38"/>
      <c r="AI38"/>
      <c r="AJ38"/>
      <c r="AK38"/>
      <c r="AL38"/>
      <c r="AM38" s="18">
        <f t="shared" si="11"/>
        <v>5</v>
      </c>
      <c r="AN38" s="248">
        <f t="shared" si="5"/>
        <v>0.70220271096605757</v>
      </c>
      <c r="AO38" s="18">
        <f t="shared" si="6"/>
        <v>2.8088108438642303</v>
      </c>
      <c r="AP38" s="18">
        <f t="shared" si="7"/>
        <v>5.7022027109660574</v>
      </c>
      <c r="AQ38" s="18">
        <f t="shared" si="8"/>
        <v>22.808810843864229</v>
      </c>
      <c r="AS38" s="186"/>
      <c r="AT38" s="14">
        <f t="shared" si="9"/>
        <v>20</v>
      </c>
      <c r="AU38" s="14">
        <f t="shared" si="10"/>
        <v>0</v>
      </c>
    </row>
    <row r="39" spans="1:49" s="2" customFormat="1" x14ac:dyDescent="0.25">
      <c r="A39" s="15" t="s">
        <v>412</v>
      </c>
      <c r="B39" s="15" t="str">
        <f>VLOOKUP(A39,'[70]Reg Revenue'!$B:$C,2,FALSE)</f>
        <v>RETURN TRIP CHARGE - CANS</v>
      </c>
      <c r="C39" s="11" t="s">
        <v>413</v>
      </c>
      <c r="D39" s="188">
        <v>8</v>
      </c>
      <c r="E39" s="16">
        <f>IFERROR(VLOOKUP($A39,'[70]Reg Revenue'!$B:$R,3,0),0)</f>
        <v>20</v>
      </c>
      <c r="F39" s="16">
        <f>IFERROR(VLOOKUP($A39,'[70]Reg Revenue'!$B:$R,4,0),0)</f>
        <v>8</v>
      </c>
      <c r="G39" s="16">
        <f>IFERROR(VLOOKUP($A39,'[70]Reg Revenue'!$B:$R,5,0),0)</f>
        <v>0</v>
      </c>
      <c r="H39" s="16">
        <f>IFERROR(VLOOKUP($A39,'[70]Reg Revenue'!$B:$R,6,0),0)</f>
        <v>0</v>
      </c>
      <c r="I39" s="16">
        <f>IFERROR(VLOOKUP($A39,'[70]Reg Revenue'!$B:$R,7,0),0)</f>
        <v>0</v>
      </c>
      <c r="J39" s="16">
        <f>IFERROR(VLOOKUP($A39,'[70]Reg Revenue'!$B:$R,8,0),0)</f>
        <v>4</v>
      </c>
      <c r="K39" s="16">
        <f>IFERROR(VLOOKUP($A39,'[70]Reg Revenue'!$B:$R,9,0),0)</f>
        <v>4</v>
      </c>
      <c r="L39" s="16">
        <f>IFERROR(VLOOKUP($A39,'[70]Reg Revenue'!$B:$R,10,0),0)</f>
        <v>8</v>
      </c>
      <c r="M39" s="16">
        <f>IFERROR(VLOOKUP($A39,'[70]Reg Revenue'!$B:$R,11,0),0)+IFERROR(VLOOKUP($A39,'[70]Reg Revenue'!$B:$R,12,0),0)</f>
        <v>8</v>
      </c>
      <c r="N39" s="16">
        <f>IFERROR(VLOOKUP($A39,'[70]Reg Revenue'!$B:$R,13,0),0)</f>
        <v>0</v>
      </c>
      <c r="O39" s="16">
        <f>IFERROR(VLOOKUP($A39,'[70]Reg Revenue'!$B:$R,14,0),0)</f>
        <v>8</v>
      </c>
      <c r="P39" s="16">
        <f>IFERROR(VLOOKUP($A39,'[70]Reg Revenue'!$B:$R,15,0),0)</f>
        <v>12</v>
      </c>
      <c r="Q39" s="16">
        <f t="shared" si="1"/>
        <v>72</v>
      </c>
      <c r="R39" s="17">
        <f>+VLOOKUP(A:A,'[70]Service Codes'!B:G,6,0)</f>
        <v>32001</v>
      </c>
      <c r="S39" s="16">
        <f t="shared" si="13"/>
        <v>2.5</v>
      </c>
      <c r="T39" s="16">
        <f t="shared" si="13"/>
        <v>1</v>
      </c>
      <c r="U39" s="16">
        <f t="shared" si="13"/>
        <v>0</v>
      </c>
      <c r="V39" s="16">
        <f t="shared" si="12"/>
        <v>0</v>
      </c>
      <c r="W39" s="16">
        <f t="shared" si="12"/>
        <v>0</v>
      </c>
      <c r="X39" s="16">
        <f t="shared" si="12"/>
        <v>0.5</v>
      </c>
      <c r="Y39" s="16">
        <f t="shared" si="12"/>
        <v>0.5</v>
      </c>
      <c r="Z39" s="16">
        <f t="shared" si="12"/>
        <v>1</v>
      </c>
      <c r="AA39" s="16">
        <f t="shared" si="12"/>
        <v>1</v>
      </c>
      <c r="AB39" s="16">
        <f t="shared" si="12"/>
        <v>0</v>
      </c>
      <c r="AC39" s="16">
        <f t="shared" si="12"/>
        <v>1</v>
      </c>
      <c r="AD39" s="16">
        <f t="shared" si="12"/>
        <v>1.5</v>
      </c>
      <c r="AE39" s="16">
        <f t="shared" si="3"/>
        <v>9</v>
      </c>
      <c r="AF39" s="16">
        <f t="shared" si="4"/>
        <v>0.75</v>
      </c>
      <c r="AG39"/>
      <c r="AH39"/>
      <c r="AI39"/>
      <c r="AJ39"/>
      <c r="AK39"/>
      <c r="AL39"/>
      <c r="AM39" s="18">
        <f t="shared" si="11"/>
        <v>8</v>
      </c>
      <c r="AN39" s="248">
        <f t="shared" si="5"/>
        <v>1.123524337545692</v>
      </c>
      <c r="AO39" s="18">
        <f t="shared" si="6"/>
        <v>10.111719037911229</v>
      </c>
      <c r="AP39" s="18">
        <f t="shared" si="7"/>
        <v>9.1235243375456925</v>
      </c>
      <c r="AQ39" s="18">
        <f t="shared" si="8"/>
        <v>82.111719037911229</v>
      </c>
      <c r="AS39" s="186"/>
      <c r="AT39" s="14">
        <f t="shared" si="9"/>
        <v>72</v>
      </c>
      <c r="AU39" s="14">
        <f t="shared" si="10"/>
        <v>0</v>
      </c>
    </row>
    <row r="40" spans="1:49" s="2" customFormat="1" x14ac:dyDescent="0.25">
      <c r="A40" s="15" t="s">
        <v>414</v>
      </c>
      <c r="B40" s="15" t="str">
        <f>VLOOKUP(A40,'[70]Reg Revenue'!$B:$C,2,FALSE)</f>
        <v>RESI TRIP CHARGE - CARTS</v>
      </c>
      <c r="C40" s="11" t="s">
        <v>413</v>
      </c>
      <c r="D40" s="188">
        <v>8</v>
      </c>
      <c r="E40" s="16">
        <f>IFERROR(VLOOKUP($A40,'[70]Reg Revenue'!$B:$R,3,0),0)</f>
        <v>4</v>
      </c>
      <c r="F40" s="16">
        <f>IFERROR(VLOOKUP($A40,'[70]Reg Revenue'!$B:$R,4,0),0)</f>
        <v>4</v>
      </c>
      <c r="G40" s="16">
        <f>IFERROR(VLOOKUP($A40,'[70]Reg Revenue'!$B:$R,5,0),0)</f>
        <v>0</v>
      </c>
      <c r="H40" s="16">
        <f>IFERROR(VLOOKUP($A40,'[70]Reg Revenue'!$B:$R,6,0),0)</f>
        <v>0</v>
      </c>
      <c r="I40" s="16">
        <f>IFERROR(VLOOKUP($A40,'[70]Reg Revenue'!$B:$R,7,0),0)</f>
        <v>0</v>
      </c>
      <c r="J40" s="16">
        <f>IFERROR(VLOOKUP($A40,'[70]Reg Revenue'!$B:$R,8,0),0)</f>
        <v>0</v>
      </c>
      <c r="K40" s="16">
        <f>IFERROR(VLOOKUP($A40,'[70]Reg Revenue'!$B:$R,9,0),0)</f>
        <v>0</v>
      </c>
      <c r="L40" s="16">
        <f>IFERROR(VLOOKUP($A40,'[70]Reg Revenue'!$B:$R,10,0),0)</f>
        <v>0</v>
      </c>
      <c r="M40" s="16">
        <f>IFERROR(VLOOKUP($A40,'[70]Reg Revenue'!$B:$R,11,0),0)+IFERROR(VLOOKUP($A40,'[70]Reg Revenue'!$B:$R,12,0),0)</f>
        <v>8</v>
      </c>
      <c r="N40" s="16">
        <f>IFERROR(VLOOKUP($A40,'[70]Reg Revenue'!$B:$R,13,0),0)</f>
        <v>0</v>
      </c>
      <c r="O40" s="16">
        <f>IFERROR(VLOOKUP($A40,'[70]Reg Revenue'!$B:$R,14,0),0)</f>
        <v>0</v>
      </c>
      <c r="P40" s="16">
        <f>IFERROR(VLOOKUP($A40,'[70]Reg Revenue'!$B:$R,15,0),0)</f>
        <v>0</v>
      </c>
      <c r="Q40" s="16">
        <f t="shared" si="1"/>
        <v>16</v>
      </c>
      <c r="R40" s="17">
        <f>+VLOOKUP(A:A,'[70]Service Codes'!B:G,6,0)</f>
        <v>32001</v>
      </c>
      <c r="S40" s="16">
        <f t="shared" si="13"/>
        <v>0.5</v>
      </c>
      <c r="T40" s="16">
        <f t="shared" si="13"/>
        <v>0.5</v>
      </c>
      <c r="U40" s="16">
        <f t="shared" si="13"/>
        <v>0</v>
      </c>
      <c r="V40" s="16">
        <f t="shared" si="12"/>
        <v>0</v>
      </c>
      <c r="W40" s="16">
        <f t="shared" si="12"/>
        <v>0</v>
      </c>
      <c r="X40" s="16">
        <f t="shared" si="12"/>
        <v>0</v>
      </c>
      <c r="Y40" s="16">
        <f t="shared" si="12"/>
        <v>0</v>
      </c>
      <c r="Z40" s="16">
        <f t="shared" si="12"/>
        <v>0</v>
      </c>
      <c r="AA40" s="16">
        <f t="shared" si="12"/>
        <v>1</v>
      </c>
      <c r="AB40" s="16">
        <f t="shared" si="12"/>
        <v>0</v>
      </c>
      <c r="AC40" s="16">
        <f t="shared" si="12"/>
        <v>0</v>
      </c>
      <c r="AD40" s="16">
        <f t="shared" si="12"/>
        <v>0</v>
      </c>
      <c r="AE40" s="16">
        <f t="shared" si="3"/>
        <v>2</v>
      </c>
      <c r="AF40" s="16">
        <f t="shared" si="4"/>
        <v>0.16666666666666666</v>
      </c>
      <c r="AG40"/>
      <c r="AH40"/>
      <c r="AI40"/>
      <c r="AJ40"/>
      <c r="AK40"/>
      <c r="AL40"/>
      <c r="AM40" s="18">
        <f t="shared" si="11"/>
        <v>8</v>
      </c>
      <c r="AN40" s="248">
        <f t="shared" si="5"/>
        <v>1.123524337545692</v>
      </c>
      <c r="AO40" s="18">
        <f t="shared" si="6"/>
        <v>2.2470486750913841</v>
      </c>
      <c r="AP40" s="18">
        <f t="shared" si="7"/>
        <v>9.1235243375456925</v>
      </c>
      <c r="AQ40" s="18">
        <f t="shared" si="8"/>
        <v>18.247048675091385</v>
      </c>
      <c r="AS40" s="186"/>
      <c r="AT40" s="14">
        <f t="shared" si="9"/>
        <v>16</v>
      </c>
      <c r="AU40" s="14">
        <f t="shared" si="10"/>
        <v>0</v>
      </c>
    </row>
    <row r="41" spans="1:49" s="2" customFormat="1" x14ac:dyDescent="0.25">
      <c r="A41" s="15" t="s">
        <v>415</v>
      </c>
      <c r="B41" s="15" t="str">
        <f>VLOOKUP(A41,'[70]Reg Revenue'!$B:$C,2,FALSE)</f>
        <v>UNLOCK/UNLATCH REFUSE</v>
      </c>
      <c r="C41" s="11" t="s">
        <v>14</v>
      </c>
      <c r="D41" s="188">
        <v>3.42</v>
      </c>
      <c r="E41" s="16">
        <f>IFERROR(VLOOKUP($A41,'[70]Reg Revenue'!$B:$R,3,0),0)</f>
        <v>0</v>
      </c>
      <c r="F41" s="16">
        <f>IFERROR(VLOOKUP($A41,'[70]Reg Revenue'!$B:$R,4,0),0)</f>
        <v>0</v>
      </c>
      <c r="G41" s="16">
        <f>IFERROR(VLOOKUP($A41,'[70]Reg Revenue'!$B:$R,5,0),0)</f>
        <v>0</v>
      </c>
      <c r="H41" s="16">
        <f>IFERROR(VLOOKUP($A41,'[70]Reg Revenue'!$B:$R,6,0),0)</f>
        <v>0</v>
      </c>
      <c r="I41" s="16">
        <f>IFERROR(VLOOKUP($A41,'[70]Reg Revenue'!$B:$R,7,0),0)</f>
        <v>0</v>
      </c>
      <c r="J41" s="16">
        <f>IFERROR(VLOOKUP($A41,'[70]Reg Revenue'!$B:$R,8,0),0)</f>
        <v>0</v>
      </c>
      <c r="K41" s="16">
        <f>IFERROR(VLOOKUP($A41,'[70]Reg Revenue'!$B:$R,9,0),0)</f>
        <v>0</v>
      </c>
      <c r="L41" s="16">
        <f>IFERROR(VLOOKUP($A41,'[70]Reg Revenue'!$B:$R,10,0),0)</f>
        <v>0</v>
      </c>
      <c r="M41" s="16">
        <f>IFERROR(VLOOKUP($A41,'[70]Reg Revenue'!$B:$R,11,0),0)+IFERROR(VLOOKUP($A41,'[70]Reg Revenue'!$B:$R,12,0),0)</f>
        <v>1.71</v>
      </c>
      <c r="N41" s="16">
        <f>IFERROR(VLOOKUP($A41,'[70]Reg Revenue'!$B:$R,13,0),0)</f>
        <v>1.71</v>
      </c>
      <c r="O41" s="16">
        <f>IFERROR(VLOOKUP($A41,'[70]Reg Revenue'!$B:$R,14,0),0)</f>
        <v>1.71</v>
      </c>
      <c r="P41" s="16">
        <f>IFERROR(VLOOKUP($A41,'[70]Reg Revenue'!$B:$R,15,0),0)</f>
        <v>1.71</v>
      </c>
      <c r="Q41" s="16">
        <f t="shared" si="1"/>
        <v>6.84</v>
      </c>
      <c r="R41" s="17">
        <f>+VLOOKUP(A:A,'[70]Service Codes'!B:G,6,0)</f>
        <v>32002</v>
      </c>
      <c r="S41" s="16">
        <f t="shared" si="13"/>
        <v>0</v>
      </c>
      <c r="T41" s="16">
        <f t="shared" si="13"/>
        <v>0</v>
      </c>
      <c r="U41" s="16">
        <f t="shared" si="13"/>
        <v>0</v>
      </c>
      <c r="V41" s="16">
        <f t="shared" si="12"/>
        <v>0</v>
      </c>
      <c r="W41" s="16">
        <f t="shared" si="12"/>
        <v>0</v>
      </c>
      <c r="X41" s="16">
        <f t="shared" si="12"/>
        <v>0</v>
      </c>
      <c r="Y41" s="16">
        <f t="shared" si="12"/>
        <v>0</v>
      </c>
      <c r="Z41" s="16">
        <f t="shared" si="12"/>
        <v>0</v>
      </c>
      <c r="AA41" s="16">
        <f t="shared" si="12"/>
        <v>0.5</v>
      </c>
      <c r="AB41" s="16">
        <f t="shared" si="12"/>
        <v>0.5</v>
      </c>
      <c r="AC41" s="16">
        <f t="shared" si="12"/>
        <v>0.5</v>
      </c>
      <c r="AD41" s="16">
        <f t="shared" si="12"/>
        <v>0.5</v>
      </c>
      <c r="AE41" s="16">
        <f t="shared" si="3"/>
        <v>2</v>
      </c>
      <c r="AF41" s="16">
        <f t="shared" si="4"/>
        <v>0.16666666666666666</v>
      </c>
      <c r="AG41"/>
      <c r="AH41"/>
      <c r="AI41"/>
      <c r="AJ41"/>
      <c r="AK41"/>
      <c r="AL41"/>
      <c r="AM41" s="18">
        <f t="shared" si="11"/>
        <v>3.42</v>
      </c>
      <c r="AN41" s="248">
        <f t="shared" si="5"/>
        <v>0.48030665430078334</v>
      </c>
      <c r="AO41" s="18">
        <f t="shared" si="6"/>
        <v>0.96061330860156668</v>
      </c>
      <c r="AP41" s="18">
        <f t="shared" si="7"/>
        <v>3.9003066543007834</v>
      </c>
      <c r="AQ41" s="18">
        <f t="shared" si="8"/>
        <v>7.8006133086015668</v>
      </c>
      <c r="AS41" s="186"/>
      <c r="AT41" s="14">
        <f t="shared" si="9"/>
        <v>6.84</v>
      </c>
      <c r="AU41" s="14">
        <f t="shared" si="10"/>
        <v>0</v>
      </c>
    </row>
    <row r="42" spans="1:49" s="2" customFormat="1" x14ac:dyDescent="0.25">
      <c r="A42" s="15" t="s">
        <v>416</v>
      </c>
      <c r="B42" s="15" t="str">
        <f>VLOOKUP(A42,'[70]Reg Revenue'!$B:$C,2,FALSE)</f>
        <v>UNLOCK/UNLATCH WEEKLY</v>
      </c>
      <c r="C42" s="11" t="s">
        <v>14</v>
      </c>
      <c r="D42" s="188">
        <f>IFERROR(VLOOKUP(A42,[70]Rates!$G$1:$O$707,9,FALSE),0)</f>
        <v>29.62</v>
      </c>
      <c r="E42" s="16">
        <f>IFERROR(VLOOKUP($A42,'[70]Reg Revenue'!$B:$R,3,0),0)</f>
        <v>18.100000000000001</v>
      </c>
      <c r="F42" s="16">
        <f>IFERROR(VLOOKUP($A42,'[70]Reg Revenue'!$B:$R,4,0),0)</f>
        <v>0</v>
      </c>
      <c r="G42" s="16">
        <f>IFERROR(VLOOKUP($A42,'[70]Reg Revenue'!$B:$R,5,0),0)</f>
        <v>7.4</v>
      </c>
      <c r="H42" s="16">
        <f>IFERROR(VLOOKUP($A42,'[70]Reg Revenue'!$B:$R,6,0),0)</f>
        <v>14.81</v>
      </c>
      <c r="I42" s="16">
        <f>IFERROR(VLOOKUP($A42,'[70]Reg Revenue'!$B:$R,7,0),0)</f>
        <v>14.81</v>
      </c>
      <c r="J42" s="16">
        <f>IFERROR(VLOOKUP($A42,'[70]Reg Revenue'!$B:$R,8,0),0)</f>
        <v>80.63</v>
      </c>
      <c r="K42" s="16">
        <f>IFERROR(VLOOKUP($A42,'[70]Reg Revenue'!$B:$R,9,0),0)</f>
        <v>95.44</v>
      </c>
      <c r="L42" s="16">
        <f>IFERROR(VLOOKUP($A42,'[70]Reg Revenue'!$B:$R,10,0),0)</f>
        <v>103.67</v>
      </c>
      <c r="M42" s="16">
        <f>IFERROR(VLOOKUP($A42,'[70]Reg Revenue'!$B:$R,11,0),0)+IFERROR(VLOOKUP($A42,'[70]Reg Revenue'!$B:$R,12,0),0)</f>
        <v>103.67</v>
      </c>
      <c r="N42" s="16">
        <f>IFERROR(VLOOKUP($A42,'[70]Reg Revenue'!$B:$R,13,0),0)</f>
        <v>103.67</v>
      </c>
      <c r="O42" s="16">
        <f>IFERROR(VLOOKUP($A42,'[70]Reg Revenue'!$B:$R,14,0),0)</f>
        <v>103.67</v>
      </c>
      <c r="P42" s="16">
        <f>IFERROR(VLOOKUP($A42,'[70]Reg Revenue'!$B:$R,15,0),0)</f>
        <v>92.15</v>
      </c>
      <c r="Q42" s="16">
        <f t="shared" si="1"/>
        <v>738.02</v>
      </c>
      <c r="R42" s="17">
        <f>+VLOOKUP(A:A,'[70]Service Codes'!B:G,6,0)</f>
        <v>32001</v>
      </c>
      <c r="S42" s="16">
        <f t="shared" si="13"/>
        <v>0.61107359891964896</v>
      </c>
      <c r="T42" s="16">
        <f t="shared" si="13"/>
        <v>0</v>
      </c>
      <c r="U42" s="16">
        <f t="shared" si="13"/>
        <v>0.24983119513842</v>
      </c>
      <c r="V42" s="16">
        <f t="shared" si="12"/>
        <v>0.5</v>
      </c>
      <c r="W42" s="16">
        <f t="shared" si="12"/>
        <v>0.5</v>
      </c>
      <c r="X42" s="16">
        <f t="shared" si="12"/>
        <v>2.7221471978392975</v>
      </c>
      <c r="Y42" s="16">
        <f t="shared" si="12"/>
        <v>3.2221471978392975</v>
      </c>
      <c r="Z42" s="16">
        <f t="shared" si="12"/>
        <v>3.5</v>
      </c>
      <c r="AA42" s="16">
        <f t="shared" si="12"/>
        <v>3.5</v>
      </c>
      <c r="AB42" s="16">
        <f t="shared" si="12"/>
        <v>3.5</v>
      </c>
      <c r="AC42" s="16">
        <f t="shared" si="12"/>
        <v>3.5</v>
      </c>
      <c r="AD42" s="16">
        <f t="shared" si="12"/>
        <v>3.1110735989196492</v>
      </c>
      <c r="AE42" s="16">
        <f t="shared" si="3"/>
        <v>24.916272788656311</v>
      </c>
      <c r="AF42" s="16">
        <f t="shared" si="4"/>
        <v>2.0763560657213591</v>
      </c>
      <c r="AG42"/>
      <c r="AH42"/>
      <c r="AI42"/>
      <c r="AJ42"/>
      <c r="AK42"/>
      <c r="AL42"/>
      <c r="AM42" s="18">
        <f t="shared" si="11"/>
        <v>29.62</v>
      </c>
      <c r="AN42" s="248">
        <f t="shared" si="5"/>
        <v>4.1598488597629251</v>
      </c>
      <c r="AO42" s="18">
        <f t="shared" si="6"/>
        <v>103.64792894943395</v>
      </c>
      <c r="AP42" s="18">
        <f t="shared" si="7"/>
        <v>33.779848859762929</v>
      </c>
      <c r="AQ42" s="18">
        <f t="shared" si="8"/>
        <v>841.66792894943399</v>
      </c>
      <c r="AS42" s="186"/>
      <c r="AT42" s="14">
        <f t="shared" si="9"/>
        <v>738.02</v>
      </c>
      <c r="AU42" s="14">
        <f t="shared" si="10"/>
        <v>0</v>
      </c>
    </row>
    <row r="43" spans="1:49" s="2" customFormat="1" x14ac:dyDescent="0.25">
      <c r="A43" s="15" t="s">
        <v>417</v>
      </c>
      <c r="B43" s="15" t="str">
        <f>VLOOKUP(A43,'[70]Reg Revenue'!$B:$C,2,FALSE)</f>
        <v>WALK IN 5-25</v>
      </c>
      <c r="C43" s="11" t="s">
        <v>18</v>
      </c>
      <c r="D43" s="188">
        <v>2</v>
      </c>
      <c r="E43" s="16">
        <f>IFERROR(VLOOKUP($A43,'[70]Reg Revenue'!$B:$R,3,0),0)</f>
        <v>0</v>
      </c>
      <c r="F43" s="16">
        <f>IFERROR(VLOOKUP($A43,'[70]Reg Revenue'!$B:$R,4,0),0)</f>
        <v>2.4</v>
      </c>
      <c r="G43" s="16">
        <f>IFERROR(VLOOKUP($A43,'[70]Reg Revenue'!$B:$R,5,0),0)</f>
        <v>2.4</v>
      </c>
      <c r="H43" s="16">
        <f>IFERROR(VLOOKUP($A43,'[70]Reg Revenue'!$B:$R,6,0),0)</f>
        <v>2.4</v>
      </c>
      <c r="I43" s="16">
        <f>IFERROR(VLOOKUP($A43,'[70]Reg Revenue'!$B:$R,7,0),0)</f>
        <v>2.4</v>
      </c>
      <c r="J43" s="16">
        <f>IFERROR(VLOOKUP($A43,'[70]Reg Revenue'!$B:$R,8,0),0)</f>
        <v>0</v>
      </c>
      <c r="K43" s="16">
        <f>IFERROR(VLOOKUP($A43,'[70]Reg Revenue'!$B:$R,9,0),0)</f>
        <v>0</v>
      </c>
      <c r="L43" s="16">
        <f>IFERROR(VLOOKUP($A43,'[70]Reg Revenue'!$B:$R,10,0),0)</f>
        <v>0</v>
      </c>
      <c r="M43" s="16">
        <f>IFERROR(VLOOKUP($A43,'[70]Reg Revenue'!$B:$R,11,0),0)+IFERROR(VLOOKUP($A43,'[70]Reg Revenue'!$B:$R,12,0),0)</f>
        <v>0</v>
      </c>
      <c r="N43" s="16">
        <f>IFERROR(VLOOKUP($A43,'[70]Reg Revenue'!$B:$R,13,0),0)</f>
        <v>0</v>
      </c>
      <c r="O43" s="16">
        <f>IFERROR(VLOOKUP($A43,'[70]Reg Revenue'!$B:$R,14,0),0)</f>
        <v>0</v>
      </c>
      <c r="P43" s="16">
        <f>IFERROR(VLOOKUP($A43,'[70]Reg Revenue'!$B:$R,15,0),0)</f>
        <v>0</v>
      </c>
      <c r="Q43" s="16">
        <f t="shared" si="1"/>
        <v>9.6</v>
      </c>
      <c r="R43" s="17">
        <f>+VLOOKUP(A:A,'[70]Service Codes'!B:G,6,0)</f>
        <v>32001</v>
      </c>
      <c r="S43" s="16">
        <f t="shared" si="13"/>
        <v>0</v>
      </c>
      <c r="T43" s="16">
        <f t="shared" si="13"/>
        <v>1.2</v>
      </c>
      <c r="U43" s="16">
        <f t="shared" si="13"/>
        <v>1.2</v>
      </c>
      <c r="V43" s="16">
        <f t="shared" si="12"/>
        <v>1.2</v>
      </c>
      <c r="W43" s="16">
        <f t="shared" si="12"/>
        <v>1.2</v>
      </c>
      <c r="X43" s="16">
        <f t="shared" si="12"/>
        <v>0</v>
      </c>
      <c r="Y43" s="16">
        <f t="shared" si="12"/>
        <v>0</v>
      </c>
      <c r="Z43" s="16">
        <f t="shared" si="12"/>
        <v>0</v>
      </c>
      <c r="AA43" s="16">
        <f t="shared" si="12"/>
        <v>0</v>
      </c>
      <c r="AB43" s="16">
        <f t="shared" si="12"/>
        <v>0</v>
      </c>
      <c r="AC43" s="16">
        <f t="shared" si="12"/>
        <v>0</v>
      </c>
      <c r="AD43" s="16">
        <f t="shared" si="12"/>
        <v>0</v>
      </c>
      <c r="AE43" s="16">
        <f t="shared" si="3"/>
        <v>4.8</v>
      </c>
      <c r="AF43" s="16">
        <f t="shared" si="4"/>
        <v>0.39999999999999997</v>
      </c>
      <c r="AG43"/>
      <c r="AH43"/>
      <c r="AI43"/>
      <c r="AJ43"/>
      <c r="AK43"/>
      <c r="AL43"/>
      <c r="AM43" s="18">
        <f t="shared" si="11"/>
        <v>2</v>
      </c>
      <c r="AN43" s="248">
        <f t="shared" si="5"/>
        <v>0.28088108438642301</v>
      </c>
      <c r="AO43" s="18">
        <f t="shared" si="6"/>
        <v>1.3482292050548303</v>
      </c>
      <c r="AP43" s="18">
        <f t="shared" si="7"/>
        <v>2.2808810843864231</v>
      </c>
      <c r="AQ43" s="18">
        <f t="shared" si="8"/>
        <v>10.948229205054831</v>
      </c>
      <c r="AS43" s="186"/>
      <c r="AT43" s="14">
        <f t="shared" si="9"/>
        <v>9.6</v>
      </c>
      <c r="AU43" s="14">
        <f t="shared" si="10"/>
        <v>0</v>
      </c>
    </row>
    <row r="44" spans="1:49" s="2" customFormat="1" x14ac:dyDescent="0.25">
      <c r="A44" s="15" t="s">
        <v>418</v>
      </c>
      <c r="B44" s="15" t="str">
        <f>VLOOKUP(A44,'[70]Reg Revenue'!$B:$C,2,FALSE)</f>
        <v>FUEL AND MATERIAL SURCHARGE</v>
      </c>
      <c r="C44" s="11" t="s">
        <v>18</v>
      </c>
      <c r="D44" s="188">
        <f>IFERROR(VLOOKUP(A44,[70]Rates!$G$1:$O$707,9,FALSE),0)</f>
        <v>0</v>
      </c>
      <c r="E44" s="16">
        <f>IFERROR(VLOOKUP($A44,'[70]Reg Revenue'!$B:$R,3,0),0)</f>
        <v>1604.6699999999996</v>
      </c>
      <c r="F44" s="16">
        <f>IFERROR(VLOOKUP($A44,'[70]Reg Revenue'!$B:$R,4,0),0)</f>
        <v>1700.51</v>
      </c>
      <c r="G44" s="16">
        <f>IFERROR(VLOOKUP($A44,'[70]Reg Revenue'!$B:$R,5,0),0)</f>
        <v>3649.06</v>
      </c>
      <c r="H44" s="16">
        <f>IFERROR(VLOOKUP($A44,'[70]Reg Revenue'!$B:$R,6,0),0)</f>
        <v>3157.06</v>
      </c>
      <c r="I44" s="16">
        <f>IFERROR(VLOOKUP($A44,'[70]Reg Revenue'!$B:$R,7,0),0)</f>
        <v>2187.73</v>
      </c>
      <c r="J44" s="16">
        <f>IFERROR(VLOOKUP($A44,'[70]Reg Revenue'!$B:$R,8,0),0)</f>
        <v>2231.6000000000004</v>
      </c>
      <c r="K44" s="16">
        <f>IFERROR(VLOOKUP($A44,'[70]Reg Revenue'!$B:$R,9,0),0)</f>
        <v>3430.0800000000004</v>
      </c>
      <c r="L44" s="16">
        <f>IFERROR(VLOOKUP($A44,'[70]Reg Revenue'!$B:$R,10,0),0)</f>
        <v>2247.2299999999996</v>
      </c>
      <c r="M44" s="16">
        <f>IFERROR(VLOOKUP($A44,'[70]Reg Revenue'!$B:$R,11,0),0)+IFERROR(VLOOKUP($A44,'[70]Reg Revenue'!$B:$R,12,0),0)</f>
        <v>9.629999999999999</v>
      </c>
      <c r="N44" s="16">
        <f>IFERROR(VLOOKUP($A44,'[70]Reg Revenue'!$B:$R,13,0),0)</f>
        <v>0</v>
      </c>
      <c r="O44" s="16">
        <f>IFERROR(VLOOKUP($A44,'[70]Reg Revenue'!$B:$R,14,0),0)</f>
        <v>1558.5799999999997</v>
      </c>
      <c r="P44" s="16">
        <f>IFERROR(VLOOKUP($A44,'[70]Reg Revenue'!$B:$R,15,0),0)</f>
        <v>3114.21</v>
      </c>
      <c r="Q44" s="16">
        <f t="shared" si="1"/>
        <v>24890.359999999997</v>
      </c>
      <c r="R44" s="17">
        <f>+VLOOKUP(A:A,'[70]Service Codes'!B:G,6,0)</f>
        <v>32002</v>
      </c>
      <c r="S44" s="16">
        <f t="shared" si="13"/>
        <v>0</v>
      </c>
      <c r="T44" s="16">
        <f t="shared" si="13"/>
        <v>0</v>
      </c>
      <c r="U44" s="16">
        <f t="shared" si="13"/>
        <v>0</v>
      </c>
      <c r="V44" s="16">
        <f t="shared" si="12"/>
        <v>0</v>
      </c>
      <c r="W44" s="16">
        <f t="shared" si="12"/>
        <v>0</v>
      </c>
      <c r="X44" s="16">
        <f t="shared" si="12"/>
        <v>0</v>
      </c>
      <c r="Y44" s="16">
        <f t="shared" si="12"/>
        <v>0</v>
      </c>
      <c r="Z44" s="16">
        <f t="shared" si="12"/>
        <v>0</v>
      </c>
      <c r="AA44" s="16">
        <f t="shared" si="12"/>
        <v>0</v>
      </c>
      <c r="AB44" s="16">
        <f t="shared" si="12"/>
        <v>0</v>
      </c>
      <c r="AC44" s="16">
        <f t="shared" si="12"/>
        <v>0</v>
      </c>
      <c r="AD44" s="16">
        <f t="shared" si="12"/>
        <v>0</v>
      </c>
      <c r="AE44" s="16">
        <f t="shared" si="3"/>
        <v>0</v>
      </c>
      <c r="AF44" s="16">
        <f t="shared" si="4"/>
        <v>0</v>
      </c>
      <c r="AG44"/>
      <c r="AH44"/>
      <c r="AI44"/>
      <c r="AJ44"/>
      <c r="AK44"/>
      <c r="AL44"/>
      <c r="AM44" s="18">
        <f t="shared" si="11"/>
        <v>0</v>
      </c>
      <c r="AN44" s="248">
        <f t="shared" si="5"/>
        <v>0</v>
      </c>
      <c r="AO44" s="18">
        <f t="shared" si="6"/>
        <v>0</v>
      </c>
      <c r="AP44" s="18">
        <f t="shared" si="7"/>
        <v>0</v>
      </c>
      <c r="AQ44" s="18">
        <f t="shared" si="8"/>
        <v>0</v>
      </c>
      <c r="AS44" s="186"/>
      <c r="AT44" s="14"/>
    </row>
    <row r="45" spans="1:49" customFormat="1" x14ac:dyDescent="0.25">
      <c r="A45" s="15"/>
      <c r="B45" s="15"/>
      <c r="C45" s="19"/>
      <c r="D45" s="18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49" customFormat="1" ht="15.75" thickBot="1" x14ac:dyDescent="0.3">
      <c r="A46" s="20"/>
      <c r="B46" s="21" t="s">
        <v>29</v>
      </c>
      <c r="C46" s="21"/>
      <c r="D46" s="22"/>
      <c r="E46" s="23">
        <f t="shared" ref="E46:Q46" si="14">SUM(E13:E45)</f>
        <v>158557.79999999999</v>
      </c>
      <c r="F46" s="23">
        <f t="shared" si="14"/>
        <v>159634.44999999992</v>
      </c>
      <c r="G46" s="23">
        <f t="shared" si="14"/>
        <v>160044.80999999994</v>
      </c>
      <c r="H46" s="23">
        <f t="shared" si="14"/>
        <v>161738.25000000006</v>
      </c>
      <c r="I46" s="23">
        <f t="shared" si="14"/>
        <v>160620.80000000005</v>
      </c>
      <c r="J46" s="23">
        <f t="shared" si="14"/>
        <v>158758.38000000003</v>
      </c>
      <c r="K46" s="23">
        <f t="shared" si="14"/>
        <v>162819.63999999996</v>
      </c>
      <c r="L46" s="23">
        <f t="shared" si="14"/>
        <v>161766.48000000004</v>
      </c>
      <c r="M46" s="23">
        <f t="shared" si="14"/>
        <v>159962.74000000002</v>
      </c>
      <c r="N46" s="23">
        <f t="shared" si="14"/>
        <v>158444.28999999998</v>
      </c>
      <c r="O46" s="23">
        <f t="shared" si="14"/>
        <v>163381.59999999995</v>
      </c>
      <c r="P46" s="23">
        <f t="shared" si="14"/>
        <v>162532.94</v>
      </c>
      <c r="Q46" s="23">
        <f t="shared" si="14"/>
        <v>1928262.18</v>
      </c>
      <c r="R46" s="2"/>
      <c r="S46" s="24">
        <f t="shared" ref="S46:AF46" si="15">+SUM(S13:S15,S17)</f>
        <v>5841.9200107662164</v>
      </c>
      <c r="T46" s="24">
        <f t="shared" si="15"/>
        <v>5873.6692664351413</v>
      </c>
      <c r="U46" s="24">
        <f t="shared" si="15"/>
        <v>5815.3744692719119</v>
      </c>
      <c r="V46" s="24">
        <f t="shared" si="15"/>
        <v>5867.6194330209892</v>
      </c>
      <c r="W46" s="24">
        <f t="shared" si="15"/>
        <v>5869.8127439680293</v>
      </c>
      <c r="X46" s="24">
        <f t="shared" si="15"/>
        <v>5827.9813747863054</v>
      </c>
      <c r="Y46" s="24">
        <f t="shared" si="15"/>
        <v>5901.1384144440453</v>
      </c>
      <c r="Z46" s="24">
        <f t="shared" si="15"/>
        <v>5922.1013926096566</v>
      </c>
      <c r="AA46" s="24">
        <f t="shared" si="15"/>
        <v>5894.5419845452898</v>
      </c>
      <c r="AB46" s="24">
        <f t="shared" si="15"/>
        <v>5870.4800611032497</v>
      </c>
      <c r="AC46" s="24">
        <f t="shared" si="15"/>
        <v>5959.173740245883</v>
      </c>
      <c r="AD46" s="24">
        <f t="shared" si="15"/>
        <v>5897.5915968893187</v>
      </c>
      <c r="AE46" s="24">
        <f t="shared" si="15"/>
        <v>70541.404488086031</v>
      </c>
      <c r="AF46" s="24">
        <f t="shared" si="15"/>
        <v>5878.4503740071705</v>
      </c>
      <c r="AG46" s="8"/>
      <c r="AM46" s="23"/>
      <c r="AN46" s="23"/>
      <c r="AO46" s="23">
        <f>SUM(AO13:AO45)</f>
        <v>278926.96170984919</v>
      </c>
      <c r="AP46" s="23"/>
      <c r="AQ46" s="23">
        <f>SUM(AQ13:AQ45)</f>
        <v>2265012.7269307957</v>
      </c>
      <c r="AS46" s="251"/>
      <c r="AT46" s="23">
        <f>SUM(AT13:AT45)</f>
        <v>1986085.7652209469</v>
      </c>
      <c r="AU46" s="23">
        <f>SUM(AU13:AU45)</f>
        <v>82713.945220946567</v>
      </c>
      <c r="AV46" s="84">
        <f>'[71]Consolidated IS (C)'!K19</f>
        <v>2114550.7971299998</v>
      </c>
      <c r="AW46" s="164">
        <f>AV46-AT46</f>
        <v>128465.03190905298</v>
      </c>
    </row>
    <row r="47" spans="1:49" s="2" customFormat="1" x14ac:dyDescent="0.25">
      <c r="A47" s="10"/>
      <c r="B47" s="25"/>
      <c r="C47" s="25"/>
      <c r="D47" s="1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279">
        <f>+SUM(AE13:AE15,AE17,AE20:AE23,AE31:AE32,AE34:AE35)</f>
        <v>74098.920858933619</v>
      </c>
      <c r="AF47" s="279" t="s">
        <v>485</v>
      </c>
      <c r="AG47" s="8"/>
      <c r="AL47"/>
    </row>
    <row r="48" spans="1:49" s="2" customFormat="1" x14ac:dyDescent="0.25">
      <c r="B48" s="252"/>
      <c r="C48" s="252"/>
      <c r="D48" s="12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4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8"/>
      <c r="AL48"/>
    </row>
    <row r="49" spans="1:47" s="2" customFormat="1" x14ac:dyDescent="0.25">
      <c r="D49" s="12"/>
      <c r="E49" s="26"/>
      <c r="F49" s="13"/>
      <c r="G49" s="13"/>
      <c r="Q49" s="14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8"/>
      <c r="AH49"/>
      <c r="AL49"/>
      <c r="AO49" s="186"/>
      <c r="AQ49" s="253"/>
    </row>
    <row r="50" spans="1:47" x14ac:dyDescent="0.25">
      <c r="A50" s="10" t="s">
        <v>419</v>
      </c>
      <c r="B50" s="10" t="s">
        <v>419</v>
      </c>
      <c r="C50" s="10"/>
      <c r="R50" s="2"/>
      <c r="AG50" s="8"/>
      <c r="AH50"/>
      <c r="AL50"/>
      <c r="AQ50" s="193"/>
    </row>
    <row r="51" spans="1:47" x14ac:dyDescent="0.25">
      <c r="A51" s="10"/>
      <c r="B51" s="10"/>
      <c r="C51"/>
      <c r="R51" s="2"/>
      <c r="AG51" s="8"/>
      <c r="AH51"/>
      <c r="AL51"/>
    </row>
    <row r="52" spans="1:47" s="2" customFormat="1" x14ac:dyDescent="0.25">
      <c r="A52" s="11" t="s">
        <v>30</v>
      </c>
      <c r="B52" s="11" t="s">
        <v>30</v>
      </c>
      <c r="C52"/>
      <c r="D52" s="12"/>
      <c r="E52" s="26"/>
      <c r="F52" s="13" t="str">
        <f>IF(D52="","",(#REF!/D52)+(#REF!/#REF!))</f>
        <v/>
      </c>
      <c r="G52" s="13" t="str">
        <f>IF(D52="","",F52/12)</f>
        <v/>
      </c>
      <c r="Q52" s="14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8"/>
      <c r="AH52"/>
      <c r="AL52"/>
    </row>
    <row r="53" spans="1:47" s="17" customFormat="1" x14ac:dyDescent="0.25">
      <c r="A53" s="15" t="s">
        <v>31</v>
      </c>
      <c r="B53" s="15" t="str">
        <f>VLOOKUP(A53,'[70]Reg Revenue'!$B:$C,2,FALSE)</f>
        <v>1-300 GL CART 2X WK SVC</v>
      </c>
      <c r="C53" s="11" t="s">
        <v>32</v>
      </c>
      <c r="D53" s="188">
        <f>IFERROR(VLOOKUP(A53,[70]Rates!$G$1:$O$707,9,FALSE),0)</f>
        <v>273.92</v>
      </c>
      <c r="E53" s="16">
        <f>IFERROR(VLOOKUP($A53,'[70]Reg Revenue'!$B:$R,3,0),0)</f>
        <v>23557.119999999999</v>
      </c>
      <c r="F53" s="16">
        <f>IFERROR(VLOOKUP($A53,'[70]Reg Revenue'!$B:$R,4,0),0)</f>
        <v>23721.469999999998</v>
      </c>
      <c r="G53" s="16">
        <f>IFERROR(VLOOKUP($A53,'[70]Reg Revenue'!$B:$R,5,0),0)</f>
        <v>29670.84</v>
      </c>
      <c r="H53" s="16">
        <f>IFERROR(VLOOKUP($A53,'[70]Reg Revenue'!$B:$R,6,0),0)</f>
        <v>30678.879999999997</v>
      </c>
      <c r="I53" s="16">
        <f>IFERROR(VLOOKUP($A53,'[70]Reg Revenue'!$B:$R,7,0),0)</f>
        <v>32702.87</v>
      </c>
      <c r="J53" s="16">
        <f>IFERROR(VLOOKUP($A53,'[70]Reg Revenue'!$B:$R,8,0),0)</f>
        <v>23187.68</v>
      </c>
      <c r="K53" s="16">
        <f>IFERROR(VLOOKUP($A53,'[70]Reg Revenue'!$B:$R,9,0),0)</f>
        <v>21913.57</v>
      </c>
      <c r="L53" s="16">
        <f>IFERROR(VLOOKUP($A53,'[70]Reg Revenue'!$B:$R,10,0),0)</f>
        <v>20483.11</v>
      </c>
      <c r="M53" s="16">
        <f>IFERROR(VLOOKUP($A53,'[70]Reg Revenue'!$B:$R,11,0),0)+IFERROR(VLOOKUP($A53,'[70]Reg Revenue'!$B:$R,12,0),0)</f>
        <v>23407.85</v>
      </c>
      <c r="N53" s="16">
        <f>IFERROR(VLOOKUP($A53,'[70]Reg Revenue'!$B:$R,13,0),0)</f>
        <v>23724.5</v>
      </c>
      <c r="O53" s="16">
        <f>IFERROR(VLOOKUP($A53,'[70]Reg Revenue'!$B:$R,14,0),0)</f>
        <v>22644.04</v>
      </c>
      <c r="P53" s="16">
        <f>IFERROR(VLOOKUP($A53,'[70]Reg Revenue'!$B:$R,15,0),0)</f>
        <v>25097.919999999998</v>
      </c>
      <c r="Q53" s="16">
        <f t="shared" ref="Q53:Q116" si="16">SUM(E53:P53)</f>
        <v>300789.84999999998</v>
      </c>
      <c r="R53" s="17">
        <f>+VLOOKUP(A:A,'[70]Service Codes'!B:G,6,0)</f>
        <v>33000</v>
      </c>
      <c r="S53" s="247">
        <f t="shared" ref="S53:AD74" si="17">IFERROR(E53/$D53,0)</f>
        <v>85.999999999999986</v>
      </c>
      <c r="T53" s="247">
        <f t="shared" si="17"/>
        <v>86.599992698598115</v>
      </c>
      <c r="U53" s="247">
        <f t="shared" si="17"/>
        <v>108.31936331775701</v>
      </c>
      <c r="V53" s="247">
        <f t="shared" si="17"/>
        <v>111.99941588785045</v>
      </c>
      <c r="W53" s="247">
        <f t="shared" si="17"/>
        <v>119.38839807242989</v>
      </c>
      <c r="X53" s="247">
        <f t="shared" si="17"/>
        <v>84.651285046728972</v>
      </c>
      <c r="Y53" s="247">
        <f t="shared" si="17"/>
        <v>79.999890478971963</v>
      </c>
      <c r="Z53" s="247">
        <f t="shared" si="17"/>
        <v>74.777708820093451</v>
      </c>
      <c r="AA53" s="247">
        <f t="shared" si="17"/>
        <v>85.455059871495322</v>
      </c>
      <c r="AB53" s="247">
        <f t="shared" si="17"/>
        <v>86.611054322429908</v>
      </c>
      <c r="AC53" s="247">
        <f t="shared" si="17"/>
        <v>82.666617990654203</v>
      </c>
      <c r="AD53" s="247">
        <f t="shared" si="17"/>
        <v>91.624999999999986</v>
      </c>
      <c r="AE53" s="278">
        <f t="shared" ref="AE53:AE116" si="18">+SUM(S53:AD53)</f>
        <v>1098.0937865070093</v>
      </c>
      <c r="AF53" s="247">
        <f t="shared" ref="AF53:AF116" si="19">+AVERAGE(S53:AD53)</f>
        <v>91.507815542250782</v>
      </c>
      <c r="AG53" s="8"/>
      <c r="AH53"/>
      <c r="AL53"/>
      <c r="AM53" s="249">
        <v>286.54875742590639</v>
      </c>
      <c r="AN53" s="248">
        <f t="shared" ref="AN53:AN116" si="20">+AM53*$AP$2</f>
        <v>40.243062857685331</v>
      </c>
      <c r="AO53" s="18">
        <f t="shared" ref="AO53:AO116" si="21">+AN53*AE53</f>
        <v>44190.657274035271</v>
      </c>
      <c r="AP53" s="18">
        <f t="shared" ref="AP53:AP116" si="22">+AM53+AN53</f>
        <v>326.79182028359173</v>
      </c>
      <c r="AQ53" s="18">
        <f t="shared" ref="AQ53:AQ116" si="23">+AP53*AE53</f>
        <v>358848.06733472733</v>
      </c>
      <c r="AS53" s="186"/>
      <c r="AT53" s="14">
        <f t="shared" ref="AT53:AT115" si="24">AM53*AE53</f>
        <v>314657.41006069205</v>
      </c>
    </row>
    <row r="54" spans="1:47" s="17" customFormat="1" x14ac:dyDescent="0.25">
      <c r="A54" s="15" t="s">
        <v>33</v>
      </c>
      <c r="B54" s="15" t="str">
        <f>VLOOKUP(A54,'[70]Reg Revenue'!$B:$C,2,FALSE)</f>
        <v>1-300 GL CART 3X WK SVC</v>
      </c>
      <c r="C54" s="11" t="s">
        <v>32</v>
      </c>
      <c r="D54" s="188">
        <f>IFERROR(VLOOKUP(A54,[70]Rates!$G$1:$O$707,9,FALSE),0)</f>
        <v>410.88</v>
      </c>
      <c r="E54" s="16">
        <f>IFERROR(VLOOKUP($A54,'[70]Reg Revenue'!$B:$R,3,0),0)</f>
        <v>15779.369999999999</v>
      </c>
      <c r="F54" s="16">
        <f>IFERROR(VLOOKUP($A54,'[70]Reg Revenue'!$B:$R,4,0),0)</f>
        <v>15487</v>
      </c>
      <c r="G54" s="16">
        <f>IFERROR(VLOOKUP($A54,'[70]Reg Revenue'!$B:$R,5,0),0)</f>
        <v>23588.7</v>
      </c>
      <c r="H54" s="16">
        <f>IFERROR(VLOOKUP($A54,'[70]Reg Revenue'!$B:$R,6,0),0)</f>
        <v>23243.95</v>
      </c>
      <c r="I54" s="16">
        <f>IFERROR(VLOOKUP($A54,'[70]Reg Revenue'!$B:$R,7,0),0)</f>
        <v>19975.080000000002</v>
      </c>
      <c r="J54" s="16">
        <f>IFERROR(VLOOKUP($A54,'[70]Reg Revenue'!$B:$R,8,0),0)</f>
        <v>17952.239999999998</v>
      </c>
      <c r="K54" s="16">
        <f>IFERROR(VLOOKUP($A54,'[70]Reg Revenue'!$B:$R,9,0),0)</f>
        <v>15423.779999999999</v>
      </c>
      <c r="L54" s="16">
        <f>IFERROR(VLOOKUP($A54,'[70]Reg Revenue'!$B:$R,10,0),0)</f>
        <v>12832.07</v>
      </c>
      <c r="M54" s="16">
        <f>IFERROR(VLOOKUP($A54,'[70]Reg Revenue'!$B:$R,11,0),0)+IFERROR(VLOOKUP($A54,'[70]Reg Revenue'!$B:$R,12,0),0)</f>
        <v>11536.24</v>
      </c>
      <c r="N54" s="16">
        <f>IFERROR(VLOOKUP($A54,'[70]Reg Revenue'!$B:$R,13,0),0)</f>
        <v>13182.39</v>
      </c>
      <c r="O54" s="16">
        <f>IFERROR(VLOOKUP($A54,'[70]Reg Revenue'!$B:$R,14,0),0)</f>
        <v>13559.039999999999</v>
      </c>
      <c r="P54" s="16">
        <f>IFERROR(VLOOKUP($A54,'[70]Reg Revenue'!$B:$R,15,0),0)</f>
        <v>14380.8</v>
      </c>
      <c r="Q54" s="16">
        <f t="shared" si="16"/>
        <v>196940.66</v>
      </c>
      <c r="R54" s="17">
        <f>+VLOOKUP(A:A,'[70]Service Codes'!B:G,6,0)</f>
        <v>33000</v>
      </c>
      <c r="S54" s="247">
        <f t="shared" si="17"/>
        <v>38.403840537383175</v>
      </c>
      <c r="T54" s="247">
        <f t="shared" si="17"/>
        <v>37.692270249221181</v>
      </c>
      <c r="U54" s="247">
        <f t="shared" si="17"/>
        <v>57.410192757009348</v>
      </c>
      <c r="V54" s="247">
        <f t="shared" si="17"/>
        <v>56.57113999221184</v>
      </c>
      <c r="W54" s="247">
        <f t="shared" si="17"/>
        <v>48.615362149532714</v>
      </c>
      <c r="X54" s="247">
        <f t="shared" si="17"/>
        <v>43.692172897196258</v>
      </c>
      <c r="Y54" s="247">
        <f t="shared" si="17"/>
        <v>37.538405373831772</v>
      </c>
      <c r="Z54" s="247">
        <f t="shared" si="17"/>
        <v>31.230699961059191</v>
      </c>
      <c r="AA54" s="247">
        <f t="shared" si="17"/>
        <v>28.076908099688474</v>
      </c>
      <c r="AB54" s="247">
        <f t="shared" si="17"/>
        <v>32.083308995327101</v>
      </c>
      <c r="AC54" s="247">
        <f t="shared" si="17"/>
        <v>33</v>
      </c>
      <c r="AD54" s="247">
        <f t="shared" si="17"/>
        <v>35</v>
      </c>
      <c r="AE54" s="278">
        <f t="shared" si="18"/>
        <v>479.3143010124611</v>
      </c>
      <c r="AF54" s="247">
        <f t="shared" si="19"/>
        <v>39.942858417705089</v>
      </c>
      <c r="AG54" s="8"/>
      <c r="AH54"/>
      <c r="AL54"/>
      <c r="AM54" s="249">
        <v>429.82313613885958</v>
      </c>
      <c r="AN54" s="248">
        <f t="shared" si="20"/>
        <v>60.364594286528003</v>
      </c>
      <c r="AO54" s="18">
        <f t="shared" si="21"/>
        <v>28933.613316347972</v>
      </c>
      <c r="AP54" s="18">
        <f t="shared" si="22"/>
        <v>490.1877304253876</v>
      </c>
      <c r="AQ54" s="18">
        <f t="shared" si="23"/>
        <v>234953.98937372936</v>
      </c>
      <c r="AS54" s="186"/>
      <c r="AT54" s="14">
        <f t="shared" si="24"/>
        <v>206020.37605738139</v>
      </c>
    </row>
    <row r="55" spans="1:47" s="17" customFormat="1" x14ac:dyDescent="0.25">
      <c r="A55" s="15" t="s">
        <v>34</v>
      </c>
      <c r="B55" s="15" t="str">
        <f>VLOOKUP(A55,'[70]Reg Revenue'!$B:$C,2,FALSE)</f>
        <v>1-300 GL CART 4X WK SVC</v>
      </c>
      <c r="C55" s="11" t="s">
        <v>32</v>
      </c>
      <c r="D55" s="188">
        <f>IFERROR(VLOOKUP(A55,[70]Rates!$G$1:$O$707,9,FALSE),0)</f>
        <v>547.84</v>
      </c>
      <c r="E55" s="16">
        <f>IFERROR(VLOOKUP($A55,'[70]Reg Revenue'!$B:$R,3,0),0)</f>
        <v>0</v>
      </c>
      <c r="F55" s="16">
        <f>IFERROR(VLOOKUP($A55,'[70]Reg Revenue'!$B:$R,4,0),0)</f>
        <v>418.93</v>
      </c>
      <c r="G55" s="16">
        <f>IFERROR(VLOOKUP($A55,'[70]Reg Revenue'!$B:$R,5,0),0)</f>
        <v>547.84</v>
      </c>
      <c r="H55" s="16">
        <f>IFERROR(VLOOKUP($A55,'[70]Reg Revenue'!$B:$R,6,0),0)</f>
        <v>547.84</v>
      </c>
      <c r="I55" s="16">
        <f>IFERROR(VLOOKUP($A55,'[70]Reg Revenue'!$B:$R,7,0),0)</f>
        <v>547.84</v>
      </c>
      <c r="J55" s="16">
        <f>IFERROR(VLOOKUP($A55,'[70]Reg Revenue'!$B:$R,8,0),0)</f>
        <v>547.84</v>
      </c>
      <c r="K55" s="16">
        <f>IFERROR(VLOOKUP($A55,'[70]Reg Revenue'!$B:$R,9,0),0)</f>
        <v>547.84</v>
      </c>
      <c r="L55" s="16">
        <f>IFERROR(VLOOKUP($A55,'[70]Reg Revenue'!$B:$R,10,0),0)</f>
        <v>547.84</v>
      </c>
      <c r="M55" s="16">
        <f>IFERROR(VLOOKUP($A55,'[70]Reg Revenue'!$B:$R,11,0),0)+IFERROR(VLOOKUP($A55,'[70]Reg Revenue'!$B:$R,12,0),0)</f>
        <v>547.84</v>
      </c>
      <c r="N55" s="16">
        <f>IFERROR(VLOOKUP($A55,'[70]Reg Revenue'!$B:$R,13,0),0)</f>
        <v>547.84</v>
      </c>
      <c r="O55" s="16">
        <f>IFERROR(VLOOKUP($A55,'[70]Reg Revenue'!$B:$R,14,0),0)</f>
        <v>547.84</v>
      </c>
      <c r="P55" s="16">
        <f>IFERROR(VLOOKUP($A55,'[70]Reg Revenue'!$B:$R,15,0),0)</f>
        <v>547.84</v>
      </c>
      <c r="Q55" s="16">
        <f t="shared" si="16"/>
        <v>5897.3300000000008</v>
      </c>
      <c r="R55" s="17">
        <f>+VLOOKUP(A:A,'[70]Service Codes'!B:G,6,0)</f>
        <v>33000</v>
      </c>
      <c r="S55" s="247">
        <f t="shared" si="17"/>
        <v>0</v>
      </c>
      <c r="T55" s="247">
        <f t="shared" si="17"/>
        <v>0.76469407126168221</v>
      </c>
      <c r="U55" s="247">
        <f t="shared" si="17"/>
        <v>1</v>
      </c>
      <c r="V55" s="247">
        <f t="shared" si="17"/>
        <v>1</v>
      </c>
      <c r="W55" s="247">
        <f t="shared" si="17"/>
        <v>1</v>
      </c>
      <c r="X55" s="247">
        <f t="shared" si="17"/>
        <v>1</v>
      </c>
      <c r="Y55" s="247">
        <f t="shared" si="17"/>
        <v>1</v>
      </c>
      <c r="Z55" s="247">
        <f t="shared" si="17"/>
        <v>1</v>
      </c>
      <c r="AA55" s="247">
        <f t="shared" si="17"/>
        <v>1</v>
      </c>
      <c r="AB55" s="247">
        <f t="shared" si="17"/>
        <v>1</v>
      </c>
      <c r="AC55" s="247">
        <f t="shared" si="17"/>
        <v>1</v>
      </c>
      <c r="AD55" s="247">
        <f t="shared" si="17"/>
        <v>1</v>
      </c>
      <c r="AE55" s="278">
        <f t="shared" si="18"/>
        <v>10.764694071261683</v>
      </c>
      <c r="AF55" s="247">
        <f t="shared" si="19"/>
        <v>0.89705783927180693</v>
      </c>
      <c r="AG55" s="8"/>
      <c r="AH55"/>
      <c r="AL55"/>
      <c r="AM55" s="249">
        <v>573.09751485181278</v>
      </c>
      <c r="AN55" s="248">
        <f t="shared" si="20"/>
        <v>80.486125715370662</v>
      </c>
      <c r="AO55" s="18">
        <f t="shared" si="21"/>
        <v>866.4085203070731</v>
      </c>
      <c r="AP55" s="18">
        <f t="shared" si="22"/>
        <v>653.58364056718347</v>
      </c>
      <c r="AQ55" s="18">
        <f t="shared" si="23"/>
        <v>7035.6279406871872</v>
      </c>
      <c r="AS55" s="186"/>
      <c r="AT55" s="14">
        <f t="shared" si="24"/>
        <v>6169.2194203801137</v>
      </c>
    </row>
    <row r="56" spans="1:47" s="17" customFormat="1" x14ac:dyDescent="0.25">
      <c r="A56" s="15" t="s">
        <v>35</v>
      </c>
      <c r="B56" s="15" t="str">
        <f>VLOOKUP(A56,'[70]Reg Revenue'!$B:$C,2,FALSE)</f>
        <v>1-300 GL CART 5X WK SVC</v>
      </c>
      <c r="C56" s="11" t="s">
        <v>32</v>
      </c>
      <c r="D56" s="188">
        <f>IFERROR(VLOOKUP(A56,[70]Rates!$G$1:$O$707,9,FALSE),0)</f>
        <v>684.8</v>
      </c>
      <c r="E56" s="16">
        <f>IFERROR(VLOOKUP($A56,'[70]Reg Revenue'!$B:$R,3,0),0)</f>
        <v>3423.9999999999995</v>
      </c>
      <c r="F56" s="16">
        <f>IFERROR(VLOOKUP($A56,'[70]Reg Revenue'!$B:$R,4,0),0)</f>
        <v>3423.9999999999995</v>
      </c>
      <c r="G56" s="16">
        <f>IFERROR(VLOOKUP($A56,'[70]Reg Revenue'!$B:$R,5,0),0)</f>
        <v>3423.9999999999995</v>
      </c>
      <c r="H56" s="16">
        <f>IFERROR(VLOOKUP($A56,'[70]Reg Revenue'!$B:$R,6,0),0)</f>
        <v>3423.9999999999995</v>
      </c>
      <c r="I56" s="16">
        <f>IFERROR(VLOOKUP($A56,'[70]Reg Revenue'!$B:$R,7,0),0)</f>
        <v>3423.9999999999995</v>
      </c>
      <c r="J56" s="16">
        <f>IFERROR(VLOOKUP($A56,'[70]Reg Revenue'!$B:$R,8,0),0)</f>
        <v>3423.9999999999995</v>
      </c>
      <c r="K56" s="16">
        <f>IFERROR(VLOOKUP($A56,'[70]Reg Revenue'!$B:$R,9,0),0)</f>
        <v>3423.9999999999995</v>
      </c>
      <c r="L56" s="16">
        <f>IFERROR(VLOOKUP($A56,'[70]Reg Revenue'!$B:$R,10,0),0)</f>
        <v>3423.9999999999995</v>
      </c>
      <c r="M56" s="16">
        <f>IFERROR(VLOOKUP($A56,'[70]Reg Revenue'!$B:$R,11,0),0)+IFERROR(VLOOKUP($A56,'[70]Reg Revenue'!$B:$R,12,0),0)</f>
        <v>3423.9999999999995</v>
      </c>
      <c r="N56" s="16">
        <f>IFERROR(VLOOKUP($A56,'[70]Reg Revenue'!$B:$R,13,0),0)</f>
        <v>3423.9999999999995</v>
      </c>
      <c r="O56" s="16">
        <f>IFERROR(VLOOKUP($A56,'[70]Reg Revenue'!$B:$R,14,0),0)</f>
        <v>3424</v>
      </c>
      <c r="P56" s="16">
        <f>IFERROR(VLOOKUP($A56,'[70]Reg Revenue'!$B:$R,15,0),0)</f>
        <v>3424</v>
      </c>
      <c r="Q56" s="16">
        <f t="shared" si="16"/>
        <v>41087.999999999993</v>
      </c>
      <c r="R56" s="17">
        <f>+VLOOKUP(A:A,'[70]Service Codes'!B:G,6,0)</f>
        <v>33000</v>
      </c>
      <c r="S56" s="247">
        <f t="shared" si="17"/>
        <v>5</v>
      </c>
      <c r="T56" s="247">
        <f t="shared" si="17"/>
        <v>5</v>
      </c>
      <c r="U56" s="247">
        <f t="shared" si="17"/>
        <v>5</v>
      </c>
      <c r="V56" s="247">
        <f t="shared" si="17"/>
        <v>5</v>
      </c>
      <c r="W56" s="247">
        <f t="shared" si="17"/>
        <v>5</v>
      </c>
      <c r="X56" s="247">
        <f t="shared" si="17"/>
        <v>5</v>
      </c>
      <c r="Y56" s="247">
        <f t="shared" si="17"/>
        <v>5</v>
      </c>
      <c r="Z56" s="247">
        <f t="shared" si="17"/>
        <v>5</v>
      </c>
      <c r="AA56" s="247">
        <f t="shared" si="17"/>
        <v>5</v>
      </c>
      <c r="AB56" s="247">
        <f t="shared" si="17"/>
        <v>5</v>
      </c>
      <c r="AC56" s="247">
        <f t="shared" si="17"/>
        <v>5</v>
      </c>
      <c r="AD56" s="247">
        <f t="shared" si="17"/>
        <v>5</v>
      </c>
      <c r="AE56" s="278">
        <f t="shared" si="18"/>
        <v>60</v>
      </c>
      <c r="AF56" s="247">
        <f t="shared" si="19"/>
        <v>5</v>
      </c>
      <c r="AG56" s="8"/>
      <c r="AH56"/>
      <c r="AL56"/>
      <c r="AM56" s="249">
        <v>716.37189356476597</v>
      </c>
      <c r="AN56" s="248">
        <f t="shared" si="20"/>
        <v>100.60765714421333</v>
      </c>
      <c r="AO56" s="18">
        <f t="shared" si="21"/>
        <v>6036.4594286527999</v>
      </c>
      <c r="AP56" s="18">
        <f t="shared" si="22"/>
        <v>816.97955070897933</v>
      </c>
      <c r="AQ56" s="18">
        <f t="shared" si="23"/>
        <v>49018.773042538756</v>
      </c>
      <c r="AS56" s="186"/>
      <c r="AT56" s="14">
        <f t="shared" si="24"/>
        <v>42982.313613885955</v>
      </c>
    </row>
    <row r="57" spans="1:47" s="17" customFormat="1" x14ac:dyDescent="0.25">
      <c r="A57" s="15" t="s">
        <v>36</v>
      </c>
      <c r="B57" s="15" t="str">
        <f>VLOOKUP(A57,'[70]Reg Revenue'!$B:$C,2,FALSE)</f>
        <v>1-300 GL CART EOW SVC</v>
      </c>
      <c r="C57" s="11" t="s">
        <v>32</v>
      </c>
      <c r="D57" s="188">
        <f>IFERROR(VLOOKUP(A57,[70]Rates!$G$1:$O$707,9,FALSE),0)</f>
        <v>68.64</v>
      </c>
      <c r="E57" s="16">
        <f>IFERROR(VLOOKUP($A57,'[70]Reg Revenue'!$B:$R,3,0),0)</f>
        <v>2728.39</v>
      </c>
      <c r="F57" s="16">
        <f>IFERROR(VLOOKUP($A57,'[70]Reg Revenue'!$B:$R,4,0),0)</f>
        <v>2416.12</v>
      </c>
      <c r="G57" s="16">
        <f>IFERROR(VLOOKUP($A57,'[70]Reg Revenue'!$B:$R,5,0),0)</f>
        <v>2539.6799999999998</v>
      </c>
      <c r="H57" s="16">
        <f>IFERROR(VLOOKUP($A57,'[70]Reg Revenue'!$B:$R,6,0),0)</f>
        <v>2676.96</v>
      </c>
      <c r="I57" s="16">
        <f>IFERROR(VLOOKUP($A57,'[70]Reg Revenue'!$B:$R,7,0),0)</f>
        <v>2814.24</v>
      </c>
      <c r="J57" s="16">
        <f>IFERROR(VLOOKUP($A57,'[70]Reg Revenue'!$B:$R,8,0),0)</f>
        <v>2882.8799999999997</v>
      </c>
      <c r="K57" s="16">
        <f>IFERROR(VLOOKUP($A57,'[70]Reg Revenue'!$B:$R,9,0),0)</f>
        <v>2734.1499999999996</v>
      </c>
      <c r="L57" s="16">
        <f>IFERROR(VLOOKUP($A57,'[70]Reg Revenue'!$B:$R,10,0),0)</f>
        <v>2745.6</v>
      </c>
      <c r="M57" s="16">
        <f>IFERROR(VLOOKUP($A57,'[70]Reg Revenue'!$B:$R,11,0),0)+IFERROR(VLOOKUP($A57,'[70]Reg Revenue'!$B:$R,12,0),0)</f>
        <v>2848.56</v>
      </c>
      <c r="N57" s="16">
        <f>IFERROR(VLOOKUP($A57,'[70]Reg Revenue'!$B:$R,13,0),0)</f>
        <v>2985.84</v>
      </c>
      <c r="O57" s="16">
        <f>IFERROR(VLOOKUP($A57,'[70]Reg Revenue'!$B:$R,14,0),0)</f>
        <v>2873.73</v>
      </c>
      <c r="P57" s="16">
        <f>IFERROR(VLOOKUP($A57,'[70]Reg Revenue'!$B:$R,15,0),0)</f>
        <v>2965.24</v>
      </c>
      <c r="Q57" s="16">
        <f t="shared" si="16"/>
        <v>33211.39</v>
      </c>
      <c r="R57" s="17">
        <f>+VLOOKUP(A:A,'[70]Service Codes'!B:G,6,0)</f>
        <v>33000</v>
      </c>
      <c r="S57" s="247">
        <f t="shared" si="17"/>
        <v>39.749271561771558</v>
      </c>
      <c r="T57" s="247">
        <f t="shared" si="17"/>
        <v>35.199883449883451</v>
      </c>
      <c r="U57" s="247">
        <f t="shared" si="17"/>
        <v>37</v>
      </c>
      <c r="V57" s="247">
        <f t="shared" si="17"/>
        <v>39</v>
      </c>
      <c r="W57" s="247">
        <f t="shared" si="17"/>
        <v>41</v>
      </c>
      <c r="X57" s="247">
        <f t="shared" si="17"/>
        <v>41.999999999999993</v>
      </c>
      <c r="Y57" s="247">
        <f t="shared" si="17"/>
        <v>39.833187645687637</v>
      </c>
      <c r="Z57" s="247">
        <f t="shared" si="17"/>
        <v>40</v>
      </c>
      <c r="AA57" s="247">
        <f t="shared" si="17"/>
        <v>41.5</v>
      </c>
      <c r="AB57" s="247">
        <f t="shared" si="17"/>
        <v>43.5</v>
      </c>
      <c r="AC57" s="247">
        <f t="shared" si="17"/>
        <v>41.866695804195807</v>
      </c>
      <c r="AD57" s="247">
        <f t="shared" si="17"/>
        <v>43.199883449883444</v>
      </c>
      <c r="AE57" s="278">
        <f t="shared" si="18"/>
        <v>483.84892191142188</v>
      </c>
      <c r="AF57" s="247">
        <f t="shared" si="19"/>
        <v>40.32074349261849</v>
      </c>
      <c r="AG57" s="8"/>
      <c r="AH57"/>
      <c r="AL57"/>
      <c r="AM57" s="249">
        <v>71.802633211803339</v>
      </c>
      <c r="AN57" s="248">
        <f t="shared" si="20"/>
        <v>10.084000739165957</v>
      </c>
      <c r="AO57" s="18">
        <f t="shared" si="21"/>
        <v>4879.1328861994298</v>
      </c>
      <c r="AP57" s="18">
        <f t="shared" si="22"/>
        <v>81.886633950969298</v>
      </c>
      <c r="AQ57" s="18">
        <f t="shared" si="23"/>
        <v>39620.759556131728</v>
      </c>
      <c r="AS57" s="186"/>
      <c r="AT57" s="14">
        <f t="shared" si="24"/>
        <v>34741.626669932302</v>
      </c>
    </row>
    <row r="58" spans="1:47" s="17" customFormat="1" x14ac:dyDescent="0.25">
      <c r="A58" s="15" t="s">
        <v>37</v>
      </c>
      <c r="B58" s="15" t="str">
        <f>VLOOKUP(A58,'[70]Reg Revenue'!$B:$C,2,FALSE)</f>
        <v>300 GL CART TEMP PICKUP</v>
      </c>
      <c r="C58" s="11" t="s">
        <v>32</v>
      </c>
      <c r="D58" s="188">
        <f>IFERROR(VLOOKUP(A58,[70]Rates!$G$1:$O$707,9,FALSE),0)</f>
        <v>31.63</v>
      </c>
      <c r="E58" s="16">
        <f>IFERROR(VLOOKUP($A58,'[70]Reg Revenue'!$B:$R,3,0),0)</f>
        <v>284.67</v>
      </c>
      <c r="F58" s="16">
        <f>IFERROR(VLOOKUP($A58,'[70]Reg Revenue'!$B:$R,4,0),0)</f>
        <v>506.08</v>
      </c>
      <c r="G58" s="16">
        <f>IFERROR(VLOOKUP($A58,'[70]Reg Revenue'!$B:$R,5,0),0)</f>
        <v>347.93</v>
      </c>
      <c r="H58" s="16">
        <f>IFERROR(VLOOKUP($A58,'[70]Reg Revenue'!$B:$R,6,0),0)</f>
        <v>569.34</v>
      </c>
      <c r="I58" s="16">
        <f>IFERROR(VLOOKUP($A58,'[70]Reg Revenue'!$B:$R,7,0),0)</f>
        <v>474.45</v>
      </c>
      <c r="J58" s="16">
        <f>IFERROR(VLOOKUP($A58,'[70]Reg Revenue'!$B:$R,8,0),0)</f>
        <v>221.41</v>
      </c>
      <c r="K58" s="16">
        <f>IFERROR(VLOOKUP($A58,'[70]Reg Revenue'!$B:$R,9,0),0)</f>
        <v>189.78</v>
      </c>
      <c r="L58" s="16">
        <f>IFERROR(VLOOKUP($A58,'[70]Reg Revenue'!$B:$R,10,0),0)</f>
        <v>189.78</v>
      </c>
      <c r="M58" s="16">
        <f>IFERROR(VLOOKUP($A58,'[70]Reg Revenue'!$B:$R,11,0),0)+IFERROR(VLOOKUP($A58,'[70]Reg Revenue'!$B:$R,12,0),0)</f>
        <v>31.63</v>
      </c>
      <c r="N58" s="16">
        <f>IFERROR(VLOOKUP($A58,'[70]Reg Revenue'!$B:$R,13,0),0)</f>
        <v>347.93</v>
      </c>
      <c r="O58" s="16">
        <f>IFERROR(VLOOKUP($A58,'[70]Reg Revenue'!$B:$R,14,0),0)</f>
        <v>221.41</v>
      </c>
      <c r="P58" s="16">
        <f>IFERROR(VLOOKUP($A58,'[70]Reg Revenue'!$B:$R,15,0),0)</f>
        <v>253.04</v>
      </c>
      <c r="Q58" s="16">
        <f t="shared" si="16"/>
        <v>3637.45</v>
      </c>
      <c r="R58" s="17">
        <f>+VLOOKUP(A:A,'[70]Service Codes'!B:G,6,0)</f>
        <v>33000</v>
      </c>
      <c r="S58" s="247">
        <f t="shared" si="17"/>
        <v>9</v>
      </c>
      <c r="T58" s="247">
        <f t="shared" si="17"/>
        <v>16</v>
      </c>
      <c r="U58" s="247">
        <f t="shared" si="17"/>
        <v>11</v>
      </c>
      <c r="V58" s="247">
        <f t="shared" si="17"/>
        <v>18</v>
      </c>
      <c r="W58" s="247">
        <f t="shared" si="17"/>
        <v>15</v>
      </c>
      <c r="X58" s="247">
        <f t="shared" si="17"/>
        <v>7</v>
      </c>
      <c r="Y58" s="247">
        <f t="shared" si="17"/>
        <v>6</v>
      </c>
      <c r="Z58" s="247">
        <f t="shared" si="17"/>
        <v>6</v>
      </c>
      <c r="AA58" s="247">
        <f t="shared" si="17"/>
        <v>1</v>
      </c>
      <c r="AB58" s="247">
        <f t="shared" si="17"/>
        <v>11</v>
      </c>
      <c r="AC58" s="247">
        <f t="shared" si="17"/>
        <v>7</v>
      </c>
      <c r="AD58" s="247">
        <f t="shared" si="17"/>
        <v>8</v>
      </c>
      <c r="AE58" s="278">
        <f t="shared" si="18"/>
        <v>115</v>
      </c>
      <c r="AF58" s="247">
        <f t="shared" si="19"/>
        <v>9.5833333333333339</v>
      </c>
      <c r="AG58" s="8"/>
      <c r="AH58"/>
      <c r="AL58"/>
      <c r="AM58" s="250">
        <v>33.090000000000003</v>
      </c>
      <c r="AN58" s="248">
        <f t="shared" si="20"/>
        <v>4.6471775411733693</v>
      </c>
      <c r="AO58" s="18">
        <f t="shared" si="21"/>
        <v>534.42541723493753</v>
      </c>
      <c r="AP58" s="18">
        <f t="shared" si="22"/>
        <v>37.737177541173374</v>
      </c>
      <c r="AQ58" s="18">
        <f t="shared" si="23"/>
        <v>4339.7754172349378</v>
      </c>
      <c r="AS58" s="186"/>
      <c r="AT58" s="14">
        <f t="shared" si="24"/>
        <v>3805.3500000000004</v>
      </c>
    </row>
    <row r="59" spans="1:47" s="17" customFormat="1" x14ac:dyDescent="0.25">
      <c r="A59" s="15" t="s">
        <v>38</v>
      </c>
      <c r="B59" s="15" t="str">
        <f>VLOOKUP(A59,'[70]Reg Revenue'!$B:$C,2,FALSE)</f>
        <v>1-300 GL CART WEEKLY SVC</v>
      </c>
      <c r="C59" s="11" t="s">
        <v>32</v>
      </c>
      <c r="D59" s="188">
        <f>IFERROR(VLOOKUP(A59,[70]Rates!$G$1:$O$707,9,FALSE),0)</f>
        <v>136.96</v>
      </c>
      <c r="E59" s="16">
        <f>IFERROR(VLOOKUP($A59,'[70]Reg Revenue'!$B:$R,3,0),0)</f>
        <v>24714.41</v>
      </c>
      <c r="F59" s="16">
        <f>IFERROR(VLOOKUP($A59,'[70]Reg Revenue'!$B:$R,4,0),0)</f>
        <v>24721.280000000002</v>
      </c>
      <c r="G59" s="16">
        <f>IFERROR(VLOOKUP($A59,'[70]Reg Revenue'!$B:$R,5,0),0)</f>
        <v>24639.09</v>
      </c>
      <c r="H59" s="16">
        <f>IFERROR(VLOOKUP($A59,'[70]Reg Revenue'!$B:$R,6,0),0)</f>
        <v>23111.940000000002</v>
      </c>
      <c r="I59" s="16">
        <f>IFERROR(VLOOKUP($A59,'[70]Reg Revenue'!$B:$R,7,0),0)</f>
        <v>23242.11</v>
      </c>
      <c r="J59" s="16">
        <f>IFERROR(VLOOKUP($A59,'[70]Reg Revenue'!$B:$R,8,0),0)</f>
        <v>23933.75</v>
      </c>
      <c r="K59" s="16">
        <f>IFERROR(VLOOKUP($A59,'[70]Reg Revenue'!$B:$R,9,0),0)</f>
        <v>24695.77</v>
      </c>
      <c r="L59" s="16">
        <f>IFERROR(VLOOKUP($A59,'[70]Reg Revenue'!$B:$R,10,0),0)</f>
        <v>24632.239999999998</v>
      </c>
      <c r="M59" s="16">
        <f>IFERROR(VLOOKUP($A59,'[70]Reg Revenue'!$B:$R,11,0),0)+IFERROR(VLOOKUP($A59,'[70]Reg Revenue'!$B:$R,12,0),0)</f>
        <v>24858.240000000002</v>
      </c>
      <c r="N59" s="16">
        <f>IFERROR(VLOOKUP($A59,'[70]Reg Revenue'!$B:$R,13,0),0)</f>
        <v>27323.440000000002</v>
      </c>
      <c r="O59" s="16">
        <f>IFERROR(VLOOKUP($A59,'[70]Reg Revenue'!$B:$R,14,0),0)</f>
        <v>25851.18</v>
      </c>
      <c r="P59" s="16">
        <f>IFERROR(VLOOKUP($A59,'[70]Reg Revenue'!$B:$R,15,0),0)</f>
        <v>24310.399999999998</v>
      </c>
      <c r="Q59" s="16">
        <f t="shared" si="16"/>
        <v>296033.85000000003</v>
      </c>
      <c r="R59" s="17">
        <f>+VLOOKUP(A:A,'[70]Service Codes'!B:G,6,0)</f>
        <v>33000</v>
      </c>
      <c r="S59" s="247">
        <f t="shared" si="17"/>
        <v>180.44983936915887</v>
      </c>
      <c r="T59" s="247">
        <f t="shared" si="17"/>
        <v>180.5</v>
      </c>
      <c r="U59" s="247">
        <f t="shared" si="17"/>
        <v>179.89989778037383</v>
      </c>
      <c r="V59" s="247">
        <f t="shared" si="17"/>
        <v>168.74956191588785</v>
      </c>
      <c r="W59" s="247">
        <f t="shared" si="17"/>
        <v>169.69998539719626</v>
      </c>
      <c r="X59" s="247">
        <f t="shared" si="17"/>
        <v>174.74992698598129</v>
      </c>
      <c r="Y59" s="247">
        <f t="shared" si="17"/>
        <v>180.31374123831776</v>
      </c>
      <c r="Z59" s="247">
        <f t="shared" si="17"/>
        <v>179.84988317757006</v>
      </c>
      <c r="AA59" s="247">
        <f t="shared" si="17"/>
        <v>181.5</v>
      </c>
      <c r="AB59" s="247">
        <f t="shared" si="17"/>
        <v>199.49941588785046</v>
      </c>
      <c r="AC59" s="247">
        <f t="shared" si="17"/>
        <v>188.74985397196261</v>
      </c>
      <c r="AD59" s="247">
        <f t="shared" si="17"/>
        <v>177.49999999999997</v>
      </c>
      <c r="AE59" s="278">
        <f t="shared" si="18"/>
        <v>2161.4621057242994</v>
      </c>
      <c r="AF59" s="247">
        <f t="shared" si="19"/>
        <v>180.12184214369162</v>
      </c>
      <c r="AG59" s="8"/>
      <c r="AH59"/>
      <c r="AL59"/>
      <c r="AM59" s="250">
        <v>143.27000000000001</v>
      </c>
      <c r="AN59" s="248">
        <f t="shared" si="20"/>
        <v>20.120916480021414</v>
      </c>
      <c r="AO59" s="18">
        <f t="shared" si="21"/>
        <v>43490.598504009846</v>
      </c>
      <c r="AP59" s="18">
        <f t="shared" si="22"/>
        <v>163.39091648002142</v>
      </c>
      <c r="AQ59" s="18">
        <f t="shared" si="23"/>
        <v>353163.27439113019</v>
      </c>
      <c r="AS59" s="186"/>
      <c r="AT59" s="14">
        <f t="shared" si="24"/>
        <v>309672.67588712036</v>
      </c>
      <c r="AU59" s="27"/>
    </row>
    <row r="60" spans="1:47" s="17" customFormat="1" x14ac:dyDescent="0.25">
      <c r="A60" s="15" t="s">
        <v>39</v>
      </c>
      <c r="B60" s="15" t="str">
        <f>VLOOKUP(A60,'[70]Reg Revenue'!$B:$C,2,FALSE)</f>
        <v>1-60 GAL CART CMML 2X WK</v>
      </c>
      <c r="C60" s="11" t="s">
        <v>32</v>
      </c>
      <c r="D60" s="188">
        <f>IFERROR(VLOOKUP(A60,[70]Rates!$G$1:$O$707,9,FALSE),0)</f>
        <v>77.510000000000005</v>
      </c>
      <c r="E60" s="16">
        <f>IFERROR(VLOOKUP($A60,'[70]Reg Revenue'!$B:$R,3,0),0)</f>
        <v>146.4</v>
      </c>
      <c r="F60" s="16">
        <f>IFERROR(VLOOKUP($A60,'[70]Reg Revenue'!$B:$R,4,0),0)</f>
        <v>232.53000000000003</v>
      </c>
      <c r="G60" s="16">
        <f>IFERROR(VLOOKUP($A60,'[70]Reg Revenue'!$B:$R,5,0),0)</f>
        <v>292.81000000000006</v>
      </c>
      <c r="H60" s="16">
        <f>IFERROR(VLOOKUP($A60,'[70]Reg Revenue'!$B:$R,6,0),0)</f>
        <v>223.91000000000003</v>
      </c>
      <c r="I60" s="16">
        <f>IFERROR(VLOOKUP($A60,'[70]Reg Revenue'!$B:$R,7,0),0)</f>
        <v>310.04000000000002</v>
      </c>
      <c r="J60" s="16">
        <f>IFERROR(VLOOKUP($A60,'[70]Reg Revenue'!$B:$R,8,0),0)</f>
        <v>215.3</v>
      </c>
      <c r="K60" s="16">
        <f>IFERROR(VLOOKUP($A60,'[70]Reg Revenue'!$B:$R,9,0),0)</f>
        <v>155.02000000000001</v>
      </c>
      <c r="L60" s="16">
        <f>IFERROR(VLOOKUP($A60,'[70]Reg Revenue'!$B:$R,10,0),0)</f>
        <v>155.02000000000001</v>
      </c>
      <c r="M60" s="16">
        <f>IFERROR(VLOOKUP($A60,'[70]Reg Revenue'!$B:$R,11,0),0)+IFERROR(VLOOKUP($A60,'[70]Reg Revenue'!$B:$R,12,0),0)</f>
        <v>155.02000000000001</v>
      </c>
      <c r="N60" s="16">
        <f>IFERROR(VLOOKUP($A60,'[70]Reg Revenue'!$B:$R,13,0),0)</f>
        <v>155.02000000000001</v>
      </c>
      <c r="O60" s="16">
        <f>IFERROR(VLOOKUP($A60,'[70]Reg Revenue'!$B:$R,14,0),0)</f>
        <v>155.02000000000001</v>
      </c>
      <c r="P60" s="16">
        <f>IFERROR(VLOOKUP($A60,'[70]Reg Revenue'!$B:$R,15,0),0)</f>
        <v>155.02000000000001</v>
      </c>
      <c r="Q60" s="16">
        <f t="shared" si="16"/>
        <v>2351.11</v>
      </c>
      <c r="R60" s="17">
        <f>+VLOOKUP(A:A,'[70]Service Codes'!B:G,6,0)</f>
        <v>33000</v>
      </c>
      <c r="S60" s="247">
        <f t="shared" si="17"/>
        <v>1.888788543413753</v>
      </c>
      <c r="T60" s="247">
        <f t="shared" si="17"/>
        <v>3</v>
      </c>
      <c r="U60" s="247">
        <f t="shared" si="17"/>
        <v>3.7777061024383958</v>
      </c>
      <c r="V60" s="247">
        <f t="shared" si="17"/>
        <v>2.888788543413753</v>
      </c>
      <c r="W60" s="247">
        <f t="shared" si="17"/>
        <v>4</v>
      </c>
      <c r="X60" s="247">
        <f t="shared" si="17"/>
        <v>2.7777061024383949</v>
      </c>
      <c r="Y60" s="247">
        <f t="shared" si="17"/>
        <v>2</v>
      </c>
      <c r="Z60" s="247">
        <f t="shared" si="17"/>
        <v>2</v>
      </c>
      <c r="AA60" s="247">
        <f t="shared" si="17"/>
        <v>2</v>
      </c>
      <c r="AB60" s="247">
        <f t="shared" si="17"/>
        <v>2</v>
      </c>
      <c r="AC60" s="247">
        <f t="shared" si="17"/>
        <v>2</v>
      </c>
      <c r="AD60" s="247">
        <f t="shared" si="17"/>
        <v>2</v>
      </c>
      <c r="AE60" s="278">
        <f t="shared" si="18"/>
        <v>30.332989291704298</v>
      </c>
      <c r="AF60" s="247">
        <f t="shared" si="19"/>
        <v>2.5277491076420247</v>
      </c>
      <c r="AG60" s="8"/>
      <c r="AH60"/>
      <c r="AL60"/>
      <c r="AM60" s="249">
        <v>79.88</v>
      </c>
      <c r="AN60" s="248">
        <f t="shared" si="20"/>
        <v>11.218390510393734</v>
      </c>
      <c r="AO60" s="18">
        <f t="shared" si="21"/>
        <v>340.28731922193026</v>
      </c>
      <c r="AP60" s="18">
        <f t="shared" si="22"/>
        <v>91.098390510393727</v>
      </c>
      <c r="AQ60" s="18">
        <f t="shared" si="23"/>
        <v>2763.2865038432692</v>
      </c>
      <c r="AS60" s="186"/>
      <c r="AT60" s="14">
        <f t="shared" si="24"/>
        <v>2422.9991846213393</v>
      </c>
    </row>
    <row r="61" spans="1:47" s="5" customFormat="1" x14ac:dyDescent="0.25">
      <c r="A61" s="15" t="s">
        <v>40</v>
      </c>
      <c r="B61" s="15" t="str">
        <f>VLOOKUP(A61,'[70]Reg Revenue'!$B:$C,2,FALSE)</f>
        <v>1-60 GAL CART CMML EOW</v>
      </c>
      <c r="C61" s="11" t="s">
        <v>32</v>
      </c>
      <c r="D61" s="188">
        <f>IFERROR(VLOOKUP(A61,[70]Rates!$G$1:$O$707,9,FALSE),0)</f>
        <v>19.420000000000002</v>
      </c>
      <c r="E61" s="16">
        <f>IFERROR(VLOOKUP($A61,'[70]Reg Revenue'!$B:$R,3,0),0)</f>
        <v>38.840000000000003</v>
      </c>
      <c r="F61" s="16">
        <f>IFERROR(VLOOKUP($A61,'[70]Reg Revenue'!$B:$R,4,0),0)</f>
        <v>271.88</v>
      </c>
      <c r="G61" s="16">
        <f>IFERROR(VLOOKUP($A61,'[70]Reg Revenue'!$B:$R,5,0),0)</f>
        <v>233.04</v>
      </c>
      <c r="H61" s="16">
        <f>IFERROR(VLOOKUP($A61,'[70]Reg Revenue'!$B:$R,6,0),0)</f>
        <v>178.01</v>
      </c>
      <c r="I61" s="16">
        <f>IFERROR(VLOOKUP($A61,'[70]Reg Revenue'!$B:$R,7,0),0)</f>
        <v>252.46</v>
      </c>
      <c r="J61" s="16">
        <f>IFERROR(VLOOKUP($A61,'[70]Reg Revenue'!$B:$R,8,0),0)</f>
        <v>228.18</v>
      </c>
      <c r="K61" s="16">
        <f>IFERROR(VLOOKUP($A61,'[70]Reg Revenue'!$B:$R,9,0),0)</f>
        <v>299.39</v>
      </c>
      <c r="L61" s="16">
        <f>IFERROR(VLOOKUP($A61,'[70]Reg Revenue'!$B:$R,10,0),0)</f>
        <v>252.46</v>
      </c>
      <c r="M61" s="16">
        <f>IFERROR(VLOOKUP($A61,'[70]Reg Revenue'!$B:$R,11,0),0)+IFERROR(VLOOKUP($A61,'[70]Reg Revenue'!$B:$R,12,0),0)</f>
        <v>239.3</v>
      </c>
      <c r="N61" s="16">
        <f>IFERROR(VLOOKUP($A61,'[70]Reg Revenue'!$B:$R,13,0),0)</f>
        <v>233.04000000000002</v>
      </c>
      <c r="O61" s="16">
        <f>IFERROR(VLOOKUP($A61,'[70]Reg Revenue'!$B:$R,14,0),0)</f>
        <v>233.04000000000002</v>
      </c>
      <c r="P61" s="16">
        <f>IFERROR(VLOOKUP($A61,'[70]Reg Revenue'!$B:$R,15,0),0)</f>
        <v>233.04000000000002</v>
      </c>
      <c r="Q61" s="16">
        <f t="shared" si="16"/>
        <v>2692.6800000000003</v>
      </c>
      <c r="R61" s="17">
        <f>+VLOOKUP(A:A,'[70]Service Codes'!B:G,6,0)</f>
        <v>33000</v>
      </c>
      <c r="S61" s="247">
        <f t="shared" si="17"/>
        <v>2</v>
      </c>
      <c r="T61" s="247">
        <f t="shared" si="17"/>
        <v>13.999999999999998</v>
      </c>
      <c r="U61" s="247">
        <f t="shared" si="17"/>
        <v>11.999999999999998</v>
      </c>
      <c r="V61" s="247">
        <f t="shared" si="17"/>
        <v>9.1663233779608646</v>
      </c>
      <c r="W61" s="247">
        <f t="shared" si="17"/>
        <v>13</v>
      </c>
      <c r="X61" s="247">
        <f t="shared" si="17"/>
        <v>11.749742533470648</v>
      </c>
      <c r="Y61" s="247">
        <f t="shared" si="17"/>
        <v>15.416580844490214</v>
      </c>
      <c r="Z61" s="247">
        <f t="shared" si="17"/>
        <v>13</v>
      </c>
      <c r="AA61" s="247">
        <f t="shared" si="17"/>
        <v>12.322348094747682</v>
      </c>
      <c r="AB61" s="247">
        <f t="shared" si="17"/>
        <v>12</v>
      </c>
      <c r="AC61" s="247">
        <f t="shared" si="17"/>
        <v>12</v>
      </c>
      <c r="AD61" s="247">
        <f t="shared" si="17"/>
        <v>12</v>
      </c>
      <c r="AE61" s="278">
        <f t="shared" si="18"/>
        <v>138.65499485066942</v>
      </c>
      <c r="AF61" s="247">
        <f t="shared" si="19"/>
        <v>11.554582904222451</v>
      </c>
      <c r="AG61" s="8"/>
      <c r="AH61"/>
      <c r="AK61" s="17"/>
      <c r="AL61"/>
      <c r="AM61" s="249">
        <v>20.02</v>
      </c>
      <c r="AN61" s="248">
        <f t="shared" si="20"/>
        <v>2.8116196547080943</v>
      </c>
      <c r="AO61" s="18">
        <f t="shared" si="21"/>
        <v>389.84510874559174</v>
      </c>
      <c r="AP61" s="18">
        <f t="shared" si="22"/>
        <v>22.831619654708092</v>
      </c>
      <c r="AQ61" s="18">
        <f t="shared" si="23"/>
        <v>3165.7181056559934</v>
      </c>
      <c r="AS61" s="186"/>
      <c r="AT61" s="14">
        <f t="shared" si="24"/>
        <v>2775.872996910402</v>
      </c>
    </row>
    <row r="62" spans="1:47" s="5" customFormat="1" x14ac:dyDescent="0.25">
      <c r="A62" s="15" t="s">
        <v>41</v>
      </c>
      <c r="B62" s="15" t="str">
        <f>VLOOKUP(A62,'[70]Reg Revenue'!$B:$C,2,FALSE)</f>
        <v>1-60 GAL CART CMML MNTHLY</v>
      </c>
      <c r="C62" s="11" t="s">
        <v>32</v>
      </c>
      <c r="D62" s="188">
        <f>IFERROR(VLOOKUP(A62,[70]Rates!$G$1:$O$707,9,FALSE),0)</f>
        <v>8.9499999999999993</v>
      </c>
      <c r="E62" s="16">
        <f>IFERROR(VLOOKUP($A62,'[70]Reg Revenue'!$B:$R,3,0),0)</f>
        <v>134.25</v>
      </c>
      <c r="F62" s="16">
        <f>IFERROR(VLOOKUP($A62,'[70]Reg Revenue'!$B:$R,4,0),0)</f>
        <v>8.9499999999999993</v>
      </c>
      <c r="G62" s="16">
        <f>IFERROR(VLOOKUP($A62,'[70]Reg Revenue'!$B:$R,5,0),0)</f>
        <v>8.9499999999999993</v>
      </c>
      <c r="H62" s="16">
        <f>IFERROR(VLOOKUP($A62,'[70]Reg Revenue'!$B:$R,6,0),0)</f>
        <v>8.9499999999999993</v>
      </c>
      <c r="I62" s="16">
        <f>IFERROR(VLOOKUP($A62,'[70]Reg Revenue'!$B:$R,7,0),0)</f>
        <v>8.9499999999999993</v>
      </c>
      <c r="J62" s="16">
        <f>IFERROR(VLOOKUP($A62,'[70]Reg Revenue'!$B:$R,8,0),0)</f>
        <v>8.9499999999999993</v>
      </c>
      <c r="K62" s="16">
        <f>IFERROR(VLOOKUP($A62,'[70]Reg Revenue'!$B:$R,9,0),0)</f>
        <v>0</v>
      </c>
      <c r="L62" s="16">
        <f>IFERROR(VLOOKUP($A62,'[70]Reg Revenue'!$B:$R,10,0),0)</f>
        <v>0</v>
      </c>
      <c r="M62" s="16">
        <f>IFERROR(VLOOKUP($A62,'[70]Reg Revenue'!$B:$R,11,0),0)+IFERROR(VLOOKUP($A62,'[70]Reg Revenue'!$B:$R,12,0),0)</f>
        <v>0</v>
      </c>
      <c r="N62" s="16">
        <f>IFERROR(VLOOKUP($A62,'[70]Reg Revenue'!$B:$R,13,0),0)</f>
        <v>8.9499999999999993</v>
      </c>
      <c r="O62" s="16">
        <f>IFERROR(VLOOKUP($A62,'[70]Reg Revenue'!$B:$R,14,0),0)</f>
        <v>8.9499999999999993</v>
      </c>
      <c r="P62" s="16">
        <f>IFERROR(VLOOKUP($A62,'[70]Reg Revenue'!$B:$R,15,0),0)</f>
        <v>8.9499999999999993</v>
      </c>
      <c r="Q62" s="16">
        <f t="shared" si="16"/>
        <v>205.84999999999991</v>
      </c>
      <c r="R62" s="17">
        <f>+VLOOKUP(A:A,'[70]Service Codes'!B:G,6,0)</f>
        <v>33000</v>
      </c>
      <c r="S62" s="247">
        <f t="shared" si="17"/>
        <v>15.000000000000002</v>
      </c>
      <c r="T62" s="247">
        <f t="shared" si="17"/>
        <v>1</v>
      </c>
      <c r="U62" s="247">
        <f t="shared" si="17"/>
        <v>1</v>
      </c>
      <c r="V62" s="247">
        <f t="shared" si="17"/>
        <v>1</v>
      </c>
      <c r="W62" s="247">
        <f t="shared" si="17"/>
        <v>1</v>
      </c>
      <c r="X62" s="247">
        <f t="shared" si="17"/>
        <v>1</v>
      </c>
      <c r="Y62" s="247">
        <f t="shared" si="17"/>
        <v>0</v>
      </c>
      <c r="Z62" s="247">
        <f t="shared" si="17"/>
        <v>0</v>
      </c>
      <c r="AA62" s="247">
        <f t="shared" si="17"/>
        <v>0</v>
      </c>
      <c r="AB62" s="247">
        <f t="shared" si="17"/>
        <v>1</v>
      </c>
      <c r="AC62" s="247">
        <f t="shared" si="17"/>
        <v>1</v>
      </c>
      <c r="AD62" s="247">
        <f t="shared" si="17"/>
        <v>1</v>
      </c>
      <c r="AE62" s="278">
        <f t="shared" si="18"/>
        <v>23</v>
      </c>
      <c r="AF62" s="247">
        <f t="shared" si="19"/>
        <v>1.9166666666666667</v>
      </c>
      <c r="AG62" s="8"/>
      <c r="AH62"/>
      <c r="AK62" s="17"/>
      <c r="AL62"/>
      <c r="AM62" s="249">
        <v>9.2200000000000006</v>
      </c>
      <c r="AN62" s="248">
        <f t="shared" si="20"/>
        <v>1.2948617990214102</v>
      </c>
      <c r="AO62" s="18">
        <f t="shared" si="21"/>
        <v>29.781821377492435</v>
      </c>
      <c r="AP62" s="18">
        <f t="shared" si="22"/>
        <v>10.514861799021411</v>
      </c>
      <c r="AQ62" s="18">
        <f t="shared" si="23"/>
        <v>241.84182137749244</v>
      </c>
      <c r="AS62" s="186"/>
      <c r="AT62" s="14">
        <f t="shared" si="24"/>
        <v>212.06</v>
      </c>
    </row>
    <row r="63" spans="1:47" s="5" customFormat="1" x14ac:dyDescent="0.25">
      <c r="A63" s="15" t="s">
        <v>42</v>
      </c>
      <c r="B63" s="15" t="str">
        <f>VLOOKUP(A63,'[70]Reg Revenue'!$B:$C,2,FALSE)</f>
        <v>1-60 GAL CART CMML WKLY</v>
      </c>
      <c r="C63" s="11" t="s">
        <v>32</v>
      </c>
      <c r="D63" s="188">
        <f>IFERROR(VLOOKUP(A63,[70]Rates!$G$1:$O$707,9,FALSE),0)</f>
        <v>38.75</v>
      </c>
      <c r="E63" s="16">
        <f>IFERROR(VLOOKUP($A63,'[70]Reg Revenue'!$B:$R,3,0),0)</f>
        <v>4895.08</v>
      </c>
      <c r="F63" s="16">
        <f>IFERROR(VLOOKUP($A63,'[70]Reg Revenue'!$B:$R,4,0),0)</f>
        <v>5214.76</v>
      </c>
      <c r="G63" s="16">
        <f>IFERROR(VLOOKUP($A63,'[70]Reg Revenue'!$B:$R,5,0),0)</f>
        <v>5406.58</v>
      </c>
      <c r="H63" s="16">
        <f>IFERROR(VLOOKUP($A63,'[70]Reg Revenue'!$B:$R,6,0),0)</f>
        <v>5477.74</v>
      </c>
      <c r="I63" s="16">
        <f>IFERROR(VLOOKUP($A63,'[70]Reg Revenue'!$B:$R,7,0),0)</f>
        <v>5568.3700000000008</v>
      </c>
      <c r="J63" s="16">
        <f>IFERROR(VLOOKUP($A63,'[70]Reg Revenue'!$B:$R,8,0),0)</f>
        <v>6018.81</v>
      </c>
      <c r="K63" s="16">
        <f>IFERROR(VLOOKUP($A63,'[70]Reg Revenue'!$B:$R,9,0),0)</f>
        <v>4044.5199999999995</v>
      </c>
      <c r="L63" s="16">
        <f>IFERROR(VLOOKUP($A63,'[70]Reg Revenue'!$B:$R,10,0),0)</f>
        <v>4068.75</v>
      </c>
      <c r="M63" s="16">
        <f>IFERROR(VLOOKUP($A63,'[70]Reg Revenue'!$B:$R,11,0),0)+IFERROR(VLOOKUP($A63,'[70]Reg Revenue'!$B:$R,12,0),0)</f>
        <v>3985.43</v>
      </c>
      <c r="N63" s="16">
        <f>IFERROR(VLOOKUP($A63,'[70]Reg Revenue'!$B:$R,13,0),0)</f>
        <v>3797.49</v>
      </c>
      <c r="O63" s="16">
        <f>IFERROR(VLOOKUP($A63,'[70]Reg Revenue'!$B:$R,14,0),0)</f>
        <v>3857.56</v>
      </c>
      <c r="P63" s="16">
        <f>IFERROR(VLOOKUP($A63,'[70]Reg Revenue'!$B:$R,15,0),0)</f>
        <v>3826.5499999999997</v>
      </c>
      <c r="Q63" s="16">
        <f t="shared" si="16"/>
        <v>56161.64</v>
      </c>
      <c r="R63" s="17">
        <f>+VLOOKUP(A:A,'[70]Service Codes'!B:G,6,0)</f>
        <v>33000</v>
      </c>
      <c r="S63" s="247">
        <f t="shared" si="17"/>
        <v>126.32464516129032</v>
      </c>
      <c r="T63" s="247">
        <f t="shared" si="17"/>
        <v>134.57445161290323</v>
      </c>
      <c r="U63" s="247">
        <f t="shared" si="17"/>
        <v>139.52464516129032</v>
      </c>
      <c r="V63" s="247">
        <f t="shared" si="17"/>
        <v>141.36103225806451</v>
      </c>
      <c r="W63" s="247">
        <f t="shared" si="17"/>
        <v>143.69987096774196</v>
      </c>
      <c r="X63" s="247">
        <f t="shared" si="17"/>
        <v>155.32412903225807</v>
      </c>
      <c r="Y63" s="247">
        <f t="shared" si="17"/>
        <v>104.37470967741935</v>
      </c>
      <c r="Z63" s="247">
        <f t="shared" si="17"/>
        <v>105</v>
      </c>
      <c r="AA63" s="247">
        <f t="shared" si="17"/>
        <v>102.84980645161289</v>
      </c>
      <c r="AB63" s="247">
        <f t="shared" si="17"/>
        <v>97.999741935483868</v>
      </c>
      <c r="AC63" s="247">
        <f t="shared" si="17"/>
        <v>99.549935483870968</v>
      </c>
      <c r="AD63" s="247">
        <f t="shared" si="17"/>
        <v>98.749677419354825</v>
      </c>
      <c r="AE63" s="278">
        <f t="shared" si="18"/>
        <v>1449.3326451612904</v>
      </c>
      <c r="AF63" s="247">
        <f t="shared" si="19"/>
        <v>120.77772043010754</v>
      </c>
      <c r="AG63" s="8"/>
      <c r="AH63"/>
      <c r="AK63" s="17"/>
      <c r="AL63"/>
      <c r="AM63" s="249">
        <v>39.94</v>
      </c>
      <c r="AN63" s="248">
        <f t="shared" si="20"/>
        <v>5.6091952551968669</v>
      </c>
      <c r="AO63" s="18">
        <f t="shared" si="21"/>
        <v>8129.5897964406349</v>
      </c>
      <c r="AP63" s="18">
        <f t="shared" si="22"/>
        <v>45.549195255196864</v>
      </c>
      <c r="AQ63" s="18">
        <f t="shared" si="23"/>
        <v>66015.935644182566</v>
      </c>
      <c r="AS63" s="186"/>
      <c r="AT63" s="14">
        <f t="shared" si="24"/>
        <v>57886.345847741934</v>
      </c>
    </row>
    <row r="64" spans="1:47" s="5" customFormat="1" x14ac:dyDescent="0.25">
      <c r="A64" s="15" t="s">
        <v>43</v>
      </c>
      <c r="B64" s="15" t="str">
        <f>VLOOKUP(A64,'[70]Reg Revenue'!$B:$C,2,FALSE)</f>
        <v>1-65 GAL BEAR CART CMML 2X WK</v>
      </c>
      <c r="C64" s="11" t="s">
        <v>32</v>
      </c>
      <c r="D64" s="188">
        <f>IFERROR(VLOOKUP(A64,[70]Rates!$G$1:$O$707,9,FALSE),0)</f>
        <v>83.14</v>
      </c>
      <c r="E64" s="16">
        <f>IFERROR(VLOOKUP($A64,'[70]Reg Revenue'!$B:$R,3,0),0)</f>
        <v>581.98</v>
      </c>
      <c r="F64" s="16">
        <f>IFERROR(VLOOKUP($A64,'[70]Reg Revenue'!$B:$R,4,0),0)</f>
        <v>581.98</v>
      </c>
      <c r="G64" s="16">
        <f>IFERROR(VLOOKUP($A64,'[70]Reg Revenue'!$B:$R,5,0),0)</f>
        <v>678.97</v>
      </c>
      <c r="H64" s="16">
        <f>IFERROR(VLOOKUP($A64,'[70]Reg Revenue'!$B:$R,6,0),0)</f>
        <v>748.26</v>
      </c>
      <c r="I64" s="16">
        <f>IFERROR(VLOOKUP($A64,'[70]Reg Revenue'!$B:$R,7,0),0)</f>
        <v>831.4</v>
      </c>
      <c r="J64" s="16">
        <f>IFERROR(VLOOKUP($A64,'[70]Reg Revenue'!$B:$R,8,0),0)</f>
        <v>665.12</v>
      </c>
      <c r="K64" s="16">
        <f>IFERROR(VLOOKUP($A64,'[70]Reg Revenue'!$B:$R,9,0),0)</f>
        <v>600.46</v>
      </c>
      <c r="L64" s="16">
        <f>IFERROR(VLOOKUP($A64,'[70]Reg Revenue'!$B:$R,10,0),0)</f>
        <v>563.5</v>
      </c>
      <c r="M64" s="16">
        <f>IFERROR(VLOOKUP($A64,'[70]Reg Revenue'!$B:$R,11,0),0)+IFERROR(VLOOKUP($A64,'[70]Reg Revenue'!$B:$R,12,0),0)</f>
        <v>581.98</v>
      </c>
      <c r="N64" s="16">
        <f>IFERROR(VLOOKUP($A64,'[70]Reg Revenue'!$B:$R,13,0),0)</f>
        <v>581.98</v>
      </c>
      <c r="O64" s="16">
        <f>IFERROR(VLOOKUP($A64,'[70]Reg Revenue'!$B:$R,14,0),0)</f>
        <v>581.98</v>
      </c>
      <c r="P64" s="16">
        <f>IFERROR(VLOOKUP($A64,'[70]Reg Revenue'!$B:$R,15,0),0)</f>
        <v>581.98</v>
      </c>
      <c r="Q64" s="16">
        <f t="shared" si="16"/>
        <v>7579.5899999999983</v>
      </c>
      <c r="R64" s="17">
        <f>+VLOOKUP(A:A,'[70]Service Codes'!B:G,6,0)</f>
        <v>33000</v>
      </c>
      <c r="S64" s="247">
        <f t="shared" si="17"/>
        <v>7</v>
      </c>
      <c r="T64" s="247">
        <f t="shared" si="17"/>
        <v>7</v>
      </c>
      <c r="U64" s="247">
        <f t="shared" si="17"/>
        <v>8.1665864806350736</v>
      </c>
      <c r="V64" s="247">
        <f t="shared" si="17"/>
        <v>9</v>
      </c>
      <c r="W64" s="247">
        <f t="shared" si="17"/>
        <v>10</v>
      </c>
      <c r="X64" s="247">
        <f t="shared" si="17"/>
        <v>8</v>
      </c>
      <c r="Y64" s="247">
        <f t="shared" si="17"/>
        <v>7.2222756795766179</v>
      </c>
      <c r="Z64" s="247">
        <f t="shared" si="17"/>
        <v>6.7777243204233821</v>
      </c>
      <c r="AA64" s="247">
        <f t="shared" si="17"/>
        <v>7</v>
      </c>
      <c r="AB64" s="247">
        <f t="shared" si="17"/>
        <v>7</v>
      </c>
      <c r="AC64" s="247">
        <f t="shared" si="17"/>
        <v>7</v>
      </c>
      <c r="AD64" s="247">
        <f t="shared" si="17"/>
        <v>7</v>
      </c>
      <c r="AE64" s="278">
        <f t="shared" si="18"/>
        <v>91.166586480635075</v>
      </c>
      <c r="AF64" s="247">
        <f t="shared" si="19"/>
        <v>7.5972155400529227</v>
      </c>
      <c r="AG64" s="8"/>
      <c r="AH64"/>
      <c r="AK64" s="17"/>
      <c r="AL64"/>
      <c r="AM64" s="249">
        <v>85.71</v>
      </c>
      <c r="AN64" s="248">
        <f t="shared" si="20"/>
        <v>12.037158871380157</v>
      </c>
      <c r="AO64" s="18">
        <f t="shared" si="21"/>
        <v>1097.3866852288229</v>
      </c>
      <c r="AP64" s="18">
        <f t="shared" si="22"/>
        <v>97.747158871380151</v>
      </c>
      <c r="AQ64" s="18">
        <f t="shared" si="23"/>
        <v>8911.2748124840546</v>
      </c>
      <c r="AS64" s="186"/>
      <c r="AT64" s="14">
        <f t="shared" si="24"/>
        <v>7813.8881272552317</v>
      </c>
    </row>
    <row r="65" spans="1:46" s="5" customFormat="1" x14ac:dyDescent="0.25">
      <c r="A65" s="15" t="s">
        <v>44</v>
      </c>
      <c r="B65" s="15" t="str">
        <f>VLOOKUP(A65,'[70]Reg Revenue'!$B:$C,2,FALSE)</f>
        <v>1-65 GAL BEAR CART CMML WKLY</v>
      </c>
      <c r="C65" s="11" t="s">
        <v>32</v>
      </c>
      <c r="D65" s="188">
        <f>IFERROR(VLOOKUP(A65,[70]Rates!$G$1:$O$707,9,FALSE),0)</f>
        <v>41.57</v>
      </c>
      <c r="E65" s="16">
        <f>IFERROR(VLOOKUP($A65,'[70]Reg Revenue'!$B:$R,3,0),0)</f>
        <v>1454.95</v>
      </c>
      <c r="F65" s="16">
        <f>IFERROR(VLOOKUP($A65,'[70]Reg Revenue'!$B:$R,4,0),0)</f>
        <v>1454.95</v>
      </c>
      <c r="G65" s="16">
        <f>IFERROR(VLOOKUP($A65,'[70]Reg Revenue'!$B:$R,5,0),0)</f>
        <v>1475.73</v>
      </c>
      <c r="H65" s="16">
        <f>IFERROR(VLOOKUP($A65,'[70]Reg Revenue'!$B:$R,6,0),0)</f>
        <v>1342.67</v>
      </c>
      <c r="I65" s="16">
        <f>IFERROR(VLOOKUP($A65,'[70]Reg Revenue'!$B:$R,7,0),0)</f>
        <v>1247.1000000000001</v>
      </c>
      <c r="J65" s="16">
        <f>IFERROR(VLOOKUP($A65,'[70]Reg Revenue'!$B:$R,8,0),0)</f>
        <v>1340.63</v>
      </c>
      <c r="K65" s="16">
        <f>IFERROR(VLOOKUP($A65,'[70]Reg Revenue'!$B:$R,9,0),0)</f>
        <v>488.45000000000005</v>
      </c>
      <c r="L65" s="16">
        <f>IFERROR(VLOOKUP($A65,'[70]Reg Revenue'!$B:$R,10,0),0)</f>
        <v>258.14999999999998</v>
      </c>
      <c r="M65" s="16">
        <f>IFERROR(VLOOKUP($A65,'[70]Reg Revenue'!$B:$R,11,0),0)+IFERROR(VLOOKUP($A65,'[70]Reg Revenue'!$B:$R,12,0),0)</f>
        <v>457.27</v>
      </c>
      <c r="N65" s="16">
        <f>IFERROR(VLOOKUP($A65,'[70]Reg Revenue'!$B:$R,13,0),0)</f>
        <v>436.48</v>
      </c>
      <c r="O65" s="16">
        <f>IFERROR(VLOOKUP($A65,'[70]Reg Revenue'!$B:$R,14,0),0)</f>
        <v>426.09</v>
      </c>
      <c r="P65" s="16">
        <f>IFERROR(VLOOKUP($A65,'[70]Reg Revenue'!$B:$R,15,0),0)</f>
        <v>498.83</v>
      </c>
      <c r="Q65" s="16">
        <f t="shared" si="16"/>
        <v>10881.300000000001</v>
      </c>
      <c r="R65" s="17">
        <f>+VLOOKUP(A:A,'[70]Service Codes'!B:G,6,0)</f>
        <v>33000</v>
      </c>
      <c r="S65" s="247">
        <f t="shared" si="17"/>
        <v>35</v>
      </c>
      <c r="T65" s="247">
        <f t="shared" si="17"/>
        <v>35</v>
      </c>
      <c r="U65" s="247">
        <f t="shared" si="17"/>
        <v>35.499879720952613</v>
      </c>
      <c r="V65" s="247">
        <f t="shared" si="17"/>
        <v>32.299013711811405</v>
      </c>
      <c r="W65" s="247">
        <f t="shared" si="17"/>
        <v>30.000000000000004</v>
      </c>
      <c r="X65" s="247">
        <f t="shared" si="17"/>
        <v>32.24993986047631</v>
      </c>
      <c r="Y65" s="247">
        <f t="shared" si="17"/>
        <v>11.750060139523695</v>
      </c>
      <c r="Z65" s="247">
        <f t="shared" si="17"/>
        <v>6.2100072167428424</v>
      </c>
      <c r="AA65" s="247">
        <f t="shared" si="17"/>
        <v>11</v>
      </c>
      <c r="AB65" s="247">
        <f t="shared" si="17"/>
        <v>10.49987972095261</v>
      </c>
      <c r="AC65" s="247">
        <f t="shared" si="17"/>
        <v>10.249939860476305</v>
      </c>
      <c r="AD65" s="247">
        <f t="shared" si="17"/>
        <v>11.999759441905219</v>
      </c>
      <c r="AE65" s="278">
        <f t="shared" si="18"/>
        <v>261.75847967284096</v>
      </c>
      <c r="AF65" s="247">
        <f t="shared" si="19"/>
        <v>21.813206639403415</v>
      </c>
      <c r="AG65" s="8"/>
      <c r="AH65"/>
      <c r="AK65" s="17"/>
      <c r="AL65"/>
      <c r="AM65" s="249">
        <v>42.86</v>
      </c>
      <c r="AN65" s="248">
        <f t="shared" si="20"/>
        <v>6.0192816384010452</v>
      </c>
      <c r="AO65" s="18">
        <f t="shared" si="21"/>
        <v>1575.5980103905049</v>
      </c>
      <c r="AP65" s="18">
        <f t="shared" si="22"/>
        <v>48.879281638401046</v>
      </c>
      <c r="AQ65" s="18">
        <f t="shared" si="23"/>
        <v>12794.566449168469</v>
      </c>
      <c r="AS65" s="186"/>
      <c r="AT65" s="14">
        <f t="shared" si="24"/>
        <v>11218.968438777963</v>
      </c>
    </row>
    <row r="66" spans="1:46" s="5" customFormat="1" x14ac:dyDescent="0.25">
      <c r="A66" s="15" t="s">
        <v>45</v>
      </c>
      <c r="B66" s="15" t="str">
        <f>VLOOKUP(A66,'[70]Reg Revenue'!$B:$C,2,FALSE)</f>
        <v>1-90 GAL CART CMML 2X WK</v>
      </c>
      <c r="C66" s="11" t="s">
        <v>32</v>
      </c>
      <c r="D66" s="188">
        <f>IFERROR(VLOOKUP(A66,[70]Rates!$G$1:$O$707,9,FALSE),0)</f>
        <v>89.28</v>
      </c>
      <c r="E66" s="16">
        <f>IFERROR(VLOOKUP($A66,'[70]Reg Revenue'!$B:$R,3,0),0)</f>
        <v>357.12</v>
      </c>
      <c r="F66" s="16">
        <f>IFERROR(VLOOKUP($A66,'[70]Reg Revenue'!$B:$R,4,0),0)</f>
        <v>412.91999999999996</v>
      </c>
      <c r="G66" s="16">
        <f>IFERROR(VLOOKUP($A66,'[70]Reg Revenue'!$B:$R,5,0),0)</f>
        <v>605.11999999999989</v>
      </c>
      <c r="H66" s="16">
        <f>IFERROR(VLOOKUP($A66,'[70]Reg Revenue'!$B:$R,6,0),0)</f>
        <v>803.5100000000001</v>
      </c>
      <c r="I66" s="16">
        <f>IFERROR(VLOOKUP($A66,'[70]Reg Revenue'!$B:$R,7,0),0)</f>
        <v>753.91000000000008</v>
      </c>
      <c r="J66" s="16">
        <f>IFERROR(VLOOKUP($A66,'[70]Reg Revenue'!$B:$R,8,0),0)</f>
        <v>643.54000000000008</v>
      </c>
      <c r="K66" s="16">
        <f>IFERROR(VLOOKUP($A66,'[70]Reg Revenue'!$B:$R,9,0),0)</f>
        <v>803.52</v>
      </c>
      <c r="L66" s="16">
        <f>IFERROR(VLOOKUP($A66,'[70]Reg Revenue'!$B:$R,10,0),0)</f>
        <v>535.67999999999995</v>
      </c>
      <c r="M66" s="16">
        <f>IFERROR(VLOOKUP($A66,'[70]Reg Revenue'!$B:$R,11,0),0)+IFERROR(VLOOKUP($A66,'[70]Reg Revenue'!$B:$R,12,0),0)</f>
        <v>535.68000000000006</v>
      </c>
      <c r="N66" s="16">
        <f>IFERROR(VLOOKUP($A66,'[70]Reg Revenue'!$B:$R,13,0),0)</f>
        <v>456.31</v>
      </c>
      <c r="O66" s="16">
        <f>IFERROR(VLOOKUP($A66,'[70]Reg Revenue'!$B:$R,14,0),0)</f>
        <v>476.15</v>
      </c>
      <c r="P66" s="16">
        <f>IFERROR(VLOOKUP($A66,'[70]Reg Revenue'!$B:$R,15,0),0)</f>
        <v>658.43999999999994</v>
      </c>
      <c r="Q66" s="16">
        <f t="shared" si="16"/>
        <v>7041.9</v>
      </c>
      <c r="R66" s="17">
        <f>+VLOOKUP(A:A,'[70]Service Codes'!B:G,6,0)</f>
        <v>33000</v>
      </c>
      <c r="S66" s="247">
        <f t="shared" si="17"/>
        <v>4</v>
      </c>
      <c r="T66" s="247">
        <f t="shared" si="17"/>
        <v>4.6249999999999991</v>
      </c>
      <c r="U66" s="247">
        <f t="shared" si="17"/>
        <v>6.7777777777777768</v>
      </c>
      <c r="V66" s="247">
        <f t="shared" si="17"/>
        <v>8.9998879928315425</v>
      </c>
      <c r="W66" s="247">
        <f t="shared" si="17"/>
        <v>8.4443324372759871</v>
      </c>
      <c r="X66" s="247">
        <f t="shared" si="17"/>
        <v>7.2081093189964163</v>
      </c>
      <c r="Y66" s="247">
        <f t="shared" si="17"/>
        <v>9</v>
      </c>
      <c r="Z66" s="247">
        <f t="shared" si="17"/>
        <v>5.9999999999999991</v>
      </c>
      <c r="AA66" s="247">
        <f t="shared" si="17"/>
        <v>6.0000000000000009</v>
      </c>
      <c r="AB66" s="247">
        <f t="shared" si="17"/>
        <v>5.1109991039426523</v>
      </c>
      <c r="AC66" s="247">
        <f t="shared" si="17"/>
        <v>5.3332213261648747</v>
      </c>
      <c r="AD66" s="247">
        <f t="shared" si="17"/>
        <v>7.3749999999999991</v>
      </c>
      <c r="AE66" s="278">
        <f t="shared" si="18"/>
        <v>78.874327956989248</v>
      </c>
      <c r="AF66" s="247">
        <f t="shared" si="19"/>
        <v>6.5728606630824373</v>
      </c>
      <c r="AG66" s="8"/>
      <c r="AH66"/>
      <c r="AK66" s="17"/>
      <c r="AL66"/>
      <c r="AM66" s="249">
        <v>92.72</v>
      </c>
      <c r="AN66" s="248">
        <f t="shared" si="20"/>
        <v>13.02164707215457</v>
      </c>
      <c r="AO66" s="18">
        <f t="shared" si="21"/>
        <v>1027.0736617092884</v>
      </c>
      <c r="AP66" s="18">
        <f t="shared" si="22"/>
        <v>105.74164707215456</v>
      </c>
      <c r="AQ66" s="18">
        <f t="shared" si="23"/>
        <v>8340.3013498813307</v>
      </c>
      <c r="AS66" s="186"/>
      <c r="AT66" s="14">
        <f t="shared" si="24"/>
        <v>7313.2276881720427</v>
      </c>
    </row>
    <row r="67" spans="1:46" s="5" customFormat="1" x14ac:dyDescent="0.25">
      <c r="A67" s="15" t="s">
        <v>46</v>
      </c>
      <c r="B67" s="15" t="str">
        <f>VLOOKUP(A67,'[70]Reg Revenue'!$B:$C,2,FALSE)</f>
        <v>1-90 GAL CART CMML 3X WK</v>
      </c>
      <c r="C67" s="11" t="s">
        <v>32</v>
      </c>
      <c r="D67" s="188">
        <f>IFERROR(VLOOKUP(A67,[70]Rates!$G$1:$O$707,9,FALSE),0)</f>
        <v>133.93</v>
      </c>
      <c r="E67" s="16">
        <f>IFERROR(VLOOKUP($A67,'[70]Reg Revenue'!$B:$R,3,0),0)</f>
        <v>113.32</v>
      </c>
      <c r="F67" s="16">
        <f>IFERROR(VLOOKUP($A67,'[70]Reg Revenue'!$B:$R,4,0),0)</f>
        <v>0</v>
      </c>
      <c r="G67" s="16">
        <f>IFERROR(VLOOKUP($A67,'[70]Reg Revenue'!$B:$R,5,0),0)</f>
        <v>0</v>
      </c>
      <c r="H67" s="16">
        <f>IFERROR(VLOOKUP($A67,'[70]Reg Revenue'!$B:$R,6,0),0)</f>
        <v>0</v>
      </c>
      <c r="I67" s="16">
        <f>IFERROR(VLOOKUP($A67,'[70]Reg Revenue'!$B:$R,7,0),0)</f>
        <v>0</v>
      </c>
      <c r="J67" s="16">
        <f>IFERROR(VLOOKUP($A67,'[70]Reg Revenue'!$B:$R,8,0),0)</f>
        <v>0</v>
      </c>
      <c r="K67" s="16">
        <f>IFERROR(VLOOKUP($A67,'[70]Reg Revenue'!$B:$R,9,0),0)</f>
        <v>0</v>
      </c>
      <c r="L67" s="16">
        <f>IFERROR(VLOOKUP($A67,'[70]Reg Revenue'!$B:$R,10,0),0)</f>
        <v>0</v>
      </c>
      <c r="M67" s="16">
        <f>IFERROR(VLOOKUP($A67,'[70]Reg Revenue'!$B:$R,11,0),0)+IFERROR(VLOOKUP($A67,'[70]Reg Revenue'!$B:$R,12,0),0)</f>
        <v>30.9</v>
      </c>
      <c r="N67" s="16">
        <f>IFERROR(VLOOKUP($A67,'[70]Reg Revenue'!$B:$R,13,0),0)</f>
        <v>133.93</v>
      </c>
      <c r="O67" s="16">
        <f>IFERROR(VLOOKUP($A67,'[70]Reg Revenue'!$B:$R,14,0),0)</f>
        <v>133.93</v>
      </c>
      <c r="P67" s="16">
        <f>IFERROR(VLOOKUP($A67,'[70]Reg Revenue'!$B:$R,15,0),0)</f>
        <v>535.72</v>
      </c>
      <c r="Q67" s="16">
        <f t="shared" si="16"/>
        <v>947.8</v>
      </c>
      <c r="R67" s="17">
        <f>+VLOOKUP(A:A,'[70]Service Codes'!B:G,6,0)</f>
        <v>33000</v>
      </c>
      <c r="S67" s="247">
        <f t="shared" si="17"/>
        <v>0.84611364145449108</v>
      </c>
      <c r="T67" s="247">
        <f t="shared" si="17"/>
        <v>0</v>
      </c>
      <c r="U67" s="247">
        <f t="shared" si="17"/>
        <v>0</v>
      </c>
      <c r="V67" s="247">
        <f t="shared" si="17"/>
        <v>0</v>
      </c>
      <c r="W67" s="247">
        <f t="shared" si="17"/>
        <v>0</v>
      </c>
      <c r="X67" s="247">
        <f t="shared" si="17"/>
        <v>0</v>
      </c>
      <c r="Y67" s="247">
        <f t="shared" si="17"/>
        <v>0</v>
      </c>
      <c r="Z67" s="247">
        <f t="shared" si="17"/>
        <v>0</v>
      </c>
      <c r="AA67" s="247">
        <f t="shared" si="17"/>
        <v>0.23071753901291717</v>
      </c>
      <c r="AB67" s="247">
        <f t="shared" si="17"/>
        <v>1</v>
      </c>
      <c r="AC67" s="247">
        <f t="shared" si="17"/>
        <v>1</v>
      </c>
      <c r="AD67" s="247">
        <f t="shared" si="17"/>
        <v>4</v>
      </c>
      <c r="AE67" s="278">
        <f t="shared" si="18"/>
        <v>7.0768311804674084</v>
      </c>
      <c r="AF67" s="247">
        <f t="shared" si="19"/>
        <v>0.58973593170561733</v>
      </c>
      <c r="AG67" s="8"/>
      <c r="AH67"/>
      <c r="AK67" s="17"/>
      <c r="AL67"/>
      <c r="AM67" s="249">
        <v>139.08114662976985</v>
      </c>
      <c r="AN67" s="248">
        <f t="shared" si="20"/>
        <v>19.53263164153843</v>
      </c>
      <c r="AO67" s="18">
        <f t="shared" si="21"/>
        <v>138.22913663742347</v>
      </c>
      <c r="AP67" s="18">
        <f t="shared" si="22"/>
        <v>158.61377827130826</v>
      </c>
      <c r="AQ67" s="18">
        <f t="shared" si="23"/>
        <v>1122.4829317221383</v>
      </c>
      <c r="AS67" s="186"/>
      <c r="AT67" s="14">
        <f t="shared" si="24"/>
        <v>984.25379508471485</v>
      </c>
    </row>
    <row r="68" spans="1:46" s="5" customFormat="1" x14ac:dyDescent="0.25">
      <c r="A68" s="15" t="s">
        <v>47</v>
      </c>
      <c r="B68" s="15" t="str">
        <f>VLOOKUP(A68,'[70]Reg Revenue'!$B:$C,2,FALSE)</f>
        <v>1-90 GAL CART CMML 5X WK</v>
      </c>
      <c r="C68" s="11" t="s">
        <v>32</v>
      </c>
      <c r="D68" s="188">
        <f>IFERROR(VLOOKUP(A68,[70]Rates!$G$1:$O$707,9,FALSE),0)</f>
        <v>223.21</v>
      </c>
      <c r="E68" s="16">
        <f>IFERROR(VLOOKUP($A68,'[70]Reg Revenue'!$B:$R,3,0),0)</f>
        <v>0</v>
      </c>
      <c r="F68" s="16">
        <f>IFERROR(VLOOKUP($A68,'[70]Reg Revenue'!$B:$R,4,0),0)</f>
        <v>0</v>
      </c>
      <c r="G68" s="16">
        <f>IFERROR(VLOOKUP($A68,'[70]Reg Revenue'!$B:$R,5,0),0)</f>
        <v>0</v>
      </c>
      <c r="H68" s="16">
        <f>IFERROR(VLOOKUP($A68,'[70]Reg Revenue'!$B:$R,6,0),0)</f>
        <v>145.57</v>
      </c>
      <c r="I68" s="16">
        <f>IFERROR(VLOOKUP($A68,'[70]Reg Revenue'!$B:$R,7,0),0)</f>
        <v>223.21</v>
      </c>
      <c r="J68" s="16">
        <f>IFERROR(VLOOKUP($A68,'[70]Reg Revenue'!$B:$R,8,0),0)</f>
        <v>223.21</v>
      </c>
      <c r="K68" s="16">
        <f>IFERROR(VLOOKUP($A68,'[70]Reg Revenue'!$B:$R,9,0),0)</f>
        <v>223.21</v>
      </c>
      <c r="L68" s="16">
        <f>IFERROR(VLOOKUP($A68,'[70]Reg Revenue'!$B:$R,10,0),0)</f>
        <v>223.21</v>
      </c>
      <c r="M68" s="16">
        <f>IFERROR(VLOOKUP($A68,'[70]Reg Revenue'!$B:$R,11,0),0)+IFERROR(VLOOKUP($A68,'[70]Reg Revenue'!$B:$R,12,0),0)</f>
        <v>223.21</v>
      </c>
      <c r="N68" s="16">
        <f>IFERROR(VLOOKUP($A68,'[70]Reg Revenue'!$B:$R,13,0),0)</f>
        <v>223.21</v>
      </c>
      <c r="O68" s="16">
        <f>IFERROR(VLOOKUP($A68,'[70]Reg Revenue'!$B:$R,14,0),0)</f>
        <v>223.21</v>
      </c>
      <c r="P68" s="16">
        <f>IFERROR(VLOOKUP($A68,'[70]Reg Revenue'!$B:$R,15,0),0)</f>
        <v>223.21</v>
      </c>
      <c r="Q68" s="16">
        <f t="shared" si="16"/>
        <v>1931.2500000000002</v>
      </c>
      <c r="R68" s="17">
        <f>+VLOOKUP(A:A,'[70]Service Codes'!B:G,6,0)</f>
        <v>33000</v>
      </c>
      <c r="S68" s="247">
        <f t="shared" si="17"/>
        <v>0</v>
      </c>
      <c r="T68" s="247">
        <f t="shared" si="17"/>
        <v>0</v>
      </c>
      <c r="U68" s="247">
        <f t="shared" si="17"/>
        <v>0</v>
      </c>
      <c r="V68" s="247">
        <f t="shared" si="17"/>
        <v>0.65216612158953446</v>
      </c>
      <c r="W68" s="247">
        <f t="shared" si="17"/>
        <v>1</v>
      </c>
      <c r="X68" s="247">
        <f t="shared" si="17"/>
        <v>1</v>
      </c>
      <c r="Y68" s="247">
        <f t="shared" si="17"/>
        <v>1</v>
      </c>
      <c r="Z68" s="247">
        <f t="shared" si="17"/>
        <v>1</v>
      </c>
      <c r="AA68" s="247">
        <f t="shared" si="17"/>
        <v>1</v>
      </c>
      <c r="AB68" s="247">
        <f t="shared" si="17"/>
        <v>1</v>
      </c>
      <c r="AC68" s="247">
        <f t="shared" si="17"/>
        <v>1</v>
      </c>
      <c r="AD68" s="247">
        <f t="shared" si="17"/>
        <v>1</v>
      </c>
      <c r="AE68" s="278">
        <f t="shared" si="18"/>
        <v>8.6521661215895342</v>
      </c>
      <c r="AF68" s="247">
        <f t="shared" si="19"/>
        <v>0.72101384346579456</v>
      </c>
      <c r="AG68" s="8"/>
      <c r="AH68"/>
      <c r="AK68" s="17"/>
      <c r="AL68"/>
      <c r="AM68" s="249">
        <v>231.80191104961639</v>
      </c>
      <c r="AN68" s="248">
        <f t="shared" si="20"/>
        <v>32.554386069230709</v>
      </c>
      <c r="AO68" s="18">
        <f t="shared" si="21"/>
        <v>281.66595625734425</v>
      </c>
      <c r="AP68" s="18">
        <f t="shared" si="22"/>
        <v>264.35629711884712</v>
      </c>
      <c r="AQ68" s="18">
        <f t="shared" si="23"/>
        <v>2287.2545979605461</v>
      </c>
      <c r="AS68" s="186"/>
      <c r="AT68" s="14">
        <f t="shared" si="24"/>
        <v>2005.5886417032016</v>
      </c>
    </row>
    <row r="69" spans="1:46" s="5" customFormat="1" x14ac:dyDescent="0.25">
      <c r="A69" s="15" t="s">
        <v>48</v>
      </c>
      <c r="B69" s="15" t="str">
        <f>VLOOKUP(A69,'[70]Reg Revenue'!$B:$C,2,FALSE)</f>
        <v>1-90 GAL CART CMML EOW</v>
      </c>
      <c r="C69" s="11" t="s">
        <v>32</v>
      </c>
      <c r="D69" s="188">
        <f>IFERROR(VLOOKUP(A69,[70]Rates!$G$1:$O$707,9,FALSE),0)</f>
        <v>22.37</v>
      </c>
      <c r="E69" s="16">
        <f>IFERROR(VLOOKUP($A69,'[70]Reg Revenue'!$B:$R,3,0),0)</f>
        <v>22.37</v>
      </c>
      <c r="F69" s="16">
        <f>IFERROR(VLOOKUP($A69,'[70]Reg Revenue'!$B:$R,4,0),0)</f>
        <v>44.74</v>
      </c>
      <c r="G69" s="16">
        <f>IFERROR(VLOOKUP($A69,'[70]Reg Revenue'!$B:$R,5,0),0)</f>
        <v>67.11</v>
      </c>
      <c r="H69" s="16">
        <f>IFERROR(VLOOKUP($A69,'[70]Reg Revenue'!$B:$R,6,0),0)</f>
        <v>-67.109999999999985</v>
      </c>
      <c r="I69" s="16">
        <f>IFERROR(VLOOKUP($A69,'[70]Reg Revenue'!$B:$R,7,0),0)</f>
        <v>44.74</v>
      </c>
      <c r="J69" s="16">
        <f>IFERROR(VLOOKUP($A69,'[70]Reg Revenue'!$B:$R,8,0),0)</f>
        <v>44.74</v>
      </c>
      <c r="K69" s="16">
        <f>IFERROR(VLOOKUP($A69,'[70]Reg Revenue'!$B:$R,9,0),0)</f>
        <v>22.37</v>
      </c>
      <c r="L69" s="16">
        <f>IFERROR(VLOOKUP($A69,'[70]Reg Revenue'!$B:$R,10,0),0)</f>
        <v>44.74</v>
      </c>
      <c r="M69" s="16">
        <f>IFERROR(VLOOKUP($A69,'[70]Reg Revenue'!$B:$R,11,0),0)+IFERROR(VLOOKUP($A69,'[70]Reg Revenue'!$B:$R,12,0),0)</f>
        <v>44.74</v>
      </c>
      <c r="N69" s="16">
        <f>IFERROR(VLOOKUP($A69,'[70]Reg Revenue'!$B:$R,13,0),0)</f>
        <v>44.74</v>
      </c>
      <c r="O69" s="16">
        <f>IFERROR(VLOOKUP($A69,'[70]Reg Revenue'!$B:$R,14,0),0)</f>
        <v>44.74</v>
      </c>
      <c r="P69" s="16">
        <f>IFERROR(VLOOKUP($A69,'[70]Reg Revenue'!$B:$R,15,0),0)</f>
        <v>22.37</v>
      </c>
      <c r="Q69" s="16">
        <f t="shared" si="16"/>
        <v>380.29000000000008</v>
      </c>
      <c r="R69" s="17">
        <f>+VLOOKUP(A:A,'[70]Service Codes'!B:G,6,0)</f>
        <v>33000</v>
      </c>
      <c r="S69" s="247">
        <f t="shared" si="17"/>
        <v>1</v>
      </c>
      <c r="T69" s="247">
        <f t="shared" si="17"/>
        <v>2</v>
      </c>
      <c r="U69" s="247">
        <f t="shared" si="17"/>
        <v>3</v>
      </c>
      <c r="V69" s="247">
        <f t="shared" si="17"/>
        <v>-2.9999999999999991</v>
      </c>
      <c r="W69" s="247">
        <f t="shared" si="17"/>
        <v>2</v>
      </c>
      <c r="X69" s="247">
        <f t="shared" si="17"/>
        <v>2</v>
      </c>
      <c r="Y69" s="247">
        <f t="shared" si="17"/>
        <v>1</v>
      </c>
      <c r="Z69" s="247">
        <f t="shared" si="17"/>
        <v>2</v>
      </c>
      <c r="AA69" s="247">
        <f t="shared" si="17"/>
        <v>2</v>
      </c>
      <c r="AB69" s="247">
        <f t="shared" si="17"/>
        <v>2</v>
      </c>
      <c r="AC69" s="247">
        <f t="shared" si="17"/>
        <v>2</v>
      </c>
      <c r="AD69" s="247">
        <f t="shared" si="17"/>
        <v>1</v>
      </c>
      <c r="AE69" s="278">
        <f t="shared" si="18"/>
        <v>17</v>
      </c>
      <c r="AF69" s="247">
        <f t="shared" si="19"/>
        <v>1.4166666666666667</v>
      </c>
      <c r="AG69" s="8"/>
      <c r="AH69"/>
      <c r="AK69" s="17"/>
      <c r="AL69"/>
      <c r="AM69" s="249">
        <v>23.233725033610511</v>
      </c>
      <c r="AN69" s="248">
        <f t="shared" si="20"/>
        <v>3.2629569408882513</v>
      </c>
      <c r="AO69" s="18">
        <f t="shared" si="21"/>
        <v>55.470267995100272</v>
      </c>
      <c r="AP69" s="18">
        <f t="shared" si="22"/>
        <v>26.496681974498763</v>
      </c>
      <c r="AQ69" s="18">
        <f t="shared" si="23"/>
        <v>450.44359356647897</v>
      </c>
      <c r="AS69" s="186"/>
      <c r="AT69" s="14">
        <f t="shared" si="24"/>
        <v>394.97332557137872</v>
      </c>
    </row>
    <row r="70" spans="1:46" s="5" customFormat="1" x14ac:dyDescent="0.25">
      <c r="A70" s="15" t="s">
        <v>49</v>
      </c>
      <c r="B70" s="15" t="str">
        <f>VLOOKUP(A70,'[70]Reg Revenue'!$B:$C,2,FALSE)</f>
        <v>1-90 GAL CART CMML MONTHLY</v>
      </c>
      <c r="C70" s="11" t="s">
        <v>32</v>
      </c>
      <c r="D70" s="188">
        <f>IFERROR(VLOOKUP(A70,[70]Rates!$G$1:$O$707,9,FALSE),0)</f>
        <v>10.31</v>
      </c>
      <c r="E70" s="16">
        <f>IFERROR(VLOOKUP($A70,'[70]Reg Revenue'!$B:$R,3,0),0)</f>
        <v>10.31</v>
      </c>
      <c r="F70" s="16">
        <f>IFERROR(VLOOKUP($A70,'[70]Reg Revenue'!$B:$R,4,0),0)</f>
        <v>7.73</v>
      </c>
      <c r="G70" s="16">
        <f>IFERROR(VLOOKUP($A70,'[70]Reg Revenue'!$B:$R,5,0),0)</f>
        <v>10.31</v>
      </c>
      <c r="H70" s="16">
        <f>IFERROR(VLOOKUP($A70,'[70]Reg Revenue'!$B:$R,6,0),0)</f>
        <v>10.31</v>
      </c>
      <c r="I70" s="16">
        <f>IFERROR(VLOOKUP($A70,'[70]Reg Revenue'!$B:$R,7,0),0)</f>
        <v>10.31</v>
      </c>
      <c r="J70" s="16">
        <f>IFERROR(VLOOKUP($A70,'[70]Reg Revenue'!$B:$R,8,0),0)</f>
        <v>0</v>
      </c>
      <c r="K70" s="16">
        <f>IFERROR(VLOOKUP($A70,'[70]Reg Revenue'!$B:$R,9,0),0)</f>
        <v>0</v>
      </c>
      <c r="L70" s="16">
        <f>IFERROR(VLOOKUP($A70,'[70]Reg Revenue'!$B:$R,10,0),0)</f>
        <v>0</v>
      </c>
      <c r="M70" s="16">
        <f>IFERROR(VLOOKUP($A70,'[70]Reg Revenue'!$B:$R,11,0),0)+IFERROR(VLOOKUP($A70,'[70]Reg Revenue'!$B:$R,12,0),0)</f>
        <v>0</v>
      </c>
      <c r="N70" s="16">
        <f>IFERROR(VLOOKUP($A70,'[70]Reg Revenue'!$B:$R,13,0),0)</f>
        <v>0</v>
      </c>
      <c r="O70" s="16">
        <f>IFERROR(VLOOKUP($A70,'[70]Reg Revenue'!$B:$R,14,0),0)</f>
        <v>0</v>
      </c>
      <c r="P70" s="16">
        <f>IFERROR(VLOOKUP($A70,'[70]Reg Revenue'!$B:$R,15,0),0)</f>
        <v>0</v>
      </c>
      <c r="Q70" s="16">
        <f t="shared" si="16"/>
        <v>48.970000000000006</v>
      </c>
      <c r="R70" s="17">
        <f>+VLOOKUP(A:A,'[70]Service Codes'!B:G,6,0)</f>
        <v>33000</v>
      </c>
      <c r="S70" s="247">
        <f t="shared" si="17"/>
        <v>1</v>
      </c>
      <c r="T70" s="247">
        <f t="shared" si="17"/>
        <v>0.74975751697381188</v>
      </c>
      <c r="U70" s="247">
        <f t="shared" si="17"/>
        <v>1</v>
      </c>
      <c r="V70" s="247">
        <f t="shared" si="17"/>
        <v>1</v>
      </c>
      <c r="W70" s="247">
        <f t="shared" si="17"/>
        <v>1</v>
      </c>
      <c r="X70" s="247">
        <f t="shared" si="17"/>
        <v>0</v>
      </c>
      <c r="Y70" s="247">
        <f t="shared" si="17"/>
        <v>0</v>
      </c>
      <c r="Z70" s="247">
        <f t="shared" si="17"/>
        <v>0</v>
      </c>
      <c r="AA70" s="247">
        <f t="shared" si="17"/>
        <v>0</v>
      </c>
      <c r="AB70" s="247">
        <f t="shared" si="17"/>
        <v>0</v>
      </c>
      <c r="AC70" s="247">
        <f t="shared" si="17"/>
        <v>0</v>
      </c>
      <c r="AD70" s="247">
        <f t="shared" si="17"/>
        <v>0</v>
      </c>
      <c r="AE70" s="278">
        <f t="shared" si="18"/>
        <v>4.749757516973812</v>
      </c>
      <c r="AF70" s="247">
        <f t="shared" si="19"/>
        <v>0.39581312641448435</v>
      </c>
      <c r="AG70" s="254"/>
      <c r="AH70"/>
      <c r="AK70" s="17"/>
      <c r="AL70"/>
      <c r="AM70" s="249">
        <v>10.706785729774429</v>
      </c>
      <c r="AN70" s="248">
        <f t="shared" si="20"/>
        <v>1.5036667930360605</v>
      </c>
      <c r="AO70" s="18">
        <f t="shared" si="21"/>
        <v>7.1420526532469335</v>
      </c>
      <c r="AP70" s="18">
        <f t="shared" si="22"/>
        <v>12.21045252281049</v>
      </c>
      <c r="AQ70" s="18">
        <f t="shared" si="23"/>
        <v>57.996688655870969</v>
      </c>
      <c r="AS70" s="186"/>
      <c r="AT70" s="14">
        <f t="shared" si="24"/>
        <v>50.854636002624034</v>
      </c>
    </row>
    <row r="71" spans="1:46" s="15" customFormat="1" x14ac:dyDescent="0.25">
      <c r="A71" s="15" t="s">
        <v>50</v>
      </c>
      <c r="B71" s="15" t="str">
        <f>VLOOKUP(A71,'[70]Reg Revenue'!$B:$C,2,FALSE)</f>
        <v>1-90 GAL CART CMML WKLY</v>
      </c>
      <c r="C71" s="11" t="s">
        <v>32</v>
      </c>
      <c r="D71" s="188">
        <f>IFERROR(VLOOKUP(A71,[70]Rates!$G$1:$O$707,9,FALSE),0)</f>
        <v>44.64</v>
      </c>
      <c r="E71" s="16">
        <f>IFERROR(VLOOKUP($A71,'[70]Reg Revenue'!$B:$R,3,0),0)</f>
        <v>7557.8000000000011</v>
      </c>
      <c r="F71" s="16">
        <f>IFERROR(VLOOKUP($A71,'[70]Reg Revenue'!$B:$R,4,0),0)</f>
        <v>7426.98</v>
      </c>
      <c r="G71" s="16">
        <f>IFERROR(VLOOKUP($A71,'[70]Reg Revenue'!$B:$R,5,0),0)</f>
        <v>7540.79</v>
      </c>
      <c r="H71" s="16">
        <f>IFERROR(VLOOKUP($A71,'[70]Reg Revenue'!$B:$R,6,0),0)</f>
        <v>7415.79</v>
      </c>
      <c r="I71" s="16">
        <f>IFERROR(VLOOKUP($A71,'[70]Reg Revenue'!$B:$R,7,0),0)</f>
        <v>7337.7</v>
      </c>
      <c r="J71" s="16">
        <f>IFERROR(VLOOKUP($A71,'[70]Reg Revenue'!$B:$R,8,0),0)</f>
        <v>7581.35</v>
      </c>
      <c r="K71" s="16">
        <f>IFERROR(VLOOKUP($A71,'[70]Reg Revenue'!$B:$R,9,0),0)</f>
        <v>6916.9499999999989</v>
      </c>
      <c r="L71" s="16">
        <f>IFERROR(VLOOKUP($A71,'[70]Reg Revenue'!$B:$R,10,0),0)</f>
        <v>6897.45</v>
      </c>
      <c r="M71" s="16">
        <f>IFERROR(VLOOKUP($A71,'[70]Reg Revenue'!$B:$R,11,0),0)+IFERROR(VLOOKUP($A71,'[70]Reg Revenue'!$B:$R,12,0),0)</f>
        <v>6963.83</v>
      </c>
      <c r="N71" s="16">
        <f>IFERROR(VLOOKUP($A71,'[70]Reg Revenue'!$B:$R,13,0),0)</f>
        <v>6807.6</v>
      </c>
      <c r="O71" s="16">
        <f>IFERROR(VLOOKUP($A71,'[70]Reg Revenue'!$B:$R,14,0),0)</f>
        <v>6584.4</v>
      </c>
      <c r="P71" s="16">
        <f>IFERROR(VLOOKUP($A71,'[70]Reg Revenue'!$B:$R,15,0),0)</f>
        <v>6082.2</v>
      </c>
      <c r="Q71" s="16">
        <f t="shared" si="16"/>
        <v>85112.839999999982</v>
      </c>
      <c r="R71" s="17">
        <f>+VLOOKUP(A:A,'[70]Service Codes'!B:G,6,0)</f>
        <v>33000</v>
      </c>
      <c r="S71" s="247">
        <f t="shared" si="17"/>
        <v>169.30555555555557</v>
      </c>
      <c r="T71" s="247">
        <f t="shared" si="17"/>
        <v>166.375</v>
      </c>
      <c r="U71" s="247">
        <f t="shared" si="17"/>
        <v>168.92450716845877</v>
      </c>
      <c r="V71" s="247">
        <f t="shared" si="17"/>
        <v>166.12432795698925</v>
      </c>
      <c r="W71" s="247">
        <f t="shared" si="17"/>
        <v>164.375</v>
      </c>
      <c r="X71" s="247">
        <f t="shared" si="17"/>
        <v>169.83310931899643</v>
      </c>
      <c r="Y71" s="247">
        <f t="shared" si="17"/>
        <v>154.94959677419351</v>
      </c>
      <c r="Z71" s="247">
        <f t="shared" si="17"/>
        <v>154.51276881720429</v>
      </c>
      <c r="AA71" s="247">
        <f t="shared" si="17"/>
        <v>155.99977598566309</v>
      </c>
      <c r="AB71" s="247">
        <f t="shared" si="17"/>
        <v>152.5</v>
      </c>
      <c r="AC71" s="247">
        <f t="shared" si="17"/>
        <v>147.5</v>
      </c>
      <c r="AD71" s="247">
        <f t="shared" si="17"/>
        <v>136.25</v>
      </c>
      <c r="AE71" s="278">
        <f t="shared" si="18"/>
        <v>1906.6496415770607</v>
      </c>
      <c r="AF71" s="247">
        <f t="shared" si="19"/>
        <v>158.88747013142174</v>
      </c>
      <c r="AG71" s="254"/>
      <c r="AH71"/>
      <c r="AK71" s="17"/>
      <c r="AL71"/>
      <c r="AM71" s="249">
        <v>46.36038220992328</v>
      </c>
      <c r="AN71" s="248">
        <f t="shared" si="20"/>
        <v>6.5108772138461424</v>
      </c>
      <c r="AO71" s="18">
        <f t="shared" si="21"/>
        <v>12413.961706131999</v>
      </c>
      <c r="AP71" s="18">
        <f t="shared" si="22"/>
        <v>52.871259423769423</v>
      </c>
      <c r="AQ71" s="18">
        <f t="shared" si="23"/>
        <v>100806.96783005777</v>
      </c>
      <c r="AS71" s="186"/>
      <c r="AT71" s="14">
        <f t="shared" si="24"/>
        <v>88393.006123925763</v>
      </c>
    </row>
    <row r="72" spans="1:46" s="15" customFormat="1" x14ac:dyDescent="0.25">
      <c r="A72" s="15" t="s">
        <v>51</v>
      </c>
      <c r="B72" s="15" t="str">
        <f>VLOOKUP(A72,'[70]Reg Revenue'!$B:$C,2,FALSE)</f>
        <v>1-95 GAL BEAR CART CMML 2X WK</v>
      </c>
      <c r="C72" s="11" t="s">
        <v>32</v>
      </c>
      <c r="D72" s="188">
        <f>IFERROR(VLOOKUP(A72,[70]Rates!$G$1:$O$707,9,FALSE),0)</f>
        <v>92.32</v>
      </c>
      <c r="E72" s="16">
        <f>IFERROR(VLOOKUP($A72,'[70]Reg Revenue'!$B:$R,3,0),0)</f>
        <v>1015.52</v>
      </c>
      <c r="F72" s="16">
        <f>IFERROR(VLOOKUP($A72,'[70]Reg Revenue'!$B:$R,4,0),0)</f>
        <v>1015.52</v>
      </c>
      <c r="G72" s="16">
        <f>IFERROR(VLOOKUP($A72,'[70]Reg Revenue'!$B:$R,5,0),0)</f>
        <v>1200.1599999999999</v>
      </c>
      <c r="H72" s="16">
        <f>IFERROR(VLOOKUP($A72,'[70]Reg Revenue'!$B:$R,6,0),0)</f>
        <v>1200.1599999999999</v>
      </c>
      <c r="I72" s="16">
        <f>IFERROR(VLOOKUP($A72,'[70]Reg Revenue'!$B:$R,7,0),0)</f>
        <v>1200.1599999999999</v>
      </c>
      <c r="J72" s="16">
        <f>IFERROR(VLOOKUP($A72,'[70]Reg Revenue'!$B:$R,8,0),0)</f>
        <v>1015.52</v>
      </c>
      <c r="K72" s="16">
        <f>IFERROR(VLOOKUP($A72,'[70]Reg Revenue'!$B:$R,9,0),0)</f>
        <v>1084.76</v>
      </c>
      <c r="L72" s="16">
        <f>IFERROR(VLOOKUP($A72,'[70]Reg Revenue'!$B:$R,10,0),0)</f>
        <v>1107.8399999999999</v>
      </c>
      <c r="M72" s="16">
        <f>IFERROR(VLOOKUP($A72,'[70]Reg Revenue'!$B:$R,11,0),0)+IFERROR(VLOOKUP($A72,'[70]Reg Revenue'!$B:$R,12,0),0)</f>
        <v>1107.8399999999999</v>
      </c>
      <c r="N72" s="16">
        <f>IFERROR(VLOOKUP($A72,'[70]Reg Revenue'!$B:$R,13,0),0)</f>
        <v>1107.8399999999999</v>
      </c>
      <c r="O72" s="16">
        <f>IFERROR(VLOOKUP($A72,'[70]Reg Revenue'!$B:$R,14,0),0)</f>
        <v>1107.8399999999999</v>
      </c>
      <c r="P72" s="16">
        <f>IFERROR(VLOOKUP($A72,'[70]Reg Revenue'!$B:$R,15,0),0)</f>
        <v>1188.6199999999999</v>
      </c>
      <c r="Q72" s="16">
        <f t="shared" si="16"/>
        <v>13351.779999999999</v>
      </c>
      <c r="R72" s="17">
        <f>+VLOOKUP(A:A,'[70]Service Codes'!B:G,6,0)</f>
        <v>33000</v>
      </c>
      <c r="S72" s="247">
        <f t="shared" si="17"/>
        <v>11</v>
      </c>
      <c r="T72" s="247">
        <f t="shared" si="17"/>
        <v>11</v>
      </c>
      <c r="U72" s="247">
        <f t="shared" si="17"/>
        <v>13</v>
      </c>
      <c r="V72" s="247">
        <f t="shared" si="17"/>
        <v>13</v>
      </c>
      <c r="W72" s="247">
        <f t="shared" si="17"/>
        <v>13</v>
      </c>
      <c r="X72" s="247">
        <f t="shared" si="17"/>
        <v>11</v>
      </c>
      <c r="Y72" s="247">
        <f t="shared" si="17"/>
        <v>11.75</v>
      </c>
      <c r="Z72" s="247">
        <f t="shared" si="17"/>
        <v>12</v>
      </c>
      <c r="AA72" s="247">
        <f t="shared" si="17"/>
        <v>12</v>
      </c>
      <c r="AB72" s="247">
        <f t="shared" si="17"/>
        <v>12</v>
      </c>
      <c r="AC72" s="247">
        <f t="shared" si="17"/>
        <v>12</v>
      </c>
      <c r="AD72" s="247">
        <f t="shared" si="17"/>
        <v>12.875</v>
      </c>
      <c r="AE72" s="278">
        <f t="shared" si="18"/>
        <v>144.625</v>
      </c>
      <c r="AF72" s="247">
        <f t="shared" si="19"/>
        <v>12.052083333333334</v>
      </c>
      <c r="AG72" s="8"/>
      <c r="AH72"/>
      <c r="AL72"/>
      <c r="AM72" s="249">
        <v>96.206550887179176</v>
      </c>
      <c r="AN72" s="248">
        <f t="shared" si="20"/>
        <v>13.511300169134238</v>
      </c>
      <c r="AO72" s="18">
        <f t="shared" si="21"/>
        <v>1954.0717869610392</v>
      </c>
      <c r="AP72" s="18">
        <f t="shared" si="22"/>
        <v>109.71785105631341</v>
      </c>
      <c r="AQ72" s="18">
        <f t="shared" si="23"/>
        <v>15867.944209019326</v>
      </c>
      <c r="AS72" s="186"/>
      <c r="AT72" s="14">
        <f t="shared" si="24"/>
        <v>13913.872422058288</v>
      </c>
    </row>
    <row r="73" spans="1:46" s="15" customFormat="1" x14ac:dyDescent="0.25">
      <c r="A73" s="15" t="s">
        <v>52</v>
      </c>
      <c r="B73" s="15" t="str">
        <f>VLOOKUP(A73,'[70]Reg Revenue'!$B:$C,2,FALSE)</f>
        <v>1-95 GAL BEAR CART CMML 3X WK</v>
      </c>
      <c r="C73" s="11" t="s">
        <v>32</v>
      </c>
      <c r="D73" s="188">
        <f>IFERROR(VLOOKUP(A73,[70]Rates!$G$1:$O$707,9,FALSE),0)</f>
        <v>138.47</v>
      </c>
      <c r="E73" s="16">
        <f>IFERROR(VLOOKUP($A73,'[70]Reg Revenue'!$B:$R,3,0),0)</f>
        <v>415.41</v>
      </c>
      <c r="F73" s="16">
        <f>IFERROR(VLOOKUP($A73,'[70]Reg Revenue'!$B:$R,4,0),0)</f>
        <v>1038.53</v>
      </c>
      <c r="G73" s="16">
        <f>IFERROR(VLOOKUP($A73,'[70]Reg Revenue'!$B:$R,5,0),0)</f>
        <v>665.71</v>
      </c>
      <c r="H73" s="16">
        <f>IFERROR(VLOOKUP($A73,'[70]Reg Revenue'!$B:$R,6,0),0)</f>
        <v>-830.81999999999994</v>
      </c>
      <c r="I73" s="16">
        <f>IFERROR(VLOOKUP($A73,'[70]Reg Revenue'!$B:$R,7,0),0)</f>
        <v>415.41</v>
      </c>
      <c r="J73" s="16">
        <f>IFERROR(VLOOKUP($A73,'[70]Reg Revenue'!$B:$R,8,0),0)</f>
        <v>415.41</v>
      </c>
      <c r="K73" s="16">
        <f>IFERROR(VLOOKUP($A73,'[70]Reg Revenue'!$B:$R,9,0),0)</f>
        <v>415.41</v>
      </c>
      <c r="L73" s="16">
        <f>IFERROR(VLOOKUP($A73,'[70]Reg Revenue'!$B:$R,10,0),0)</f>
        <v>415.41</v>
      </c>
      <c r="M73" s="16">
        <f>IFERROR(VLOOKUP($A73,'[70]Reg Revenue'!$B:$R,11,0),0)+IFERROR(VLOOKUP($A73,'[70]Reg Revenue'!$B:$R,12,0),0)</f>
        <v>415.41</v>
      </c>
      <c r="N73" s="16">
        <f>IFERROR(VLOOKUP($A73,'[70]Reg Revenue'!$B:$R,13,0),0)</f>
        <v>415.41</v>
      </c>
      <c r="O73" s="16">
        <f>IFERROR(VLOOKUP($A73,'[70]Reg Revenue'!$B:$R,14,0),0)</f>
        <v>415.41</v>
      </c>
      <c r="P73" s="16">
        <f>IFERROR(VLOOKUP($A73,'[70]Reg Revenue'!$B:$R,15,0),0)</f>
        <v>415.41</v>
      </c>
      <c r="Q73" s="16">
        <f t="shared" si="16"/>
        <v>4612.1099999999997</v>
      </c>
      <c r="R73" s="17">
        <f>+VLOOKUP(A:A,'[70]Service Codes'!B:G,6,0)</f>
        <v>33000</v>
      </c>
      <c r="S73" s="247">
        <f t="shared" si="17"/>
        <v>3</v>
      </c>
      <c r="T73" s="247">
        <f t="shared" si="17"/>
        <v>7.5000361089044558</v>
      </c>
      <c r="U73" s="247">
        <f t="shared" si="17"/>
        <v>4.8076117570592913</v>
      </c>
      <c r="V73" s="247">
        <f t="shared" si="17"/>
        <v>-6</v>
      </c>
      <c r="W73" s="247">
        <f t="shared" si="17"/>
        <v>3</v>
      </c>
      <c r="X73" s="247">
        <f t="shared" si="17"/>
        <v>3</v>
      </c>
      <c r="Y73" s="247">
        <f t="shared" si="17"/>
        <v>3</v>
      </c>
      <c r="Z73" s="247">
        <f t="shared" si="17"/>
        <v>3</v>
      </c>
      <c r="AA73" s="247">
        <f t="shared" si="17"/>
        <v>3</v>
      </c>
      <c r="AB73" s="247">
        <f t="shared" si="17"/>
        <v>3</v>
      </c>
      <c r="AC73" s="247">
        <f t="shared" si="17"/>
        <v>3</v>
      </c>
      <c r="AD73" s="247">
        <f t="shared" si="17"/>
        <v>3</v>
      </c>
      <c r="AE73" s="278">
        <f t="shared" si="18"/>
        <v>33.307647865963744</v>
      </c>
      <c r="AF73" s="247">
        <f t="shared" si="19"/>
        <v>2.7756373221636452</v>
      </c>
      <c r="AG73" s="8"/>
      <c r="AH73"/>
      <c r="AL73"/>
      <c r="AM73" s="249">
        <v>144.30982633076877</v>
      </c>
      <c r="AN73" s="248">
        <f t="shared" si="20"/>
        <v>20.266950253701356</v>
      </c>
      <c r="AO73" s="18">
        <f t="shared" si="21"/>
        <v>675.04444236728932</v>
      </c>
      <c r="AP73" s="18">
        <f t="shared" si="22"/>
        <v>164.57677658447014</v>
      </c>
      <c r="AQ73" s="18">
        <f t="shared" si="23"/>
        <v>5481.6653213909185</v>
      </c>
      <c r="AS73" s="186"/>
      <c r="AT73" s="14">
        <f t="shared" si="24"/>
        <v>4806.6208790236287</v>
      </c>
    </row>
    <row r="74" spans="1:46" s="2" customFormat="1" x14ac:dyDescent="0.25">
      <c r="A74" s="15" t="s">
        <v>53</v>
      </c>
      <c r="B74" s="15" t="str">
        <f>VLOOKUP(A74,'[70]Reg Revenue'!$B:$C,2,FALSE)</f>
        <v>1-95 GAL BEAR CART CMML 5X WK</v>
      </c>
      <c r="C74" s="11" t="s">
        <v>32</v>
      </c>
      <c r="D74" s="188">
        <f>IFERROR(VLOOKUP(A74,[70]Rates!$G$1:$O$707,9,FALSE),0)</f>
        <v>230.8</v>
      </c>
      <c r="E74" s="16">
        <f>IFERROR(VLOOKUP($A74,'[70]Reg Revenue'!$B:$R,3,0),0)</f>
        <v>461.6</v>
      </c>
      <c r="F74" s="16">
        <f>IFERROR(VLOOKUP($A74,'[70]Reg Revenue'!$B:$R,4,0),0)</f>
        <v>461.6</v>
      </c>
      <c r="G74" s="16">
        <f>IFERROR(VLOOKUP($A74,'[70]Reg Revenue'!$B:$R,5,0),0)</f>
        <v>461.6</v>
      </c>
      <c r="H74" s="16">
        <f>IFERROR(VLOOKUP($A74,'[70]Reg Revenue'!$B:$R,6,0),0)</f>
        <v>692.40000000000009</v>
      </c>
      <c r="I74" s="16">
        <f>IFERROR(VLOOKUP($A74,'[70]Reg Revenue'!$B:$R,7,0),0)</f>
        <v>692.40000000000009</v>
      </c>
      <c r="J74" s="16">
        <f>IFERROR(VLOOKUP($A74,'[70]Reg Revenue'!$B:$R,8,0),0)</f>
        <v>692.40000000000009</v>
      </c>
      <c r="K74" s="16">
        <f>IFERROR(VLOOKUP($A74,'[70]Reg Revenue'!$B:$R,9,0),0)</f>
        <v>346.20000000000005</v>
      </c>
      <c r="L74" s="16">
        <f>IFERROR(VLOOKUP($A74,'[70]Reg Revenue'!$B:$R,10,0),0)</f>
        <v>461.6</v>
      </c>
      <c r="M74" s="16">
        <f>IFERROR(VLOOKUP($A74,'[70]Reg Revenue'!$B:$R,11,0),0)+IFERROR(VLOOKUP($A74,'[70]Reg Revenue'!$B:$R,12,0),0)</f>
        <v>461.6</v>
      </c>
      <c r="N74" s="16">
        <f>IFERROR(VLOOKUP($A74,'[70]Reg Revenue'!$B:$R,13,0),0)</f>
        <v>461.6</v>
      </c>
      <c r="O74" s="16">
        <f>IFERROR(VLOOKUP($A74,'[70]Reg Revenue'!$B:$R,14,0),0)</f>
        <v>461.6</v>
      </c>
      <c r="P74" s="16">
        <f>IFERROR(VLOOKUP($A74,'[70]Reg Revenue'!$B:$R,15,0),0)</f>
        <v>461.6</v>
      </c>
      <c r="Q74" s="16">
        <f t="shared" si="16"/>
        <v>6116.2000000000025</v>
      </c>
      <c r="R74" s="17">
        <f>+VLOOKUP(A:A,'[70]Service Codes'!B:G,6,0)</f>
        <v>33000</v>
      </c>
      <c r="S74" s="247">
        <f t="shared" si="17"/>
        <v>2</v>
      </c>
      <c r="T74" s="247">
        <f t="shared" si="17"/>
        <v>2</v>
      </c>
      <c r="U74" s="247">
        <f t="shared" si="17"/>
        <v>2</v>
      </c>
      <c r="V74" s="247">
        <f t="shared" ref="V74:AD96" si="25">IFERROR(H74/$D74,0)</f>
        <v>3.0000000000000004</v>
      </c>
      <c r="W74" s="247">
        <f t="shared" si="25"/>
        <v>3.0000000000000004</v>
      </c>
      <c r="X74" s="247">
        <f t="shared" si="25"/>
        <v>3.0000000000000004</v>
      </c>
      <c r="Y74" s="247">
        <f t="shared" si="25"/>
        <v>1.5000000000000002</v>
      </c>
      <c r="Z74" s="247">
        <f t="shared" si="25"/>
        <v>2</v>
      </c>
      <c r="AA74" s="247">
        <f t="shared" si="25"/>
        <v>2</v>
      </c>
      <c r="AB74" s="247">
        <f t="shared" si="25"/>
        <v>2</v>
      </c>
      <c r="AC74" s="247">
        <f t="shared" si="25"/>
        <v>2</v>
      </c>
      <c r="AD74" s="247">
        <f t="shared" si="25"/>
        <v>2</v>
      </c>
      <c r="AE74" s="278">
        <f t="shared" si="18"/>
        <v>26.5</v>
      </c>
      <c r="AF74" s="247">
        <f t="shared" si="19"/>
        <v>2.2083333333333335</v>
      </c>
      <c r="AG74" s="8"/>
      <c r="AH74"/>
      <c r="AK74" s="15"/>
      <c r="AL74"/>
      <c r="AM74" s="249">
        <v>240.51637721794793</v>
      </c>
      <c r="AN74" s="248">
        <f t="shared" si="20"/>
        <v>33.77825042283559</v>
      </c>
      <c r="AO74" s="18">
        <f t="shared" si="21"/>
        <v>895.12363620514316</v>
      </c>
      <c r="AP74" s="18">
        <f t="shared" si="22"/>
        <v>274.29462764078352</v>
      </c>
      <c r="AQ74" s="18">
        <f t="shared" si="23"/>
        <v>7268.8076324807635</v>
      </c>
      <c r="AS74" s="186"/>
      <c r="AT74" s="14">
        <f t="shared" si="24"/>
        <v>6373.6839962756203</v>
      </c>
    </row>
    <row r="75" spans="1:46" s="2" customFormat="1" x14ac:dyDescent="0.25">
      <c r="A75" s="15" t="s">
        <v>54</v>
      </c>
      <c r="B75" s="15" t="str">
        <f>VLOOKUP(A75,'[70]Reg Revenue'!$B:$C,2,FALSE)</f>
        <v>1-95 GAL BEAR CART CMML WKLY</v>
      </c>
      <c r="C75" s="11" t="s">
        <v>32</v>
      </c>
      <c r="D75" s="188">
        <f>IFERROR(VLOOKUP(A75,[70]Rates!$G$1:$O$707,9,FALSE),0)</f>
        <v>46.16</v>
      </c>
      <c r="E75" s="16">
        <f>IFERROR(VLOOKUP($A75,'[70]Reg Revenue'!$B:$R,3,0),0)</f>
        <v>2861.92</v>
      </c>
      <c r="F75" s="16">
        <f>IFERROR(VLOOKUP($A75,'[70]Reg Revenue'!$B:$R,4,0),0)</f>
        <v>2631.12</v>
      </c>
      <c r="G75" s="16">
        <f>IFERROR(VLOOKUP($A75,'[70]Reg Revenue'!$B:$R,5,0),0)</f>
        <v>2538.7999999999997</v>
      </c>
      <c r="H75" s="16">
        <f>IFERROR(VLOOKUP($A75,'[70]Reg Revenue'!$B:$R,6,0),0)</f>
        <v>3397.35</v>
      </c>
      <c r="I75" s="16">
        <f>IFERROR(VLOOKUP($A75,'[70]Reg Revenue'!$B:$R,7,0),0)</f>
        <v>2804.2200000000003</v>
      </c>
      <c r="J75" s="16">
        <f>IFERROR(VLOOKUP($A75,'[70]Reg Revenue'!$B:$R,8,0),0)</f>
        <v>2885</v>
      </c>
      <c r="K75" s="16">
        <f>IFERROR(VLOOKUP($A75,'[70]Reg Revenue'!$B:$R,9,0),0)</f>
        <v>2284.92</v>
      </c>
      <c r="L75" s="16">
        <f>IFERROR(VLOOKUP($A75,'[70]Reg Revenue'!$B:$R,10,0),0)</f>
        <v>2261.84</v>
      </c>
      <c r="M75" s="16">
        <f>IFERROR(VLOOKUP($A75,'[70]Reg Revenue'!$B:$R,11,0),0)+IFERROR(VLOOKUP($A75,'[70]Reg Revenue'!$B:$R,12,0),0)</f>
        <v>2289.5299999999997</v>
      </c>
      <c r="N75" s="16">
        <f>IFERROR(VLOOKUP($A75,'[70]Reg Revenue'!$B:$R,13,0),0)</f>
        <v>2354.16</v>
      </c>
      <c r="O75" s="16">
        <f>IFERROR(VLOOKUP($A75,'[70]Reg Revenue'!$B:$R,14,0),0)</f>
        <v>2400.3199999999997</v>
      </c>
      <c r="P75" s="16">
        <f>IFERROR(VLOOKUP($A75,'[70]Reg Revenue'!$B:$R,15,0),0)</f>
        <v>2423.3999999999996</v>
      </c>
      <c r="Q75" s="16">
        <f t="shared" si="16"/>
        <v>31132.58</v>
      </c>
      <c r="R75" s="17">
        <f>+VLOOKUP(A:A,'[70]Service Codes'!B:G,6,0)</f>
        <v>33000</v>
      </c>
      <c r="S75" s="247">
        <f t="shared" ref="S75:U96" si="26">IFERROR(E75/$D75,0)</f>
        <v>62.000000000000007</v>
      </c>
      <c r="T75" s="247">
        <f t="shared" si="26"/>
        <v>57</v>
      </c>
      <c r="U75" s="247">
        <f t="shared" si="26"/>
        <v>55</v>
      </c>
      <c r="V75" s="247">
        <f t="shared" si="25"/>
        <v>73.599436741767761</v>
      </c>
      <c r="W75" s="247">
        <f t="shared" si="25"/>
        <v>60.750000000000007</v>
      </c>
      <c r="X75" s="247">
        <f t="shared" si="25"/>
        <v>62.500000000000007</v>
      </c>
      <c r="Y75" s="247">
        <f t="shared" si="25"/>
        <v>49.500000000000007</v>
      </c>
      <c r="Z75" s="247">
        <f t="shared" si="25"/>
        <v>49.000000000000007</v>
      </c>
      <c r="AA75" s="247">
        <f t="shared" si="25"/>
        <v>49.599870017331021</v>
      </c>
      <c r="AB75" s="247">
        <f t="shared" si="25"/>
        <v>51</v>
      </c>
      <c r="AC75" s="247">
        <f t="shared" si="25"/>
        <v>52</v>
      </c>
      <c r="AD75" s="247">
        <f t="shared" si="25"/>
        <v>52.499999999999993</v>
      </c>
      <c r="AE75" s="278">
        <f t="shared" si="18"/>
        <v>674.44930675909882</v>
      </c>
      <c r="AF75" s="247">
        <f t="shared" si="19"/>
        <v>56.20410889659157</v>
      </c>
      <c r="AG75" s="8"/>
      <c r="AK75" s="15"/>
      <c r="AL75"/>
      <c r="AM75" s="249">
        <v>48.103275443589588</v>
      </c>
      <c r="AN75" s="248">
        <f t="shared" si="20"/>
        <v>6.7556500845671188</v>
      </c>
      <c r="AO75" s="18">
        <f t="shared" si="21"/>
        <v>4556.3435162433407</v>
      </c>
      <c r="AP75" s="18">
        <f t="shared" si="22"/>
        <v>54.858925528156703</v>
      </c>
      <c r="AQ75" s="18">
        <f t="shared" si="23"/>
        <v>36999.564292014315</v>
      </c>
      <c r="AS75" s="186"/>
      <c r="AT75" s="14">
        <f t="shared" si="24"/>
        <v>32443.22077577098</v>
      </c>
    </row>
    <row r="76" spans="1:46" s="5" customFormat="1" x14ac:dyDescent="0.25">
      <c r="A76" s="15" t="s">
        <v>420</v>
      </c>
      <c r="B76" s="15" t="str">
        <f>VLOOKUP(A76,'[70]Reg Revenue'!$B:$C,2,FALSE)</f>
        <v>65 CMML BEAR RENT</v>
      </c>
      <c r="C76" s="11" t="s">
        <v>32</v>
      </c>
      <c r="D76" s="188">
        <f>IFERROR(VLOOKUP(A76,[70]Rates!$G$1:$O$707,9,FALSE),0)</f>
        <v>6.84</v>
      </c>
      <c r="E76" s="16">
        <f>IFERROR(VLOOKUP($A76,'[70]Reg Revenue'!$B:$R,3,0),0)</f>
        <v>280.44</v>
      </c>
      <c r="F76" s="16">
        <f>IFERROR(VLOOKUP($A76,'[70]Reg Revenue'!$B:$R,4,0),0)</f>
        <v>280.44</v>
      </c>
      <c r="G76" s="16">
        <f>IFERROR(VLOOKUP($A76,'[70]Reg Revenue'!$B:$R,5,0),0)</f>
        <v>285</v>
      </c>
      <c r="H76" s="16">
        <f>IFERROR(VLOOKUP($A76,'[70]Reg Revenue'!$B:$R,6,0),0)</f>
        <v>274.07</v>
      </c>
      <c r="I76" s="16">
        <f>IFERROR(VLOOKUP($A76,'[70]Reg Revenue'!$B:$R,7,0),0)</f>
        <v>280.44</v>
      </c>
      <c r="J76" s="16">
        <f>IFERROR(VLOOKUP($A76,'[70]Reg Revenue'!$B:$R,8,0),0)</f>
        <v>285.57</v>
      </c>
      <c r="K76" s="16">
        <f>IFERROR(VLOOKUP($A76,'[70]Reg Revenue'!$B:$R,9,0),0)</f>
        <v>131.67000000000002</v>
      </c>
      <c r="L76" s="16">
        <f>IFERROR(VLOOKUP($A76,'[70]Reg Revenue'!$B:$R,10,0),0)</f>
        <v>116.28</v>
      </c>
      <c r="M76" s="16">
        <f>IFERROR(VLOOKUP($A76,'[70]Reg Revenue'!$B:$R,11,0),0)+IFERROR(VLOOKUP($A76,'[70]Reg Revenue'!$B:$R,12,0),0)</f>
        <v>129.96</v>
      </c>
      <c r="N76" s="16">
        <f>IFERROR(VLOOKUP($A76,'[70]Reg Revenue'!$B:$R,13,0),0)</f>
        <v>129.96</v>
      </c>
      <c r="O76" s="16">
        <f>IFERROR(VLOOKUP($A76,'[70]Reg Revenue'!$B:$R,14,0),0)</f>
        <v>129.96</v>
      </c>
      <c r="P76" s="16">
        <f>IFERROR(VLOOKUP($A76,'[70]Reg Revenue'!$B:$R,15,0),0)</f>
        <v>131.67000000000002</v>
      </c>
      <c r="Q76" s="16">
        <f t="shared" si="16"/>
        <v>2455.46</v>
      </c>
      <c r="R76" s="17">
        <f>+VLOOKUP(A:A,'[70]Service Codes'!B:G,6,0)</f>
        <v>33000</v>
      </c>
      <c r="S76" s="16">
        <f t="shared" si="26"/>
        <v>41</v>
      </c>
      <c r="T76" s="16">
        <f t="shared" si="26"/>
        <v>41</v>
      </c>
      <c r="U76" s="16">
        <f t="shared" si="26"/>
        <v>41.666666666666664</v>
      </c>
      <c r="V76" s="16">
        <f t="shared" si="25"/>
        <v>40.0687134502924</v>
      </c>
      <c r="W76" s="16">
        <f t="shared" si="25"/>
        <v>41</v>
      </c>
      <c r="X76" s="16">
        <f t="shared" si="25"/>
        <v>41.75</v>
      </c>
      <c r="Y76" s="16">
        <f t="shared" si="25"/>
        <v>19.250000000000004</v>
      </c>
      <c r="Z76" s="16">
        <f t="shared" si="25"/>
        <v>17</v>
      </c>
      <c r="AA76" s="16">
        <f t="shared" si="25"/>
        <v>19</v>
      </c>
      <c r="AB76" s="16">
        <f t="shared" si="25"/>
        <v>19</v>
      </c>
      <c r="AC76" s="16">
        <f t="shared" si="25"/>
        <v>19</v>
      </c>
      <c r="AD76" s="16">
        <f t="shared" si="25"/>
        <v>19.250000000000004</v>
      </c>
      <c r="AE76" s="16">
        <f t="shared" si="18"/>
        <v>358.98538011695905</v>
      </c>
      <c r="AF76" s="16">
        <f t="shared" si="19"/>
        <v>29.91544834307992</v>
      </c>
      <c r="AG76" s="8"/>
      <c r="AH76"/>
      <c r="AL76"/>
      <c r="AM76" s="18">
        <f t="shared" ref="AM76:AM116" si="27">+D76</f>
        <v>6.84</v>
      </c>
      <c r="AN76" s="248">
        <f t="shared" si="20"/>
        <v>0.96061330860156668</v>
      </c>
      <c r="AO76" s="18">
        <f t="shared" si="21"/>
        <v>344.8461337337431</v>
      </c>
      <c r="AP76" s="18">
        <f t="shared" si="22"/>
        <v>7.8006133086015668</v>
      </c>
      <c r="AQ76" s="18">
        <f t="shared" si="23"/>
        <v>2800.3061337337431</v>
      </c>
      <c r="AS76" s="186"/>
      <c r="AT76" s="14">
        <f t="shared" si="24"/>
        <v>2455.46</v>
      </c>
    </row>
    <row r="77" spans="1:46" s="2" customFormat="1" x14ac:dyDescent="0.25">
      <c r="A77" s="15" t="s">
        <v>421</v>
      </c>
      <c r="B77" s="15" t="str">
        <f>VLOOKUP(A77,'[70]Reg Revenue'!$B:$C,2,FALSE)</f>
        <v>95 CMML BEAR RENT</v>
      </c>
      <c r="C77" s="11" t="s">
        <v>32</v>
      </c>
      <c r="D77" s="188">
        <f>IFERROR(VLOOKUP(A77,[70]Rates!$G$1:$O$707,9,FALSE),0)</f>
        <v>7.1</v>
      </c>
      <c r="E77" s="16">
        <f>IFERROR(VLOOKUP($A77,'[70]Reg Revenue'!$B:$R,3,0),0)</f>
        <v>532.5</v>
      </c>
      <c r="F77" s="16">
        <f>IFERROR(VLOOKUP($A77,'[70]Reg Revenue'!$B:$R,4,0),0)</f>
        <v>518.29999999999995</v>
      </c>
      <c r="G77" s="16">
        <f>IFERROR(VLOOKUP($A77,'[70]Reg Revenue'!$B:$R,5,0),0)</f>
        <v>520.48</v>
      </c>
      <c r="H77" s="16">
        <f>IFERROR(VLOOKUP($A77,'[70]Reg Revenue'!$B:$R,6,0),0)</f>
        <v>665.03000000000009</v>
      </c>
      <c r="I77" s="16">
        <f>IFERROR(VLOOKUP($A77,'[70]Reg Revenue'!$B:$R,7,0),0)</f>
        <v>573.31999999999994</v>
      </c>
      <c r="J77" s="16">
        <f>IFERROR(VLOOKUP($A77,'[70]Reg Revenue'!$B:$R,8,0),0)</f>
        <v>579.71</v>
      </c>
      <c r="K77" s="16">
        <f>IFERROR(VLOOKUP($A77,'[70]Reg Revenue'!$B:$R,9,0),0)</f>
        <v>495.22</v>
      </c>
      <c r="L77" s="16">
        <f>IFERROR(VLOOKUP($A77,'[70]Reg Revenue'!$B:$R,10,0),0)</f>
        <v>501.26</v>
      </c>
      <c r="M77" s="16">
        <f>IFERROR(VLOOKUP($A77,'[70]Reg Revenue'!$B:$R,11,0),0)+IFERROR(VLOOKUP($A77,'[70]Reg Revenue'!$B:$R,12,0),0)</f>
        <v>504.09999999999997</v>
      </c>
      <c r="N77" s="16">
        <f>IFERROR(VLOOKUP($A77,'[70]Reg Revenue'!$B:$R,13,0),0)</f>
        <v>511.19999999999993</v>
      </c>
      <c r="O77" s="16">
        <f>IFERROR(VLOOKUP($A77,'[70]Reg Revenue'!$B:$R,14,0),0)</f>
        <v>518.29999999999995</v>
      </c>
      <c r="P77" s="16">
        <f>IFERROR(VLOOKUP($A77,'[70]Reg Revenue'!$B:$R,15,0),0)</f>
        <v>528.06000000000006</v>
      </c>
      <c r="Q77" s="16">
        <f t="shared" si="16"/>
        <v>6447.4800000000014</v>
      </c>
      <c r="R77" s="17">
        <f>+VLOOKUP(A:A,'[70]Service Codes'!B:G,6,0)</f>
        <v>33000</v>
      </c>
      <c r="S77" s="16">
        <f t="shared" si="26"/>
        <v>75</v>
      </c>
      <c r="T77" s="16">
        <f t="shared" si="26"/>
        <v>73</v>
      </c>
      <c r="U77" s="16">
        <f t="shared" si="26"/>
        <v>73.307042253521132</v>
      </c>
      <c r="V77" s="16">
        <f t="shared" si="25"/>
        <v>93.666197183098603</v>
      </c>
      <c r="W77" s="16">
        <f t="shared" si="25"/>
        <v>80.749295774647877</v>
      </c>
      <c r="X77" s="16">
        <f t="shared" si="25"/>
        <v>81.649295774647896</v>
      </c>
      <c r="Y77" s="16">
        <f t="shared" si="25"/>
        <v>69.749295774647891</v>
      </c>
      <c r="Z77" s="16">
        <f t="shared" si="25"/>
        <v>70.600000000000009</v>
      </c>
      <c r="AA77" s="16">
        <f t="shared" si="25"/>
        <v>71</v>
      </c>
      <c r="AB77" s="16">
        <f t="shared" si="25"/>
        <v>72</v>
      </c>
      <c r="AC77" s="16">
        <f t="shared" si="25"/>
        <v>73</v>
      </c>
      <c r="AD77" s="16">
        <f t="shared" si="25"/>
        <v>74.37464788732396</v>
      </c>
      <c r="AE77" s="16">
        <f t="shared" si="18"/>
        <v>908.09577464788731</v>
      </c>
      <c r="AF77" s="16">
        <f t="shared" si="19"/>
        <v>75.674647887323943</v>
      </c>
      <c r="AG77" s="8"/>
      <c r="AH77"/>
      <c r="AL77"/>
      <c r="AM77" s="18">
        <f t="shared" si="27"/>
        <v>7.1</v>
      </c>
      <c r="AN77" s="248">
        <f t="shared" si="20"/>
        <v>0.99712784957180167</v>
      </c>
      <c r="AO77" s="18">
        <f t="shared" si="21"/>
        <v>905.48758697988728</v>
      </c>
      <c r="AP77" s="18">
        <f t="shared" si="22"/>
        <v>8.0971278495718018</v>
      </c>
      <c r="AQ77" s="18">
        <f t="shared" si="23"/>
        <v>7352.9675869798875</v>
      </c>
      <c r="AS77" s="186"/>
      <c r="AT77" s="14">
        <f t="shared" si="24"/>
        <v>6447.48</v>
      </c>
    </row>
    <row r="78" spans="1:46" s="17" customFormat="1" x14ac:dyDescent="0.25">
      <c r="A78" s="15" t="s">
        <v>422</v>
      </c>
      <c r="B78" s="15" t="str">
        <f>VLOOKUP(A78,'[70]Reg Revenue'!$B:$C,2,FALSE)</f>
        <v>300 GL CART TEMP RENT DAILY</v>
      </c>
      <c r="C78" s="11" t="s">
        <v>32</v>
      </c>
      <c r="D78" s="188">
        <f>IFERROR(VLOOKUP(A78,[70]Rates!$G$1:$O$707,9,FALSE),0)</f>
        <v>1.32</v>
      </c>
      <c r="E78" s="16">
        <f>IFERROR(VLOOKUP($A78,'[70]Reg Revenue'!$B:$R,3,0),0)</f>
        <v>18.48</v>
      </c>
      <c r="F78" s="16">
        <f>IFERROR(VLOOKUP($A78,'[70]Reg Revenue'!$B:$R,4,0),0)</f>
        <v>29.04</v>
      </c>
      <c r="G78" s="16">
        <f>IFERROR(VLOOKUP($A78,'[70]Reg Revenue'!$B:$R,5,0),0)</f>
        <v>52.8</v>
      </c>
      <c r="H78" s="16">
        <f>IFERROR(VLOOKUP($A78,'[70]Reg Revenue'!$B:$R,6,0),0)</f>
        <v>89.759999999999991</v>
      </c>
      <c r="I78" s="16">
        <f>IFERROR(VLOOKUP($A78,'[70]Reg Revenue'!$B:$R,7,0),0)</f>
        <v>73.919999999999987</v>
      </c>
      <c r="J78" s="16">
        <f>IFERROR(VLOOKUP($A78,'[70]Reg Revenue'!$B:$R,8,0),0)</f>
        <v>59.4</v>
      </c>
      <c r="K78" s="16">
        <f>IFERROR(VLOOKUP($A78,'[70]Reg Revenue'!$B:$R,9,0),0)</f>
        <v>0</v>
      </c>
      <c r="L78" s="16">
        <f>IFERROR(VLOOKUP($A78,'[70]Reg Revenue'!$B:$R,10,0),0)</f>
        <v>0</v>
      </c>
      <c r="M78" s="16">
        <f>IFERROR(VLOOKUP($A78,'[70]Reg Revenue'!$B:$R,11,0),0)+IFERROR(VLOOKUP($A78,'[70]Reg Revenue'!$B:$R,12,0),0)</f>
        <v>0</v>
      </c>
      <c r="N78" s="16">
        <f>IFERROR(VLOOKUP($A78,'[70]Reg Revenue'!$B:$R,13,0),0)</f>
        <v>5.28</v>
      </c>
      <c r="O78" s="16">
        <f>IFERROR(VLOOKUP($A78,'[70]Reg Revenue'!$B:$R,14,0),0)</f>
        <v>7.92</v>
      </c>
      <c r="P78" s="16">
        <f>IFERROR(VLOOKUP($A78,'[70]Reg Revenue'!$B:$R,15,0),0)</f>
        <v>0</v>
      </c>
      <c r="Q78" s="16">
        <f t="shared" si="16"/>
        <v>336.59999999999997</v>
      </c>
      <c r="R78" s="17">
        <f>+VLOOKUP(A:A,'[70]Service Codes'!B:G,6,0)</f>
        <v>33000</v>
      </c>
      <c r="S78" s="16">
        <f t="shared" si="26"/>
        <v>14</v>
      </c>
      <c r="T78" s="16">
        <f t="shared" si="26"/>
        <v>22</v>
      </c>
      <c r="U78" s="16">
        <f t="shared" si="26"/>
        <v>39.999999999999993</v>
      </c>
      <c r="V78" s="16">
        <f t="shared" si="25"/>
        <v>67.999999999999986</v>
      </c>
      <c r="W78" s="16">
        <f t="shared" si="25"/>
        <v>55.999999999999986</v>
      </c>
      <c r="X78" s="16">
        <f t="shared" si="25"/>
        <v>45</v>
      </c>
      <c r="Y78" s="16">
        <f t="shared" si="25"/>
        <v>0</v>
      </c>
      <c r="Z78" s="16">
        <f t="shared" si="25"/>
        <v>0</v>
      </c>
      <c r="AA78" s="16">
        <f t="shared" si="25"/>
        <v>0</v>
      </c>
      <c r="AB78" s="16">
        <f t="shared" si="25"/>
        <v>4</v>
      </c>
      <c r="AC78" s="16">
        <f t="shared" si="25"/>
        <v>6</v>
      </c>
      <c r="AD78" s="16">
        <f t="shared" si="25"/>
        <v>0</v>
      </c>
      <c r="AE78" s="16">
        <f t="shared" si="18"/>
        <v>255</v>
      </c>
      <c r="AF78" s="16">
        <f t="shared" si="19"/>
        <v>21.25</v>
      </c>
      <c r="AG78" s="8"/>
      <c r="AH78"/>
      <c r="AL78"/>
      <c r="AM78" s="18">
        <f t="shared" si="27"/>
        <v>1.32</v>
      </c>
      <c r="AN78" s="248">
        <f t="shared" si="20"/>
        <v>0.18538151569503919</v>
      </c>
      <c r="AO78" s="18">
        <f t="shared" si="21"/>
        <v>47.272286502234991</v>
      </c>
      <c r="AP78" s="18">
        <f t="shared" si="22"/>
        <v>1.5053815156950392</v>
      </c>
      <c r="AQ78" s="18">
        <f t="shared" si="23"/>
        <v>383.872286502235</v>
      </c>
      <c r="AS78" s="186"/>
      <c r="AT78" s="14">
        <f t="shared" si="24"/>
        <v>336.6</v>
      </c>
    </row>
    <row r="79" spans="1:46" s="17" customFormat="1" x14ac:dyDescent="0.25">
      <c r="A79" s="15" t="s">
        <v>423</v>
      </c>
      <c r="B79" s="15" t="str">
        <f>VLOOKUP(A79,'[70]Reg Revenue'!$B:$C,2,FALSE)</f>
        <v>300 GL CART TEMP RENT MONTHLY</v>
      </c>
      <c r="C79" s="11" t="s">
        <v>32</v>
      </c>
      <c r="D79" s="188">
        <f>IFERROR(VLOOKUP(A79,[70]Rates!$G$1:$O$707,9,FALSE),0)</f>
        <v>39.68</v>
      </c>
      <c r="E79" s="16">
        <f>IFERROR(VLOOKUP($A79,'[70]Reg Revenue'!$B:$R,3,0),0)</f>
        <v>219.01000000000002</v>
      </c>
      <c r="F79" s="16">
        <f>IFERROR(VLOOKUP($A79,'[70]Reg Revenue'!$B:$R,4,0),0)</f>
        <v>121.68</v>
      </c>
      <c r="G79" s="16">
        <f>IFERROR(VLOOKUP($A79,'[70]Reg Revenue'!$B:$R,5,0),0)</f>
        <v>255.67000000000002</v>
      </c>
      <c r="H79" s="16">
        <f>IFERROR(VLOOKUP($A79,'[70]Reg Revenue'!$B:$R,6,0),0)</f>
        <v>210.85</v>
      </c>
      <c r="I79" s="16">
        <f>IFERROR(VLOOKUP($A79,'[70]Reg Revenue'!$B:$R,7,0),0)</f>
        <v>108.45</v>
      </c>
      <c r="J79" s="16">
        <f>IFERROR(VLOOKUP($A79,'[70]Reg Revenue'!$B:$R,8,0),0)</f>
        <v>267.5</v>
      </c>
      <c r="K79" s="16">
        <f>IFERROR(VLOOKUP($A79,'[70]Reg Revenue'!$B:$R,9,0),0)</f>
        <v>289.64</v>
      </c>
      <c r="L79" s="16">
        <f>IFERROR(VLOOKUP($A79,'[70]Reg Revenue'!$B:$R,10,0),0)</f>
        <v>230.14000000000001</v>
      </c>
      <c r="M79" s="16">
        <f>IFERROR(VLOOKUP($A79,'[70]Reg Revenue'!$B:$R,11,0),0)+IFERROR(VLOOKUP($A79,'[70]Reg Revenue'!$B:$R,12,0),0)</f>
        <v>186.87</v>
      </c>
      <c r="N79" s="16">
        <f>IFERROR(VLOOKUP($A79,'[70]Reg Revenue'!$B:$R,13,0),0)</f>
        <v>235.24</v>
      </c>
      <c r="O79" s="16">
        <f>IFERROR(VLOOKUP($A79,'[70]Reg Revenue'!$B:$R,14,0),0)</f>
        <v>238.07</v>
      </c>
      <c r="P79" s="16">
        <f>IFERROR(VLOOKUP($A79,'[70]Reg Revenue'!$B:$R,15,0),0)</f>
        <v>146.79</v>
      </c>
      <c r="Q79" s="16">
        <f t="shared" si="16"/>
        <v>2509.9100000000003</v>
      </c>
      <c r="R79" s="17">
        <f>+VLOOKUP(A:A,'[70]Service Codes'!B:G,6,0)</f>
        <v>33000</v>
      </c>
      <c r="S79" s="16">
        <f t="shared" si="26"/>
        <v>5.519405241935484</v>
      </c>
      <c r="T79" s="16">
        <f t="shared" si="26"/>
        <v>3.0665322580645165</v>
      </c>
      <c r="U79" s="16">
        <f t="shared" si="26"/>
        <v>6.443296370967742</v>
      </c>
      <c r="V79" s="16">
        <f t="shared" si="25"/>
        <v>5.313760080645161</v>
      </c>
      <c r="W79" s="16">
        <f t="shared" si="25"/>
        <v>2.733114919354839</v>
      </c>
      <c r="X79" s="16">
        <f t="shared" si="25"/>
        <v>6.741431451612903</v>
      </c>
      <c r="Y79" s="16">
        <f t="shared" si="25"/>
        <v>7.2993951612903221</v>
      </c>
      <c r="Z79" s="16">
        <f t="shared" si="25"/>
        <v>5.7998991935483879</v>
      </c>
      <c r="AA79" s="16">
        <f t="shared" si="25"/>
        <v>4.7094254032258069</v>
      </c>
      <c r="AB79" s="16">
        <f t="shared" si="25"/>
        <v>5.928427419354839</v>
      </c>
      <c r="AC79" s="16">
        <f t="shared" si="25"/>
        <v>5.999747983870968</v>
      </c>
      <c r="AD79" s="16">
        <f t="shared" si="25"/>
        <v>3.699344758064516</v>
      </c>
      <c r="AE79" s="16">
        <f t="shared" si="18"/>
        <v>63.253780241935488</v>
      </c>
      <c r="AF79" s="16">
        <f t="shared" si="19"/>
        <v>5.271148353494624</v>
      </c>
      <c r="AG79" s="8"/>
      <c r="AH79"/>
      <c r="AL79"/>
      <c r="AM79" s="18">
        <f t="shared" si="27"/>
        <v>39.68</v>
      </c>
      <c r="AN79" s="248">
        <f t="shared" si="20"/>
        <v>5.5726807142266326</v>
      </c>
      <c r="AO79" s="18">
        <f t="shared" si="21"/>
        <v>352.49312125616353</v>
      </c>
      <c r="AP79" s="18">
        <f t="shared" si="22"/>
        <v>45.252680714226635</v>
      </c>
      <c r="AQ79" s="18">
        <f t="shared" si="23"/>
        <v>2862.403121256164</v>
      </c>
      <c r="AS79" s="186"/>
      <c r="AT79" s="14">
        <f t="shared" si="24"/>
        <v>2509.9100000000003</v>
      </c>
    </row>
    <row r="80" spans="1:46" x14ac:dyDescent="0.25">
      <c r="A80" s="15" t="s">
        <v>424</v>
      </c>
      <c r="B80" s="15" t="str">
        <f>VLOOKUP(A80,'[70]Reg Revenue'!$B:$C,2,FALSE)</f>
        <v>SERVICE ADJ-COMMERCIAL</v>
      </c>
      <c r="C80" s="11" t="s">
        <v>18</v>
      </c>
      <c r="D80" s="188">
        <f>IFERROR(VLOOKUP(A80,[70]Rates!$G$1:$O$707,9,FALSE),0)</f>
        <v>0</v>
      </c>
      <c r="E80" s="16">
        <f>IFERROR(VLOOKUP($A80,'[70]Reg Revenue'!$B:$R,3,0),0)</f>
        <v>0</v>
      </c>
      <c r="F80" s="16">
        <f>IFERROR(VLOOKUP($A80,'[70]Reg Revenue'!$B:$R,4,0),0)</f>
        <v>0</v>
      </c>
      <c r="G80" s="16">
        <f>IFERROR(VLOOKUP($A80,'[70]Reg Revenue'!$B:$R,5,0),0)</f>
        <v>0</v>
      </c>
      <c r="H80" s="16">
        <f>IFERROR(VLOOKUP($A80,'[70]Reg Revenue'!$B:$R,6,0),0)</f>
        <v>0.54</v>
      </c>
      <c r="I80" s="16">
        <f>IFERROR(VLOOKUP($A80,'[70]Reg Revenue'!$B:$R,7,0),0)</f>
        <v>0</v>
      </c>
      <c r="J80" s="16">
        <f>IFERROR(VLOOKUP($A80,'[70]Reg Revenue'!$B:$R,8,0),0)</f>
        <v>0</v>
      </c>
      <c r="K80" s="16">
        <f>IFERROR(VLOOKUP($A80,'[70]Reg Revenue'!$B:$R,9,0),0)</f>
        <v>0</v>
      </c>
      <c r="L80" s="16">
        <f>IFERROR(VLOOKUP($A80,'[70]Reg Revenue'!$B:$R,10,0),0)</f>
        <v>0</v>
      </c>
      <c r="M80" s="16">
        <f>IFERROR(VLOOKUP($A80,'[70]Reg Revenue'!$B:$R,11,0),0)+IFERROR(VLOOKUP($A80,'[70]Reg Revenue'!$B:$R,12,0),0)</f>
        <v>0</v>
      </c>
      <c r="N80" s="16">
        <f>IFERROR(VLOOKUP($A80,'[70]Reg Revenue'!$B:$R,13,0),0)</f>
        <v>0</v>
      </c>
      <c r="O80" s="16">
        <f>IFERROR(VLOOKUP($A80,'[70]Reg Revenue'!$B:$R,14,0),0)</f>
        <v>0</v>
      </c>
      <c r="P80" s="16">
        <f>IFERROR(VLOOKUP($A80,'[70]Reg Revenue'!$B:$R,15,0),0)</f>
        <v>0</v>
      </c>
      <c r="Q80" s="16">
        <f t="shared" si="16"/>
        <v>0.54</v>
      </c>
      <c r="R80" s="17">
        <f>+VLOOKUP(A:A,'[70]Service Codes'!B:G,6,0)</f>
        <v>33002</v>
      </c>
      <c r="S80" s="16">
        <f t="shared" si="26"/>
        <v>0</v>
      </c>
      <c r="T80" s="16">
        <f t="shared" si="26"/>
        <v>0</v>
      </c>
      <c r="U80" s="16">
        <f t="shared" si="26"/>
        <v>0</v>
      </c>
      <c r="V80" s="16">
        <f t="shared" si="25"/>
        <v>0</v>
      </c>
      <c r="W80" s="16">
        <f t="shared" si="25"/>
        <v>0</v>
      </c>
      <c r="X80" s="16">
        <f t="shared" si="25"/>
        <v>0</v>
      </c>
      <c r="Y80" s="16">
        <f t="shared" si="25"/>
        <v>0</v>
      </c>
      <c r="Z80" s="16">
        <f t="shared" si="25"/>
        <v>0</v>
      </c>
      <c r="AA80" s="16">
        <f t="shared" si="25"/>
        <v>0</v>
      </c>
      <c r="AB80" s="16">
        <f t="shared" si="25"/>
        <v>0</v>
      </c>
      <c r="AC80" s="16">
        <f t="shared" si="25"/>
        <v>0</v>
      </c>
      <c r="AD80" s="16">
        <f t="shared" si="25"/>
        <v>0</v>
      </c>
      <c r="AE80" s="16">
        <f t="shared" si="18"/>
        <v>0</v>
      </c>
      <c r="AF80" s="16">
        <f t="shared" si="19"/>
        <v>0</v>
      </c>
      <c r="AG80" s="8"/>
      <c r="AH80"/>
      <c r="AL80"/>
      <c r="AM80" s="18">
        <f t="shared" si="27"/>
        <v>0</v>
      </c>
      <c r="AN80" s="248">
        <f t="shared" si="20"/>
        <v>0</v>
      </c>
      <c r="AO80" s="18">
        <f t="shared" si="21"/>
        <v>0</v>
      </c>
      <c r="AP80" s="18">
        <f t="shared" si="22"/>
        <v>0</v>
      </c>
      <c r="AQ80" s="18">
        <f t="shared" si="23"/>
        <v>0</v>
      </c>
      <c r="AS80" s="186"/>
      <c r="AT80" s="14">
        <f t="shared" si="24"/>
        <v>0</v>
      </c>
    </row>
    <row r="81" spans="1:46" s="2" customFormat="1" x14ac:dyDescent="0.25">
      <c r="A81" s="15" t="s">
        <v>425</v>
      </c>
      <c r="B81" s="15" t="str">
        <f>VLOOKUP(A81,'[70]Reg Revenue'!$B:$C,2,FALSE)</f>
        <v>CASTERS - COM</v>
      </c>
      <c r="C81" s="11" t="s">
        <v>426</v>
      </c>
      <c r="D81" s="188">
        <f>IFERROR(VLOOKUP(A81,[70]Rates!$G$1:$O$707,9,FALSE),0)</f>
        <v>4.63</v>
      </c>
      <c r="E81" s="16">
        <f>IFERROR(VLOOKUP($A81,'[70]Reg Revenue'!$B:$R,3,0),0)</f>
        <v>666.75</v>
      </c>
      <c r="F81" s="16">
        <f>IFERROR(VLOOKUP($A81,'[70]Reg Revenue'!$B:$R,4,0),0)</f>
        <v>662.08</v>
      </c>
      <c r="G81" s="16">
        <f>IFERROR(VLOOKUP($A81,'[70]Reg Revenue'!$B:$R,5,0),0)</f>
        <v>722.79000000000008</v>
      </c>
      <c r="H81" s="16">
        <f>IFERROR(VLOOKUP($A81,'[70]Reg Revenue'!$B:$R,6,0),0)</f>
        <v>707.04000000000008</v>
      </c>
      <c r="I81" s="16">
        <f>IFERROR(VLOOKUP($A81,'[70]Reg Revenue'!$B:$R,7,0),0)</f>
        <v>709.9</v>
      </c>
      <c r="J81" s="16">
        <f>IFERROR(VLOOKUP($A81,'[70]Reg Revenue'!$B:$R,8,0),0)</f>
        <v>686.36999999999989</v>
      </c>
      <c r="K81" s="16">
        <f>IFERROR(VLOOKUP($A81,'[70]Reg Revenue'!$B:$R,9,0),0)</f>
        <v>671.31999999999994</v>
      </c>
      <c r="L81" s="16">
        <f>IFERROR(VLOOKUP($A81,'[70]Reg Revenue'!$B:$R,10,0),0)</f>
        <v>459.96000000000004</v>
      </c>
      <c r="M81" s="16">
        <f>IFERROR(VLOOKUP($A81,'[70]Reg Revenue'!$B:$R,11,0),0)+IFERROR(VLOOKUP($A81,'[70]Reg Revenue'!$B:$R,12,0),0)</f>
        <v>674.25000000000011</v>
      </c>
      <c r="N81" s="16">
        <f>IFERROR(VLOOKUP($A81,'[70]Reg Revenue'!$B:$R,13,0),0)</f>
        <v>729.22</v>
      </c>
      <c r="O81" s="16">
        <f>IFERROR(VLOOKUP($A81,'[70]Reg Revenue'!$B:$R,14,0),0)</f>
        <v>749.11</v>
      </c>
      <c r="P81" s="16">
        <f>IFERROR(VLOOKUP($A81,'[70]Reg Revenue'!$B:$R,15,0),0)</f>
        <v>761.63</v>
      </c>
      <c r="Q81" s="16">
        <f t="shared" si="16"/>
        <v>8200.42</v>
      </c>
      <c r="R81" s="17">
        <f>+VLOOKUP(A:A,'[70]Service Codes'!B:G,6,0)</f>
        <v>33000</v>
      </c>
      <c r="S81" s="16">
        <f t="shared" si="26"/>
        <v>144.00647948164146</v>
      </c>
      <c r="T81" s="16">
        <f t="shared" si="26"/>
        <v>142.9978401727862</v>
      </c>
      <c r="U81" s="16">
        <f t="shared" si="26"/>
        <v>156.11015118790499</v>
      </c>
      <c r="V81" s="16">
        <f t="shared" si="25"/>
        <v>152.70842332613393</v>
      </c>
      <c r="W81" s="16">
        <f t="shared" si="25"/>
        <v>153.32613390928725</v>
      </c>
      <c r="X81" s="16">
        <f t="shared" si="25"/>
        <v>148.24406047516197</v>
      </c>
      <c r="Y81" s="16">
        <f t="shared" si="25"/>
        <v>144.99352051835851</v>
      </c>
      <c r="Z81" s="16">
        <f t="shared" si="25"/>
        <v>99.343412526997852</v>
      </c>
      <c r="AA81" s="16">
        <f t="shared" si="25"/>
        <v>145.62634989200868</v>
      </c>
      <c r="AB81" s="16">
        <f t="shared" si="25"/>
        <v>157.4989200863931</v>
      </c>
      <c r="AC81" s="16">
        <f t="shared" si="25"/>
        <v>161.79481641468684</v>
      </c>
      <c r="AD81" s="16">
        <f t="shared" si="25"/>
        <v>164.4989200863931</v>
      </c>
      <c r="AE81" s="16">
        <f t="shared" si="18"/>
        <v>1771.1490280777539</v>
      </c>
      <c r="AF81" s="16">
        <f t="shared" si="19"/>
        <v>147.59575233981283</v>
      </c>
      <c r="AG81" s="8"/>
      <c r="AH81"/>
      <c r="AL81"/>
      <c r="AM81" s="18">
        <f t="shared" si="27"/>
        <v>4.63</v>
      </c>
      <c r="AN81" s="248">
        <f t="shared" si="20"/>
        <v>0.65023971035456929</v>
      </c>
      <c r="AO81" s="18">
        <f t="shared" si="21"/>
        <v>1151.6714310120556</v>
      </c>
      <c r="AP81" s="18">
        <f t="shared" si="22"/>
        <v>5.2802397103545688</v>
      </c>
      <c r="AQ81" s="18">
        <f t="shared" si="23"/>
        <v>9352.0914310120552</v>
      </c>
      <c r="AS81" s="186"/>
      <c r="AT81" s="14">
        <f t="shared" si="24"/>
        <v>8200.42</v>
      </c>
    </row>
    <row r="82" spans="1:46" s="2" customFormat="1" x14ac:dyDescent="0.25">
      <c r="A82" s="15" t="s">
        <v>427</v>
      </c>
      <c r="B82" s="15" t="str">
        <f>VLOOKUP(A82,'[70]Reg Revenue'!$B:$C,2,FALSE)</f>
        <v>DRIVE IN SERVICE</v>
      </c>
      <c r="C82" s="11" t="s">
        <v>397</v>
      </c>
      <c r="D82" s="188">
        <f>IFERROR(VLOOKUP(A82,[70]Rates!$G$1:$O$707,9,FALSE),0)</f>
        <v>7.75</v>
      </c>
      <c r="E82" s="16">
        <f>IFERROR(VLOOKUP($A82,'[70]Reg Revenue'!$B:$R,3,0),0)</f>
        <v>0</v>
      </c>
      <c r="F82" s="16">
        <f>IFERROR(VLOOKUP($A82,'[70]Reg Revenue'!$B:$R,4,0),0)</f>
        <v>0</v>
      </c>
      <c r="G82" s="16">
        <f>IFERROR(VLOOKUP($A82,'[70]Reg Revenue'!$B:$R,5,0),0)</f>
        <v>0</v>
      </c>
      <c r="H82" s="16">
        <f>IFERROR(VLOOKUP($A82,'[70]Reg Revenue'!$B:$R,6,0),0)</f>
        <v>0</v>
      </c>
      <c r="I82" s="16">
        <f>IFERROR(VLOOKUP($A82,'[70]Reg Revenue'!$B:$R,7,0),0)</f>
        <v>0</v>
      </c>
      <c r="J82" s="16">
        <f>IFERROR(VLOOKUP($A82,'[70]Reg Revenue'!$B:$R,8,0),0)</f>
        <v>0</v>
      </c>
      <c r="K82" s="16">
        <f>IFERROR(VLOOKUP($A82,'[70]Reg Revenue'!$B:$R,9,0),0)</f>
        <v>0</v>
      </c>
      <c r="L82" s="16">
        <f>IFERROR(VLOOKUP($A82,'[70]Reg Revenue'!$B:$R,10,0),0)</f>
        <v>7.75</v>
      </c>
      <c r="M82" s="16">
        <f>IFERROR(VLOOKUP($A82,'[70]Reg Revenue'!$B:$R,11,0),0)+IFERROR(VLOOKUP($A82,'[70]Reg Revenue'!$B:$R,12,0),0)</f>
        <v>7.75</v>
      </c>
      <c r="N82" s="16">
        <f>IFERROR(VLOOKUP($A82,'[70]Reg Revenue'!$B:$R,13,0),0)</f>
        <v>7.75</v>
      </c>
      <c r="O82" s="16">
        <f>IFERROR(VLOOKUP($A82,'[70]Reg Revenue'!$B:$R,14,0),0)</f>
        <v>7.75</v>
      </c>
      <c r="P82" s="16">
        <f>IFERROR(VLOOKUP($A82,'[70]Reg Revenue'!$B:$R,15,0),0)</f>
        <v>7.75</v>
      </c>
      <c r="Q82" s="16">
        <f t="shared" si="16"/>
        <v>38.75</v>
      </c>
      <c r="R82" s="17">
        <f>+VLOOKUP(A:A,'[70]Service Codes'!B:G,6,0)</f>
        <v>33001</v>
      </c>
      <c r="S82" s="16">
        <f t="shared" si="26"/>
        <v>0</v>
      </c>
      <c r="T82" s="16">
        <f t="shared" si="26"/>
        <v>0</v>
      </c>
      <c r="U82" s="16">
        <f t="shared" si="26"/>
        <v>0</v>
      </c>
      <c r="V82" s="16">
        <f t="shared" si="25"/>
        <v>0</v>
      </c>
      <c r="W82" s="16">
        <f t="shared" si="25"/>
        <v>0</v>
      </c>
      <c r="X82" s="16">
        <f t="shared" si="25"/>
        <v>0</v>
      </c>
      <c r="Y82" s="16">
        <f t="shared" si="25"/>
        <v>0</v>
      </c>
      <c r="Z82" s="16">
        <f t="shared" si="25"/>
        <v>1</v>
      </c>
      <c r="AA82" s="16">
        <f t="shared" si="25"/>
        <v>1</v>
      </c>
      <c r="AB82" s="16">
        <f t="shared" si="25"/>
        <v>1</v>
      </c>
      <c r="AC82" s="16">
        <f t="shared" si="25"/>
        <v>1</v>
      </c>
      <c r="AD82" s="16">
        <f t="shared" si="25"/>
        <v>1</v>
      </c>
      <c r="AE82" s="16">
        <f t="shared" si="18"/>
        <v>5</v>
      </c>
      <c r="AF82" s="16">
        <f t="shared" si="19"/>
        <v>0.41666666666666669</v>
      </c>
      <c r="AG82" s="8"/>
      <c r="AH82"/>
      <c r="AL82"/>
      <c r="AM82" s="18">
        <f t="shared" si="27"/>
        <v>7.75</v>
      </c>
      <c r="AN82" s="248">
        <f t="shared" si="20"/>
        <v>1.0884142019973893</v>
      </c>
      <c r="AO82" s="18">
        <f t="shared" si="21"/>
        <v>5.4420710099869467</v>
      </c>
      <c r="AP82" s="18">
        <f t="shared" si="22"/>
        <v>8.8384142019973897</v>
      </c>
      <c r="AQ82" s="18">
        <f t="shared" si="23"/>
        <v>44.192071009986947</v>
      </c>
      <c r="AS82" s="186"/>
      <c r="AT82" s="14">
        <f t="shared" si="24"/>
        <v>38.75</v>
      </c>
    </row>
    <row r="83" spans="1:46" s="2" customFormat="1" x14ac:dyDescent="0.25">
      <c r="A83" s="15" t="s">
        <v>428</v>
      </c>
      <c r="B83" s="15" t="str">
        <f>VLOOKUP(A83,'[70]Reg Revenue'!$B:$C,2,FALSE)</f>
        <v>DRIVE IN SVC COMM EOW</v>
      </c>
      <c r="C83" s="11" t="s">
        <v>397</v>
      </c>
      <c r="D83" s="188">
        <f>IFERROR(VLOOKUP(A83,[70]Rates!$G$1:$O$707,9,FALSE),0)</f>
        <v>3.88</v>
      </c>
      <c r="E83" s="16">
        <f>IFERROR(VLOOKUP($A83,'[70]Reg Revenue'!$B:$R,3,0),0)</f>
        <v>0</v>
      </c>
      <c r="F83" s="16">
        <f>IFERROR(VLOOKUP($A83,'[70]Reg Revenue'!$B:$R,4,0),0)</f>
        <v>0</v>
      </c>
      <c r="G83" s="16">
        <f>IFERROR(VLOOKUP($A83,'[70]Reg Revenue'!$B:$R,5,0),0)</f>
        <v>0</v>
      </c>
      <c r="H83" s="16">
        <f>IFERROR(VLOOKUP($A83,'[70]Reg Revenue'!$B:$R,6,0),0)</f>
        <v>0</v>
      </c>
      <c r="I83" s="16">
        <f>IFERROR(VLOOKUP($A83,'[70]Reg Revenue'!$B:$R,7,0),0)</f>
        <v>0</v>
      </c>
      <c r="J83" s="16">
        <f>IFERROR(VLOOKUP($A83,'[70]Reg Revenue'!$B:$R,8,0),0)</f>
        <v>-1.94</v>
      </c>
      <c r="K83" s="16">
        <f>IFERROR(VLOOKUP($A83,'[70]Reg Revenue'!$B:$R,9,0),0)</f>
        <v>0</v>
      </c>
      <c r="L83" s="16">
        <f>IFERROR(VLOOKUP($A83,'[70]Reg Revenue'!$B:$R,10,0),0)</f>
        <v>0</v>
      </c>
      <c r="M83" s="16">
        <f>IFERROR(VLOOKUP($A83,'[70]Reg Revenue'!$B:$R,11,0),0)+IFERROR(VLOOKUP($A83,'[70]Reg Revenue'!$B:$R,12,0),0)</f>
        <v>3.88</v>
      </c>
      <c r="N83" s="16">
        <f>IFERROR(VLOOKUP($A83,'[70]Reg Revenue'!$B:$R,13,0),0)</f>
        <v>3.88</v>
      </c>
      <c r="O83" s="16">
        <f>IFERROR(VLOOKUP($A83,'[70]Reg Revenue'!$B:$R,14,0),0)</f>
        <v>3.88</v>
      </c>
      <c r="P83" s="16">
        <f>IFERROR(VLOOKUP($A83,'[70]Reg Revenue'!$B:$R,15,0),0)</f>
        <v>3.88</v>
      </c>
      <c r="Q83" s="16">
        <f t="shared" si="16"/>
        <v>13.579999999999998</v>
      </c>
      <c r="R83" s="17">
        <f>+VLOOKUP(A:A,'[70]Service Codes'!B:G,6,0)</f>
        <v>33001</v>
      </c>
      <c r="S83" s="16">
        <f t="shared" si="26"/>
        <v>0</v>
      </c>
      <c r="T83" s="16">
        <f t="shared" si="26"/>
        <v>0</v>
      </c>
      <c r="U83" s="16">
        <f t="shared" si="26"/>
        <v>0</v>
      </c>
      <c r="V83" s="16">
        <f t="shared" si="25"/>
        <v>0</v>
      </c>
      <c r="W83" s="16">
        <f t="shared" si="25"/>
        <v>0</v>
      </c>
      <c r="X83" s="16">
        <f t="shared" si="25"/>
        <v>-0.5</v>
      </c>
      <c r="Y83" s="16">
        <f t="shared" si="25"/>
        <v>0</v>
      </c>
      <c r="Z83" s="16">
        <f t="shared" si="25"/>
        <v>0</v>
      </c>
      <c r="AA83" s="16">
        <f t="shared" si="25"/>
        <v>1</v>
      </c>
      <c r="AB83" s="16">
        <f t="shared" si="25"/>
        <v>1</v>
      </c>
      <c r="AC83" s="16">
        <f t="shared" si="25"/>
        <v>1</v>
      </c>
      <c r="AD83" s="16">
        <f t="shared" si="25"/>
        <v>1</v>
      </c>
      <c r="AE83" s="16">
        <f t="shared" si="18"/>
        <v>3.5</v>
      </c>
      <c r="AF83" s="16">
        <f t="shared" si="19"/>
        <v>0.29166666666666669</v>
      </c>
      <c r="AG83" s="8"/>
      <c r="AH83"/>
      <c r="AL83"/>
      <c r="AM83" s="18">
        <f t="shared" si="27"/>
        <v>3.88</v>
      </c>
      <c r="AN83" s="248">
        <f t="shared" si="20"/>
        <v>0.54490930370966062</v>
      </c>
      <c r="AO83" s="18">
        <f t="shared" si="21"/>
        <v>1.9071825629838122</v>
      </c>
      <c r="AP83" s="18">
        <f t="shared" si="22"/>
        <v>4.4249093037096605</v>
      </c>
      <c r="AQ83" s="18">
        <f t="shared" si="23"/>
        <v>15.487182562983811</v>
      </c>
      <c r="AS83" s="186"/>
      <c r="AT83" s="14">
        <f t="shared" si="24"/>
        <v>13.58</v>
      </c>
    </row>
    <row r="84" spans="1:46" s="2" customFormat="1" x14ac:dyDescent="0.25">
      <c r="A84" s="15" t="s">
        <v>429</v>
      </c>
      <c r="B84" s="15" t="str">
        <f>VLOOKUP(A84,'[70]Reg Revenue'!$B:$C,2,FALSE)</f>
        <v>GATE CHARGE EOW</v>
      </c>
      <c r="C84" s="11" t="s">
        <v>32</v>
      </c>
      <c r="D84" s="188">
        <f>IFERROR(VLOOKUP(A84,[70]Rates!$G$1:$O$707,9,FALSE),0)</f>
        <v>12.33</v>
      </c>
      <c r="E84" s="16">
        <f>IFERROR(VLOOKUP($A84,'[70]Reg Revenue'!$B:$R,3,0),0)</f>
        <v>12.33</v>
      </c>
      <c r="F84" s="16">
        <f>IFERROR(VLOOKUP($A84,'[70]Reg Revenue'!$B:$R,4,0),0)</f>
        <v>0</v>
      </c>
      <c r="G84" s="16">
        <f>IFERROR(VLOOKUP($A84,'[70]Reg Revenue'!$B:$R,5,0),0)</f>
        <v>0</v>
      </c>
      <c r="H84" s="16">
        <f>IFERROR(VLOOKUP($A84,'[70]Reg Revenue'!$B:$R,6,0),0)</f>
        <v>0</v>
      </c>
      <c r="I84" s="16">
        <f>IFERROR(VLOOKUP($A84,'[70]Reg Revenue'!$B:$R,7,0),0)</f>
        <v>0</v>
      </c>
      <c r="J84" s="16">
        <f>IFERROR(VLOOKUP($A84,'[70]Reg Revenue'!$B:$R,8,0),0)</f>
        <v>0</v>
      </c>
      <c r="K84" s="16">
        <f>IFERROR(VLOOKUP($A84,'[70]Reg Revenue'!$B:$R,9,0),0)</f>
        <v>0</v>
      </c>
      <c r="L84" s="16">
        <f>IFERROR(VLOOKUP($A84,'[70]Reg Revenue'!$B:$R,10,0),0)</f>
        <v>0</v>
      </c>
      <c r="M84" s="16">
        <f>IFERROR(VLOOKUP($A84,'[70]Reg Revenue'!$B:$R,11,0),0)+IFERROR(VLOOKUP($A84,'[70]Reg Revenue'!$B:$R,12,0),0)</f>
        <v>0</v>
      </c>
      <c r="N84" s="16">
        <f>IFERROR(VLOOKUP($A84,'[70]Reg Revenue'!$B:$R,13,0),0)</f>
        <v>0</v>
      </c>
      <c r="O84" s="16">
        <f>IFERROR(VLOOKUP($A84,'[70]Reg Revenue'!$B:$R,14,0),0)</f>
        <v>0</v>
      </c>
      <c r="P84" s="16">
        <f>IFERROR(VLOOKUP($A84,'[70]Reg Revenue'!$B:$R,15,0),0)</f>
        <v>0</v>
      </c>
      <c r="Q84" s="16">
        <f t="shared" si="16"/>
        <v>12.33</v>
      </c>
      <c r="R84" s="17">
        <f>+VLOOKUP(A:A,'[70]Service Codes'!B:G,6,0)</f>
        <v>33001</v>
      </c>
      <c r="S84" s="16">
        <f t="shared" si="26"/>
        <v>1</v>
      </c>
      <c r="T84" s="16">
        <f t="shared" si="26"/>
        <v>0</v>
      </c>
      <c r="U84" s="16">
        <f t="shared" si="26"/>
        <v>0</v>
      </c>
      <c r="V84" s="16">
        <f t="shared" si="25"/>
        <v>0</v>
      </c>
      <c r="W84" s="16">
        <f t="shared" si="25"/>
        <v>0</v>
      </c>
      <c r="X84" s="16">
        <f t="shared" si="25"/>
        <v>0</v>
      </c>
      <c r="Y84" s="16">
        <f t="shared" si="25"/>
        <v>0</v>
      </c>
      <c r="Z84" s="16">
        <f t="shared" si="25"/>
        <v>0</v>
      </c>
      <c r="AA84" s="16">
        <f t="shared" si="25"/>
        <v>0</v>
      </c>
      <c r="AB84" s="16">
        <f t="shared" si="25"/>
        <v>0</v>
      </c>
      <c r="AC84" s="16">
        <f t="shared" si="25"/>
        <v>0</v>
      </c>
      <c r="AD84" s="16">
        <f t="shared" si="25"/>
        <v>0</v>
      </c>
      <c r="AE84" s="16">
        <f t="shared" si="18"/>
        <v>1</v>
      </c>
      <c r="AF84" s="16">
        <f t="shared" si="19"/>
        <v>8.3333333333333329E-2</v>
      </c>
      <c r="AG84" s="8"/>
      <c r="AH84"/>
      <c r="AL84"/>
      <c r="AM84" s="18">
        <f t="shared" si="27"/>
        <v>12.33</v>
      </c>
      <c r="AN84" s="248">
        <f t="shared" si="20"/>
        <v>1.7316318852422978</v>
      </c>
      <c r="AO84" s="18">
        <f t="shared" si="21"/>
        <v>1.7316318852422978</v>
      </c>
      <c r="AP84" s="18">
        <f t="shared" si="22"/>
        <v>14.061631885242297</v>
      </c>
      <c r="AQ84" s="18">
        <f t="shared" si="23"/>
        <v>14.061631885242297</v>
      </c>
      <c r="AS84" s="186"/>
      <c r="AT84" s="14">
        <f t="shared" si="24"/>
        <v>12.33</v>
      </c>
    </row>
    <row r="85" spans="1:46" s="2" customFormat="1" x14ac:dyDescent="0.25">
      <c r="A85" s="15" t="s">
        <v>430</v>
      </c>
      <c r="B85" s="15" t="str">
        <f>VLOOKUP(A85,'[70]Reg Revenue'!$B:$C,2,FALSE)</f>
        <v>CONTAINER RENT</v>
      </c>
      <c r="C85" s="11" t="s">
        <v>32</v>
      </c>
      <c r="D85" s="188">
        <f>IFERROR(VLOOKUP(A85,[70]Rates!$G$1:$O$707,9,FALSE),0)</f>
        <v>17.21</v>
      </c>
      <c r="E85" s="16">
        <f>IFERROR(VLOOKUP($A85,'[70]Reg Revenue'!$B:$R,3,0),0)</f>
        <v>0</v>
      </c>
      <c r="F85" s="16">
        <f>IFERROR(VLOOKUP($A85,'[70]Reg Revenue'!$B:$R,4,0),0)</f>
        <v>0</v>
      </c>
      <c r="G85" s="16">
        <f>IFERROR(VLOOKUP($A85,'[70]Reg Revenue'!$B:$R,5,0),0)</f>
        <v>0</v>
      </c>
      <c r="H85" s="16">
        <f>IFERROR(VLOOKUP($A85,'[70]Reg Revenue'!$B:$R,6,0),0)</f>
        <v>0</v>
      </c>
      <c r="I85" s="16">
        <f>IFERROR(VLOOKUP($A85,'[70]Reg Revenue'!$B:$R,7,0),0)</f>
        <v>17.21</v>
      </c>
      <c r="J85" s="16">
        <f>IFERROR(VLOOKUP($A85,'[70]Reg Revenue'!$B:$R,8,0),0)</f>
        <v>0</v>
      </c>
      <c r="K85" s="16">
        <f>IFERROR(VLOOKUP($A85,'[70]Reg Revenue'!$B:$R,9,0),0)</f>
        <v>0</v>
      </c>
      <c r="L85" s="16">
        <f>IFERROR(VLOOKUP($A85,'[70]Reg Revenue'!$B:$R,10,0),0)</f>
        <v>0</v>
      </c>
      <c r="M85" s="16">
        <f>IFERROR(VLOOKUP($A85,'[70]Reg Revenue'!$B:$R,11,0),0)+IFERROR(VLOOKUP($A85,'[70]Reg Revenue'!$B:$R,12,0),0)</f>
        <v>0</v>
      </c>
      <c r="N85" s="16">
        <f>IFERROR(VLOOKUP($A85,'[70]Reg Revenue'!$B:$R,13,0),0)</f>
        <v>25.81</v>
      </c>
      <c r="O85" s="16">
        <f>IFERROR(VLOOKUP($A85,'[70]Reg Revenue'!$B:$R,14,0),0)</f>
        <v>17.21</v>
      </c>
      <c r="P85" s="16">
        <f>IFERROR(VLOOKUP($A85,'[70]Reg Revenue'!$B:$R,15,0),0)</f>
        <v>51.63</v>
      </c>
      <c r="Q85" s="16">
        <f t="shared" si="16"/>
        <v>111.86</v>
      </c>
      <c r="R85" s="17">
        <f>+VLOOKUP(A:A,'[70]Service Codes'!B:G,6,0)</f>
        <v>33000</v>
      </c>
      <c r="S85" s="16">
        <f t="shared" si="26"/>
        <v>0</v>
      </c>
      <c r="T85" s="16">
        <f t="shared" si="26"/>
        <v>0</v>
      </c>
      <c r="U85" s="16">
        <f t="shared" si="26"/>
        <v>0</v>
      </c>
      <c r="V85" s="16">
        <f t="shared" si="25"/>
        <v>0</v>
      </c>
      <c r="W85" s="16">
        <f t="shared" si="25"/>
        <v>1</v>
      </c>
      <c r="X85" s="16">
        <f t="shared" si="25"/>
        <v>0</v>
      </c>
      <c r="Y85" s="16">
        <f t="shared" si="25"/>
        <v>0</v>
      </c>
      <c r="Z85" s="16">
        <f t="shared" si="25"/>
        <v>0</v>
      </c>
      <c r="AA85" s="16">
        <f t="shared" si="25"/>
        <v>0</v>
      </c>
      <c r="AB85" s="16">
        <f t="shared" si="25"/>
        <v>1.4997094712376524</v>
      </c>
      <c r="AC85" s="16">
        <f t="shared" si="25"/>
        <v>1</v>
      </c>
      <c r="AD85" s="16">
        <f t="shared" si="25"/>
        <v>3</v>
      </c>
      <c r="AE85" s="16">
        <f t="shared" si="18"/>
        <v>6.4997094712376526</v>
      </c>
      <c r="AF85" s="16">
        <f t="shared" si="19"/>
        <v>0.54164245593647109</v>
      </c>
      <c r="AG85" s="8"/>
      <c r="AH85"/>
      <c r="AL85"/>
      <c r="AM85" s="18">
        <f t="shared" si="27"/>
        <v>17.21</v>
      </c>
      <c r="AN85" s="248">
        <f t="shared" si="20"/>
        <v>2.41698173114517</v>
      </c>
      <c r="AO85" s="18">
        <f t="shared" si="21"/>
        <v>15.709679049732639</v>
      </c>
      <c r="AP85" s="18">
        <f t="shared" si="22"/>
        <v>19.626981731145172</v>
      </c>
      <c r="AQ85" s="18">
        <f t="shared" si="23"/>
        <v>127.56967904973266</v>
      </c>
      <c r="AS85" s="186"/>
      <c r="AT85" s="14">
        <f t="shared" si="24"/>
        <v>111.86000000000001</v>
      </c>
    </row>
    <row r="86" spans="1:46" s="2" customFormat="1" x14ac:dyDescent="0.25">
      <c r="A86" s="15" t="s">
        <v>431</v>
      </c>
      <c r="B86" s="15" t="str">
        <f>VLOOKUP(A86,'[70]Reg Revenue'!$B:$C,2,FALSE)</f>
        <v>CONTAINER RENT 300 GAL</v>
      </c>
      <c r="C86" s="11" t="s">
        <v>32</v>
      </c>
      <c r="D86" s="188">
        <f>IFERROR(VLOOKUP(A86,[70]Rates!$G$1:$O$707,9,FALSE),0)</f>
        <v>17.21</v>
      </c>
      <c r="E86" s="16">
        <f>IFERROR(VLOOKUP($A86,'[70]Reg Revenue'!$B:$R,3,0),0)</f>
        <v>798.81999999999994</v>
      </c>
      <c r="F86" s="16">
        <f>IFERROR(VLOOKUP($A86,'[70]Reg Revenue'!$B:$R,4,0),0)</f>
        <v>691.85</v>
      </c>
      <c r="G86" s="16">
        <f>IFERROR(VLOOKUP($A86,'[70]Reg Revenue'!$B:$R,5,0),0)</f>
        <v>671.19</v>
      </c>
      <c r="H86" s="16">
        <f>IFERROR(VLOOKUP($A86,'[70]Reg Revenue'!$B:$R,6,0),0)</f>
        <v>688.4</v>
      </c>
      <c r="I86" s="16">
        <f>IFERROR(VLOOKUP($A86,'[70]Reg Revenue'!$B:$R,7,0),0)</f>
        <v>705.61000000000013</v>
      </c>
      <c r="J86" s="16">
        <f>IFERROR(VLOOKUP($A86,'[70]Reg Revenue'!$B:$R,8,0),0)</f>
        <v>705.61</v>
      </c>
      <c r="K86" s="16">
        <f>IFERROR(VLOOKUP($A86,'[70]Reg Revenue'!$B:$R,9,0),0)</f>
        <v>692.7</v>
      </c>
      <c r="L86" s="16">
        <f>IFERROR(VLOOKUP($A86,'[70]Reg Revenue'!$B:$R,10,0),0)</f>
        <v>688.40000000000009</v>
      </c>
      <c r="M86" s="16">
        <f>IFERROR(VLOOKUP($A86,'[70]Reg Revenue'!$B:$R,11,0),0)+IFERROR(VLOOKUP($A86,'[70]Reg Revenue'!$B:$R,12,0),0)</f>
        <v>684.09999999999991</v>
      </c>
      <c r="N86" s="16">
        <f>IFERROR(VLOOKUP($A86,'[70]Reg Revenue'!$B:$R,13,0),0)</f>
        <v>688.4</v>
      </c>
      <c r="O86" s="16">
        <f>IFERROR(VLOOKUP($A86,'[70]Reg Revenue'!$B:$R,14,0),0)</f>
        <v>668.89</v>
      </c>
      <c r="P86" s="16">
        <f>IFERROR(VLOOKUP($A86,'[70]Reg Revenue'!$B:$R,15,0),0)</f>
        <v>666.02</v>
      </c>
      <c r="Q86" s="16">
        <f t="shared" si="16"/>
        <v>8349.99</v>
      </c>
      <c r="R86" s="17">
        <f>+VLOOKUP(A:A,'[70]Service Codes'!B:G,6,0)</f>
        <v>33000</v>
      </c>
      <c r="S86" s="16">
        <f t="shared" si="26"/>
        <v>46.416037187681574</v>
      </c>
      <c r="T86" s="16">
        <f t="shared" si="26"/>
        <v>40.200464846019756</v>
      </c>
      <c r="U86" s="16">
        <f t="shared" si="26"/>
        <v>39</v>
      </c>
      <c r="V86" s="16">
        <f t="shared" si="25"/>
        <v>40</v>
      </c>
      <c r="W86" s="16">
        <f t="shared" si="25"/>
        <v>41.000000000000007</v>
      </c>
      <c r="X86" s="16">
        <f t="shared" si="25"/>
        <v>41</v>
      </c>
      <c r="Y86" s="16">
        <f t="shared" si="25"/>
        <v>40.249854735618825</v>
      </c>
      <c r="Z86" s="16">
        <f t="shared" si="25"/>
        <v>40</v>
      </c>
      <c r="AA86" s="16">
        <f t="shared" si="25"/>
        <v>39.750145264381167</v>
      </c>
      <c r="AB86" s="16">
        <f t="shared" si="25"/>
        <v>40</v>
      </c>
      <c r="AC86" s="16">
        <f t="shared" si="25"/>
        <v>38.866356769320163</v>
      </c>
      <c r="AD86" s="16">
        <f t="shared" si="25"/>
        <v>38.699593259732708</v>
      </c>
      <c r="AE86" s="16">
        <f t="shared" si="18"/>
        <v>485.18245206275418</v>
      </c>
      <c r="AF86" s="16">
        <f t="shared" si="19"/>
        <v>40.431871005229517</v>
      </c>
      <c r="AG86" s="8"/>
      <c r="AH86"/>
      <c r="AL86"/>
      <c r="AM86" s="18">
        <f t="shared" si="27"/>
        <v>17.21</v>
      </c>
      <c r="AN86" s="248">
        <f t="shared" si="20"/>
        <v>2.41698173114517</v>
      </c>
      <c r="AO86" s="18">
        <f t="shared" si="21"/>
        <v>1172.677122907894</v>
      </c>
      <c r="AP86" s="18">
        <f t="shared" si="22"/>
        <v>19.626981731145172</v>
      </c>
      <c r="AQ86" s="18">
        <f t="shared" si="23"/>
        <v>9522.6671229078947</v>
      </c>
      <c r="AS86" s="186"/>
      <c r="AT86" s="14">
        <f t="shared" si="24"/>
        <v>8349.99</v>
      </c>
    </row>
    <row r="87" spans="1:46" s="2" customFormat="1" x14ac:dyDescent="0.25">
      <c r="A87" s="15" t="s">
        <v>432</v>
      </c>
      <c r="B87" s="15" t="str">
        <f>VLOOKUP(A87,'[70]Reg Revenue'!$B:$C,2,FALSE)</f>
        <v>CONTAINER RENT 60 GAL</v>
      </c>
      <c r="C87" s="11" t="s">
        <v>32</v>
      </c>
      <c r="D87" s="188">
        <f>IFERROR(VLOOKUP(A87,[70]Rates!$G$1:$O$707,9,FALSE),0)</f>
        <v>10.53</v>
      </c>
      <c r="E87" s="16">
        <f>IFERROR(VLOOKUP($A87,'[70]Reg Revenue'!$B:$R,3,0),0)</f>
        <v>147.41999999999999</v>
      </c>
      <c r="F87" s="16">
        <f>IFERROR(VLOOKUP($A87,'[70]Reg Revenue'!$B:$R,4,0),0)</f>
        <v>134.43</v>
      </c>
      <c r="G87" s="16">
        <f>IFERROR(VLOOKUP($A87,'[70]Reg Revenue'!$B:$R,5,0),0)</f>
        <v>115.83</v>
      </c>
      <c r="H87" s="16">
        <f>IFERROR(VLOOKUP($A87,'[70]Reg Revenue'!$B:$R,6,0),0)</f>
        <v>137.92999999999998</v>
      </c>
      <c r="I87" s="16">
        <f>IFERROR(VLOOKUP($A87,'[70]Reg Revenue'!$B:$R,7,0),0)</f>
        <v>136.88999999999999</v>
      </c>
      <c r="J87" s="16">
        <f>IFERROR(VLOOKUP($A87,'[70]Reg Revenue'!$B:$R,8,0),0)</f>
        <v>131.63</v>
      </c>
      <c r="K87" s="16">
        <f>IFERROR(VLOOKUP($A87,'[70]Reg Revenue'!$B:$R,9,0),0)</f>
        <v>152.67999999999998</v>
      </c>
      <c r="L87" s="16">
        <f>IFERROR(VLOOKUP($A87,'[70]Reg Revenue'!$B:$R,10,0),0)</f>
        <v>126.35999999999999</v>
      </c>
      <c r="M87" s="16">
        <f>IFERROR(VLOOKUP($A87,'[70]Reg Revenue'!$B:$R,11,0),0)+IFERROR(VLOOKUP($A87,'[70]Reg Revenue'!$B:$R,12,0),0)</f>
        <v>119.22</v>
      </c>
      <c r="N87" s="16">
        <f>IFERROR(VLOOKUP($A87,'[70]Reg Revenue'!$B:$R,13,0),0)</f>
        <v>115.83</v>
      </c>
      <c r="O87" s="16">
        <f>IFERROR(VLOOKUP($A87,'[70]Reg Revenue'!$B:$R,14,0),0)</f>
        <v>115.83</v>
      </c>
      <c r="P87" s="16">
        <f>IFERROR(VLOOKUP($A87,'[70]Reg Revenue'!$B:$R,15,0),0)</f>
        <v>115.83</v>
      </c>
      <c r="Q87" s="16">
        <f t="shared" si="16"/>
        <v>1549.8799999999997</v>
      </c>
      <c r="R87" s="17">
        <f>+VLOOKUP(A:A,'[70]Service Codes'!B:G,6,0)</f>
        <v>33000</v>
      </c>
      <c r="S87" s="16">
        <f t="shared" si="26"/>
        <v>14</v>
      </c>
      <c r="T87" s="16">
        <f t="shared" si="26"/>
        <v>12.766381766381768</v>
      </c>
      <c r="U87" s="16">
        <f t="shared" si="26"/>
        <v>11</v>
      </c>
      <c r="V87" s="16">
        <f t="shared" si="25"/>
        <v>13.098765432098764</v>
      </c>
      <c r="W87" s="16">
        <f t="shared" si="25"/>
        <v>13</v>
      </c>
      <c r="X87" s="16">
        <f t="shared" si="25"/>
        <v>12.500474833808168</v>
      </c>
      <c r="Y87" s="16">
        <f t="shared" si="25"/>
        <v>14.499525166191832</v>
      </c>
      <c r="Z87" s="16">
        <f t="shared" si="25"/>
        <v>12</v>
      </c>
      <c r="AA87" s="16">
        <f t="shared" si="25"/>
        <v>11.321937321937323</v>
      </c>
      <c r="AB87" s="16">
        <f t="shared" si="25"/>
        <v>11</v>
      </c>
      <c r="AC87" s="16">
        <f t="shared" si="25"/>
        <v>11</v>
      </c>
      <c r="AD87" s="16">
        <f t="shared" si="25"/>
        <v>11</v>
      </c>
      <c r="AE87" s="16">
        <f t="shared" si="18"/>
        <v>147.18708452041784</v>
      </c>
      <c r="AF87" s="16">
        <f t="shared" si="19"/>
        <v>12.265590376701487</v>
      </c>
      <c r="AG87" s="8"/>
      <c r="AH87"/>
      <c r="AL87"/>
      <c r="AM87" s="18">
        <f t="shared" si="27"/>
        <v>10.53</v>
      </c>
      <c r="AN87" s="248">
        <f t="shared" si="20"/>
        <v>1.4788389092945171</v>
      </c>
      <c r="AO87" s="18">
        <f t="shared" si="21"/>
        <v>217.66598753441463</v>
      </c>
      <c r="AP87" s="18">
        <f t="shared" si="22"/>
        <v>12.008838909294516</v>
      </c>
      <c r="AQ87" s="18">
        <f t="shared" si="23"/>
        <v>1767.5459875344143</v>
      </c>
      <c r="AS87" s="186"/>
      <c r="AT87" s="14">
        <f t="shared" si="24"/>
        <v>1549.8799999999999</v>
      </c>
    </row>
    <row r="88" spans="1:46" x14ac:dyDescent="0.25">
      <c r="A88" s="15" t="s">
        <v>433</v>
      </c>
      <c r="B88" s="15" t="str">
        <f>VLOOKUP(A88,'[70]Reg Revenue'!$B:$C,2,FALSE)</f>
        <v>CONTAINER RENT 90 GAL</v>
      </c>
      <c r="C88" s="11" t="s">
        <v>32</v>
      </c>
      <c r="D88" s="188">
        <f>IFERROR(VLOOKUP(A88,[70]Rates!$G$1:$O$707,9,FALSE),0)</f>
        <v>11.58</v>
      </c>
      <c r="E88" s="16">
        <f>IFERROR(VLOOKUP($A88,'[70]Reg Revenue'!$B:$R,3,0),0)</f>
        <v>11.58</v>
      </c>
      <c r="F88" s="16">
        <f>IFERROR(VLOOKUP($A88,'[70]Reg Revenue'!$B:$R,4,0),0)</f>
        <v>11.58</v>
      </c>
      <c r="G88" s="16">
        <f>IFERROR(VLOOKUP($A88,'[70]Reg Revenue'!$B:$R,5,0),0)</f>
        <v>23.16</v>
      </c>
      <c r="H88" s="16">
        <f>IFERROR(VLOOKUP($A88,'[70]Reg Revenue'!$B:$R,6,0),0)</f>
        <v>23.16</v>
      </c>
      <c r="I88" s="16">
        <f>IFERROR(VLOOKUP($A88,'[70]Reg Revenue'!$B:$R,7,0),0)</f>
        <v>23.16</v>
      </c>
      <c r="J88" s="16">
        <f>IFERROR(VLOOKUP($A88,'[70]Reg Revenue'!$B:$R,8,0),0)</f>
        <v>23.16</v>
      </c>
      <c r="K88" s="16">
        <f>IFERROR(VLOOKUP($A88,'[70]Reg Revenue'!$B:$R,9,0),0)</f>
        <v>11.58</v>
      </c>
      <c r="L88" s="16">
        <f>IFERROR(VLOOKUP($A88,'[70]Reg Revenue'!$B:$R,10,0),0)</f>
        <v>11.58</v>
      </c>
      <c r="M88" s="16">
        <f>IFERROR(VLOOKUP($A88,'[70]Reg Revenue'!$B:$R,11,0),0)+IFERROR(VLOOKUP($A88,'[70]Reg Revenue'!$B:$R,12,0),0)</f>
        <v>11.58</v>
      </c>
      <c r="N88" s="16">
        <f>IFERROR(VLOOKUP($A88,'[70]Reg Revenue'!$B:$R,13,0),0)</f>
        <v>11.58</v>
      </c>
      <c r="O88" s="16">
        <f>IFERROR(VLOOKUP($A88,'[70]Reg Revenue'!$B:$R,14,0),0)</f>
        <v>11.58</v>
      </c>
      <c r="P88" s="16">
        <f>IFERROR(VLOOKUP($A88,'[70]Reg Revenue'!$B:$R,15,0),0)</f>
        <v>11.58</v>
      </c>
      <c r="Q88" s="16">
        <f t="shared" si="16"/>
        <v>185.28000000000006</v>
      </c>
      <c r="R88" s="17">
        <f>+VLOOKUP(A:A,'[70]Service Codes'!B:G,6,0)</f>
        <v>33000</v>
      </c>
      <c r="S88" s="16">
        <f t="shared" si="26"/>
        <v>1</v>
      </c>
      <c r="T88" s="16">
        <f t="shared" si="26"/>
        <v>1</v>
      </c>
      <c r="U88" s="16">
        <f t="shared" si="26"/>
        <v>2</v>
      </c>
      <c r="V88" s="16">
        <f t="shared" si="25"/>
        <v>2</v>
      </c>
      <c r="W88" s="16">
        <f t="shared" si="25"/>
        <v>2</v>
      </c>
      <c r="X88" s="16">
        <f t="shared" si="25"/>
        <v>2</v>
      </c>
      <c r="Y88" s="16">
        <f t="shared" si="25"/>
        <v>1</v>
      </c>
      <c r="Z88" s="16">
        <f t="shared" si="25"/>
        <v>1</v>
      </c>
      <c r="AA88" s="16">
        <f t="shared" si="25"/>
        <v>1</v>
      </c>
      <c r="AB88" s="16">
        <f t="shared" si="25"/>
        <v>1</v>
      </c>
      <c r="AC88" s="16">
        <f t="shared" si="25"/>
        <v>1</v>
      </c>
      <c r="AD88" s="16">
        <f t="shared" si="25"/>
        <v>1</v>
      </c>
      <c r="AE88" s="16">
        <f t="shared" si="18"/>
        <v>16</v>
      </c>
      <c r="AF88" s="16">
        <f t="shared" si="19"/>
        <v>1.3333333333333333</v>
      </c>
      <c r="AG88" s="8"/>
      <c r="AH88"/>
      <c r="AL88"/>
      <c r="AM88" s="18">
        <f t="shared" si="27"/>
        <v>11.58</v>
      </c>
      <c r="AN88" s="248">
        <f t="shared" si="20"/>
        <v>1.6263014785973893</v>
      </c>
      <c r="AO88" s="18">
        <f t="shared" si="21"/>
        <v>26.020823657558228</v>
      </c>
      <c r="AP88" s="18">
        <f t="shared" si="22"/>
        <v>13.206301478597389</v>
      </c>
      <c r="AQ88" s="18">
        <f t="shared" si="23"/>
        <v>211.30082365755823</v>
      </c>
      <c r="AS88" s="186"/>
      <c r="AT88" s="14">
        <f t="shared" si="24"/>
        <v>185.28</v>
      </c>
    </row>
    <row r="89" spans="1:46" s="2" customFormat="1" x14ac:dyDescent="0.25">
      <c r="A89" s="15" t="s">
        <v>434</v>
      </c>
      <c r="B89" s="15" t="str">
        <f>VLOOKUP(A89,'[70]Reg Revenue'!$B:$C,2,FALSE)</f>
        <v>TEMP CONTAINER DELIV</v>
      </c>
      <c r="C89" s="11" t="s">
        <v>32</v>
      </c>
      <c r="D89" s="188">
        <f>IFERROR(VLOOKUP(A89,[70]Rates!$G$1:$O$707,9,FALSE),0)</f>
        <v>39.68</v>
      </c>
      <c r="E89" s="16">
        <f>IFERROR(VLOOKUP($A89,'[70]Reg Revenue'!$B:$R,3,0),0)</f>
        <v>396.79999999999995</v>
      </c>
      <c r="F89" s="16">
        <f>IFERROR(VLOOKUP($A89,'[70]Reg Revenue'!$B:$R,4,0),0)</f>
        <v>198.4</v>
      </c>
      <c r="G89" s="16">
        <f>IFERROR(VLOOKUP($A89,'[70]Reg Revenue'!$B:$R,5,0),0)</f>
        <v>138.88</v>
      </c>
      <c r="H89" s="16">
        <f>IFERROR(VLOOKUP($A89,'[70]Reg Revenue'!$B:$R,6,0),0)</f>
        <v>416.64</v>
      </c>
      <c r="I89" s="16">
        <f>IFERROR(VLOOKUP($A89,'[70]Reg Revenue'!$B:$R,7,0),0)</f>
        <v>238.08</v>
      </c>
      <c r="J89" s="16">
        <f>IFERROR(VLOOKUP($A89,'[70]Reg Revenue'!$B:$R,8,0),0)</f>
        <v>119.04</v>
      </c>
      <c r="K89" s="16">
        <f>IFERROR(VLOOKUP($A89,'[70]Reg Revenue'!$B:$R,9,0),0)</f>
        <v>39.68</v>
      </c>
      <c r="L89" s="16">
        <f>IFERROR(VLOOKUP($A89,'[70]Reg Revenue'!$B:$R,10,0),0)</f>
        <v>0</v>
      </c>
      <c r="M89" s="16">
        <f>IFERROR(VLOOKUP($A89,'[70]Reg Revenue'!$B:$R,11,0),0)+IFERROR(VLOOKUP($A89,'[70]Reg Revenue'!$B:$R,12,0),0)</f>
        <v>119.04</v>
      </c>
      <c r="N89" s="16">
        <f>IFERROR(VLOOKUP($A89,'[70]Reg Revenue'!$B:$R,13,0),0)</f>
        <v>119.04</v>
      </c>
      <c r="O89" s="16">
        <f>IFERROR(VLOOKUP($A89,'[70]Reg Revenue'!$B:$R,14,0),0)</f>
        <v>39.68</v>
      </c>
      <c r="P89" s="16">
        <f>IFERROR(VLOOKUP($A89,'[70]Reg Revenue'!$B:$R,15,0),0)</f>
        <v>198.4</v>
      </c>
      <c r="Q89" s="16">
        <f t="shared" si="16"/>
        <v>2023.6799999999998</v>
      </c>
      <c r="R89" s="17">
        <f>+VLOOKUP(A:A,'[70]Service Codes'!B:G,6,0)</f>
        <v>33000</v>
      </c>
      <c r="S89" s="16">
        <f t="shared" si="26"/>
        <v>9.9999999999999982</v>
      </c>
      <c r="T89" s="16">
        <f t="shared" si="26"/>
        <v>5</v>
      </c>
      <c r="U89" s="16">
        <f t="shared" si="26"/>
        <v>3.5</v>
      </c>
      <c r="V89" s="16">
        <f t="shared" si="25"/>
        <v>10.5</v>
      </c>
      <c r="W89" s="16">
        <f t="shared" si="25"/>
        <v>6</v>
      </c>
      <c r="X89" s="16">
        <f t="shared" si="25"/>
        <v>3</v>
      </c>
      <c r="Y89" s="16">
        <f t="shared" si="25"/>
        <v>1</v>
      </c>
      <c r="Z89" s="16">
        <f t="shared" si="25"/>
        <v>0</v>
      </c>
      <c r="AA89" s="16">
        <f t="shared" si="25"/>
        <v>3</v>
      </c>
      <c r="AB89" s="16">
        <f t="shared" si="25"/>
        <v>3</v>
      </c>
      <c r="AC89" s="16">
        <f t="shared" si="25"/>
        <v>1</v>
      </c>
      <c r="AD89" s="16">
        <f t="shared" si="25"/>
        <v>5</v>
      </c>
      <c r="AE89" s="16">
        <f t="shared" si="18"/>
        <v>51</v>
      </c>
      <c r="AF89" s="16">
        <f t="shared" si="19"/>
        <v>4.25</v>
      </c>
      <c r="AG89" s="8"/>
      <c r="AH89"/>
      <c r="AL89"/>
      <c r="AM89" s="18">
        <f t="shared" si="27"/>
        <v>39.68</v>
      </c>
      <c r="AN89" s="248">
        <f t="shared" si="20"/>
        <v>5.5726807142266326</v>
      </c>
      <c r="AO89" s="18">
        <f t="shared" si="21"/>
        <v>284.20671642555828</v>
      </c>
      <c r="AP89" s="18">
        <f t="shared" si="22"/>
        <v>45.252680714226635</v>
      </c>
      <c r="AQ89" s="18">
        <f t="shared" si="23"/>
        <v>2307.8867164255585</v>
      </c>
      <c r="AS89" s="186"/>
      <c r="AT89" s="14">
        <f t="shared" si="24"/>
        <v>2023.68</v>
      </c>
    </row>
    <row r="90" spans="1:46" s="2" customFormat="1" x14ac:dyDescent="0.25">
      <c r="A90" s="15" t="s">
        <v>435</v>
      </c>
      <c r="B90" s="15" t="str">
        <f>VLOOKUP(A90,'[70]Reg Revenue'!$B:$C,2,FALSE)</f>
        <v>COMM TIME CHRG -  15MIN</v>
      </c>
      <c r="C90" s="11" t="s">
        <v>408</v>
      </c>
      <c r="D90" s="188">
        <f>IFERROR(VLOOKUP(A90,[70]Rates!$G$1:$O$707,9,FALSE),0)</f>
        <v>30.26</v>
      </c>
      <c r="E90" s="16">
        <f>IFERROR(VLOOKUP($A90,'[70]Reg Revenue'!$B:$R,3,0),0)</f>
        <v>0</v>
      </c>
      <c r="F90" s="16">
        <f>IFERROR(VLOOKUP($A90,'[70]Reg Revenue'!$B:$R,4,0),0)</f>
        <v>0</v>
      </c>
      <c r="G90" s="16">
        <f>IFERROR(VLOOKUP($A90,'[70]Reg Revenue'!$B:$R,5,0),0)</f>
        <v>0</v>
      </c>
      <c r="H90" s="16">
        <f>IFERROR(VLOOKUP($A90,'[70]Reg Revenue'!$B:$R,6,0),0)</f>
        <v>0</v>
      </c>
      <c r="I90" s="16">
        <f>IFERROR(VLOOKUP($A90,'[70]Reg Revenue'!$B:$R,7,0),0)</f>
        <v>60.52</v>
      </c>
      <c r="J90" s="16">
        <f>IFERROR(VLOOKUP($A90,'[70]Reg Revenue'!$B:$R,8,0),0)</f>
        <v>0</v>
      </c>
      <c r="K90" s="16">
        <f>IFERROR(VLOOKUP($A90,'[70]Reg Revenue'!$B:$R,9,0),0)</f>
        <v>0</v>
      </c>
      <c r="L90" s="16">
        <f>IFERROR(VLOOKUP($A90,'[70]Reg Revenue'!$B:$R,10,0),0)</f>
        <v>0</v>
      </c>
      <c r="M90" s="16">
        <f>IFERROR(VLOOKUP($A90,'[70]Reg Revenue'!$B:$R,11,0),0)+IFERROR(VLOOKUP($A90,'[70]Reg Revenue'!$B:$R,12,0),0)</f>
        <v>0</v>
      </c>
      <c r="N90" s="16">
        <f>IFERROR(VLOOKUP($A90,'[70]Reg Revenue'!$B:$R,13,0),0)</f>
        <v>0</v>
      </c>
      <c r="O90" s="16">
        <f>IFERROR(VLOOKUP($A90,'[70]Reg Revenue'!$B:$R,14,0),0)</f>
        <v>0</v>
      </c>
      <c r="P90" s="16">
        <f>IFERROR(VLOOKUP($A90,'[70]Reg Revenue'!$B:$R,15,0),0)</f>
        <v>30.26</v>
      </c>
      <c r="Q90" s="16">
        <f t="shared" si="16"/>
        <v>90.78</v>
      </c>
      <c r="R90" s="17">
        <f>+VLOOKUP(A:A,'[70]Service Codes'!B:G,6,0)</f>
        <v>33002</v>
      </c>
      <c r="S90" s="16">
        <f t="shared" si="26"/>
        <v>0</v>
      </c>
      <c r="T90" s="16">
        <f t="shared" si="26"/>
        <v>0</v>
      </c>
      <c r="U90" s="16">
        <f t="shared" si="26"/>
        <v>0</v>
      </c>
      <c r="V90" s="16">
        <f t="shared" si="25"/>
        <v>0</v>
      </c>
      <c r="W90" s="16">
        <f t="shared" si="25"/>
        <v>2</v>
      </c>
      <c r="X90" s="16">
        <f t="shared" si="25"/>
        <v>0</v>
      </c>
      <c r="Y90" s="16">
        <f t="shared" si="25"/>
        <v>0</v>
      </c>
      <c r="Z90" s="16">
        <f t="shared" si="25"/>
        <v>0</v>
      </c>
      <c r="AA90" s="16">
        <f t="shared" si="25"/>
        <v>0</v>
      </c>
      <c r="AB90" s="16">
        <f t="shared" si="25"/>
        <v>0</v>
      </c>
      <c r="AC90" s="16">
        <f t="shared" si="25"/>
        <v>0</v>
      </c>
      <c r="AD90" s="16">
        <f t="shared" si="25"/>
        <v>1</v>
      </c>
      <c r="AE90" s="16">
        <f t="shared" si="18"/>
        <v>3</v>
      </c>
      <c r="AF90" s="16">
        <f t="shared" si="19"/>
        <v>0.25</v>
      </c>
      <c r="AG90" s="8"/>
      <c r="AL90"/>
      <c r="AM90" s="18">
        <f t="shared" si="27"/>
        <v>30.26</v>
      </c>
      <c r="AN90" s="248">
        <f t="shared" si="20"/>
        <v>4.2497308067665802</v>
      </c>
      <c r="AO90" s="18">
        <f t="shared" si="21"/>
        <v>12.749192420299741</v>
      </c>
      <c r="AP90" s="18">
        <f t="shared" si="22"/>
        <v>34.509730806766584</v>
      </c>
      <c r="AQ90" s="18">
        <f t="shared" si="23"/>
        <v>103.52919242029975</v>
      </c>
      <c r="AS90" s="186"/>
      <c r="AT90" s="14">
        <f t="shared" si="24"/>
        <v>90.78</v>
      </c>
    </row>
    <row r="91" spans="1:46" s="2" customFormat="1" x14ac:dyDescent="0.25">
      <c r="A91" s="15" t="s">
        <v>436</v>
      </c>
      <c r="B91" s="15" t="str">
        <f>VLOOKUP(A91,'[70]Reg Revenue'!$B:$C,2,FALSE)</f>
        <v>TEMP CONTAINER RENT</v>
      </c>
      <c r="C91" s="11" t="s">
        <v>32</v>
      </c>
      <c r="D91" s="188">
        <v>1.32</v>
      </c>
      <c r="E91" s="16">
        <f>IFERROR(VLOOKUP($A91,'[70]Reg Revenue'!$B:$R,3,0),0)</f>
        <v>0</v>
      </c>
      <c r="F91" s="16">
        <f>IFERROR(VLOOKUP($A91,'[70]Reg Revenue'!$B:$R,4,0),0)</f>
        <v>3.96</v>
      </c>
      <c r="G91" s="16">
        <f>IFERROR(VLOOKUP($A91,'[70]Reg Revenue'!$B:$R,5,0),0)</f>
        <v>0</v>
      </c>
      <c r="H91" s="16">
        <f>IFERROR(VLOOKUP($A91,'[70]Reg Revenue'!$B:$R,6,0),0)</f>
        <v>0</v>
      </c>
      <c r="I91" s="16">
        <f>IFERROR(VLOOKUP($A91,'[70]Reg Revenue'!$B:$R,7,0),0)</f>
        <v>0</v>
      </c>
      <c r="J91" s="16">
        <f>IFERROR(VLOOKUP($A91,'[70]Reg Revenue'!$B:$R,8,0),0)</f>
        <v>0</v>
      </c>
      <c r="K91" s="16">
        <f>IFERROR(VLOOKUP($A91,'[70]Reg Revenue'!$B:$R,9,0),0)</f>
        <v>0</v>
      </c>
      <c r="L91" s="16">
        <f>IFERROR(VLOOKUP($A91,'[70]Reg Revenue'!$B:$R,10,0),0)</f>
        <v>0</v>
      </c>
      <c r="M91" s="16">
        <f>IFERROR(VLOOKUP($A91,'[70]Reg Revenue'!$B:$R,11,0),0)+IFERROR(VLOOKUP($A91,'[70]Reg Revenue'!$B:$R,12,0),0)</f>
        <v>0</v>
      </c>
      <c r="N91" s="16">
        <f>IFERROR(VLOOKUP($A91,'[70]Reg Revenue'!$B:$R,13,0),0)</f>
        <v>0</v>
      </c>
      <c r="O91" s="16">
        <f>IFERROR(VLOOKUP($A91,'[70]Reg Revenue'!$B:$R,14,0),0)</f>
        <v>0</v>
      </c>
      <c r="P91" s="16">
        <f>IFERROR(VLOOKUP($A91,'[70]Reg Revenue'!$B:$R,15,0),0)</f>
        <v>0</v>
      </c>
      <c r="Q91" s="16">
        <f t="shared" si="16"/>
        <v>3.96</v>
      </c>
      <c r="R91" s="17">
        <f>+VLOOKUP(A:A,'[70]Service Codes'!B:G,6,0)</f>
        <v>33000</v>
      </c>
      <c r="S91" s="16">
        <f t="shared" si="26"/>
        <v>0</v>
      </c>
      <c r="T91" s="16">
        <f t="shared" si="26"/>
        <v>3</v>
      </c>
      <c r="U91" s="16">
        <f t="shared" si="26"/>
        <v>0</v>
      </c>
      <c r="V91" s="16">
        <f t="shared" si="25"/>
        <v>0</v>
      </c>
      <c r="W91" s="16">
        <f t="shared" si="25"/>
        <v>0</v>
      </c>
      <c r="X91" s="16">
        <f t="shared" si="25"/>
        <v>0</v>
      </c>
      <c r="Y91" s="16">
        <f t="shared" si="25"/>
        <v>0</v>
      </c>
      <c r="Z91" s="16">
        <f t="shared" si="25"/>
        <v>0</v>
      </c>
      <c r="AA91" s="16">
        <f t="shared" si="25"/>
        <v>0</v>
      </c>
      <c r="AB91" s="16">
        <f t="shared" si="25"/>
        <v>0</v>
      </c>
      <c r="AC91" s="16">
        <f t="shared" si="25"/>
        <v>0</v>
      </c>
      <c r="AD91" s="16">
        <f t="shared" si="25"/>
        <v>0</v>
      </c>
      <c r="AE91" s="16">
        <f t="shared" si="18"/>
        <v>3</v>
      </c>
      <c r="AF91" s="16">
        <f t="shared" si="19"/>
        <v>0.25</v>
      </c>
      <c r="AG91" s="8"/>
      <c r="AL91"/>
      <c r="AM91" s="18">
        <f t="shared" si="27"/>
        <v>1.32</v>
      </c>
      <c r="AN91" s="248">
        <f t="shared" si="20"/>
        <v>0.18538151569503919</v>
      </c>
      <c r="AO91" s="18">
        <f t="shared" si="21"/>
        <v>0.55614454708511762</v>
      </c>
      <c r="AP91" s="18">
        <f t="shared" si="22"/>
        <v>1.5053815156950392</v>
      </c>
      <c r="AQ91" s="18">
        <f t="shared" si="23"/>
        <v>4.5161445470851174</v>
      </c>
      <c r="AS91" s="186"/>
      <c r="AT91" s="14">
        <f t="shared" si="24"/>
        <v>3.96</v>
      </c>
    </row>
    <row r="92" spans="1:46" s="2" customFormat="1" x14ac:dyDescent="0.25">
      <c r="A92" s="15" t="s">
        <v>437</v>
      </c>
      <c r="B92" s="15" t="str">
        <f>VLOOKUP(A92,'[70]Reg Revenue'!$B:$C,2,FALSE)</f>
        <v>RETURN TRIP CHARGE - CONT</v>
      </c>
      <c r="C92" s="11" t="s">
        <v>413</v>
      </c>
      <c r="D92" s="188">
        <v>8</v>
      </c>
      <c r="E92" s="16">
        <f>IFERROR(VLOOKUP($A92,'[70]Reg Revenue'!$B:$R,3,0),0)</f>
        <v>8</v>
      </c>
      <c r="F92" s="16">
        <f>IFERROR(VLOOKUP($A92,'[70]Reg Revenue'!$B:$R,4,0),0)</f>
        <v>20</v>
      </c>
      <c r="G92" s="16">
        <f>IFERROR(VLOOKUP($A92,'[70]Reg Revenue'!$B:$R,5,0),0)</f>
        <v>12</v>
      </c>
      <c r="H92" s="16">
        <f>IFERROR(VLOOKUP($A92,'[70]Reg Revenue'!$B:$R,6,0),0)</f>
        <v>4</v>
      </c>
      <c r="I92" s="16">
        <f>IFERROR(VLOOKUP($A92,'[70]Reg Revenue'!$B:$R,7,0),0)</f>
        <v>8</v>
      </c>
      <c r="J92" s="16">
        <f>IFERROR(VLOOKUP($A92,'[70]Reg Revenue'!$B:$R,8,0),0)</f>
        <v>8</v>
      </c>
      <c r="K92" s="16">
        <f>IFERROR(VLOOKUP($A92,'[70]Reg Revenue'!$B:$R,9,0),0)</f>
        <v>4</v>
      </c>
      <c r="L92" s="16">
        <f>IFERROR(VLOOKUP($A92,'[70]Reg Revenue'!$B:$R,10,0),0)</f>
        <v>0</v>
      </c>
      <c r="M92" s="16">
        <f>IFERROR(VLOOKUP($A92,'[70]Reg Revenue'!$B:$R,11,0),0)+IFERROR(VLOOKUP($A92,'[70]Reg Revenue'!$B:$R,12,0),0)</f>
        <v>0</v>
      </c>
      <c r="N92" s="16">
        <f>IFERROR(VLOOKUP($A92,'[70]Reg Revenue'!$B:$R,13,0),0)</f>
        <v>0</v>
      </c>
      <c r="O92" s="16">
        <f>IFERROR(VLOOKUP($A92,'[70]Reg Revenue'!$B:$R,14,0),0)</f>
        <v>0</v>
      </c>
      <c r="P92" s="16">
        <f>IFERROR(VLOOKUP($A92,'[70]Reg Revenue'!$B:$R,15,0),0)</f>
        <v>8</v>
      </c>
      <c r="Q92" s="16">
        <f t="shared" si="16"/>
        <v>72</v>
      </c>
      <c r="R92" s="17">
        <f>+VLOOKUP(A:A,'[70]Service Codes'!B:G,6,0)</f>
        <v>33001</v>
      </c>
      <c r="S92" s="16">
        <f t="shared" si="26"/>
        <v>1</v>
      </c>
      <c r="T92" s="16">
        <f t="shared" si="26"/>
        <v>2.5</v>
      </c>
      <c r="U92" s="16">
        <f t="shared" si="26"/>
        <v>1.5</v>
      </c>
      <c r="V92" s="16">
        <f t="shared" si="25"/>
        <v>0.5</v>
      </c>
      <c r="W92" s="16">
        <f t="shared" si="25"/>
        <v>1</v>
      </c>
      <c r="X92" s="16">
        <f t="shared" si="25"/>
        <v>1</v>
      </c>
      <c r="Y92" s="16">
        <f t="shared" si="25"/>
        <v>0.5</v>
      </c>
      <c r="Z92" s="16">
        <f t="shared" si="25"/>
        <v>0</v>
      </c>
      <c r="AA92" s="16">
        <f t="shared" si="25"/>
        <v>0</v>
      </c>
      <c r="AB92" s="16">
        <f t="shared" si="25"/>
        <v>0</v>
      </c>
      <c r="AC92" s="16">
        <f t="shared" si="25"/>
        <v>0</v>
      </c>
      <c r="AD92" s="16">
        <f t="shared" si="25"/>
        <v>1</v>
      </c>
      <c r="AE92" s="16">
        <f t="shared" si="18"/>
        <v>9</v>
      </c>
      <c r="AF92" s="16">
        <f t="shared" si="19"/>
        <v>0.75</v>
      </c>
      <c r="AG92" s="8"/>
      <c r="AL92"/>
      <c r="AM92" s="18">
        <f t="shared" si="27"/>
        <v>8</v>
      </c>
      <c r="AN92" s="248">
        <f t="shared" si="20"/>
        <v>1.123524337545692</v>
      </c>
      <c r="AO92" s="18">
        <f t="shared" si="21"/>
        <v>10.111719037911229</v>
      </c>
      <c r="AP92" s="18">
        <f t="shared" si="22"/>
        <v>9.1235243375456925</v>
      </c>
      <c r="AQ92" s="18">
        <f t="shared" si="23"/>
        <v>82.111719037911229</v>
      </c>
      <c r="AS92" s="186"/>
      <c r="AT92" s="14">
        <f t="shared" si="24"/>
        <v>72</v>
      </c>
    </row>
    <row r="93" spans="1:46" s="2" customFormat="1" x14ac:dyDescent="0.25">
      <c r="A93" s="15" t="s">
        <v>438</v>
      </c>
      <c r="B93" s="15" t="str">
        <f>VLOOKUP(A93,'[70]Reg Revenue'!$B:$C,2,FALSE)</f>
        <v>RETURN TRIP CHG - CANS</v>
      </c>
      <c r="C93" s="11" t="s">
        <v>413</v>
      </c>
      <c r="D93" s="188">
        <v>8</v>
      </c>
      <c r="E93" s="16">
        <f>IFERROR(VLOOKUP($A93,'[70]Reg Revenue'!$B:$R,3,0),0)</f>
        <v>4</v>
      </c>
      <c r="F93" s="16">
        <f>IFERROR(VLOOKUP($A93,'[70]Reg Revenue'!$B:$R,4,0),0)</f>
        <v>12</v>
      </c>
      <c r="G93" s="16">
        <f>IFERROR(VLOOKUP($A93,'[70]Reg Revenue'!$B:$R,5,0),0)</f>
        <v>0</v>
      </c>
      <c r="H93" s="16">
        <f>IFERROR(VLOOKUP($A93,'[70]Reg Revenue'!$B:$R,6,0),0)</f>
        <v>0</v>
      </c>
      <c r="I93" s="16">
        <f>IFERROR(VLOOKUP($A93,'[70]Reg Revenue'!$B:$R,7,0),0)</f>
        <v>0</v>
      </c>
      <c r="J93" s="16">
        <f>IFERROR(VLOOKUP($A93,'[70]Reg Revenue'!$B:$R,8,0),0)</f>
        <v>0</v>
      </c>
      <c r="K93" s="16">
        <f>IFERROR(VLOOKUP($A93,'[70]Reg Revenue'!$B:$R,9,0),0)</f>
        <v>0</v>
      </c>
      <c r="L93" s="16">
        <f>IFERROR(VLOOKUP($A93,'[70]Reg Revenue'!$B:$R,10,0),0)</f>
        <v>0</v>
      </c>
      <c r="M93" s="16">
        <f>IFERROR(VLOOKUP($A93,'[70]Reg Revenue'!$B:$R,11,0),0)+IFERROR(VLOOKUP($A93,'[70]Reg Revenue'!$B:$R,12,0),0)</f>
        <v>0</v>
      </c>
      <c r="N93" s="16">
        <f>IFERROR(VLOOKUP($A93,'[70]Reg Revenue'!$B:$R,13,0),0)</f>
        <v>0</v>
      </c>
      <c r="O93" s="16">
        <f>IFERROR(VLOOKUP($A93,'[70]Reg Revenue'!$B:$R,14,0),0)</f>
        <v>0</v>
      </c>
      <c r="P93" s="16">
        <f>IFERROR(VLOOKUP($A93,'[70]Reg Revenue'!$B:$R,15,0),0)</f>
        <v>0</v>
      </c>
      <c r="Q93" s="16">
        <f t="shared" si="16"/>
        <v>16</v>
      </c>
      <c r="R93" s="17">
        <f>+VLOOKUP(A:A,'[70]Service Codes'!B:G,6,0)</f>
        <v>33001</v>
      </c>
      <c r="S93" s="16">
        <f t="shared" si="26"/>
        <v>0.5</v>
      </c>
      <c r="T93" s="16">
        <f t="shared" si="26"/>
        <v>1.5</v>
      </c>
      <c r="U93" s="16">
        <f t="shared" si="26"/>
        <v>0</v>
      </c>
      <c r="V93" s="16">
        <f t="shared" si="25"/>
        <v>0</v>
      </c>
      <c r="W93" s="16">
        <f t="shared" si="25"/>
        <v>0</v>
      </c>
      <c r="X93" s="16">
        <f t="shared" si="25"/>
        <v>0</v>
      </c>
      <c r="Y93" s="16">
        <f t="shared" si="25"/>
        <v>0</v>
      </c>
      <c r="Z93" s="16">
        <f t="shared" si="25"/>
        <v>0</v>
      </c>
      <c r="AA93" s="16">
        <f t="shared" si="25"/>
        <v>0</v>
      </c>
      <c r="AB93" s="16">
        <f t="shared" si="25"/>
        <v>0</v>
      </c>
      <c r="AC93" s="16">
        <f t="shared" si="25"/>
        <v>0</v>
      </c>
      <c r="AD93" s="16">
        <f t="shared" si="25"/>
        <v>0</v>
      </c>
      <c r="AE93" s="16">
        <f t="shared" si="18"/>
        <v>2</v>
      </c>
      <c r="AF93" s="16">
        <f t="shared" si="19"/>
        <v>0.16666666666666666</v>
      </c>
      <c r="AG93" s="8"/>
      <c r="AL93"/>
      <c r="AM93" s="18">
        <f t="shared" si="27"/>
        <v>8</v>
      </c>
      <c r="AN93" s="248">
        <f t="shared" si="20"/>
        <v>1.123524337545692</v>
      </c>
      <c r="AO93" s="18">
        <f t="shared" si="21"/>
        <v>2.2470486750913841</v>
      </c>
      <c r="AP93" s="18">
        <f t="shared" si="22"/>
        <v>9.1235243375456925</v>
      </c>
      <c r="AQ93" s="18">
        <f t="shared" si="23"/>
        <v>18.247048675091385</v>
      </c>
      <c r="AS93" s="186"/>
      <c r="AT93" s="14">
        <f t="shared" si="24"/>
        <v>16</v>
      </c>
    </row>
    <row r="94" spans="1:46" s="2" customFormat="1" x14ac:dyDescent="0.25">
      <c r="A94" s="15" t="s">
        <v>439</v>
      </c>
      <c r="B94" s="15" t="str">
        <f>VLOOKUP(A94,'[70]Reg Revenue'!$B:$C,2,FALSE)</f>
        <v>RETURN TRIP CHARGE - COMM</v>
      </c>
      <c r="C94" s="11" t="s">
        <v>413</v>
      </c>
      <c r="D94" s="188">
        <f>IFERROR(VLOOKUP(A94,[70]Rates!$G$1:$O$707,9,FALSE),0)</f>
        <v>8</v>
      </c>
      <c r="E94" s="16">
        <f>IFERROR(VLOOKUP($A94,'[70]Reg Revenue'!$B:$R,3,0),0)</f>
        <v>12</v>
      </c>
      <c r="F94" s="16">
        <f>IFERROR(VLOOKUP($A94,'[70]Reg Revenue'!$B:$R,4,0),0)</f>
        <v>16</v>
      </c>
      <c r="G94" s="16">
        <f>IFERROR(VLOOKUP($A94,'[70]Reg Revenue'!$B:$R,5,0),0)</f>
        <v>8</v>
      </c>
      <c r="H94" s="16">
        <f>IFERROR(VLOOKUP($A94,'[70]Reg Revenue'!$B:$R,6,0),0)</f>
        <v>8</v>
      </c>
      <c r="I94" s="16">
        <f>IFERROR(VLOOKUP($A94,'[70]Reg Revenue'!$B:$R,7,0),0)</f>
        <v>8</v>
      </c>
      <c r="J94" s="16">
        <f>IFERROR(VLOOKUP($A94,'[70]Reg Revenue'!$B:$R,8,0),0)</f>
        <v>8</v>
      </c>
      <c r="K94" s="16">
        <f>IFERROR(VLOOKUP($A94,'[70]Reg Revenue'!$B:$R,9,0),0)</f>
        <v>0</v>
      </c>
      <c r="L94" s="16">
        <f>IFERROR(VLOOKUP($A94,'[70]Reg Revenue'!$B:$R,10,0),0)</f>
        <v>24</v>
      </c>
      <c r="M94" s="16">
        <f>IFERROR(VLOOKUP($A94,'[70]Reg Revenue'!$B:$R,11,0),0)+IFERROR(VLOOKUP($A94,'[70]Reg Revenue'!$B:$R,12,0),0)</f>
        <v>16</v>
      </c>
      <c r="N94" s="16">
        <f>IFERROR(VLOOKUP($A94,'[70]Reg Revenue'!$B:$R,13,0),0)</f>
        <v>0</v>
      </c>
      <c r="O94" s="16">
        <f>IFERROR(VLOOKUP($A94,'[70]Reg Revenue'!$B:$R,14,0),0)</f>
        <v>16</v>
      </c>
      <c r="P94" s="16">
        <f>IFERROR(VLOOKUP($A94,'[70]Reg Revenue'!$B:$R,15,0),0)</f>
        <v>4</v>
      </c>
      <c r="Q94" s="16">
        <f t="shared" si="16"/>
        <v>120</v>
      </c>
      <c r="R94" s="17">
        <f>+VLOOKUP(A:A,'[70]Service Codes'!B:G,6,0)</f>
        <v>33001</v>
      </c>
      <c r="S94" s="16">
        <f t="shared" si="26"/>
        <v>1.5</v>
      </c>
      <c r="T94" s="16">
        <f t="shared" si="26"/>
        <v>2</v>
      </c>
      <c r="U94" s="16">
        <f t="shared" si="26"/>
        <v>1</v>
      </c>
      <c r="V94" s="16">
        <f t="shared" si="25"/>
        <v>1</v>
      </c>
      <c r="W94" s="16">
        <f t="shared" si="25"/>
        <v>1</v>
      </c>
      <c r="X94" s="16">
        <f t="shared" si="25"/>
        <v>1</v>
      </c>
      <c r="Y94" s="16">
        <f t="shared" si="25"/>
        <v>0</v>
      </c>
      <c r="Z94" s="16">
        <f t="shared" si="25"/>
        <v>3</v>
      </c>
      <c r="AA94" s="16">
        <f t="shared" si="25"/>
        <v>2</v>
      </c>
      <c r="AB94" s="16">
        <f t="shared" si="25"/>
        <v>0</v>
      </c>
      <c r="AC94" s="16">
        <f t="shared" si="25"/>
        <v>2</v>
      </c>
      <c r="AD94" s="16">
        <f t="shared" si="25"/>
        <v>0.5</v>
      </c>
      <c r="AE94" s="16">
        <f t="shared" si="18"/>
        <v>15</v>
      </c>
      <c r="AF94" s="16">
        <f t="shared" si="19"/>
        <v>1.25</v>
      </c>
      <c r="AG94" s="8"/>
      <c r="AL94"/>
      <c r="AM94" s="18">
        <f t="shared" si="27"/>
        <v>8</v>
      </c>
      <c r="AN94" s="248">
        <f t="shared" si="20"/>
        <v>1.123524337545692</v>
      </c>
      <c r="AO94" s="18">
        <f t="shared" si="21"/>
        <v>16.85286506318538</v>
      </c>
      <c r="AP94" s="18">
        <f t="shared" si="22"/>
        <v>9.1235243375456925</v>
      </c>
      <c r="AQ94" s="18">
        <f t="shared" si="23"/>
        <v>136.85286506318539</v>
      </c>
      <c r="AS94" s="186"/>
      <c r="AT94" s="14">
        <f t="shared" si="24"/>
        <v>120</v>
      </c>
    </row>
    <row r="95" spans="1:46" s="2" customFormat="1" x14ac:dyDescent="0.25">
      <c r="A95" s="15" t="s">
        <v>440</v>
      </c>
      <c r="B95" s="15" t="str">
        <f>VLOOKUP(A95,'[70]Reg Revenue'!$B:$C,2,FALSE)</f>
        <v>WALK IN SERVICE</v>
      </c>
      <c r="C95" s="11" t="s">
        <v>397</v>
      </c>
      <c r="D95" s="188">
        <f>2*4.33</f>
        <v>8.66</v>
      </c>
      <c r="E95" s="16">
        <f>IFERROR(VLOOKUP($A95,'[70]Reg Revenue'!$B:$R,3,0),0)</f>
        <v>10.4</v>
      </c>
      <c r="F95" s="16">
        <f>IFERROR(VLOOKUP($A95,'[70]Reg Revenue'!$B:$R,4,0),0)</f>
        <v>1.74</v>
      </c>
      <c r="G95" s="16">
        <f>IFERROR(VLOOKUP($A95,'[70]Reg Revenue'!$B:$R,5,0),0)</f>
        <v>1.74</v>
      </c>
      <c r="H95" s="16">
        <f>IFERROR(VLOOKUP($A95,'[70]Reg Revenue'!$B:$R,6,0),0)</f>
        <v>1.74</v>
      </c>
      <c r="I95" s="16">
        <f>IFERROR(VLOOKUP($A95,'[70]Reg Revenue'!$B:$R,7,0),0)</f>
        <v>1.74</v>
      </c>
      <c r="J95" s="16">
        <f>IFERROR(VLOOKUP($A95,'[70]Reg Revenue'!$B:$R,8,0),0)</f>
        <v>0</v>
      </c>
      <c r="K95" s="16">
        <f>IFERROR(VLOOKUP($A95,'[70]Reg Revenue'!$B:$R,9,0),0)</f>
        <v>0</v>
      </c>
      <c r="L95" s="16">
        <f>IFERROR(VLOOKUP($A95,'[70]Reg Revenue'!$B:$R,10,0),0)</f>
        <v>0</v>
      </c>
      <c r="M95" s="16">
        <f>IFERROR(VLOOKUP($A95,'[70]Reg Revenue'!$B:$R,11,0),0)+IFERROR(VLOOKUP($A95,'[70]Reg Revenue'!$B:$R,12,0),0)</f>
        <v>0</v>
      </c>
      <c r="N95" s="16">
        <f>IFERROR(VLOOKUP($A95,'[70]Reg Revenue'!$B:$R,13,0),0)</f>
        <v>0</v>
      </c>
      <c r="O95" s="16">
        <f>IFERROR(VLOOKUP($A95,'[70]Reg Revenue'!$B:$R,14,0),0)</f>
        <v>0</v>
      </c>
      <c r="P95" s="16">
        <f>IFERROR(VLOOKUP($A95,'[70]Reg Revenue'!$B:$R,15,0),0)</f>
        <v>0</v>
      </c>
      <c r="Q95" s="16">
        <f t="shared" si="16"/>
        <v>17.36</v>
      </c>
      <c r="R95" s="17">
        <f>+VLOOKUP(A:A,'[70]Service Codes'!B:G,6,0)</f>
        <v>33001</v>
      </c>
      <c r="S95" s="16">
        <f t="shared" si="26"/>
        <v>1.2009237875288683</v>
      </c>
      <c r="T95" s="16">
        <f t="shared" si="26"/>
        <v>0.20092378752886836</v>
      </c>
      <c r="U95" s="16">
        <f t="shared" si="26"/>
        <v>0.20092378752886836</v>
      </c>
      <c r="V95" s="16">
        <f t="shared" si="25"/>
        <v>0.20092378752886836</v>
      </c>
      <c r="W95" s="16">
        <f t="shared" si="25"/>
        <v>0.20092378752886836</v>
      </c>
      <c r="X95" s="16">
        <f t="shared" si="25"/>
        <v>0</v>
      </c>
      <c r="Y95" s="16">
        <f t="shared" si="25"/>
        <v>0</v>
      </c>
      <c r="Z95" s="16">
        <f t="shared" si="25"/>
        <v>0</v>
      </c>
      <c r="AA95" s="16">
        <f t="shared" si="25"/>
        <v>0</v>
      </c>
      <c r="AB95" s="16">
        <f t="shared" si="25"/>
        <v>0</v>
      </c>
      <c r="AC95" s="16">
        <f t="shared" si="25"/>
        <v>0</v>
      </c>
      <c r="AD95" s="16">
        <f t="shared" si="25"/>
        <v>0</v>
      </c>
      <c r="AE95" s="16">
        <f t="shared" si="18"/>
        <v>2.0046189376443415</v>
      </c>
      <c r="AF95" s="16">
        <f t="shared" si="19"/>
        <v>0.16705157813702845</v>
      </c>
      <c r="AG95" s="8"/>
      <c r="AL95"/>
      <c r="AM95" s="18">
        <f t="shared" si="27"/>
        <v>8.66</v>
      </c>
      <c r="AN95" s="248">
        <f t="shared" si="20"/>
        <v>1.2162150953932116</v>
      </c>
      <c r="AO95" s="18">
        <f t="shared" si="21"/>
        <v>2.4380478124741511</v>
      </c>
      <c r="AP95" s="18">
        <f t="shared" si="22"/>
        <v>9.8762150953932117</v>
      </c>
      <c r="AQ95" s="18">
        <f t="shared" si="23"/>
        <v>19.798047812474149</v>
      </c>
      <c r="AS95" s="186"/>
      <c r="AT95" s="14">
        <f t="shared" si="24"/>
        <v>17.36</v>
      </c>
    </row>
    <row r="96" spans="1:46" s="2" customFormat="1" x14ac:dyDescent="0.25">
      <c r="A96" s="15" t="s">
        <v>55</v>
      </c>
      <c r="B96" s="15" t="str">
        <f>VLOOKUP(A96,'[70]Reg Revenue'!$B:$C,2,FALSE)</f>
        <v>EXTRA 60GAL COMM</v>
      </c>
      <c r="C96" s="11" t="s">
        <v>32</v>
      </c>
      <c r="D96" s="188">
        <f>IFERROR(VLOOKUP(A96,[70]Rates!$G$1:$O$707,9,FALSE),0)</f>
        <v>8.9499999999999993</v>
      </c>
      <c r="E96" s="16">
        <f>IFERROR(VLOOKUP($A96,'[70]Reg Revenue'!$B:$R,3,0),0)</f>
        <v>0</v>
      </c>
      <c r="F96" s="16">
        <f>IFERROR(VLOOKUP($A96,'[70]Reg Revenue'!$B:$R,4,0),0)</f>
        <v>8.9499999999999993</v>
      </c>
      <c r="G96" s="16">
        <f>IFERROR(VLOOKUP($A96,'[70]Reg Revenue'!$B:$R,5,0),0)</f>
        <v>8.9499999999999993</v>
      </c>
      <c r="H96" s="16">
        <f>IFERROR(VLOOKUP($A96,'[70]Reg Revenue'!$B:$R,6,0),0)</f>
        <v>26.849999999999998</v>
      </c>
      <c r="I96" s="16">
        <f>IFERROR(VLOOKUP($A96,'[70]Reg Revenue'!$B:$R,7,0),0)</f>
        <v>8.9499999999999993</v>
      </c>
      <c r="J96" s="16">
        <f>IFERROR(VLOOKUP($A96,'[70]Reg Revenue'!$B:$R,8,0),0)</f>
        <v>0</v>
      </c>
      <c r="K96" s="16">
        <f>IFERROR(VLOOKUP($A96,'[70]Reg Revenue'!$B:$R,9,0),0)</f>
        <v>0</v>
      </c>
      <c r="L96" s="16">
        <f>IFERROR(VLOOKUP($A96,'[70]Reg Revenue'!$B:$R,10,0),0)</f>
        <v>0</v>
      </c>
      <c r="M96" s="16">
        <f>IFERROR(VLOOKUP($A96,'[70]Reg Revenue'!$B:$R,11,0),0)+IFERROR(VLOOKUP($A96,'[70]Reg Revenue'!$B:$R,12,0),0)</f>
        <v>0</v>
      </c>
      <c r="N96" s="16">
        <f>IFERROR(VLOOKUP($A96,'[70]Reg Revenue'!$B:$R,13,0),0)</f>
        <v>0</v>
      </c>
      <c r="O96" s="16">
        <f>IFERROR(VLOOKUP($A96,'[70]Reg Revenue'!$B:$R,14,0),0)</f>
        <v>0</v>
      </c>
      <c r="P96" s="16">
        <f>IFERROR(VLOOKUP($A96,'[70]Reg Revenue'!$B:$R,15,0),0)</f>
        <v>8.9499999999999993</v>
      </c>
      <c r="Q96" s="16">
        <f t="shared" si="16"/>
        <v>62.650000000000006</v>
      </c>
      <c r="R96" s="17">
        <f>+VLOOKUP(A:A,'[70]Service Codes'!B:G,6,0)</f>
        <v>33001</v>
      </c>
      <c r="S96" s="16">
        <f t="shared" si="26"/>
        <v>0</v>
      </c>
      <c r="T96" s="16">
        <f t="shared" si="26"/>
        <v>1</v>
      </c>
      <c r="U96" s="16">
        <f t="shared" si="26"/>
        <v>1</v>
      </c>
      <c r="V96" s="16">
        <f t="shared" si="25"/>
        <v>3</v>
      </c>
      <c r="W96" s="16">
        <f t="shared" si="25"/>
        <v>1</v>
      </c>
      <c r="X96" s="16">
        <f t="shared" si="25"/>
        <v>0</v>
      </c>
      <c r="Y96" s="16">
        <f t="shared" si="25"/>
        <v>0</v>
      </c>
      <c r="Z96" s="16">
        <f t="shared" si="25"/>
        <v>0</v>
      </c>
      <c r="AA96" s="16">
        <f t="shared" si="25"/>
        <v>0</v>
      </c>
      <c r="AB96" s="16">
        <f t="shared" si="25"/>
        <v>0</v>
      </c>
      <c r="AC96" s="16">
        <f t="shared" si="25"/>
        <v>0</v>
      </c>
      <c r="AD96" s="16">
        <f t="shared" si="25"/>
        <v>1</v>
      </c>
      <c r="AE96" s="278">
        <f t="shared" si="18"/>
        <v>7</v>
      </c>
      <c r="AF96" s="16">
        <f t="shared" si="19"/>
        <v>0.58333333333333337</v>
      </c>
      <c r="AG96" s="8"/>
      <c r="AL96"/>
      <c r="AM96" s="249">
        <v>9.2242489602852658</v>
      </c>
      <c r="AN96" s="248">
        <f t="shared" si="20"/>
        <v>1.2954585253076303</v>
      </c>
      <c r="AO96" s="18">
        <f t="shared" si="21"/>
        <v>9.068209677153412</v>
      </c>
      <c r="AP96" s="18">
        <f t="shared" si="22"/>
        <v>10.519707485592896</v>
      </c>
      <c r="AQ96" s="18">
        <f t="shared" si="23"/>
        <v>73.637952399150265</v>
      </c>
      <c r="AS96" s="186"/>
      <c r="AT96" s="14">
        <f t="shared" si="24"/>
        <v>64.56974272199686</v>
      </c>
    </row>
    <row r="97" spans="1:46" s="2" customFormat="1" x14ac:dyDescent="0.25">
      <c r="A97" s="15" t="s">
        <v>56</v>
      </c>
      <c r="B97" s="15" t="str">
        <f>VLOOKUP(A97,'[70]Reg Revenue'!$B:$C,2,FALSE)</f>
        <v>EXTRA 65GAL BEAR COMM</v>
      </c>
      <c r="C97" s="11" t="s">
        <v>32</v>
      </c>
      <c r="D97" s="188">
        <f>IFERROR(VLOOKUP(A97,[70]Rates!$G$1:$O$707,9,FALSE),0)</f>
        <v>9.6</v>
      </c>
      <c r="E97" s="16">
        <f>IFERROR(VLOOKUP($A97,'[70]Reg Revenue'!$B:$R,3,0),0)</f>
        <v>9.6</v>
      </c>
      <c r="F97" s="16">
        <f>IFERROR(VLOOKUP($A97,'[70]Reg Revenue'!$B:$R,4,0),0)</f>
        <v>0</v>
      </c>
      <c r="G97" s="16">
        <f>IFERROR(VLOOKUP($A97,'[70]Reg Revenue'!$B:$R,5,0),0)</f>
        <v>9.6</v>
      </c>
      <c r="H97" s="16">
        <f>IFERROR(VLOOKUP($A97,'[70]Reg Revenue'!$B:$R,6,0),0)</f>
        <v>0</v>
      </c>
      <c r="I97" s="16">
        <f>IFERROR(VLOOKUP($A97,'[70]Reg Revenue'!$B:$R,7,0),0)</f>
        <v>0</v>
      </c>
      <c r="J97" s="16">
        <f>IFERROR(VLOOKUP($A97,'[70]Reg Revenue'!$B:$R,8,0),0)</f>
        <v>9.6</v>
      </c>
      <c r="K97" s="16">
        <f>IFERROR(VLOOKUP($A97,'[70]Reg Revenue'!$B:$R,9,0),0)</f>
        <v>9.6</v>
      </c>
      <c r="L97" s="16">
        <f>IFERROR(VLOOKUP($A97,'[70]Reg Revenue'!$B:$R,10,0),0)</f>
        <v>0</v>
      </c>
      <c r="M97" s="16">
        <f>IFERROR(VLOOKUP($A97,'[70]Reg Revenue'!$B:$R,11,0),0)+IFERROR(VLOOKUP($A97,'[70]Reg Revenue'!$B:$R,12,0),0)</f>
        <v>0</v>
      </c>
      <c r="N97" s="16">
        <f>IFERROR(VLOOKUP($A97,'[70]Reg Revenue'!$B:$R,13,0),0)</f>
        <v>0</v>
      </c>
      <c r="O97" s="16">
        <f>IFERROR(VLOOKUP($A97,'[70]Reg Revenue'!$B:$R,14,0),0)</f>
        <v>0</v>
      </c>
      <c r="P97" s="16">
        <f>IFERROR(VLOOKUP($A97,'[70]Reg Revenue'!$B:$R,15,0),0)</f>
        <v>0</v>
      </c>
      <c r="Q97" s="16">
        <f t="shared" si="16"/>
        <v>38.4</v>
      </c>
      <c r="R97" s="17">
        <f>+VLOOKUP(A:A,'[70]Service Codes'!B:G,6,0)</f>
        <v>33001</v>
      </c>
      <c r="S97" s="16">
        <f t="shared" ref="S97:AD116" si="28">IFERROR(E97/$D97,0)</f>
        <v>1</v>
      </c>
      <c r="T97" s="16">
        <f t="shared" si="28"/>
        <v>0</v>
      </c>
      <c r="U97" s="16">
        <f t="shared" si="28"/>
        <v>1</v>
      </c>
      <c r="V97" s="16">
        <f t="shared" si="28"/>
        <v>0</v>
      </c>
      <c r="W97" s="16">
        <f t="shared" si="28"/>
        <v>0</v>
      </c>
      <c r="X97" s="16">
        <f t="shared" si="28"/>
        <v>1</v>
      </c>
      <c r="Y97" s="16">
        <f t="shared" si="28"/>
        <v>1</v>
      </c>
      <c r="Z97" s="16">
        <f t="shared" si="28"/>
        <v>0</v>
      </c>
      <c r="AA97" s="16">
        <f t="shared" si="28"/>
        <v>0</v>
      </c>
      <c r="AB97" s="16">
        <f t="shared" si="28"/>
        <v>0</v>
      </c>
      <c r="AC97" s="16">
        <f t="shared" si="28"/>
        <v>0</v>
      </c>
      <c r="AD97" s="16">
        <f t="shared" si="28"/>
        <v>0</v>
      </c>
      <c r="AE97" s="278">
        <f t="shared" si="18"/>
        <v>4</v>
      </c>
      <c r="AF97" s="16">
        <f t="shared" si="19"/>
        <v>0.33333333333333331</v>
      </c>
      <c r="AG97" s="8"/>
      <c r="AL97"/>
      <c r="AM97" s="249">
        <v>9.8975892973308213</v>
      </c>
      <c r="AN97" s="248">
        <f t="shared" si="20"/>
        <v>1.3900228073228678</v>
      </c>
      <c r="AO97" s="18">
        <f t="shared" si="21"/>
        <v>5.560091229291471</v>
      </c>
      <c r="AP97" s="18">
        <f t="shared" si="22"/>
        <v>11.287612104653689</v>
      </c>
      <c r="AQ97" s="18">
        <f t="shared" si="23"/>
        <v>45.150448418614758</v>
      </c>
      <c r="AS97" s="186"/>
      <c r="AT97" s="14">
        <f t="shared" si="24"/>
        <v>39.590357189323285</v>
      </c>
    </row>
    <row r="98" spans="1:46" s="2" customFormat="1" x14ac:dyDescent="0.25">
      <c r="A98" s="15" t="s">
        <v>57</v>
      </c>
      <c r="B98" s="15" t="str">
        <f>VLOOKUP(A98,'[70]Reg Revenue'!$B:$C,2,FALSE)</f>
        <v>EXTRA 90GAL COMM</v>
      </c>
      <c r="C98" s="11" t="s">
        <v>32</v>
      </c>
      <c r="D98" s="188">
        <f>IFERROR(VLOOKUP(A98,[70]Rates!$G$1:$O$707,9,FALSE),0)</f>
        <v>10.31</v>
      </c>
      <c r="E98" s="16">
        <f>IFERROR(VLOOKUP($A98,'[70]Reg Revenue'!$B:$R,3,0),0)</f>
        <v>51.550000000000004</v>
      </c>
      <c r="F98" s="16">
        <f>IFERROR(VLOOKUP($A98,'[70]Reg Revenue'!$B:$R,4,0),0)</f>
        <v>41.24</v>
      </c>
      <c r="G98" s="16">
        <f>IFERROR(VLOOKUP($A98,'[70]Reg Revenue'!$B:$R,5,0),0)</f>
        <v>10.31</v>
      </c>
      <c r="H98" s="16">
        <f>IFERROR(VLOOKUP($A98,'[70]Reg Revenue'!$B:$R,6,0),0)</f>
        <v>20.62</v>
      </c>
      <c r="I98" s="16">
        <f>IFERROR(VLOOKUP($A98,'[70]Reg Revenue'!$B:$R,7,0),0)</f>
        <v>20.62</v>
      </c>
      <c r="J98" s="16">
        <f>IFERROR(VLOOKUP($A98,'[70]Reg Revenue'!$B:$R,8,0),0)</f>
        <v>10.31</v>
      </c>
      <c r="K98" s="16">
        <f>IFERROR(VLOOKUP($A98,'[70]Reg Revenue'!$B:$R,9,0),0)</f>
        <v>20.62</v>
      </c>
      <c r="L98" s="16">
        <f>IFERROR(VLOOKUP($A98,'[70]Reg Revenue'!$B:$R,10,0),0)</f>
        <v>0</v>
      </c>
      <c r="M98" s="16">
        <f>IFERROR(VLOOKUP($A98,'[70]Reg Revenue'!$B:$R,11,0),0)+IFERROR(VLOOKUP($A98,'[70]Reg Revenue'!$B:$R,12,0),0)</f>
        <v>0</v>
      </c>
      <c r="N98" s="16">
        <f>IFERROR(VLOOKUP($A98,'[70]Reg Revenue'!$B:$R,13,0),0)</f>
        <v>30.93</v>
      </c>
      <c r="O98" s="16">
        <f>IFERROR(VLOOKUP($A98,'[70]Reg Revenue'!$B:$R,14,0),0)</f>
        <v>30.93</v>
      </c>
      <c r="P98" s="16">
        <f>IFERROR(VLOOKUP($A98,'[70]Reg Revenue'!$B:$R,15,0),0)</f>
        <v>10.31</v>
      </c>
      <c r="Q98" s="16">
        <f t="shared" si="16"/>
        <v>247.44000000000003</v>
      </c>
      <c r="R98" s="17">
        <f>+VLOOKUP(A:A,'[70]Service Codes'!B:G,6,0)</f>
        <v>33001</v>
      </c>
      <c r="S98" s="16">
        <f t="shared" si="28"/>
        <v>5</v>
      </c>
      <c r="T98" s="16">
        <f t="shared" si="28"/>
        <v>4</v>
      </c>
      <c r="U98" s="16">
        <f t="shared" si="28"/>
        <v>1</v>
      </c>
      <c r="V98" s="16">
        <f t="shared" si="28"/>
        <v>2</v>
      </c>
      <c r="W98" s="16">
        <f t="shared" si="28"/>
        <v>2</v>
      </c>
      <c r="X98" s="16">
        <f t="shared" si="28"/>
        <v>1</v>
      </c>
      <c r="Y98" s="16">
        <f t="shared" si="28"/>
        <v>2</v>
      </c>
      <c r="Z98" s="16">
        <f t="shared" si="28"/>
        <v>0</v>
      </c>
      <c r="AA98" s="16">
        <f t="shared" si="28"/>
        <v>0</v>
      </c>
      <c r="AB98" s="16">
        <f t="shared" si="28"/>
        <v>3</v>
      </c>
      <c r="AC98" s="16">
        <f t="shared" si="28"/>
        <v>3</v>
      </c>
      <c r="AD98" s="16">
        <f t="shared" si="28"/>
        <v>1</v>
      </c>
      <c r="AE98" s="278">
        <f t="shared" si="18"/>
        <v>24</v>
      </c>
      <c r="AF98" s="16">
        <f t="shared" si="19"/>
        <v>2</v>
      </c>
      <c r="AG98" s="8"/>
      <c r="AL98"/>
      <c r="AM98" s="249">
        <v>10.706785729774429</v>
      </c>
      <c r="AN98" s="248">
        <f t="shared" si="20"/>
        <v>1.5036667930360605</v>
      </c>
      <c r="AO98" s="18">
        <f t="shared" si="21"/>
        <v>36.088003032865451</v>
      </c>
      <c r="AP98" s="18">
        <f t="shared" si="22"/>
        <v>12.21045252281049</v>
      </c>
      <c r="AQ98" s="18">
        <f t="shared" si="23"/>
        <v>293.05086054745175</v>
      </c>
      <c r="AS98" s="186"/>
      <c r="AT98" s="14">
        <f t="shared" si="24"/>
        <v>256.96285751458629</v>
      </c>
    </row>
    <row r="99" spans="1:46" s="2" customFormat="1" x14ac:dyDescent="0.25">
      <c r="A99" s="15" t="s">
        <v>58</v>
      </c>
      <c r="B99" s="15" t="str">
        <f>VLOOKUP(A99,'[70]Reg Revenue'!$B:$C,2,FALSE)</f>
        <v>EXTRA 95GAL BEAR COMM</v>
      </c>
      <c r="C99" s="11" t="s">
        <v>32</v>
      </c>
      <c r="D99" s="188">
        <f>IFERROR(VLOOKUP(A99,[70]Rates!$G$1:$O$707,9,FALSE),0)</f>
        <v>10.66</v>
      </c>
      <c r="E99" s="16">
        <f>IFERROR(VLOOKUP($A99,'[70]Reg Revenue'!$B:$R,3,0),0)</f>
        <v>0</v>
      </c>
      <c r="F99" s="16">
        <f>IFERROR(VLOOKUP($A99,'[70]Reg Revenue'!$B:$R,4,0),0)</f>
        <v>0</v>
      </c>
      <c r="G99" s="16">
        <f>IFERROR(VLOOKUP($A99,'[70]Reg Revenue'!$B:$R,5,0),0)</f>
        <v>0</v>
      </c>
      <c r="H99" s="16">
        <f>IFERROR(VLOOKUP($A99,'[70]Reg Revenue'!$B:$R,6,0),0)</f>
        <v>10.66</v>
      </c>
      <c r="I99" s="16">
        <f>IFERROR(VLOOKUP($A99,'[70]Reg Revenue'!$B:$R,7,0),0)</f>
        <v>0</v>
      </c>
      <c r="J99" s="16">
        <f>IFERROR(VLOOKUP($A99,'[70]Reg Revenue'!$B:$R,8,0),0)</f>
        <v>0</v>
      </c>
      <c r="K99" s="16">
        <f>IFERROR(VLOOKUP($A99,'[70]Reg Revenue'!$B:$R,9,0),0)</f>
        <v>0</v>
      </c>
      <c r="L99" s="16">
        <f>IFERROR(VLOOKUP($A99,'[70]Reg Revenue'!$B:$R,10,0),0)</f>
        <v>0</v>
      </c>
      <c r="M99" s="16">
        <f>IFERROR(VLOOKUP($A99,'[70]Reg Revenue'!$B:$R,11,0),0)+IFERROR(VLOOKUP($A99,'[70]Reg Revenue'!$B:$R,12,0),0)</f>
        <v>0</v>
      </c>
      <c r="N99" s="16">
        <f>IFERROR(VLOOKUP($A99,'[70]Reg Revenue'!$B:$R,13,0),0)</f>
        <v>0</v>
      </c>
      <c r="O99" s="16">
        <f>IFERROR(VLOOKUP($A99,'[70]Reg Revenue'!$B:$R,14,0),0)</f>
        <v>0</v>
      </c>
      <c r="P99" s="16">
        <f>IFERROR(VLOOKUP($A99,'[70]Reg Revenue'!$B:$R,15,0),0)</f>
        <v>0</v>
      </c>
      <c r="Q99" s="16">
        <f t="shared" si="16"/>
        <v>10.66</v>
      </c>
      <c r="R99" s="17">
        <f>+VLOOKUP(A:A,'[70]Service Codes'!B:G,6,0)</f>
        <v>33001</v>
      </c>
      <c r="S99" s="16">
        <f t="shared" si="28"/>
        <v>0</v>
      </c>
      <c r="T99" s="16">
        <f t="shared" si="28"/>
        <v>0</v>
      </c>
      <c r="U99" s="16">
        <f t="shared" si="28"/>
        <v>0</v>
      </c>
      <c r="V99" s="16">
        <f t="shared" si="28"/>
        <v>1</v>
      </c>
      <c r="W99" s="16">
        <f t="shared" si="28"/>
        <v>0</v>
      </c>
      <c r="X99" s="16">
        <f t="shared" si="28"/>
        <v>0</v>
      </c>
      <c r="Y99" s="16">
        <f t="shared" si="28"/>
        <v>0</v>
      </c>
      <c r="Z99" s="16">
        <f t="shared" si="28"/>
        <v>0</v>
      </c>
      <c r="AA99" s="16">
        <f t="shared" si="28"/>
        <v>0</v>
      </c>
      <c r="AB99" s="16">
        <f t="shared" si="28"/>
        <v>0</v>
      </c>
      <c r="AC99" s="16">
        <f t="shared" si="28"/>
        <v>0</v>
      </c>
      <c r="AD99" s="16">
        <f t="shared" si="28"/>
        <v>0</v>
      </c>
      <c r="AE99" s="278">
        <f t="shared" si="18"/>
        <v>1</v>
      </c>
      <c r="AF99" s="16">
        <f t="shared" si="19"/>
        <v>8.3333333333333329E-2</v>
      </c>
      <c r="AG99" s="8"/>
      <c r="AL99"/>
      <c r="AM99" s="249">
        <v>11.109301488126926</v>
      </c>
      <c r="AN99" s="248">
        <f t="shared" si="20"/>
        <v>1.5601963243803969</v>
      </c>
      <c r="AO99" s="18">
        <f t="shared" si="21"/>
        <v>1.5601963243803969</v>
      </c>
      <c r="AP99" s="18">
        <f t="shared" si="22"/>
        <v>12.669497812507323</v>
      </c>
      <c r="AQ99" s="18">
        <f t="shared" si="23"/>
        <v>12.669497812507323</v>
      </c>
      <c r="AS99" s="186"/>
      <c r="AT99" s="14">
        <f t="shared" si="24"/>
        <v>11.109301488126926</v>
      </c>
    </row>
    <row r="100" spans="1:46" s="2" customFormat="1" x14ac:dyDescent="0.25">
      <c r="A100" s="15" t="s">
        <v>59</v>
      </c>
      <c r="B100" s="15" t="str">
        <f>VLOOKUP(A100,'[70]Reg Revenue'!$B:$C,2,FALSE)</f>
        <v>LOOSE MATERIAL - COMM</v>
      </c>
      <c r="C100" s="11" t="s">
        <v>21</v>
      </c>
      <c r="D100" s="188">
        <f>IFERROR(VLOOKUP(A100,[70]Rates!$G$1:$O$707,9,FALSE),0)</f>
        <v>7.84</v>
      </c>
      <c r="E100" s="16">
        <f>IFERROR(VLOOKUP($A100,'[70]Reg Revenue'!$B:$R,3,0),0)</f>
        <v>0</v>
      </c>
      <c r="F100" s="16">
        <f>IFERROR(VLOOKUP($A100,'[70]Reg Revenue'!$B:$R,4,0),0)</f>
        <v>0</v>
      </c>
      <c r="G100" s="16">
        <f>IFERROR(VLOOKUP($A100,'[70]Reg Revenue'!$B:$R,5,0),0)</f>
        <v>0</v>
      </c>
      <c r="H100" s="16">
        <f>IFERROR(VLOOKUP($A100,'[70]Reg Revenue'!$B:$R,6,0),0)</f>
        <v>7.84</v>
      </c>
      <c r="I100" s="16">
        <f>IFERROR(VLOOKUP($A100,'[70]Reg Revenue'!$B:$R,7,0),0)</f>
        <v>0</v>
      </c>
      <c r="J100" s="16">
        <f>IFERROR(VLOOKUP($A100,'[70]Reg Revenue'!$B:$R,8,0),0)</f>
        <v>0</v>
      </c>
      <c r="K100" s="16">
        <f>IFERROR(VLOOKUP($A100,'[70]Reg Revenue'!$B:$R,9,0),0)</f>
        <v>0</v>
      </c>
      <c r="L100" s="16">
        <f>IFERROR(VLOOKUP($A100,'[70]Reg Revenue'!$B:$R,10,0),0)</f>
        <v>0</v>
      </c>
      <c r="M100" s="16">
        <f>IFERROR(VLOOKUP($A100,'[70]Reg Revenue'!$B:$R,11,0),0)+IFERROR(VLOOKUP($A100,'[70]Reg Revenue'!$B:$R,12,0),0)</f>
        <v>7.84</v>
      </c>
      <c r="N100" s="16">
        <f>IFERROR(VLOOKUP($A100,'[70]Reg Revenue'!$B:$R,13,0),0)</f>
        <v>0</v>
      </c>
      <c r="O100" s="16">
        <f>IFERROR(VLOOKUP($A100,'[70]Reg Revenue'!$B:$R,14,0),0)</f>
        <v>0</v>
      </c>
      <c r="P100" s="16">
        <f>IFERROR(VLOOKUP($A100,'[70]Reg Revenue'!$B:$R,15,0),0)</f>
        <v>7.84</v>
      </c>
      <c r="Q100" s="16">
        <f t="shared" si="16"/>
        <v>23.52</v>
      </c>
      <c r="R100" s="17">
        <f>+VLOOKUP(A:A,'[70]Service Codes'!B:G,6,0)</f>
        <v>33001</v>
      </c>
      <c r="S100" s="16">
        <f t="shared" si="28"/>
        <v>0</v>
      </c>
      <c r="T100" s="16">
        <f t="shared" si="28"/>
        <v>0</v>
      </c>
      <c r="U100" s="16">
        <f t="shared" si="28"/>
        <v>0</v>
      </c>
      <c r="V100" s="16">
        <f t="shared" si="28"/>
        <v>1</v>
      </c>
      <c r="W100" s="16">
        <f t="shared" si="28"/>
        <v>0</v>
      </c>
      <c r="X100" s="16">
        <f t="shared" si="28"/>
        <v>0</v>
      </c>
      <c r="Y100" s="16">
        <f t="shared" si="28"/>
        <v>0</v>
      </c>
      <c r="Z100" s="16">
        <f t="shared" si="28"/>
        <v>0</v>
      </c>
      <c r="AA100" s="16">
        <f t="shared" si="28"/>
        <v>1</v>
      </c>
      <c r="AB100" s="16">
        <f t="shared" si="28"/>
        <v>0</v>
      </c>
      <c r="AC100" s="16">
        <f t="shared" si="28"/>
        <v>0</v>
      </c>
      <c r="AD100" s="16">
        <f t="shared" si="28"/>
        <v>1</v>
      </c>
      <c r="AE100" s="278">
        <f t="shared" si="18"/>
        <v>3</v>
      </c>
      <c r="AF100" s="16">
        <f t="shared" si="19"/>
        <v>0.25</v>
      </c>
      <c r="AG100" s="8"/>
      <c r="AL100"/>
      <c r="AM100" s="249">
        <v>8.5693855326735804</v>
      </c>
      <c r="AN100" s="248">
        <f t="shared" si="20"/>
        <v>1.2034891504713403</v>
      </c>
      <c r="AO100" s="18">
        <f t="shared" si="21"/>
        <v>3.6104674514140207</v>
      </c>
      <c r="AP100" s="18">
        <f t="shared" si="22"/>
        <v>9.77287468314492</v>
      </c>
      <c r="AQ100" s="18">
        <f t="shared" si="23"/>
        <v>29.31862404943476</v>
      </c>
      <c r="AS100" s="186"/>
      <c r="AT100" s="14">
        <f t="shared" si="24"/>
        <v>25.708156598020743</v>
      </c>
    </row>
    <row r="101" spans="1:46" s="2" customFormat="1" x14ac:dyDescent="0.25">
      <c r="A101" s="15" t="s">
        <v>60</v>
      </c>
      <c r="B101" s="15" t="str">
        <f>VLOOKUP(A101,'[70]Reg Revenue'!$B:$C,2,FALSE)</f>
        <v>OVERFILL/OVERWEIGHT COMM</v>
      </c>
      <c r="C101" s="11" t="s">
        <v>23</v>
      </c>
      <c r="D101" s="188">
        <f>IFERROR(VLOOKUP(A101,[70]Rates!$G$1:$O$707,9,FALSE),0)</f>
        <v>7.84</v>
      </c>
      <c r="E101" s="16">
        <f>IFERROR(VLOOKUP($A101,'[70]Reg Revenue'!$B:$R,3,0),0)</f>
        <v>1034.8800000000001</v>
      </c>
      <c r="F101" s="16">
        <f>IFERROR(VLOOKUP($A101,'[70]Reg Revenue'!$B:$R,4,0),0)</f>
        <v>1144.6400000000001</v>
      </c>
      <c r="G101" s="16">
        <f>IFERROR(VLOOKUP($A101,'[70]Reg Revenue'!$B:$R,5,0),0)</f>
        <v>1732.6399999999999</v>
      </c>
      <c r="H101" s="16">
        <f>IFERROR(VLOOKUP($A101,'[70]Reg Revenue'!$B:$R,6,0),0)</f>
        <v>2610.7199999999998</v>
      </c>
      <c r="I101" s="16">
        <f>IFERROR(VLOOKUP($A101,'[70]Reg Revenue'!$B:$R,7,0),0)</f>
        <v>1270.08</v>
      </c>
      <c r="J101" s="16">
        <f>IFERROR(VLOOKUP($A101,'[70]Reg Revenue'!$B:$R,8,0),0)</f>
        <v>768.31999999999994</v>
      </c>
      <c r="K101" s="16">
        <f>IFERROR(VLOOKUP($A101,'[70]Reg Revenue'!$B:$R,9,0),0)</f>
        <v>827.12</v>
      </c>
      <c r="L101" s="16">
        <f>IFERROR(VLOOKUP($A101,'[70]Reg Revenue'!$B:$R,10,0),0)</f>
        <v>325.36</v>
      </c>
      <c r="M101" s="16">
        <f>IFERROR(VLOOKUP($A101,'[70]Reg Revenue'!$B:$R,11,0),0)+IFERROR(VLOOKUP($A101,'[70]Reg Revenue'!$B:$R,12,0),0)</f>
        <v>740.88000000000011</v>
      </c>
      <c r="N101" s="16">
        <f>IFERROR(VLOOKUP($A101,'[70]Reg Revenue'!$B:$R,13,0),0)</f>
        <v>701.68</v>
      </c>
      <c r="O101" s="16">
        <f>IFERROR(VLOOKUP($A101,'[70]Reg Revenue'!$B:$R,14,0),0)</f>
        <v>878.07999999999993</v>
      </c>
      <c r="P101" s="16">
        <f>IFERROR(VLOOKUP($A101,'[70]Reg Revenue'!$B:$R,15,0),0)</f>
        <v>1252.74</v>
      </c>
      <c r="Q101" s="16">
        <f t="shared" si="16"/>
        <v>13287.140000000003</v>
      </c>
      <c r="R101" s="17">
        <f>+VLOOKUP(A:A,'[70]Service Codes'!B:G,6,0)</f>
        <v>33001</v>
      </c>
      <c r="S101" s="16">
        <f t="shared" si="28"/>
        <v>132.00000000000003</v>
      </c>
      <c r="T101" s="16">
        <f t="shared" si="28"/>
        <v>146.00000000000003</v>
      </c>
      <c r="U101" s="16">
        <f t="shared" si="28"/>
        <v>221</v>
      </c>
      <c r="V101" s="16">
        <f t="shared" si="28"/>
        <v>333</v>
      </c>
      <c r="W101" s="16">
        <f t="shared" si="28"/>
        <v>162</v>
      </c>
      <c r="X101" s="16">
        <f t="shared" si="28"/>
        <v>98</v>
      </c>
      <c r="Y101" s="16">
        <f t="shared" si="28"/>
        <v>105.5</v>
      </c>
      <c r="Z101" s="16">
        <f t="shared" si="28"/>
        <v>41.5</v>
      </c>
      <c r="AA101" s="16">
        <f t="shared" si="28"/>
        <v>94.500000000000014</v>
      </c>
      <c r="AB101" s="16">
        <f t="shared" si="28"/>
        <v>89.5</v>
      </c>
      <c r="AC101" s="16">
        <f t="shared" si="28"/>
        <v>111.99999999999999</v>
      </c>
      <c r="AD101" s="16">
        <f t="shared" si="28"/>
        <v>159.78826530612244</v>
      </c>
      <c r="AE101" s="278">
        <f t="shared" si="18"/>
        <v>1694.7882653061224</v>
      </c>
      <c r="AF101" s="16">
        <f t="shared" si="19"/>
        <v>141.23235544217687</v>
      </c>
      <c r="AG101" s="8"/>
      <c r="AL101"/>
      <c r="AM101" s="249">
        <v>8.5693855326735804</v>
      </c>
      <c r="AN101" s="248">
        <f t="shared" si="20"/>
        <v>1.2034891504713403</v>
      </c>
      <c r="AO101" s="18">
        <f t="shared" si="21"/>
        <v>2039.6592896420618</v>
      </c>
      <c r="AP101" s="18">
        <f t="shared" si="22"/>
        <v>9.77287468314492</v>
      </c>
      <c r="AQ101" s="18">
        <f t="shared" si="23"/>
        <v>16562.953331301298</v>
      </c>
      <c r="AS101" s="186"/>
      <c r="AT101" s="14">
        <f t="shared" si="24"/>
        <v>14523.294041659239</v>
      </c>
    </row>
    <row r="102" spans="1:46" s="2" customFormat="1" x14ac:dyDescent="0.25">
      <c r="A102" s="15" t="s">
        <v>61</v>
      </c>
      <c r="B102" s="15" t="str">
        <f>VLOOKUP(A102,'[70]Reg Revenue'!$B:$C,2,FALSE)</f>
        <v>OVERWEIGHT 300GAL</v>
      </c>
      <c r="C102" s="11" t="s">
        <v>23</v>
      </c>
      <c r="D102" s="188">
        <f>IFERROR(VLOOKUP(A102,[70]Rates!$G$1:$O$707,9,FALSE),0)</f>
        <v>33.42</v>
      </c>
      <c r="E102" s="16">
        <f>IFERROR(VLOOKUP($A102,'[70]Reg Revenue'!$B:$R,3,0),0)</f>
        <v>0</v>
      </c>
      <c r="F102" s="16">
        <f>IFERROR(VLOOKUP($A102,'[70]Reg Revenue'!$B:$R,4,0),0)</f>
        <v>0</v>
      </c>
      <c r="G102" s="16">
        <f>IFERROR(VLOOKUP($A102,'[70]Reg Revenue'!$B:$R,5,0),0)</f>
        <v>0</v>
      </c>
      <c r="H102" s="16">
        <f>IFERROR(VLOOKUP($A102,'[70]Reg Revenue'!$B:$R,6,0),0)</f>
        <v>0</v>
      </c>
      <c r="I102" s="16">
        <f>IFERROR(VLOOKUP($A102,'[70]Reg Revenue'!$B:$R,7,0),0)</f>
        <v>0</v>
      </c>
      <c r="J102" s="16">
        <f>IFERROR(VLOOKUP($A102,'[70]Reg Revenue'!$B:$R,8,0),0)</f>
        <v>0</v>
      </c>
      <c r="K102" s="16">
        <f>IFERROR(VLOOKUP($A102,'[70]Reg Revenue'!$B:$R,9,0),0)</f>
        <v>0</v>
      </c>
      <c r="L102" s="16">
        <f>IFERROR(VLOOKUP($A102,'[70]Reg Revenue'!$B:$R,10,0),0)</f>
        <v>0</v>
      </c>
      <c r="M102" s="16">
        <f>IFERROR(VLOOKUP($A102,'[70]Reg Revenue'!$B:$R,11,0),0)+IFERROR(VLOOKUP($A102,'[70]Reg Revenue'!$B:$R,12,0),0)</f>
        <v>0</v>
      </c>
      <c r="N102" s="16">
        <f>IFERROR(VLOOKUP($A102,'[70]Reg Revenue'!$B:$R,13,0),0)</f>
        <v>0</v>
      </c>
      <c r="O102" s="16">
        <f>IFERROR(VLOOKUP($A102,'[70]Reg Revenue'!$B:$R,14,0),0)</f>
        <v>66.84</v>
      </c>
      <c r="P102" s="16">
        <f>IFERROR(VLOOKUP($A102,'[70]Reg Revenue'!$B:$R,15,0),0)</f>
        <v>0</v>
      </c>
      <c r="Q102" s="16">
        <f t="shared" si="16"/>
        <v>66.84</v>
      </c>
      <c r="R102" s="17">
        <f>+VLOOKUP(A:A,'[70]Service Codes'!B:G,6,0)</f>
        <v>33001</v>
      </c>
      <c r="S102" s="16">
        <f t="shared" si="28"/>
        <v>0</v>
      </c>
      <c r="T102" s="16">
        <f t="shared" si="28"/>
        <v>0</v>
      </c>
      <c r="U102" s="16">
        <f t="shared" si="28"/>
        <v>0</v>
      </c>
      <c r="V102" s="16">
        <f t="shared" si="28"/>
        <v>0</v>
      </c>
      <c r="W102" s="16">
        <f t="shared" si="28"/>
        <v>0</v>
      </c>
      <c r="X102" s="16">
        <f t="shared" si="28"/>
        <v>0</v>
      </c>
      <c r="Y102" s="16">
        <f t="shared" si="28"/>
        <v>0</v>
      </c>
      <c r="Z102" s="16">
        <f t="shared" si="28"/>
        <v>0</v>
      </c>
      <c r="AA102" s="16">
        <f t="shared" si="28"/>
        <v>0</v>
      </c>
      <c r="AB102" s="16">
        <f t="shared" si="28"/>
        <v>0</v>
      </c>
      <c r="AC102" s="16">
        <f t="shared" si="28"/>
        <v>2</v>
      </c>
      <c r="AD102" s="16">
        <f t="shared" si="28"/>
        <v>0</v>
      </c>
      <c r="AE102" s="278">
        <f t="shared" si="18"/>
        <v>2</v>
      </c>
      <c r="AF102" s="16">
        <f t="shared" si="19"/>
        <v>0.16666666666666666</v>
      </c>
      <c r="AG102" s="8"/>
      <c r="AL102"/>
      <c r="AM102" s="249">
        <v>34.149385532673584</v>
      </c>
      <c r="AN102" s="248">
        <f t="shared" si="20"/>
        <v>4.7959582197736914</v>
      </c>
      <c r="AO102" s="18">
        <f t="shared" si="21"/>
        <v>9.5919164395473828</v>
      </c>
      <c r="AP102" s="18">
        <f t="shared" si="22"/>
        <v>38.945343752447272</v>
      </c>
      <c r="AQ102" s="18">
        <f t="shared" si="23"/>
        <v>77.890687504894544</v>
      </c>
      <c r="AS102" s="186"/>
      <c r="AT102" s="14">
        <f t="shared" si="24"/>
        <v>68.298771065347168</v>
      </c>
    </row>
    <row r="103" spans="1:46" s="2" customFormat="1" x14ac:dyDescent="0.25">
      <c r="A103" s="15" t="s">
        <v>441</v>
      </c>
      <c r="B103" s="15" t="str">
        <f>VLOOKUP(A103,'[70]Reg Revenue'!$B:$C,2,FALSE)</f>
        <v>ROLL OUT 300GAL 2X WK</v>
      </c>
      <c r="C103" s="11" t="s">
        <v>404</v>
      </c>
      <c r="D103" s="188">
        <f>IFERROR(VLOOKUP(A103,[70]Rates!$G$1:$O$707,9,FALSE),0)</f>
        <v>66.5</v>
      </c>
      <c r="E103" s="16">
        <f>IFERROR(VLOOKUP($A103,'[70]Reg Revenue'!$B:$R,3,0),0)</f>
        <v>66.5</v>
      </c>
      <c r="F103" s="16">
        <f>IFERROR(VLOOKUP($A103,'[70]Reg Revenue'!$B:$R,4,0),0)</f>
        <v>66.5</v>
      </c>
      <c r="G103" s="16">
        <f>IFERROR(VLOOKUP($A103,'[70]Reg Revenue'!$B:$R,5,0),0)</f>
        <v>66.5</v>
      </c>
      <c r="H103" s="16">
        <f>IFERROR(VLOOKUP($A103,'[70]Reg Revenue'!$B:$R,6,0),0)</f>
        <v>66.5</v>
      </c>
      <c r="I103" s="16">
        <f>IFERROR(VLOOKUP($A103,'[70]Reg Revenue'!$B:$R,7,0),0)</f>
        <v>66.5</v>
      </c>
      <c r="J103" s="16">
        <f>IFERROR(VLOOKUP($A103,'[70]Reg Revenue'!$B:$R,8,0),0)</f>
        <v>66.5</v>
      </c>
      <c r="K103" s="16">
        <f>IFERROR(VLOOKUP($A103,'[70]Reg Revenue'!$B:$R,9,0),0)</f>
        <v>66.5</v>
      </c>
      <c r="L103" s="16">
        <f>IFERROR(VLOOKUP($A103,'[70]Reg Revenue'!$B:$R,10,0),0)</f>
        <v>66.5</v>
      </c>
      <c r="M103" s="16">
        <f>IFERROR(VLOOKUP($A103,'[70]Reg Revenue'!$B:$R,11,0),0)+IFERROR(VLOOKUP($A103,'[70]Reg Revenue'!$B:$R,12,0),0)</f>
        <v>66.5</v>
      </c>
      <c r="N103" s="16">
        <f>IFERROR(VLOOKUP($A103,'[70]Reg Revenue'!$B:$R,13,0),0)</f>
        <v>66.5</v>
      </c>
      <c r="O103" s="16">
        <f>IFERROR(VLOOKUP($A103,'[70]Reg Revenue'!$B:$R,14,0),0)</f>
        <v>66.5</v>
      </c>
      <c r="P103" s="16">
        <f>IFERROR(VLOOKUP($A103,'[70]Reg Revenue'!$B:$R,15,0),0)</f>
        <v>66.5</v>
      </c>
      <c r="Q103" s="16">
        <f t="shared" si="16"/>
        <v>798</v>
      </c>
      <c r="R103" s="17">
        <f>+VLOOKUP(A:A,'[70]Service Codes'!B:G,6,0)</f>
        <v>33001</v>
      </c>
      <c r="S103" s="16">
        <f t="shared" si="28"/>
        <v>1</v>
      </c>
      <c r="T103" s="16">
        <f t="shared" si="28"/>
        <v>1</v>
      </c>
      <c r="U103" s="16">
        <f t="shared" si="28"/>
        <v>1</v>
      </c>
      <c r="V103" s="16">
        <f t="shared" si="28"/>
        <v>1</v>
      </c>
      <c r="W103" s="16">
        <f t="shared" si="28"/>
        <v>1</v>
      </c>
      <c r="X103" s="16">
        <f t="shared" si="28"/>
        <v>1</v>
      </c>
      <c r="Y103" s="16">
        <f t="shared" si="28"/>
        <v>1</v>
      </c>
      <c r="Z103" s="16">
        <f t="shared" si="28"/>
        <v>1</v>
      </c>
      <c r="AA103" s="16">
        <f t="shared" si="28"/>
        <v>1</v>
      </c>
      <c r="AB103" s="16">
        <f t="shared" si="28"/>
        <v>1</v>
      </c>
      <c r="AC103" s="16">
        <f t="shared" si="28"/>
        <v>1</v>
      </c>
      <c r="AD103" s="16">
        <f t="shared" si="28"/>
        <v>1</v>
      </c>
      <c r="AE103" s="16">
        <f t="shared" si="18"/>
        <v>12</v>
      </c>
      <c r="AF103" s="16">
        <f t="shared" si="19"/>
        <v>1</v>
      </c>
      <c r="AG103" s="8"/>
      <c r="AL103"/>
      <c r="AM103" s="18">
        <f t="shared" si="27"/>
        <v>66.5</v>
      </c>
      <c r="AN103" s="248">
        <f t="shared" si="20"/>
        <v>9.3392960558485658</v>
      </c>
      <c r="AO103" s="18">
        <f t="shared" si="21"/>
        <v>112.0715526701828</v>
      </c>
      <c r="AP103" s="18">
        <f t="shared" si="22"/>
        <v>75.839296055848564</v>
      </c>
      <c r="AQ103" s="18">
        <f t="shared" si="23"/>
        <v>910.07155267018277</v>
      </c>
      <c r="AS103" s="186"/>
      <c r="AT103" s="14">
        <f t="shared" si="24"/>
        <v>798</v>
      </c>
    </row>
    <row r="104" spans="1:46" s="2" customFormat="1" x14ac:dyDescent="0.25">
      <c r="A104" s="15" t="s">
        <v>442</v>
      </c>
      <c r="B104" s="15" t="str">
        <f>VLOOKUP(A104,'[70]Reg Revenue'!$B:$C,2,FALSE)</f>
        <v>ROLLOUT CMML EOW UP TO 25FT</v>
      </c>
      <c r="C104" s="11" t="s">
        <v>404</v>
      </c>
      <c r="D104" s="188">
        <f>IFERROR(VLOOKUP(A104,[70]Rates!$G$1:$O$707,9,FALSE),0)</f>
        <v>3.78</v>
      </c>
      <c r="E104" s="16">
        <f>IFERROR(VLOOKUP($A104,'[70]Reg Revenue'!$B:$R,3,0),0)</f>
        <v>0</v>
      </c>
      <c r="F104" s="16">
        <f>IFERROR(VLOOKUP($A104,'[70]Reg Revenue'!$B:$R,4,0),0)</f>
        <v>0</v>
      </c>
      <c r="G104" s="16">
        <f>IFERROR(VLOOKUP($A104,'[70]Reg Revenue'!$B:$R,5,0),0)</f>
        <v>0</v>
      </c>
      <c r="H104" s="16">
        <f>IFERROR(VLOOKUP($A104,'[70]Reg Revenue'!$B:$R,6,0),0)</f>
        <v>3.78</v>
      </c>
      <c r="I104" s="16">
        <f>IFERROR(VLOOKUP($A104,'[70]Reg Revenue'!$B:$R,7,0),0)</f>
        <v>3.78</v>
      </c>
      <c r="J104" s="16">
        <f>IFERROR(VLOOKUP($A104,'[70]Reg Revenue'!$B:$R,8,0),0)</f>
        <v>3.78</v>
      </c>
      <c r="K104" s="16">
        <f>IFERROR(VLOOKUP($A104,'[70]Reg Revenue'!$B:$R,9,0),0)</f>
        <v>3.78</v>
      </c>
      <c r="L104" s="16">
        <f>IFERROR(VLOOKUP($A104,'[70]Reg Revenue'!$B:$R,10,0),0)</f>
        <v>3.78</v>
      </c>
      <c r="M104" s="16">
        <f>IFERROR(VLOOKUP($A104,'[70]Reg Revenue'!$B:$R,11,0),0)+IFERROR(VLOOKUP($A104,'[70]Reg Revenue'!$B:$R,12,0),0)</f>
        <v>3.78</v>
      </c>
      <c r="N104" s="16">
        <f>IFERROR(VLOOKUP($A104,'[70]Reg Revenue'!$B:$R,13,0),0)</f>
        <v>3.78</v>
      </c>
      <c r="O104" s="16">
        <f>IFERROR(VLOOKUP($A104,'[70]Reg Revenue'!$B:$R,14,0),0)</f>
        <v>3.78</v>
      </c>
      <c r="P104" s="16">
        <f>IFERROR(VLOOKUP($A104,'[70]Reg Revenue'!$B:$R,15,0),0)</f>
        <v>3.78</v>
      </c>
      <c r="Q104" s="16">
        <f t="shared" si="16"/>
        <v>34.020000000000003</v>
      </c>
      <c r="R104" s="17">
        <f>+VLOOKUP(A:A,'[70]Service Codes'!B:G,6,0)</f>
        <v>33001</v>
      </c>
      <c r="S104" s="16">
        <f t="shared" si="28"/>
        <v>0</v>
      </c>
      <c r="T104" s="16">
        <f t="shared" si="28"/>
        <v>0</v>
      </c>
      <c r="U104" s="16">
        <f t="shared" si="28"/>
        <v>0</v>
      </c>
      <c r="V104" s="16">
        <f t="shared" si="28"/>
        <v>1</v>
      </c>
      <c r="W104" s="16">
        <f t="shared" si="28"/>
        <v>1</v>
      </c>
      <c r="X104" s="16">
        <f t="shared" si="28"/>
        <v>1</v>
      </c>
      <c r="Y104" s="16">
        <f t="shared" si="28"/>
        <v>1</v>
      </c>
      <c r="Z104" s="16">
        <f t="shared" si="28"/>
        <v>1</v>
      </c>
      <c r="AA104" s="16">
        <f t="shared" si="28"/>
        <v>1</v>
      </c>
      <c r="AB104" s="16">
        <f t="shared" si="28"/>
        <v>1</v>
      </c>
      <c r="AC104" s="16">
        <f t="shared" si="28"/>
        <v>1</v>
      </c>
      <c r="AD104" s="16">
        <f t="shared" si="28"/>
        <v>1</v>
      </c>
      <c r="AE104" s="16">
        <f t="shared" si="18"/>
        <v>9</v>
      </c>
      <c r="AF104" s="16">
        <f t="shared" si="19"/>
        <v>0.75</v>
      </c>
      <c r="AG104" s="8"/>
      <c r="AL104"/>
      <c r="AM104" s="18">
        <f t="shared" si="27"/>
        <v>3.78</v>
      </c>
      <c r="AN104" s="248">
        <f t="shared" si="20"/>
        <v>0.53086524949033942</v>
      </c>
      <c r="AO104" s="18">
        <f t="shared" si="21"/>
        <v>4.7777872454130552</v>
      </c>
      <c r="AP104" s="18">
        <f t="shared" si="22"/>
        <v>4.3108652494903392</v>
      </c>
      <c r="AQ104" s="18">
        <f t="shared" si="23"/>
        <v>38.797787245413055</v>
      </c>
      <c r="AS104" s="186"/>
      <c r="AT104" s="14">
        <f t="shared" si="24"/>
        <v>34.019999999999996</v>
      </c>
    </row>
    <row r="105" spans="1:46" s="2" customFormat="1" x14ac:dyDescent="0.25">
      <c r="A105" s="15" t="s">
        <v>443</v>
      </c>
      <c r="B105" s="15" t="str">
        <f>VLOOKUP(A105,'[70]Reg Revenue'!$B:$C,2,FALSE)</f>
        <v>ROLLOUT CMML MTHLY UP TO 25FT</v>
      </c>
      <c r="C105" s="11" t="s">
        <v>404</v>
      </c>
      <c r="D105" s="188">
        <f>IFERROR(VLOOKUP(A105,[70]Rates!$G$1:$O$707,9,FALSE),0)</f>
        <v>1.74</v>
      </c>
      <c r="E105" s="16">
        <f>IFERROR(VLOOKUP($A105,'[70]Reg Revenue'!$B:$R,3,0),0)</f>
        <v>1.74</v>
      </c>
      <c r="F105" s="16">
        <f>IFERROR(VLOOKUP($A105,'[70]Reg Revenue'!$B:$R,4,0),0)</f>
        <v>1.74</v>
      </c>
      <c r="G105" s="16">
        <f>IFERROR(VLOOKUP($A105,'[70]Reg Revenue'!$B:$R,5,0),0)</f>
        <v>1.74</v>
      </c>
      <c r="H105" s="16">
        <f>IFERROR(VLOOKUP($A105,'[70]Reg Revenue'!$B:$R,6,0),0)</f>
        <v>0</v>
      </c>
      <c r="I105" s="16">
        <f>IFERROR(VLOOKUP($A105,'[70]Reg Revenue'!$B:$R,7,0),0)</f>
        <v>0</v>
      </c>
      <c r="J105" s="16">
        <f>IFERROR(VLOOKUP($A105,'[70]Reg Revenue'!$B:$R,8,0),0)</f>
        <v>0</v>
      </c>
      <c r="K105" s="16">
        <f>IFERROR(VLOOKUP($A105,'[70]Reg Revenue'!$B:$R,9,0),0)</f>
        <v>0</v>
      </c>
      <c r="L105" s="16">
        <f>IFERROR(VLOOKUP($A105,'[70]Reg Revenue'!$B:$R,10,0),0)</f>
        <v>0</v>
      </c>
      <c r="M105" s="16">
        <f>IFERROR(VLOOKUP($A105,'[70]Reg Revenue'!$B:$R,11,0),0)+IFERROR(VLOOKUP($A105,'[70]Reg Revenue'!$B:$R,12,0),0)</f>
        <v>0</v>
      </c>
      <c r="N105" s="16">
        <f>IFERROR(VLOOKUP($A105,'[70]Reg Revenue'!$B:$R,13,0),0)</f>
        <v>0</v>
      </c>
      <c r="O105" s="16">
        <f>IFERROR(VLOOKUP($A105,'[70]Reg Revenue'!$B:$R,14,0),0)</f>
        <v>0</v>
      </c>
      <c r="P105" s="16">
        <f>IFERROR(VLOOKUP($A105,'[70]Reg Revenue'!$B:$R,15,0),0)</f>
        <v>0</v>
      </c>
      <c r="Q105" s="16">
        <f t="shared" si="16"/>
        <v>5.22</v>
      </c>
      <c r="R105" s="17">
        <f>+VLOOKUP(A:A,'[70]Service Codes'!B:G,6,0)</f>
        <v>33001</v>
      </c>
      <c r="S105" s="16">
        <f t="shared" si="28"/>
        <v>1</v>
      </c>
      <c r="T105" s="16">
        <f t="shared" si="28"/>
        <v>1</v>
      </c>
      <c r="U105" s="16">
        <f t="shared" si="28"/>
        <v>1</v>
      </c>
      <c r="V105" s="16">
        <f t="shared" si="28"/>
        <v>0</v>
      </c>
      <c r="W105" s="16">
        <f t="shared" si="28"/>
        <v>0</v>
      </c>
      <c r="X105" s="16">
        <f t="shared" si="28"/>
        <v>0</v>
      </c>
      <c r="Y105" s="16">
        <f t="shared" si="28"/>
        <v>0</v>
      </c>
      <c r="Z105" s="16">
        <f t="shared" si="28"/>
        <v>0</v>
      </c>
      <c r="AA105" s="16">
        <f t="shared" si="28"/>
        <v>0</v>
      </c>
      <c r="AB105" s="16">
        <f t="shared" si="28"/>
        <v>0</v>
      </c>
      <c r="AC105" s="16">
        <f t="shared" si="28"/>
        <v>0</v>
      </c>
      <c r="AD105" s="16">
        <f t="shared" si="28"/>
        <v>0</v>
      </c>
      <c r="AE105" s="16">
        <f t="shared" si="18"/>
        <v>3</v>
      </c>
      <c r="AF105" s="16">
        <f t="shared" si="19"/>
        <v>0.25</v>
      </c>
      <c r="AG105" s="8"/>
      <c r="AL105"/>
      <c r="AM105" s="18">
        <f t="shared" si="27"/>
        <v>1.74</v>
      </c>
      <c r="AN105" s="248">
        <f t="shared" si="20"/>
        <v>0.24436654341618802</v>
      </c>
      <c r="AO105" s="18">
        <f t="shared" si="21"/>
        <v>0.73309963024856406</v>
      </c>
      <c r="AP105" s="18">
        <f t="shared" si="22"/>
        <v>1.9843665434161881</v>
      </c>
      <c r="AQ105" s="18">
        <f t="shared" si="23"/>
        <v>5.9530996302485644</v>
      </c>
      <c r="AS105" s="186"/>
      <c r="AT105" s="14">
        <f t="shared" si="24"/>
        <v>5.22</v>
      </c>
    </row>
    <row r="106" spans="1:46" s="2" customFormat="1" x14ac:dyDescent="0.25">
      <c r="A106" s="15" t="s">
        <v>444</v>
      </c>
      <c r="B106" s="15" t="str">
        <f>VLOOKUP(A106,'[70]Reg Revenue'!$B:$C,2,FALSE)</f>
        <v>ROLLOUT OVER 25 FT</v>
      </c>
      <c r="C106" s="11" t="s">
        <v>404</v>
      </c>
      <c r="D106" s="188">
        <f>IFERROR(VLOOKUP(A106,[70]Rates!$G$1:$O$707,9,FALSE),0)</f>
        <v>6.62</v>
      </c>
      <c r="E106" s="16">
        <f>IFERROR(VLOOKUP($A106,'[70]Reg Revenue'!$B:$R,3,0),0)</f>
        <v>0</v>
      </c>
      <c r="F106" s="16">
        <f>IFERROR(VLOOKUP($A106,'[70]Reg Revenue'!$B:$R,4,0),0)</f>
        <v>0</v>
      </c>
      <c r="G106" s="16">
        <f>IFERROR(VLOOKUP($A106,'[70]Reg Revenue'!$B:$R,5,0),0)</f>
        <v>0</v>
      </c>
      <c r="H106" s="16">
        <f>IFERROR(VLOOKUP($A106,'[70]Reg Revenue'!$B:$R,6,0),0)</f>
        <v>0</v>
      </c>
      <c r="I106" s="16">
        <f>IFERROR(VLOOKUP($A106,'[70]Reg Revenue'!$B:$R,7,0),0)</f>
        <v>0</v>
      </c>
      <c r="J106" s="16">
        <f>IFERROR(VLOOKUP($A106,'[70]Reg Revenue'!$B:$R,8,0),0)</f>
        <v>6.62</v>
      </c>
      <c r="K106" s="16">
        <f>IFERROR(VLOOKUP($A106,'[70]Reg Revenue'!$B:$R,9,0),0)</f>
        <v>6.62</v>
      </c>
      <c r="L106" s="16">
        <f>IFERROR(VLOOKUP($A106,'[70]Reg Revenue'!$B:$R,10,0),0)</f>
        <v>6.62</v>
      </c>
      <c r="M106" s="16">
        <f>IFERROR(VLOOKUP($A106,'[70]Reg Revenue'!$B:$R,11,0),0)+IFERROR(VLOOKUP($A106,'[70]Reg Revenue'!$B:$R,12,0),0)</f>
        <v>6.62</v>
      </c>
      <c r="N106" s="16">
        <f>IFERROR(VLOOKUP($A106,'[70]Reg Revenue'!$B:$R,13,0),0)</f>
        <v>6.62</v>
      </c>
      <c r="O106" s="16">
        <f>IFERROR(VLOOKUP($A106,'[70]Reg Revenue'!$B:$R,14,0),0)</f>
        <v>6.62</v>
      </c>
      <c r="P106" s="16">
        <f>IFERROR(VLOOKUP($A106,'[70]Reg Revenue'!$B:$R,15,0),0)</f>
        <v>6.62</v>
      </c>
      <c r="Q106" s="16">
        <f t="shared" si="16"/>
        <v>46.339999999999996</v>
      </c>
      <c r="R106" s="17">
        <f>+VLOOKUP(A:A,'[70]Service Codes'!B:G,6,0)</f>
        <v>33002</v>
      </c>
      <c r="S106" s="16">
        <f t="shared" si="28"/>
        <v>0</v>
      </c>
      <c r="T106" s="16">
        <f t="shared" si="28"/>
        <v>0</v>
      </c>
      <c r="U106" s="16">
        <f t="shared" si="28"/>
        <v>0</v>
      </c>
      <c r="V106" s="16">
        <f t="shared" si="28"/>
        <v>0</v>
      </c>
      <c r="W106" s="16">
        <f t="shared" si="28"/>
        <v>0</v>
      </c>
      <c r="X106" s="16">
        <f t="shared" si="28"/>
        <v>1</v>
      </c>
      <c r="Y106" s="16">
        <f t="shared" si="28"/>
        <v>1</v>
      </c>
      <c r="Z106" s="16">
        <f t="shared" si="28"/>
        <v>1</v>
      </c>
      <c r="AA106" s="16">
        <f t="shared" si="28"/>
        <v>1</v>
      </c>
      <c r="AB106" s="16">
        <f t="shared" si="28"/>
        <v>1</v>
      </c>
      <c r="AC106" s="16">
        <f t="shared" si="28"/>
        <v>1</v>
      </c>
      <c r="AD106" s="16">
        <f t="shared" si="28"/>
        <v>1</v>
      </c>
      <c r="AE106" s="16">
        <f t="shared" si="18"/>
        <v>7</v>
      </c>
      <c r="AF106" s="16">
        <f t="shared" si="19"/>
        <v>0.58333333333333337</v>
      </c>
      <c r="AG106" s="8"/>
      <c r="AL106"/>
      <c r="AM106" s="18">
        <f t="shared" si="27"/>
        <v>6.62</v>
      </c>
      <c r="AN106" s="248">
        <f t="shared" si="20"/>
        <v>0.9297163893190602</v>
      </c>
      <c r="AO106" s="18">
        <f t="shared" si="21"/>
        <v>6.5080147252334211</v>
      </c>
      <c r="AP106" s="18">
        <f t="shared" si="22"/>
        <v>7.5497163893190606</v>
      </c>
      <c r="AQ106" s="18">
        <f t="shared" si="23"/>
        <v>52.848014725233426</v>
      </c>
      <c r="AS106" s="186"/>
      <c r="AT106" s="14">
        <f t="shared" si="24"/>
        <v>46.34</v>
      </c>
    </row>
    <row r="107" spans="1:46" s="2" customFormat="1" x14ac:dyDescent="0.25">
      <c r="A107" s="15" t="s">
        <v>445</v>
      </c>
      <c r="B107" s="15" t="str">
        <f>VLOOKUP(A107,'[70]Reg Revenue'!$B:$C,2,FALSE)</f>
        <v>ROLL OUT</v>
      </c>
      <c r="C107" s="11" t="s">
        <v>404</v>
      </c>
      <c r="D107" s="188">
        <f>1.74*4.33</f>
        <v>7.5342000000000002</v>
      </c>
      <c r="E107" s="16">
        <f>IFERROR(VLOOKUP($A107,'[70]Reg Revenue'!$B:$R,3,0),0)</f>
        <v>199.68</v>
      </c>
      <c r="F107" s="16">
        <f>IFERROR(VLOOKUP($A107,'[70]Reg Revenue'!$B:$R,4,0),0)</f>
        <v>199.68</v>
      </c>
      <c r="G107" s="16">
        <f>IFERROR(VLOOKUP($A107,'[70]Reg Revenue'!$B:$R,5,0),0)</f>
        <v>197.52</v>
      </c>
      <c r="H107" s="16">
        <f>IFERROR(VLOOKUP($A107,'[70]Reg Revenue'!$B:$R,6,0),0)</f>
        <v>192</v>
      </c>
      <c r="I107" s="16">
        <f>IFERROR(VLOOKUP($A107,'[70]Reg Revenue'!$B:$R,7,0),0)</f>
        <v>182.79</v>
      </c>
      <c r="J107" s="16">
        <f>IFERROR(VLOOKUP($A107,'[70]Reg Revenue'!$B:$R,8,0),0)</f>
        <v>184.32000000000002</v>
      </c>
      <c r="K107" s="16">
        <f>IFERROR(VLOOKUP($A107,'[70]Reg Revenue'!$B:$R,9,0),0)</f>
        <v>184.32000000000002</v>
      </c>
      <c r="L107" s="16">
        <f>IFERROR(VLOOKUP($A107,'[70]Reg Revenue'!$B:$R,10,0),0)</f>
        <v>184.32000000000002</v>
      </c>
      <c r="M107" s="16">
        <f>IFERROR(VLOOKUP($A107,'[70]Reg Revenue'!$B:$R,11,0),0)+IFERROR(VLOOKUP($A107,'[70]Reg Revenue'!$B:$R,12,0),0)</f>
        <v>184.32</v>
      </c>
      <c r="N107" s="16">
        <f>IFERROR(VLOOKUP($A107,'[70]Reg Revenue'!$B:$R,13,0),0)</f>
        <v>184.32</v>
      </c>
      <c r="O107" s="16">
        <f>IFERROR(VLOOKUP($A107,'[70]Reg Revenue'!$B:$R,14,0),0)</f>
        <v>184.32</v>
      </c>
      <c r="P107" s="16">
        <f>IFERROR(VLOOKUP($A107,'[70]Reg Revenue'!$B:$R,15,0),0)</f>
        <v>199.68</v>
      </c>
      <c r="Q107" s="16">
        <f t="shared" si="16"/>
        <v>2277.2699999999995</v>
      </c>
      <c r="R107" s="17">
        <f>+VLOOKUP(A:A,'[70]Service Codes'!B:G,6,0)</f>
        <v>33001</v>
      </c>
      <c r="S107" s="16">
        <f t="shared" si="28"/>
        <v>26.503145655809508</v>
      </c>
      <c r="T107" s="16">
        <f t="shared" si="28"/>
        <v>26.503145655809508</v>
      </c>
      <c r="U107" s="16">
        <f t="shared" si="28"/>
        <v>26.216452974436571</v>
      </c>
      <c r="V107" s="16">
        <f t="shared" si="28"/>
        <v>25.483793899816835</v>
      </c>
      <c r="W107" s="16">
        <f t="shared" si="28"/>
        <v>24.261368161184993</v>
      </c>
      <c r="X107" s="16">
        <f t="shared" si="28"/>
        <v>24.464442143824165</v>
      </c>
      <c r="Y107" s="16">
        <f t="shared" si="28"/>
        <v>24.464442143824165</v>
      </c>
      <c r="Z107" s="16">
        <f t="shared" si="28"/>
        <v>24.464442143824165</v>
      </c>
      <c r="AA107" s="16">
        <f t="shared" si="28"/>
        <v>24.464442143824161</v>
      </c>
      <c r="AB107" s="16">
        <f t="shared" si="28"/>
        <v>24.464442143824161</v>
      </c>
      <c r="AC107" s="16">
        <f t="shared" si="28"/>
        <v>24.464442143824161</v>
      </c>
      <c r="AD107" s="16">
        <f t="shared" si="28"/>
        <v>26.503145655809508</v>
      </c>
      <c r="AE107" s="16">
        <f t="shared" si="18"/>
        <v>302.25770486581189</v>
      </c>
      <c r="AF107" s="16">
        <f t="shared" si="19"/>
        <v>25.188142072150992</v>
      </c>
      <c r="AG107" s="8"/>
      <c r="AL107"/>
      <c r="AM107" s="18">
        <f t="shared" si="27"/>
        <v>7.5342000000000002</v>
      </c>
      <c r="AN107" s="248">
        <f t="shared" si="20"/>
        <v>1.0581071329920941</v>
      </c>
      <c r="AO107" s="18">
        <f t="shared" si="21"/>
        <v>319.82103352033477</v>
      </c>
      <c r="AP107" s="18">
        <f t="shared" si="22"/>
        <v>8.5923071329920937</v>
      </c>
      <c r="AQ107" s="18">
        <f t="shared" si="23"/>
        <v>2597.0910335203343</v>
      </c>
      <c r="AS107" s="186"/>
      <c r="AT107" s="14">
        <f t="shared" si="24"/>
        <v>2277.27</v>
      </c>
    </row>
    <row r="108" spans="1:46" s="2" customFormat="1" x14ac:dyDescent="0.25">
      <c r="A108" s="15" t="s">
        <v>446</v>
      </c>
      <c r="B108" s="15" t="str">
        <f>VLOOKUP(A108,'[70]Reg Revenue'!$B:$C,2,FALSE)</f>
        <v>ROLL OUT 300GAL WKLY</v>
      </c>
      <c r="C108" s="11" t="s">
        <v>404</v>
      </c>
      <c r="D108" s="188">
        <f>IFERROR(VLOOKUP(A108,[70]Rates!$G$1:$O$707,9,FALSE),0)</f>
        <v>33.25</v>
      </c>
      <c r="E108" s="16">
        <f>IFERROR(VLOOKUP($A108,'[70]Reg Revenue'!$B:$R,3,0),0)</f>
        <v>0</v>
      </c>
      <c r="F108" s="16">
        <f>IFERROR(VLOOKUP($A108,'[70]Reg Revenue'!$B:$R,4,0),0)</f>
        <v>0</v>
      </c>
      <c r="G108" s="16">
        <f>IFERROR(VLOOKUP($A108,'[70]Reg Revenue'!$B:$R,5,0),0)</f>
        <v>0</v>
      </c>
      <c r="H108" s="16">
        <f>IFERROR(VLOOKUP($A108,'[70]Reg Revenue'!$B:$R,6,0),0)</f>
        <v>16.62</v>
      </c>
      <c r="I108" s="16">
        <f>IFERROR(VLOOKUP($A108,'[70]Reg Revenue'!$B:$R,7,0),0)</f>
        <v>33.25</v>
      </c>
      <c r="J108" s="16">
        <f>IFERROR(VLOOKUP($A108,'[70]Reg Revenue'!$B:$R,8,0),0)</f>
        <v>33.25</v>
      </c>
      <c r="K108" s="16">
        <f>IFERROR(VLOOKUP($A108,'[70]Reg Revenue'!$B:$R,9,0),0)</f>
        <v>33.25</v>
      </c>
      <c r="L108" s="16">
        <f>IFERROR(VLOOKUP($A108,'[70]Reg Revenue'!$B:$R,10,0),0)</f>
        <v>53.2</v>
      </c>
      <c r="M108" s="16">
        <f>IFERROR(VLOOKUP($A108,'[70]Reg Revenue'!$B:$R,11,0),0)+IFERROR(VLOOKUP($A108,'[70]Reg Revenue'!$B:$R,12,0),0)</f>
        <v>66.5</v>
      </c>
      <c r="N108" s="16">
        <f>IFERROR(VLOOKUP($A108,'[70]Reg Revenue'!$B:$R,13,0),0)</f>
        <v>199.5</v>
      </c>
      <c r="O108" s="16">
        <f>IFERROR(VLOOKUP($A108,'[70]Reg Revenue'!$B:$R,14,0),0)</f>
        <v>186.2</v>
      </c>
      <c r="P108" s="16">
        <f>IFERROR(VLOOKUP($A108,'[70]Reg Revenue'!$B:$R,15,0),0)</f>
        <v>166.25</v>
      </c>
      <c r="Q108" s="16">
        <f t="shared" si="16"/>
        <v>788.02</v>
      </c>
      <c r="R108" s="17">
        <f>+VLOOKUP(A:A,'[70]Service Codes'!B:G,6,0)</f>
        <v>33001</v>
      </c>
      <c r="S108" s="16">
        <f t="shared" si="28"/>
        <v>0</v>
      </c>
      <c r="T108" s="16">
        <f t="shared" si="28"/>
        <v>0</v>
      </c>
      <c r="U108" s="16">
        <f t="shared" si="28"/>
        <v>0</v>
      </c>
      <c r="V108" s="16">
        <f t="shared" si="28"/>
        <v>0.49984962406015043</v>
      </c>
      <c r="W108" s="16">
        <f t="shared" si="28"/>
        <v>1</v>
      </c>
      <c r="X108" s="16">
        <f t="shared" si="28"/>
        <v>1</v>
      </c>
      <c r="Y108" s="16">
        <f t="shared" si="28"/>
        <v>1</v>
      </c>
      <c r="Z108" s="16">
        <f t="shared" si="28"/>
        <v>1.6</v>
      </c>
      <c r="AA108" s="16">
        <f t="shared" si="28"/>
        <v>2</v>
      </c>
      <c r="AB108" s="16">
        <f t="shared" si="28"/>
        <v>6</v>
      </c>
      <c r="AC108" s="16">
        <f t="shared" si="28"/>
        <v>5.6</v>
      </c>
      <c r="AD108" s="16">
        <f t="shared" si="28"/>
        <v>5</v>
      </c>
      <c r="AE108" s="16">
        <f t="shared" si="18"/>
        <v>23.69984962406015</v>
      </c>
      <c r="AF108" s="16">
        <f t="shared" si="19"/>
        <v>1.9749874686716791</v>
      </c>
      <c r="AG108" s="8"/>
      <c r="AL108"/>
      <c r="AM108" s="18">
        <f t="shared" si="27"/>
        <v>33.25</v>
      </c>
      <c r="AN108" s="248">
        <f t="shared" si="20"/>
        <v>4.6696480279242829</v>
      </c>
      <c r="AO108" s="18">
        <f t="shared" si="21"/>
        <v>110.66995605909453</v>
      </c>
      <c r="AP108" s="18">
        <f t="shared" si="22"/>
        <v>37.919648027924282</v>
      </c>
      <c r="AQ108" s="18">
        <f t="shared" si="23"/>
        <v>898.68995605909447</v>
      </c>
      <c r="AS108" s="186"/>
      <c r="AT108" s="14">
        <f t="shared" si="24"/>
        <v>788.02</v>
      </c>
    </row>
    <row r="109" spans="1:46" s="2" customFormat="1" x14ac:dyDescent="0.25">
      <c r="A109" s="15" t="s">
        <v>447</v>
      </c>
      <c r="B109" s="15" t="str">
        <f>VLOOKUP(A109,'[70]Reg Revenue'!$B:$C,2,FALSE)</f>
        <v>ROLLOUT CMML WEEKLY UP TO 25FT</v>
      </c>
      <c r="C109" s="11" t="s">
        <v>404</v>
      </c>
      <c r="D109" s="188">
        <f>IFERROR(VLOOKUP(A109,[70]Rates!$G$1:$O$707,9,FALSE),0)</f>
        <v>7.53</v>
      </c>
      <c r="E109" s="16">
        <f>IFERROR(VLOOKUP($A109,'[70]Reg Revenue'!$B:$R,3,0),0)</f>
        <v>46.92</v>
      </c>
      <c r="F109" s="16">
        <f>IFERROR(VLOOKUP($A109,'[70]Reg Revenue'!$B:$R,4,0),0)</f>
        <v>46.92</v>
      </c>
      <c r="G109" s="16">
        <f>IFERROR(VLOOKUP($A109,'[70]Reg Revenue'!$B:$R,5,0),0)</f>
        <v>61.980000000000004</v>
      </c>
      <c r="H109" s="16">
        <f>IFERROR(VLOOKUP($A109,'[70]Reg Revenue'!$B:$R,6,0),0)</f>
        <v>61.980000000000004</v>
      </c>
      <c r="I109" s="16">
        <f>IFERROR(VLOOKUP($A109,'[70]Reg Revenue'!$B:$R,7,0),0)</f>
        <v>61.980000000000004</v>
      </c>
      <c r="J109" s="16">
        <f>IFERROR(VLOOKUP($A109,'[70]Reg Revenue'!$B:$R,8,0),0)</f>
        <v>46.92</v>
      </c>
      <c r="K109" s="16">
        <f>IFERROR(VLOOKUP($A109,'[70]Reg Revenue'!$B:$R,9,0),0)</f>
        <v>45.18</v>
      </c>
      <c r="L109" s="16">
        <f>IFERROR(VLOOKUP($A109,'[70]Reg Revenue'!$B:$R,10,0),0)</f>
        <v>45.18</v>
      </c>
      <c r="M109" s="16">
        <f>IFERROR(VLOOKUP($A109,'[70]Reg Revenue'!$B:$R,11,0),0)+IFERROR(VLOOKUP($A109,'[70]Reg Revenue'!$B:$R,12,0),0)</f>
        <v>45.18</v>
      </c>
      <c r="N109" s="16">
        <f>IFERROR(VLOOKUP($A109,'[70]Reg Revenue'!$B:$R,13,0),0)</f>
        <v>37.65</v>
      </c>
      <c r="O109" s="16">
        <f>IFERROR(VLOOKUP($A109,'[70]Reg Revenue'!$B:$R,14,0),0)</f>
        <v>37.65</v>
      </c>
      <c r="P109" s="16">
        <f>IFERROR(VLOOKUP($A109,'[70]Reg Revenue'!$B:$R,15,0),0)</f>
        <v>37.65</v>
      </c>
      <c r="Q109" s="16">
        <f t="shared" si="16"/>
        <v>575.19000000000005</v>
      </c>
      <c r="R109" s="17">
        <f>+VLOOKUP(A:A,'[70]Service Codes'!B:G,6,0)</f>
        <v>33001</v>
      </c>
      <c r="S109" s="16">
        <f t="shared" si="28"/>
        <v>6.2310756972111552</v>
      </c>
      <c r="T109" s="16">
        <f t="shared" si="28"/>
        <v>6.2310756972111552</v>
      </c>
      <c r="U109" s="16">
        <f t="shared" si="28"/>
        <v>8.2310756972111552</v>
      </c>
      <c r="V109" s="16">
        <f t="shared" si="28"/>
        <v>8.2310756972111552</v>
      </c>
      <c r="W109" s="16">
        <f t="shared" si="28"/>
        <v>8.2310756972111552</v>
      </c>
      <c r="X109" s="16">
        <f t="shared" si="28"/>
        <v>6.2310756972111552</v>
      </c>
      <c r="Y109" s="16">
        <f t="shared" si="28"/>
        <v>6</v>
      </c>
      <c r="Z109" s="16">
        <f t="shared" si="28"/>
        <v>6</v>
      </c>
      <c r="AA109" s="16">
        <f t="shared" si="28"/>
        <v>6</v>
      </c>
      <c r="AB109" s="16">
        <f t="shared" si="28"/>
        <v>5</v>
      </c>
      <c r="AC109" s="16">
        <f t="shared" si="28"/>
        <v>5</v>
      </c>
      <c r="AD109" s="16">
        <f t="shared" si="28"/>
        <v>5</v>
      </c>
      <c r="AE109" s="16">
        <f t="shared" si="18"/>
        <v>76.38645418326692</v>
      </c>
      <c r="AF109" s="16">
        <f t="shared" si="19"/>
        <v>6.3655378486055767</v>
      </c>
      <c r="AG109" s="8"/>
      <c r="AL109"/>
      <c r="AM109" s="18">
        <f t="shared" si="27"/>
        <v>7.53</v>
      </c>
      <c r="AN109" s="248">
        <f t="shared" si="20"/>
        <v>1.0575172827148827</v>
      </c>
      <c r="AO109" s="18">
        <f t="shared" si="21"/>
        <v>80.779995464113313</v>
      </c>
      <c r="AP109" s="18">
        <f t="shared" si="22"/>
        <v>8.5875172827148827</v>
      </c>
      <c r="AQ109" s="18">
        <f t="shared" si="23"/>
        <v>655.96999546411325</v>
      </c>
      <c r="AS109" s="186"/>
      <c r="AT109" s="14">
        <f t="shared" si="24"/>
        <v>575.18999999999994</v>
      </c>
    </row>
    <row r="110" spans="1:46" s="2" customFormat="1" x14ac:dyDescent="0.25">
      <c r="A110" s="15" t="s">
        <v>62</v>
      </c>
      <c r="B110" s="15" t="str">
        <f>VLOOKUP(A110,'[70]Reg Revenue'!$B:$C,2,FALSE)</f>
        <v>SPECIAL PICKUP 300GL</v>
      </c>
      <c r="C110" s="11" t="s">
        <v>32</v>
      </c>
      <c r="D110" s="188">
        <f>IFERROR(VLOOKUP(A110,[70]Rates!$G$1:$O$707,9,FALSE),0)</f>
        <v>40</v>
      </c>
      <c r="E110" s="16">
        <f>IFERROR(VLOOKUP($A110,'[70]Reg Revenue'!$B:$R,3,0),0)</f>
        <v>920</v>
      </c>
      <c r="F110" s="16">
        <f>IFERROR(VLOOKUP($A110,'[70]Reg Revenue'!$B:$R,4,0),0)</f>
        <v>560</v>
      </c>
      <c r="G110" s="16">
        <f>IFERROR(VLOOKUP($A110,'[70]Reg Revenue'!$B:$R,5,0),0)</f>
        <v>880</v>
      </c>
      <c r="H110" s="16">
        <f>IFERROR(VLOOKUP($A110,'[70]Reg Revenue'!$B:$R,6,0),0)</f>
        <v>1360</v>
      </c>
      <c r="I110" s="16">
        <f>IFERROR(VLOOKUP($A110,'[70]Reg Revenue'!$B:$R,7,0),0)</f>
        <v>920</v>
      </c>
      <c r="J110" s="16">
        <f>IFERROR(VLOOKUP($A110,'[70]Reg Revenue'!$B:$R,8,0),0)</f>
        <v>400</v>
      </c>
      <c r="K110" s="16">
        <f>IFERROR(VLOOKUP($A110,'[70]Reg Revenue'!$B:$R,9,0),0)</f>
        <v>160</v>
      </c>
      <c r="L110" s="16">
        <f>IFERROR(VLOOKUP($A110,'[70]Reg Revenue'!$B:$R,10,0),0)</f>
        <v>280</v>
      </c>
      <c r="M110" s="16">
        <f>IFERROR(VLOOKUP($A110,'[70]Reg Revenue'!$B:$R,11,0),0)+IFERROR(VLOOKUP($A110,'[70]Reg Revenue'!$B:$R,12,0),0)</f>
        <v>80</v>
      </c>
      <c r="N110" s="16">
        <f>IFERROR(VLOOKUP($A110,'[70]Reg Revenue'!$B:$R,13,0),0)</f>
        <v>360</v>
      </c>
      <c r="O110" s="16">
        <f>IFERROR(VLOOKUP($A110,'[70]Reg Revenue'!$B:$R,14,0),0)</f>
        <v>240</v>
      </c>
      <c r="P110" s="16">
        <f>IFERROR(VLOOKUP($A110,'[70]Reg Revenue'!$B:$R,15,0),0)</f>
        <v>360</v>
      </c>
      <c r="Q110" s="16">
        <f t="shared" si="16"/>
        <v>6520</v>
      </c>
      <c r="R110" s="17">
        <f>+VLOOKUP(A:A,'[70]Service Codes'!B:G,6,0)</f>
        <v>33001</v>
      </c>
      <c r="S110" s="16">
        <f t="shared" si="28"/>
        <v>23</v>
      </c>
      <c r="T110" s="16">
        <f t="shared" si="28"/>
        <v>14</v>
      </c>
      <c r="U110" s="16">
        <f t="shared" si="28"/>
        <v>22</v>
      </c>
      <c r="V110" s="16">
        <f t="shared" si="28"/>
        <v>34</v>
      </c>
      <c r="W110" s="16">
        <f t="shared" si="28"/>
        <v>23</v>
      </c>
      <c r="X110" s="16">
        <f t="shared" si="28"/>
        <v>10</v>
      </c>
      <c r="Y110" s="16">
        <f t="shared" si="28"/>
        <v>4</v>
      </c>
      <c r="Z110" s="16">
        <f t="shared" si="28"/>
        <v>7</v>
      </c>
      <c r="AA110" s="16">
        <f t="shared" si="28"/>
        <v>2</v>
      </c>
      <c r="AB110" s="16">
        <f t="shared" si="28"/>
        <v>9</v>
      </c>
      <c r="AC110" s="16">
        <f t="shared" si="28"/>
        <v>6</v>
      </c>
      <c r="AD110" s="16">
        <f t="shared" si="28"/>
        <v>9</v>
      </c>
      <c r="AE110" s="278">
        <f t="shared" si="18"/>
        <v>163</v>
      </c>
      <c r="AF110" s="16">
        <f t="shared" si="19"/>
        <v>13.583333333333334</v>
      </c>
      <c r="AG110" s="8"/>
      <c r="AL110"/>
      <c r="AM110" s="249">
        <v>40.729385532673582</v>
      </c>
      <c r="AN110" s="248">
        <f t="shared" si="20"/>
        <v>5.7200569874050222</v>
      </c>
      <c r="AO110" s="18">
        <f t="shared" si="21"/>
        <v>932.36928894701862</v>
      </c>
      <c r="AP110" s="18">
        <f t="shared" si="22"/>
        <v>46.449442520078605</v>
      </c>
      <c r="AQ110" s="18">
        <f t="shared" si="23"/>
        <v>7571.2591307728126</v>
      </c>
      <c r="AS110" s="186"/>
      <c r="AT110" s="14">
        <f t="shared" si="24"/>
        <v>6638.8898418257941</v>
      </c>
    </row>
    <row r="111" spans="1:46" s="2" customFormat="1" x14ac:dyDescent="0.25">
      <c r="A111" s="15" t="s">
        <v>63</v>
      </c>
      <c r="B111" s="15" t="str">
        <f>VLOOKUP(A111,'[70]Reg Revenue'!$B:$C,2,FALSE)</f>
        <v>SPECIAL PICKUP 60GL COMM</v>
      </c>
      <c r="C111" s="11" t="s">
        <v>32</v>
      </c>
      <c r="D111" s="188">
        <f>IFERROR(VLOOKUP(A111,[70]Rates!$G$1:$O$707,9,FALSE),0)</f>
        <v>14.31</v>
      </c>
      <c r="E111" s="16">
        <f>IFERROR(VLOOKUP($A111,'[70]Reg Revenue'!$B:$R,3,0),0)</f>
        <v>42.93</v>
      </c>
      <c r="F111" s="16">
        <f>IFERROR(VLOOKUP($A111,'[70]Reg Revenue'!$B:$R,4,0),0)</f>
        <v>0</v>
      </c>
      <c r="G111" s="16">
        <f>IFERROR(VLOOKUP($A111,'[70]Reg Revenue'!$B:$R,5,0),0)</f>
        <v>0</v>
      </c>
      <c r="H111" s="16">
        <f>IFERROR(VLOOKUP($A111,'[70]Reg Revenue'!$B:$R,6,0),0)</f>
        <v>21.47</v>
      </c>
      <c r="I111" s="16">
        <f>IFERROR(VLOOKUP($A111,'[70]Reg Revenue'!$B:$R,7,0),0)</f>
        <v>7.15</v>
      </c>
      <c r="J111" s="16">
        <f>IFERROR(VLOOKUP($A111,'[70]Reg Revenue'!$B:$R,8,0),0)</f>
        <v>0</v>
      </c>
      <c r="K111" s="16">
        <f>IFERROR(VLOOKUP($A111,'[70]Reg Revenue'!$B:$R,9,0),0)</f>
        <v>0</v>
      </c>
      <c r="L111" s="16">
        <f>IFERROR(VLOOKUP($A111,'[70]Reg Revenue'!$B:$R,10,0),0)</f>
        <v>0</v>
      </c>
      <c r="M111" s="16">
        <f>IFERROR(VLOOKUP($A111,'[70]Reg Revenue'!$B:$R,11,0),0)+IFERROR(VLOOKUP($A111,'[70]Reg Revenue'!$B:$R,12,0),0)</f>
        <v>0</v>
      </c>
      <c r="N111" s="16">
        <f>IFERROR(VLOOKUP($A111,'[70]Reg Revenue'!$B:$R,13,0),0)</f>
        <v>0</v>
      </c>
      <c r="O111" s="16">
        <f>IFERROR(VLOOKUP($A111,'[70]Reg Revenue'!$B:$R,14,0),0)</f>
        <v>0</v>
      </c>
      <c r="P111" s="16">
        <f>IFERROR(VLOOKUP($A111,'[70]Reg Revenue'!$B:$R,15,0),0)</f>
        <v>0</v>
      </c>
      <c r="Q111" s="16">
        <f t="shared" si="16"/>
        <v>71.550000000000011</v>
      </c>
      <c r="R111" s="17">
        <f>+VLOOKUP(A:A,'[70]Service Codes'!B:G,6,0)</f>
        <v>33001</v>
      </c>
      <c r="S111" s="16">
        <f t="shared" si="28"/>
        <v>3</v>
      </c>
      <c r="T111" s="16">
        <f t="shared" si="28"/>
        <v>0</v>
      </c>
      <c r="U111" s="16">
        <f t="shared" si="28"/>
        <v>0</v>
      </c>
      <c r="V111" s="16">
        <f t="shared" si="28"/>
        <v>1.5003494060097833</v>
      </c>
      <c r="W111" s="16">
        <f t="shared" si="28"/>
        <v>0.49965059399021666</v>
      </c>
      <c r="X111" s="16">
        <f t="shared" si="28"/>
        <v>0</v>
      </c>
      <c r="Y111" s="16">
        <f t="shared" si="28"/>
        <v>0</v>
      </c>
      <c r="Z111" s="16">
        <f t="shared" si="28"/>
        <v>0</v>
      </c>
      <c r="AA111" s="16">
        <f t="shared" si="28"/>
        <v>0</v>
      </c>
      <c r="AB111" s="16">
        <f t="shared" si="28"/>
        <v>0</v>
      </c>
      <c r="AC111" s="16">
        <f t="shared" si="28"/>
        <v>0</v>
      </c>
      <c r="AD111" s="16">
        <f t="shared" si="28"/>
        <v>0</v>
      </c>
      <c r="AE111" s="278">
        <f t="shared" si="18"/>
        <v>5</v>
      </c>
      <c r="AF111" s="16">
        <f t="shared" si="19"/>
        <v>0.41666666666666669</v>
      </c>
      <c r="AG111" s="8"/>
      <c r="AL111"/>
      <c r="AM111" s="249">
        <v>14.584248960285267</v>
      </c>
      <c r="AN111" s="248">
        <f t="shared" si="20"/>
        <v>2.048219831463244</v>
      </c>
      <c r="AO111" s="18">
        <f t="shared" si="21"/>
        <v>10.241099157316221</v>
      </c>
      <c r="AP111" s="18">
        <f t="shared" si="22"/>
        <v>16.632468791748511</v>
      </c>
      <c r="AQ111" s="18">
        <f t="shared" si="23"/>
        <v>83.162343958742554</v>
      </c>
      <c r="AS111" s="186"/>
      <c r="AT111" s="14">
        <f t="shared" si="24"/>
        <v>72.92124480142634</v>
      </c>
    </row>
    <row r="112" spans="1:46" s="2" customFormat="1" x14ac:dyDescent="0.25">
      <c r="A112" s="15" t="s">
        <v>64</v>
      </c>
      <c r="B112" s="15" t="str">
        <f>VLOOKUP(A112,'[70]Reg Revenue'!$B:$C,2,FALSE)</f>
        <v>SPECIAL PICKUP 65GL BEAR</v>
      </c>
      <c r="C112" s="11" t="s">
        <v>32</v>
      </c>
      <c r="D112" s="188">
        <f>IFERROR(VLOOKUP(A112,[70]Rates!$G$1:$O$707,9,FALSE),0)</f>
        <v>15.35</v>
      </c>
      <c r="E112" s="16">
        <f>IFERROR(VLOOKUP($A112,'[70]Reg Revenue'!$B:$R,3,0),0)</f>
        <v>0</v>
      </c>
      <c r="F112" s="16">
        <f>IFERROR(VLOOKUP($A112,'[70]Reg Revenue'!$B:$R,4,0),0)</f>
        <v>7.68</v>
      </c>
      <c r="G112" s="16">
        <f>IFERROR(VLOOKUP($A112,'[70]Reg Revenue'!$B:$R,5,0),0)</f>
        <v>61.4</v>
      </c>
      <c r="H112" s="16">
        <f>IFERROR(VLOOKUP($A112,'[70]Reg Revenue'!$B:$R,6,0),0)</f>
        <v>7.67</v>
      </c>
      <c r="I112" s="16">
        <f>IFERROR(VLOOKUP($A112,'[70]Reg Revenue'!$B:$R,7,0),0)</f>
        <v>15.35</v>
      </c>
      <c r="J112" s="16">
        <f>IFERROR(VLOOKUP($A112,'[70]Reg Revenue'!$B:$R,8,0),0)</f>
        <v>7.68</v>
      </c>
      <c r="K112" s="16">
        <f>IFERROR(VLOOKUP($A112,'[70]Reg Revenue'!$B:$R,9,0),0)</f>
        <v>7.67</v>
      </c>
      <c r="L112" s="16">
        <f>IFERROR(VLOOKUP($A112,'[70]Reg Revenue'!$B:$R,10,0),0)</f>
        <v>7.67</v>
      </c>
      <c r="M112" s="16">
        <f>IFERROR(VLOOKUP($A112,'[70]Reg Revenue'!$B:$R,11,0),0)+IFERROR(VLOOKUP($A112,'[70]Reg Revenue'!$B:$R,12,0),0)</f>
        <v>-7.67</v>
      </c>
      <c r="N112" s="16">
        <f>IFERROR(VLOOKUP($A112,'[70]Reg Revenue'!$B:$R,13,0),0)</f>
        <v>0</v>
      </c>
      <c r="O112" s="16">
        <f>IFERROR(VLOOKUP($A112,'[70]Reg Revenue'!$B:$R,14,0),0)</f>
        <v>23.03</v>
      </c>
      <c r="P112" s="16">
        <f>IFERROR(VLOOKUP($A112,'[70]Reg Revenue'!$B:$R,15,0),0)</f>
        <v>38.369999999999997</v>
      </c>
      <c r="Q112" s="16">
        <f t="shared" si="16"/>
        <v>168.85000000000002</v>
      </c>
      <c r="R112" s="17">
        <f>+VLOOKUP(A:A,'[70]Service Codes'!B:G,6,0)</f>
        <v>33001</v>
      </c>
      <c r="S112" s="16">
        <f t="shared" si="28"/>
        <v>0</v>
      </c>
      <c r="T112" s="16">
        <f t="shared" si="28"/>
        <v>0.50032573289902282</v>
      </c>
      <c r="U112" s="16">
        <f t="shared" si="28"/>
        <v>4</v>
      </c>
      <c r="V112" s="16">
        <f t="shared" si="28"/>
        <v>0.49967426710097723</v>
      </c>
      <c r="W112" s="16">
        <f t="shared" si="28"/>
        <v>1</v>
      </c>
      <c r="X112" s="16">
        <f t="shared" si="28"/>
        <v>0.50032573289902282</v>
      </c>
      <c r="Y112" s="16">
        <f t="shared" si="28"/>
        <v>0.49967426710097723</v>
      </c>
      <c r="Z112" s="16">
        <f t="shared" si="28"/>
        <v>0.49967426710097723</v>
      </c>
      <c r="AA112" s="16">
        <f t="shared" si="28"/>
        <v>-0.49967426710097723</v>
      </c>
      <c r="AB112" s="16">
        <f t="shared" si="28"/>
        <v>0</v>
      </c>
      <c r="AC112" s="16">
        <f t="shared" si="28"/>
        <v>1.5003257328990229</v>
      </c>
      <c r="AD112" s="16">
        <f t="shared" si="28"/>
        <v>2.4996742671009771</v>
      </c>
      <c r="AE112" s="278">
        <f t="shared" si="18"/>
        <v>11</v>
      </c>
      <c r="AF112" s="16">
        <f t="shared" si="19"/>
        <v>0.91666666666666663</v>
      </c>
      <c r="AG112" s="8"/>
      <c r="AL112"/>
      <c r="AM112" s="249">
        <v>15.647589297330821</v>
      </c>
      <c r="AN112" s="248">
        <f t="shared" si="20"/>
        <v>2.1975559249338339</v>
      </c>
      <c r="AO112" s="18">
        <f t="shared" si="21"/>
        <v>24.173115174272173</v>
      </c>
      <c r="AP112" s="18">
        <f t="shared" si="22"/>
        <v>17.845145222264655</v>
      </c>
      <c r="AQ112" s="18">
        <f t="shared" si="23"/>
        <v>196.29659744491121</v>
      </c>
      <c r="AS112" s="186"/>
      <c r="AT112" s="14">
        <f t="shared" si="24"/>
        <v>172.12348227063904</v>
      </c>
    </row>
    <row r="113" spans="1:49" s="2" customFormat="1" x14ac:dyDescent="0.25">
      <c r="A113" s="15" t="s">
        <v>65</v>
      </c>
      <c r="B113" s="15" t="str">
        <f>VLOOKUP(A113,'[70]Reg Revenue'!$B:$C,2,FALSE)</f>
        <v>SPECIAL PICKUP 90GL COMM</v>
      </c>
      <c r="C113" s="11" t="s">
        <v>32</v>
      </c>
      <c r="D113" s="188">
        <f>IFERROR(VLOOKUP(A113,[70]Rates!$G$1:$O$707,9,FALSE),0)</f>
        <v>16.579999999999998</v>
      </c>
      <c r="E113" s="16">
        <f>IFERROR(VLOOKUP($A113,'[70]Reg Revenue'!$B:$R,3,0),0)</f>
        <v>16.579999999999998</v>
      </c>
      <c r="F113" s="16">
        <f>IFERROR(VLOOKUP($A113,'[70]Reg Revenue'!$B:$R,4,0),0)</f>
        <v>0</v>
      </c>
      <c r="G113" s="16">
        <f>IFERROR(VLOOKUP($A113,'[70]Reg Revenue'!$B:$R,5,0),0)</f>
        <v>33.159999999999997</v>
      </c>
      <c r="H113" s="16">
        <f>IFERROR(VLOOKUP($A113,'[70]Reg Revenue'!$B:$R,6,0),0)</f>
        <v>33.159999999999997</v>
      </c>
      <c r="I113" s="16">
        <f>IFERROR(VLOOKUP($A113,'[70]Reg Revenue'!$B:$R,7,0),0)</f>
        <v>82.899999999999991</v>
      </c>
      <c r="J113" s="16">
        <f>IFERROR(VLOOKUP($A113,'[70]Reg Revenue'!$B:$R,8,0),0)</f>
        <v>82.899999999999991</v>
      </c>
      <c r="K113" s="16">
        <f>IFERROR(VLOOKUP($A113,'[70]Reg Revenue'!$B:$R,9,0),0)</f>
        <v>0</v>
      </c>
      <c r="L113" s="16">
        <f>IFERROR(VLOOKUP($A113,'[70]Reg Revenue'!$B:$R,10,0),0)</f>
        <v>16.579999999999998</v>
      </c>
      <c r="M113" s="16">
        <f>IFERROR(VLOOKUP($A113,'[70]Reg Revenue'!$B:$R,11,0),0)+IFERROR(VLOOKUP($A113,'[70]Reg Revenue'!$B:$R,12,0),0)</f>
        <v>16.579999999999998</v>
      </c>
      <c r="N113" s="16">
        <f>IFERROR(VLOOKUP($A113,'[70]Reg Revenue'!$B:$R,13,0),0)</f>
        <v>0</v>
      </c>
      <c r="O113" s="16">
        <f>IFERROR(VLOOKUP($A113,'[70]Reg Revenue'!$B:$R,14,0),0)</f>
        <v>16.579999999999998</v>
      </c>
      <c r="P113" s="16">
        <f>IFERROR(VLOOKUP($A113,'[70]Reg Revenue'!$B:$R,15,0),0)</f>
        <v>16.579999999999998</v>
      </c>
      <c r="Q113" s="16">
        <f t="shared" si="16"/>
        <v>315.01999999999992</v>
      </c>
      <c r="R113" s="17">
        <f>+VLOOKUP(A:A,'[70]Service Codes'!B:G,6,0)</f>
        <v>33001</v>
      </c>
      <c r="S113" s="16">
        <f t="shared" si="28"/>
        <v>1</v>
      </c>
      <c r="T113" s="16">
        <f t="shared" si="28"/>
        <v>0</v>
      </c>
      <c r="U113" s="16">
        <f t="shared" si="28"/>
        <v>2</v>
      </c>
      <c r="V113" s="16">
        <f t="shared" si="28"/>
        <v>2</v>
      </c>
      <c r="W113" s="16">
        <f t="shared" si="28"/>
        <v>5</v>
      </c>
      <c r="X113" s="16">
        <f t="shared" si="28"/>
        <v>5</v>
      </c>
      <c r="Y113" s="16">
        <f t="shared" si="28"/>
        <v>0</v>
      </c>
      <c r="Z113" s="16">
        <f t="shared" si="28"/>
        <v>1</v>
      </c>
      <c r="AA113" s="16">
        <f t="shared" si="28"/>
        <v>1</v>
      </c>
      <c r="AB113" s="16">
        <f t="shared" si="28"/>
        <v>0</v>
      </c>
      <c r="AC113" s="16">
        <f t="shared" si="28"/>
        <v>1</v>
      </c>
      <c r="AD113" s="16">
        <f t="shared" si="28"/>
        <v>1</v>
      </c>
      <c r="AE113" s="278">
        <f t="shared" si="18"/>
        <v>19</v>
      </c>
      <c r="AF113" s="16">
        <f t="shared" si="19"/>
        <v>1.5833333333333333</v>
      </c>
      <c r="AG113" s="8"/>
      <c r="AL113"/>
      <c r="AM113" s="249">
        <v>16.976785729774427</v>
      </c>
      <c r="AN113" s="248">
        <f t="shared" si="20"/>
        <v>2.3842289925874964</v>
      </c>
      <c r="AO113" s="18">
        <f t="shared" si="21"/>
        <v>45.300350859162435</v>
      </c>
      <c r="AP113" s="18">
        <f t="shared" si="22"/>
        <v>19.361014722361922</v>
      </c>
      <c r="AQ113" s="18">
        <f t="shared" si="23"/>
        <v>367.8592797248765</v>
      </c>
      <c r="AS113" s="186"/>
      <c r="AT113" s="14">
        <f t="shared" si="24"/>
        <v>322.55892886571411</v>
      </c>
    </row>
    <row r="114" spans="1:49" s="2" customFormat="1" x14ac:dyDescent="0.25">
      <c r="A114" s="15" t="s">
        <v>66</v>
      </c>
      <c r="B114" s="15" t="str">
        <f>VLOOKUP(A114,'[70]Reg Revenue'!$B:$C,2,FALSE)</f>
        <v>SPECIAL PICKUP 95GL BEAR</v>
      </c>
      <c r="C114" s="11" t="s">
        <v>32</v>
      </c>
      <c r="D114" s="188">
        <f>IFERROR(VLOOKUP(A114,[70]Rates!$G$1:$O$707,9,FALSE),0)</f>
        <v>17.149999999999999</v>
      </c>
      <c r="E114" s="16">
        <f>IFERROR(VLOOKUP($A114,'[70]Reg Revenue'!$B:$R,3,0),0)</f>
        <v>0</v>
      </c>
      <c r="F114" s="16">
        <f>IFERROR(VLOOKUP($A114,'[70]Reg Revenue'!$B:$R,4,0),0)</f>
        <v>0</v>
      </c>
      <c r="G114" s="16">
        <f>IFERROR(VLOOKUP($A114,'[70]Reg Revenue'!$B:$R,5,0),0)</f>
        <v>0</v>
      </c>
      <c r="H114" s="16">
        <f>IFERROR(VLOOKUP($A114,'[70]Reg Revenue'!$B:$R,6,0),0)</f>
        <v>17.149999999999999</v>
      </c>
      <c r="I114" s="16">
        <f>IFERROR(VLOOKUP($A114,'[70]Reg Revenue'!$B:$R,7,0),0)</f>
        <v>0</v>
      </c>
      <c r="J114" s="16">
        <f>IFERROR(VLOOKUP($A114,'[70]Reg Revenue'!$B:$R,8,0),0)</f>
        <v>0</v>
      </c>
      <c r="K114" s="16">
        <f>IFERROR(VLOOKUP($A114,'[70]Reg Revenue'!$B:$R,9,0),0)</f>
        <v>17.149999999999999</v>
      </c>
      <c r="L114" s="16">
        <f>IFERROR(VLOOKUP($A114,'[70]Reg Revenue'!$B:$R,10,0),0)</f>
        <v>0</v>
      </c>
      <c r="M114" s="16">
        <f>IFERROR(VLOOKUP($A114,'[70]Reg Revenue'!$B:$R,11,0),0)+IFERROR(VLOOKUP($A114,'[70]Reg Revenue'!$B:$R,12,0),0)</f>
        <v>0</v>
      </c>
      <c r="N114" s="16">
        <f>IFERROR(VLOOKUP($A114,'[70]Reg Revenue'!$B:$R,13,0),0)</f>
        <v>17.149999999999999</v>
      </c>
      <c r="O114" s="16">
        <f>IFERROR(VLOOKUP($A114,'[70]Reg Revenue'!$B:$R,14,0),0)</f>
        <v>0</v>
      </c>
      <c r="P114" s="16">
        <f>IFERROR(VLOOKUP($A114,'[70]Reg Revenue'!$B:$R,15,0),0)</f>
        <v>17.149999999999999</v>
      </c>
      <c r="Q114" s="16">
        <f t="shared" si="16"/>
        <v>68.599999999999994</v>
      </c>
      <c r="R114" s="17">
        <f>+VLOOKUP(A:A,'[70]Service Codes'!B:G,6,0)</f>
        <v>33001</v>
      </c>
      <c r="S114" s="16">
        <f t="shared" si="28"/>
        <v>0</v>
      </c>
      <c r="T114" s="16">
        <f t="shared" si="28"/>
        <v>0</v>
      </c>
      <c r="U114" s="16">
        <f t="shared" si="28"/>
        <v>0</v>
      </c>
      <c r="V114" s="16">
        <f t="shared" si="28"/>
        <v>1</v>
      </c>
      <c r="W114" s="16">
        <f t="shared" si="28"/>
        <v>0</v>
      </c>
      <c r="X114" s="16">
        <f t="shared" si="28"/>
        <v>0</v>
      </c>
      <c r="Y114" s="16">
        <f t="shared" si="28"/>
        <v>1</v>
      </c>
      <c r="Z114" s="16">
        <f t="shared" si="28"/>
        <v>0</v>
      </c>
      <c r="AA114" s="16">
        <f t="shared" si="28"/>
        <v>0</v>
      </c>
      <c r="AB114" s="16">
        <f t="shared" si="28"/>
        <v>1</v>
      </c>
      <c r="AC114" s="16">
        <f t="shared" si="28"/>
        <v>0</v>
      </c>
      <c r="AD114" s="16">
        <f t="shared" si="28"/>
        <v>1</v>
      </c>
      <c r="AE114" s="278">
        <f t="shared" si="18"/>
        <v>4</v>
      </c>
      <c r="AF114" s="16">
        <f t="shared" si="19"/>
        <v>0.33333333333333331</v>
      </c>
      <c r="AG114" s="8"/>
      <c r="AL114"/>
      <c r="AM114" s="249">
        <v>17.599301488126926</v>
      </c>
      <c r="AN114" s="248">
        <f t="shared" si="20"/>
        <v>2.4716554432143396</v>
      </c>
      <c r="AO114" s="18">
        <f t="shared" si="21"/>
        <v>9.8866217728573584</v>
      </c>
      <c r="AP114" s="18">
        <f t="shared" si="22"/>
        <v>20.070956931341264</v>
      </c>
      <c r="AQ114" s="18">
        <f t="shared" si="23"/>
        <v>80.283827725365057</v>
      </c>
      <c r="AS114" s="186"/>
      <c r="AT114" s="14">
        <f t="shared" si="24"/>
        <v>70.397205952507704</v>
      </c>
    </row>
    <row r="115" spans="1:49" s="2" customFormat="1" x14ac:dyDescent="0.25">
      <c r="A115" s="15" t="s">
        <v>448</v>
      </c>
      <c r="B115" s="15" t="str">
        <f>VLOOKUP(A115,'[70]Reg Revenue'!$B:$C,2,FALSE)</f>
        <v>UNLOCK / UNLATCH REFUSE</v>
      </c>
      <c r="C115" s="11" t="s">
        <v>32</v>
      </c>
      <c r="D115" s="188">
        <f>IFERROR(VLOOKUP(A115,[70]Rates!$G$1:$O$707,9,FALSE),0)</f>
        <v>24.59</v>
      </c>
      <c r="E115" s="16">
        <f>IFERROR(VLOOKUP($A115,'[70]Reg Revenue'!$B:$R,3,0),0)</f>
        <v>319.67</v>
      </c>
      <c r="F115" s="16">
        <f>IFERROR(VLOOKUP($A115,'[70]Reg Revenue'!$B:$R,4,0),0)</f>
        <v>331.96</v>
      </c>
      <c r="G115" s="16">
        <f>IFERROR(VLOOKUP($A115,'[70]Reg Revenue'!$B:$R,5,0),0)</f>
        <v>319.67</v>
      </c>
      <c r="H115" s="16">
        <f>IFERROR(VLOOKUP($A115,'[70]Reg Revenue'!$B:$R,6,0),0)</f>
        <v>393.44</v>
      </c>
      <c r="I115" s="16">
        <f>IFERROR(VLOOKUP($A115,'[70]Reg Revenue'!$B:$R,7,0),0)</f>
        <v>424.17999999999995</v>
      </c>
      <c r="J115" s="16">
        <f>IFERROR(VLOOKUP($A115,'[70]Reg Revenue'!$B:$R,8,0),0)</f>
        <v>357.91</v>
      </c>
      <c r="K115" s="16">
        <f>IFERROR(VLOOKUP($A115,'[70]Reg Revenue'!$B:$R,9,0),0)</f>
        <v>295.08</v>
      </c>
      <c r="L115" s="16">
        <f>IFERROR(VLOOKUP($A115,'[70]Reg Revenue'!$B:$R,10,0),0)</f>
        <v>278.89999999999998</v>
      </c>
      <c r="M115" s="16">
        <f>IFERROR(VLOOKUP($A115,'[70]Reg Revenue'!$B:$R,11,0),0)+IFERROR(VLOOKUP($A115,'[70]Reg Revenue'!$B:$R,12,0),0)</f>
        <v>276.16999999999996</v>
      </c>
      <c r="N115" s="16">
        <f>IFERROR(VLOOKUP($A115,'[70]Reg Revenue'!$B:$R,13,0),0)</f>
        <v>368.84999999999997</v>
      </c>
      <c r="O115" s="16">
        <f>IFERROR(VLOOKUP($A115,'[70]Reg Revenue'!$B:$R,14,0),0)</f>
        <v>368.84999999999997</v>
      </c>
      <c r="P115" s="16">
        <f>IFERROR(VLOOKUP($A115,'[70]Reg Revenue'!$B:$R,15,0),0)</f>
        <v>368.84999999999997</v>
      </c>
      <c r="Q115" s="16">
        <f t="shared" si="16"/>
        <v>4103.53</v>
      </c>
      <c r="R115" s="17">
        <f>+VLOOKUP(A:A,'[70]Service Codes'!B:G,6,0)</f>
        <v>33001</v>
      </c>
      <c r="S115" s="16">
        <f t="shared" si="28"/>
        <v>13</v>
      </c>
      <c r="T115" s="16">
        <f t="shared" si="28"/>
        <v>13.499796665311102</v>
      </c>
      <c r="U115" s="16">
        <f t="shared" si="28"/>
        <v>13</v>
      </c>
      <c r="V115" s="16">
        <f t="shared" si="28"/>
        <v>16</v>
      </c>
      <c r="W115" s="16">
        <f t="shared" si="28"/>
        <v>17.250101667344445</v>
      </c>
      <c r="X115" s="16">
        <f t="shared" si="28"/>
        <v>14.555103700691339</v>
      </c>
      <c r="Y115" s="16">
        <f t="shared" si="28"/>
        <v>12</v>
      </c>
      <c r="Z115" s="16">
        <f t="shared" si="28"/>
        <v>11.342008946726311</v>
      </c>
      <c r="AA115" s="16">
        <f t="shared" si="28"/>
        <v>11.230988206588043</v>
      </c>
      <c r="AB115" s="16">
        <f t="shared" si="28"/>
        <v>14.999999999999998</v>
      </c>
      <c r="AC115" s="16">
        <f t="shared" si="28"/>
        <v>14.999999999999998</v>
      </c>
      <c r="AD115" s="16">
        <f t="shared" si="28"/>
        <v>14.999999999999998</v>
      </c>
      <c r="AE115" s="16">
        <f t="shared" si="18"/>
        <v>166.87799918666121</v>
      </c>
      <c r="AF115" s="16">
        <f t="shared" si="19"/>
        <v>13.906499932221768</v>
      </c>
      <c r="AG115" s="8"/>
      <c r="AL115"/>
      <c r="AM115" s="18">
        <f t="shared" si="27"/>
        <v>24.59</v>
      </c>
      <c r="AN115" s="248">
        <f t="shared" si="20"/>
        <v>3.4534329325310709</v>
      </c>
      <c r="AO115" s="18">
        <f t="shared" si="21"/>
        <v>576.30197810610912</v>
      </c>
      <c r="AP115" s="18">
        <f t="shared" si="22"/>
        <v>28.043432932531072</v>
      </c>
      <c r="AQ115" s="18">
        <f t="shared" si="23"/>
        <v>4679.8319781061082</v>
      </c>
      <c r="AS115" s="186"/>
      <c r="AT115" s="14">
        <f t="shared" si="24"/>
        <v>4103.5299999999988</v>
      </c>
    </row>
    <row r="116" spans="1:49" s="2" customFormat="1" x14ac:dyDescent="0.25">
      <c r="A116" s="15" t="s">
        <v>449</v>
      </c>
      <c r="B116" s="15" t="str">
        <f>VLOOKUP(A116,'[70]Reg Revenue'!$B:$C,2,FALSE)</f>
        <v>FUEL AND MATERIAL SURCHARGE</v>
      </c>
      <c r="C116" s="11" t="s">
        <v>18</v>
      </c>
      <c r="D116" s="188">
        <f>IFERROR(VLOOKUP(A116,[70]Rates!$G$1:$O$707,9,FALSE),0)</f>
        <v>0</v>
      </c>
      <c r="E116" s="16">
        <f>IFERROR(VLOOKUP($A116,'[70]Reg Revenue'!$B:$R,3,0),0)</f>
        <v>0.08</v>
      </c>
      <c r="F116" s="16">
        <f>IFERROR(VLOOKUP($A116,'[70]Reg Revenue'!$B:$R,4,0),0)</f>
        <v>644.43000000000006</v>
      </c>
      <c r="G116" s="16">
        <f>IFERROR(VLOOKUP($A116,'[70]Reg Revenue'!$B:$R,5,0),0)</f>
        <v>3009.39</v>
      </c>
      <c r="H116" s="16">
        <f>IFERROR(VLOOKUP($A116,'[70]Reg Revenue'!$B:$R,6,0),0)</f>
        <v>3003.1600000000003</v>
      </c>
      <c r="I116" s="16">
        <f>IFERROR(VLOOKUP($A116,'[70]Reg Revenue'!$B:$R,7,0),0)</f>
        <v>65.430000000000007</v>
      </c>
      <c r="J116" s="16">
        <f>IFERROR(VLOOKUP($A116,'[70]Reg Revenue'!$B:$R,8,0),0)</f>
        <v>0.11</v>
      </c>
      <c r="K116" s="16">
        <f>IFERROR(VLOOKUP($A116,'[70]Reg Revenue'!$B:$R,9,0),0)</f>
        <v>2520.27</v>
      </c>
      <c r="L116" s="16">
        <f>IFERROR(VLOOKUP($A116,'[70]Reg Revenue'!$B:$R,10,0),0)</f>
        <v>9.4199999999999982</v>
      </c>
      <c r="M116" s="16">
        <f>IFERROR(VLOOKUP($A116,'[70]Reg Revenue'!$B:$R,11,0),0)+IFERROR(VLOOKUP($A116,'[70]Reg Revenue'!$B:$R,12,0),0)</f>
        <v>-0.22</v>
      </c>
      <c r="N116" s="16">
        <f>IFERROR(VLOOKUP($A116,'[70]Reg Revenue'!$B:$R,13,0),0)</f>
        <v>0</v>
      </c>
      <c r="O116" s="16">
        <f>IFERROR(VLOOKUP($A116,'[70]Reg Revenue'!$B:$R,14,0),0)</f>
        <v>1717.7</v>
      </c>
      <c r="P116" s="16">
        <f>IFERROR(VLOOKUP($A116,'[70]Reg Revenue'!$B:$R,15,0),0)</f>
        <v>1766.68</v>
      </c>
      <c r="Q116" s="16">
        <f t="shared" si="16"/>
        <v>12736.450000000003</v>
      </c>
      <c r="R116" s="17">
        <f>+VLOOKUP(A:A,'[70]Service Codes'!B:G,6,0)</f>
        <v>33002</v>
      </c>
      <c r="S116" s="16">
        <f t="shared" si="28"/>
        <v>0</v>
      </c>
      <c r="T116" s="16">
        <f t="shared" si="28"/>
        <v>0</v>
      </c>
      <c r="U116" s="16">
        <f t="shared" si="28"/>
        <v>0</v>
      </c>
      <c r="V116" s="16">
        <f t="shared" si="28"/>
        <v>0</v>
      </c>
      <c r="W116" s="16">
        <f t="shared" si="28"/>
        <v>0</v>
      </c>
      <c r="X116" s="16">
        <f t="shared" si="28"/>
        <v>0</v>
      </c>
      <c r="Y116" s="16">
        <f t="shared" si="28"/>
        <v>0</v>
      </c>
      <c r="Z116" s="16">
        <f t="shared" si="28"/>
        <v>0</v>
      </c>
      <c r="AA116" s="16">
        <f t="shared" si="28"/>
        <v>0</v>
      </c>
      <c r="AB116" s="16">
        <f t="shared" si="28"/>
        <v>0</v>
      </c>
      <c r="AC116" s="16">
        <f t="shared" si="28"/>
        <v>0</v>
      </c>
      <c r="AD116" s="16">
        <f t="shared" si="28"/>
        <v>0</v>
      </c>
      <c r="AE116" s="16">
        <f t="shared" si="18"/>
        <v>0</v>
      </c>
      <c r="AF116" s="16">
        <f t="shared" si="19"/>
        <v>0</v>
      </c>
      <c r="AG116" s="8"/>
      <c r="AL116"/>
      <c r="AM116" s="18">
        <f t="shared" si="27"/>
        <v>0</v>
      </c>
      <c r="AN116" s="248">
        <f t="shared" si="20"/>
        <v>0</v>
      </c>
      <c r="AO116" s="18">
        <f t="shared" si="21"/>
        <v>0</v>
      </c>
      <c r="AP116" s="18">
        <f t="shared" si="22"/>
        <v>0</v>
      </c>
      <c r="AQ116" s="18">
        <f t="shared" si="23"/>
        <v>0</v>
      </c>
      <c r="AS116" s="186"/>
      <c r="AT116" s="14"/>
    </row>
    <row r="117" spans="1:49" s="2" customFormat="1" x14ac:dyDescent="0.25">
      <c r="A117" s="15"/>
      <c r="B117" s="15"/>
      <c r="C117" s="15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2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8"/>
      <c r="AL117"/>
    </row>
    <row r="118" spans="1:49" s="20" customFormat="1" ht="15.75" thickBot="1" x14ac:dyDescent="0.3">
      <c r="B118" s="21" t="s">
        <v>67</v>
      </c>
      <c r="C118" s="21"/>
      <c r="D118" s="22"/>
      <c r="E118" s="23">
        <f t="shared" ref="E118:Q118" si="29">SUM(E53:E117)</f>
        <v>96383.489999999991</v>
      </c>
      <c r="F118" s="23">
        <f t="shared" si="29"/>
        <v>97254.309999999983</v>
      </c>
      <c r="G118" s="23">
        <f t="shared" si="29"/>
        <v>115144.16</v>
      </c>
      <c r="H118" s="23">
        <f t="shared" si="29"/>
        <v>116080.38999999997</v>
      </c>
      <c r="I118" s="23">
        <f t="shared" si="29"/>
        <v>110989.16999999998</v>
      </c>
      <c r="J118" s="23">
        <f t="shared" si="29"/>
        <v>98978.23</v>
      </c>
      <c r="K118" s="23">
        <f t="shared" si="29"/>
        <v>93299.719999999987</v>
      </c>
      <c r="L118" s="23">
        <f t="shared" si="29"/>
        <v>85543.549999999974</v>
      </c>
      <c r="M118" s="23">
        <f t="shared" si="29"/>
        <v>88089.33</v>
      </c>
      <c r="N118" s="23">
        <f t="shared" si="29"/>
        <v>93313.87</v>
      </c>
      <c r="O118" s="23">
        <f t="shared" si="29"/>
        <v>92582.739999999991</v>
      </c>
      <c r="P118" s="23">
        <f t="shared" si="29"/>
        <v>95288.029999999955</v>
      </c>
      <c r="Q118" s="23">
        <f t="shared" si="29"/>
        <v>1182946.9900000005</v>
      </c>
      <c r="R118" s="2"/>
      <c r="S118" s="24">
        <f t="shared" ref="S118:AF118" si="30">+SUM(S53:S75)</f>
        <v>799.96805437002763</v>
      </c>
      <c r="T118" s="24">
        <f t="shared" si="30"/>
        <v>807.58108570774596</v>
      </c>
      <c r="U118" s="24">
        <f t="shared" si="30"/>
        <v>854.10816802375234</v>
      </c>
      <c r="V118" s="24">
        <f t="shared" si="30"/>
        <v>853.41109450037857</v>
      </c>
      <c r="W118" s="24">
        <f t="shared" si="30"/>
        <v>857.97294902417684</v>
      </c>
      <c r="X118" s="24">
        <f t="shared" si="30"/>
        <v>828.73612109654277</v>
      </c>
      <c r="Y118" s="24">
        <f t="shared" si="30"/>
        <v>722.14844785201251</v>
      </c>
      <c r="Z118" s="24">
        <f t="shared" si="30"/>
        <v>700.3587923130932</v>
      </c>
      <c r="AA118" s="24">
        <f t="shared" si="30"/>
        <v>710.53448605955134</v>
      </c>
      <c r="AB118" s="24">
        <f t="shared" si="30"/>
        <v>738.80439996598659</v>
      </c>
      <c r="AC118" s="24">
        <f t="shared" si="30"/>
        <v>716.9162644373248</v>
      </c>
      <c r="AD118" s="24">
        <f t="shared" si="30"/>
        <v>714.07432031114342</v>
      </c>
      <c r="AE118" s="24">
        <f t="shared" si="30"/>
        <v>9304.6141836617353</v>
      </c>
      <c r="AF118" s="24">
        <f t="shared" si="30"/>
        <v>775.38451530514499</v>
      </c>
      <c r="AG118" s="255">
        <f>SUM(AF53:AF56,AF59,AF61,AF68,AF69,AF72,AF73,AF74)</f>
        <v>348.19789134610448</v>
      </c>
      <c r="AL118"/>
      <c r="AO118" s="23">
        <f>SUM(AO53:AO117)</f>
        <v>171408.76911055509</v>
      </c>
      <c r="AP118" s="23"/>
      <c r="AQ118" s="23">
        <f>SUM(AQ53:AQ117)</f>
        <v>1391916.5116307954</v>
      </c>
      <c r="AS118" s="251"/>
      <c r="AT118" s="23">
        <f>SUM(AT53:AT117)</f>
        <v>1220507.7425202404</v>
      </c>
      <c r="AV118" s="256">
        <f>'[71]Consolidated IS (C)'!K20</f>
        <v>1139348.4300000004</v>
      </c>
      <c r="AW118" s="257">
        <f>AV118-AT118</f>
        <v>-81159.312520239968</v>
      </c>
    </row>
    <row r="119" spans="1:49" s="2" customFormat="1" x14ac:dyDescent="0.25">
      <c r="A119" s="28"/>
      <c r="B119" s="28"/>
      <c r="C119" s="28"/>
      <c r="D119" s="2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279">
        <f>+SUM(AE53:AE75,AE96:AE102,AE110:AE114)</f>
        <v>11242.402448967858</v>
      </c>
      <c r="AF119" s="279" t="s">
        <v>485</v>
      </c>
      <c r="AG119" s="8"/>
      <c r="AL119"/>
    </row>
    <row r="120" spans="1:49" x14ac:dyDescent="0.25">
      <c r="A120" s="258" t="s">
        <v>450</v>
      </c>
      <c r="B120" s="258" t="s">
        <v>450</v>
      </c>
      <c r="C120" s="258"/>
      <c r="D120" s="15"/>
      <c r="E120" s="259"/>
      <c r="F120" s="259"/>
      <c r="G120" s="259"/>
      <c r="H120" s="259"/>
      <c r="I120" s="259"/>
      <c r="J120" s="259"/>
      <c r="K120" s="259"/>
      <c r="L120" s="259"/>
      <c r="M120" s="259"/>
      <c r="N120" s="259"/>
      <c r="O120" s="259"/>
      <c r="P120" s="259"/>
      <c r="Q120" s="15"/>
      <c r="R120" s="17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8"/>
      <c r="AH120"/>
      <c r="AL120"/>
      <c r="AO120" s="260"/>
    </row>
    <row r="121" spans="1:49" x14ac:dyDescent="0.25">
      <c r="A121" s="261"/>
      <c r="B121" s="261"/>
      <c r="C121" s="261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7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8"/>
      <c r="AH121"/>
      <c r="AL121"/>
    </row>
    <row r="122" spans="1:49" x14ac:dyDescent="0.25">
      <c r="A122" s="262" t="s">
        <v>451</v>
      </c>
      <c r="B122" s="262" t="s">
        <v>451</v>
      </c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7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8"/>
      <c r="AH122"/>
      <c r="AL122"/>
    </row>
    <row r="123" spans="1:49" x14ac:dyDescent="0.25">
      <c r="A123" s="15" t="s">
        <v>452</v>
      </c>
      <c r="B123" s="15" t="str">
        <f>VLOOKUP(A123,'[70]Reg Revenue'!$B:$C,2,FALSE)</f>
        <v>20YD COMPACTOR-HAUL</v>
      </c>
      <c r="C123" s="11" t="s">
        <v>453</v>
      </c>
      <c r="D123" s="188">
        <f>IFERROR(VLOOKUP(A123,[70]Rates!$G$1:$O$707,9,FALSE),0)</f>
        <v>233.37</v>
      </c>
      <c r="E123" s="16">
        <f>IFERROR(VLOOKUP($A123,'[70]Reg Revenue'!$B:$R,3,0),0)</f>
        <v>233.37</v>
      </c>
      <c r="F123" s="16">
        <f>IFERROR(VLOOKUP($A123,'[70]Reg Revenue'!$B:$R,4,0),0)</f>
        <v>233.37</v>
      </c>
      <c r="G123" s="16">
        <f>IFERROR(VLOOKUP($A123,'[70]Reg Revenue'!$B:$R,5,0),0)</f>
        <v>233.37</v>
      </c>
      <c r="H123" s="16">
        <f>IFERROR(VLOOKUP($A123,'[70]Reg Revenue'!$B:$R,6,0),0)</f>
        <v>466.74</v>
      </c>
      <c r="I123" s="16">
        <f>IFERROR(VLOOKUP($A123,'[70]Reg Revenue'!$B:$R,7,0),0)</f>
        <v>466.74</v>
      </c>
      <c r="J123" s="16">
        <f>IFERROR(VLOOKUP($A123,'[70]Reg Revenue'!$B:$R,8,0),0)</f>
        <v>0</v>
      </c>
      <c r="K123" s="16">
        <f>IFERROR(VLOOKUP($A123,'[70]Reg Revenue'!$B:$R,9,0),0)</f>
        <v>466.74</v>
      </c>
      <c r="L123" s="16">
        <f>IFERROR(VLOOKUP($A123,'[70]Reg Revenue'!$B:$R,10,0),0)</f>
        <v>0</v>
      </c>
      <c r="M123" s="16">
        <f>IFERROR(VLOOKUP($A123,'[70]Reg Revenue'!$B:$R,11,0),0)+IFERROR(VLOOKUP($A123,'[70]Reg Revenue'!$B:$R,12,0),0)</f>
        <v>0</v>
      </c>
      <c r="N123" s="16">
        <f>IFERROR(VLOOKUP($A123,'[70]Reg Revenue'!$B:$R,13,0),0)</f>
        <v>233.37</v>
      </c>
      <c r="O123" s="16">
        <f>IFERROR(VLOOKUP($A123,'[70]Reg Revenue'!$B:$R,14,0),0)</f>
        <v>466.74</v>
      </c>
      <c r="P123" s="16">
        <f>IFERROR(VLOOKUP($A123,'[70]Reg Revenue'!$B:$R,15,0),0)</f>
        <v>466.74</v>
      </c>
      <c r="Q123" s="16">
        <f t="shared" ref="Q123:Q138" si="31">SUM(E123:P123)</f>
        <v>3267.1799999999994</v>
      </c>
      <c r="R123" s="17">
        <f>+VLOOKUP(A:A,'[70]Service Codes'!B:G,6,0)</f>
        <v>31000</v>
      </c>
      <c r="S123" s="16">
        <f t="shared" ref="S123:AD138" si="32">IFERROR(E123/$D123,0)</f>
        <v>1</v>
      </c>
      <c r="T123" s="16">
        <f t="shared" si="32"/>
        <v>1</v>
      </c>
      <c r="U123" s="16">
        <f t="shared" si="32"/>
        <v>1</v>
      </c>
      <c r="V123" s="16">
        <f t="shared" si="32"/>
        <v>2</v>
      </c>
      <c r="W123" s="16">
        <f t="shared" si="32"/>
        <v>2</v>
      </c>
      <c r="X123" s="16">
        <f t="shared" si="32"/>
        <v>0</v>
      </c>
      <c r="Y123" s="16">
        <f t="shared" si="32"/>
        <v>2</v>
      </c>
      <c r="Z123" s="16">
        <f t="shared" si="32"/>
        <v>0</v>
      </c>
      <c r="AA123" s="16">
        <f t="shared" si="32"/>
        <v>0</v>
      </c>
      <c r="AB123" s="16">
        <f t="shared" si="32"/>
        <v>1</v>
      </c>
      <c r="AC123" s="16">
        <f t="shared" si="32"/>
        <v>2</v>
      </c>
      <c r="AD123" s="16">
        <f t="shared" si="32"/>
        <v>2</v>
      </c>
      <c r="AE123" s="16">
        <f t="shared" ref="AE123:AE138" si="33">+SUM(S123:AD123)</f>
        <v>14</v>
      </c>
      <c r="AF123" s="16">
        <f t="shared" ref="AF123:AF129" si="34">+AVERAGE(S123:AD123)</f>
        <v>1.1666666666666667</v>
      </c>
      <c r="AG123" s="8"/>
      <c r="AH123"/>
      <c r="AL123"/>
      <c r="AM123" s="18">
        <f t="shared" ref="AM123:AM138" si="35">+D123</f>
        <v>233.37</v>
      </c>
      <c r="AN123" s="248">
        <f t="shared" ref="AN123:AN138" si="36">+AM123*$AP$2</f>
        <v>32.774609331629769</v>
      </c>
      <c r="AO123" s="18">
        <f t="shared" ref="AO123:AO138" si="37">+AN123*AE123</f>
        <v>458.84453064281678</v>
      </c>
      <c r="AP123" s="18">
        <f t="shared" ref="AP123:AP138" si="38">+AM123+AN123</f>
        <v>266.14460933162979</v>
      </c>
      <c r="AQ123" s="18">
        <f t="shared" ref="AQ123:AQ138" si="39">+AP123*AE123</f>
        <v>3726.0245306428169</v>
      </c>
      <c r="AS123" s="186"/>
      <c r="AT123" s="14">
        <f t="shared" ref="AT123:AT137" si="40">AM123*AE123</f>
        <v>3267.1800000000003</v>
      </c>
    </row>
    <row r="124" spans="1:49" x14ac:dyDescent="0.25">
      <c r="A124" s="15" t="s">
        <v>454</v>
      </c>
      <c r="B124" s="15" t="str">
        <f>VLOOKUP(A124,'[70]Reg Revenue'!$B:$C,2,FALSE)</f>
        <v>20YD ROLL OFF-HAUL</v>
      </c>
      <c r="C124" s="11" t="s">
        <v>455</v>
      </c>
      <c r="D124" s="188">
        <f>IFERROR(VLOOKUP(A124,[70]Rates!$G$1:$O$707,9,FALSE),0)</f>
        <v>213.72</v>
      </c>
      <c r="E124" s="16">
        <f>IFERROR(VLOOKUP($A124,'[70]Reg Revenue'!$B:$R,3,0),0)</f>
        <v>7266.4800000000005</v>
      </c>
      <c r="F124" s="16">
        <f>IFERROR(VLOOKUP($A124,'[70]Reg Revenue'!$B:$R,4,0),0)</f>
        <v>8121.36</v>
      </c>
      <c r="G124" s="16">
        <f>IFERROR(VLOOKUP($A124,'[70]Reg Revenue'!$B:$R,5,0),0)</f>
        <v>7907.6399999999994</v>
      </c>
      <c r="H124" s="16">
        <f>IFERROR(VLOOKUP($A124,'[70]Reg Revenue'!$B:$R,6,0),0)</f>
        <v>9617.4</v>
      </c>
      <c r="I124" s="16">
        <f>IFERROR(VLOOKUP($A124,'[70]Reg Revenue'!$B:$R,7,0),0)</f>
        <v>8121.36</v>
      </c>
      <c r="J124" s="16">
        <f>IFERROR(VLOOKUP($A124,'[70]Reg Revenue'!$B:$R,8,0),0)</f>
        <v>5984.16</v>
      </c>
      <c r="K124" s="16">
        <f>IFERROR(VLOOKUP($A124,'[70]Reg Revenue'!$B:$R,9,0),0)</f>
        <v>5984.1599999999989</v>
      </c>
      <c r="L124" s="16">
        <f>IFERROR(VLOOKUP($A124,'[70]Reg Revenue'!$B:$R,10,0),0)</f>
        <v>4915.5600000000004</v>
      </c>
      <c r="M124" s="16">
        <f>IFERROR(VLOOKUP($A124,'[70]Reg Revenue'!$B:$R,11,0),0)+IFERROR(VLOOKUP($A124,'[70]Reg Revenue'!$B:$R,12,0),0)</f>
        <v>5770.44</v>
      </c>
      <c r="N124" s="16">
        <f>IFERROR(VLOOKUP($A124,'[70]Reg Revenue'!$B:$R,13,0),0)</f>
        <v>6411.5999999999995</v>
      </c>
      <c r="O124" s="16">
        <f>IFERROR(VLOOKUP($A124,'[70]Reg Revenue'!$B:$R,14,0),0)</f>
        <v>7907.6399999999994</v>
      </c>
      <c r="P124" s="16">
        <f>IFERROR(VLOOKUP($A124,'[70]Reg Revenue'!$B:$R,15,0),0)</f>
        <v>5984.16</v>
      </c>
      <c r="Q124" s="16">
        <f t="shared" si="31"/>
        <v>83991.959999999992</v>
      </c>
      <c r="R124" s="17">
        <f>+VLOOKUP(A:A,'[70]Service Codes'!B:G,6,0)</f>
        <v>31000</v>
      </c>
      <c r="S124" s="16">
        <f t="shared" si="32"/>
        <v>34</v>
      </c>
      <c r="T124" s="16">
        <f t="shared" si="32"/>
        <v>38</v>
      </c>
      <c r="U124" s="16">
        <f t="shared" si="32"/>
        <v>37</v>
      </c>
      <c r="V124" s="16">
        <f t="shared" si="32"/>
        <v>45</v>
      </c>
      <c r="W124" s="16">
        <f t="shared" si="32"/>
        <v>38</v>
      </c>
      <c r="X124" s="16">
        <f t="shared" si="32"/>
        <v>28</v>
      </c>
      <c r="Y124" s="16">
        <f t="shared" si="32"/>
        <v>27.999999999999996</v>
      </c>
      <c r="Z124" s="16">
        <f t="shared" si="32"/>
        <v>23.000000000000004</v>
      </c>
      <c r="AA124" s="16">
        <f t="shared" si="32"/>
        <v>27</v>
      </c>
      <c r="AB124" s="16">
        <f t="shared" si="32"/>
        <v>29.999999999999996</v>
      </c>
      <c r="AC124" s="16">
        <f t="shared" si="32"/>
        <v>37</v>
      </c>
      <c r="AD124" s="16">
        <f t="shared" si="32"/>
        <v>28</v>
      </c>
      <c r="AE124" s="16">
        <f t="shared" si="33"/>
        <v>393</v>
      </c>
      <c r="AF124" s="16">
        <f t="shared" si="34"/>
        <v>32.75</v>
      </c>
      <c r="AG124" s="8"/>
      <c r="AH124"/>
      <c r="AL124"/>
      <c r="AM124" s="18">
        <f t="shared" si="35"/>
        <v>213.72</v>
      </c>
      <c r="AN124" s="248">
        <f t="shared" si="36"/>
        <v>30.014952677533163</v>
      </c>
      <c r="AO124" s="18">
        <f t="shared" si="37"/>
        <v>11795.876402270533</v>
      </c>
      <c r="AP124" s="18">
        <f t="shared" si="38"/>
        <v>243.73495267753316</v>
      </c>
      <c r="AQ124" s="18">
        <f t="shared" si="39"/>
        <v>95787.836402270535</v>
      </c>
      <c r="AS124" s="186"/>
      <c r="AT124" s="14">
        <f t="shared" si="40"/>
        <v>83991.96</v>
      </c>
    </row>
    <row r="125" spans="1:49" x14ac:dyDescent="0.25">
      <c r="A125" s="15" t="s">
        <v>456</v>
      </c>
      <c r="B125" s="15" t="str">
        <f>VLOOKUP(A125,'[70]Reg Revenue'!$B:$C,2,FALSE)</f>
        <v>20YD ROLL OFF TEMP HAUL</v>
      </c>
      <c r="C125" s="11" t="s">
        <v>455</v>
      </c>
      <c r="D125" s="188">
        <f>IFERROR(VLOOKUP(A125,[70]Rates!$G$1:$O$707,9,FALSE),0)</f>
        <v>213.72</v>
      </c>
      <c r="E125" s="16">
        <f>IFERROR(VLOOKUP($A125,'[70]Reg Revenue'!$B:$R,3,0),0)</f>
        <v>5556.72</v>
      </c>
      <c r="F125" s="16">
        <f>IFERROR(VLOOKUP($A125,'[70]Reg Revenue'!$B:$R,4,0),0)</f>
        <v>5343</v>
      </c>
      <c r="G125" s="16">
        <f>IFERROR(VLOOKUP($A125,'[70]Reg Revenue'!$B:$R,5,0),0)</f>
        <v>6518.4600000000009</v>
      </c>
      <c r="H125" s="16">
        <f>IFERROR(VLOOKUP($A125,'[70]Reg Revenue'!$B:$R,6,0),0)</f>
        <v>7587.06</v>
      </c>
      <c r="I125" s="16">
        <f>IFERROR(VLOOKUP($A125,'[70]Reg Revenue'!$B:$R,7,0),0)</f>
        <v>8869.3799999999992</v>
      </c>
      <c r="J125" s="16">
        <f>IFERROR(VLOOKUP($A125,'[70]Reg Revenue'!$B:$R,8,0),0)</f>
        <v>7587.06</v>
      </c>
      <c r="K125" s="16">
        <f>IFERROR(VLOOKUP($A125,'[70]Reg Revenue'!$B:$R,9,0),0)</f>
        <v>2778.36</v>
      </c>
      <c r="L125" s="16">
        <f>IFERROR(VLOOKUP($A125,'[70]Reg Revenue'!$B:$R,10,0),0)</f>
        <v>2137.1999999999998</v>
      </c>
      <c r="M125" s="16">
        <f>IFERROR(VLOOKUP($A125,'[70]Reg Revenue'!$B:$R,11,0),0)+IFERROR(VLOOKUP($A125,'[70]Reg Revenue'!$B:$R,12,0),0)</f>
        <v>3633.24</v>
      </c>
      <c r="N125" s="16">
        <f>IFERROR(VLOOKUP($A125,'[70]Reg Revenue'!$B:$R,13,0),0)</f>
        <v>1068.5999999999999</v>
      </c>
      <c r="O125" s="16">
        <f>IFERROR(VLOOKUP($A125,'[70]Reg Revenue'!$B:$R,14,0),0)</f>
        <v>3633.24</v>
      </c>
      <c r="P125" s="16">
        <f>IFERROR(VLOOKUP($A125,'[70]Reg Revenue'!$B:$R,15,0),0)</f>
        <v>4060.68</v>
      </c>
      <c r="Q125" s="16">
        <f t="shared" si="31"/>
        <v>58772.999999999993</v>
      </c>
      <c r="R125" s="17">
        <f>+VLOOKUP(A:A,'[70]Service Codes'!B:G,6,0)</f>
        <v>31000</v>
      </c>
      <c r="S125" s="16">
        <f t="shared" si="32"/>
        <v>26</v>
      </c>
      <c r="T125" s="16">
        <f t="shared" si="32"/>
        <v>25</v>
      </c>
      <c r="U125" s="16">
        <f t="shared" si="32"/>
        <v>30.500000000000004</v>
      </c>
      <c r="V125" s="16">
        <f t="shared" si="32"/>
        <v>35.5</v>
      </c>
      <c r="W125" s="16">
        <f t="shared" si="32"/>
        <v>41.5</v>
      </c>
      <c r="X125" s="16">
        <f t="shared" si="32"/>
        <v>35.5</v>
      </c>
      <c r="Y125" s="16">
        <f t="shared" si="32"/>
        <v>13</v>
      </c>
      <c r="Z125" s="16">
        <f t="shared" si="32"/>
        <v>10</v>
      </c>
      <c r="AA125" s="16">
        <f t="shared" si="32"/>
        <v>17</v>
      </c>
      <c r="AB125" s="16">
        <f t="shared" si="32"/>
        <v>5</v>
      </c>
      <c r="AC125" s="16">
        <f t="shared" si="32"/>
        <v>17</v>
      </c>
      <c r="AD125" s="16">
        <f t="shared" si="32"/>
        <v>19</v>
      </c>
      <c r="AE125" s="16">
        <f t="shared" si="33"/>
        <v>275</v>
      </c>
      <c r="AF125" s="16">
        <f t="shared" si="34"/>
        <v>22.916666666666668</v>
      </c>
      <c r="AG125" s="8"/>
      <c r="AH125"/>
      <c r="AL125"/>
      <c r="AM125" s="18">
        <f t="shared" si="35"/>
        <v>213.72</v>
      </c>
      <c r="AN125" s="248">
        <f t="shared" si="36"/>
        <v>30.014952677533163</v>
      </c>
      <c r="AO125" s="18">
        <f t="shared" si="37"/>
        <v>8254.111986321619</v>
      </c>
      <c r="AP125" s="18">
        <f t="shared" si="38"/>
        <v>243.73495267753316</v>
      </c>
      <c r="AQ125" s="18">
        <f t="shared" si="39"/>
        <v>67027.111986321615</v>
      </c>
      <c r="AS125" s="186"/>
      <c r="AT125" s="14">
        <f t="shared" si="40"/>
        <v>58773</v>
      </c>
    </row>
    <row r="126" spans="1:49" x14ac:dyDescent="0.25">
      <c r="A126" s="15" t="s">
        <v>457</v>
      </c>
      <c r="B126" s="15" t="str">
        <f>VLOOKUP(A126,'[70]Reg Revenue'!$B:$C,2,FALSE)</f>
        <v>30YD ROLL OFF-HAUL</v>
      </c>
      <c r="C126" s="11" t="s">
        <v>455</v>
      </c>
      <c r="D126" s="188">
        <f>IFERROR(VLOOKUP(A126,[70]Rates!$G$1:$O$707,9,FALSE),0)</f>
        <v>252.6</v>
      </c>
      <c r="E126" s="16">
        <f>IFERROR(VLOOKUP($A126,'[70]Reg Revenue'!$B:$R,3,0),0)</f>
        <v>2020.8</v>
      </c>
      <c r="F126" s="16">
        <f>IFERROR(VLOOKUP($A126,'[70]Reg Revenue'!$B:$R,4,0),0)</f>
        <v>2526</v>
      </c>
      <c r="G126" s="16">
        <f>IFERROR(VLOOKUP($A126,'[70]Reg Revenue'!$B:$R,5,0),0)</f>
        <v>2020.8</v>
      </c>
      <c r="H126" s="16">
        <f>IFERROR(VLOOKUP($A126,'[70]Reg Revenue'!$B:$R,6,0),0)</f>
        <v>2778.6</v>
      </c>
      <c r="I126" s="16">
        <f>IFERROR(VLOOKUP($A126,'[70]Reg Revenue'!$B:$R,7,0),0)</f>
        <v>3031.2</v>
      </c>
      <c r="J126" s="16">
        <f>IFERROR(VLOOKUP($A126,'[70]Reg Revenue'!$B:$R,8,0),0)</f>
        <v>6398.76</v>
      </c>
      <c r="K126" s="16">
        <f>IFERROR(VLOOKUP($A126,'[70]Reg Revenue'!$B:$R,9,0),0)</f>
        <v>4662.2999999999993</v>
      </c>
      <c r="L126" s="16">
        <f>IFERROR(VLOOKUP($A126,'[70]Reg Revenue'!$B:$R,10,0),0)</f>
        <v>4286.2</v>
      </c>
      <c r="M126" s="16">
        <f>IFERROR(VLOOKUP($A126,'[70]Reg Revenue'!$B:$R,11,0),0)+IFERROR(VLOOKUP($A126,'[70]Reg Revenue'!$B:$R,12,0),0)</f>
        <v>4914.8999999999996</v>
      </c>
      <c r="N126" s="16">
        <f>IFERROR(VLOOKUP($A126,'[70]Reg Revenue'!$B:$R,13,0),0)</f>
        <v>5925.2999999999993</v>
      </c>
      <c r="O126" s="16">
        <f>IFERROR(VLOOKUP($A126,'[70]Reg Revenue'!$B:$R,14,0),0)</f>
        <v>7082.94</v>
      </c>
      <c r="P126" s="16">
        <f>IFERROR(VLOOKUP($A126,'[70]Reg Revenue'!$B:$R,15,0),0)</f>
        <v>5420.1</v>
      </c>
      <c r="Q126" s="16">
        <f t="shared" si="31"/>
        <v>51067.9</v>
      </c>
      <c r="R126" s="17">
        <f>+VLOOKUP(A:A,'[70]Service Codes'!B:G,6,0)</f>
        <v>31000</v>
      </c>
      <c r="S126" s="16">
        <f t="shared" si="32"/>
        <v>8</v>
      </c>
      <c r="T126" s="16">
        <f t="shared" si="32"/>
        <v>10</v>
      </c>
      <c r="U126" s="16">
        <f t="shared" si="32"/>
        <v>8</v>
      </c>
      <c r="V126" s="16">
        <f t="shared" si="32"/>
        <v>11</v>
      </c>
      <c r="W126" s="16">
        <f t="shared" si="32"/>
        <v>12</v>
      </c>
      <c r="X126" s="16">
        <f t="shared" si="32"/>
        <v>25.331591448931118</v>
      </c>
      <c r="Y126" s="16">
        <f t="shared" si="32"/>
        <v>18.457244655581945</v>
      </c>
      <c r="Z126" s="16">
        <f t="shared" si="32"/>
        <v>16.968329374505146</v>
      </c>
      <c r="AA126" s="16">
        <f t="shared" si="32"/>
        <v>19.457244655581945</v>
      </c>
      <c r="AB126" s="16">
        <f t="shared" si="32"/>
        <v>23.457244655581945</v>
      </c>
      <c r="AC126" s="16">
        <f t="shared" si="32"/>
        <v>28.040142517814726</v>
      </c>
      <c r="AD126" s="16">
        <f t="shared" si="32"/>
        <v>21.457244655581949</v>
      </c>
      <c r="AE126" s="16">
        <f t="shared" si="33"/>
        <v>202.16904196357876</v>
      </c>
      <c r="AF126" s="16">
        <f t="shared" si="34"/>
        <v>16.847420163631565</v>
      </c>
      <c r="AG126" s="8"/>
      <c r="AH126"/>
      <c r="AL126"/>
      <c r="AM126" s="18">
        <f t="shared" si="35"/>
        <v>252.6</v>
      </c>
      <c r="AN126" s="248">
        <f t="shared" si="36"/>
        <v>35.475280958005229</v>
      </c>
      <c r="AO126" s="18">
        <f t="shared" si="37"/>
        <v>7172.0035646687056</v>
      </c>
      <c r="AP126" s="18">
        <f t="shared" si="38"/>
        <v>288.07528095800524</v>
      </c>
      <c r="AQ126" s="18">
        <f t="shared" si="39"/>
        <v>58239.903564668704</v>
      </c>
      <c r="AS126" s="186"/>
      <c r="AT126" s="14">
        <f t="shared" si="40"/>
        <v>51067.899999999994</v>
      </c>
    </row>
    <row r="127" spans="1:49" x14ac:dyDescent="0.25">
      <c r="A127" s="15" t="s">
        <v>458</v>
      </c>
      <c r="B127" s="15" t="str">
        <f>VLOOKUP(A127,'[70]Reg Revenue'!$B:$C,2,FALSE)</f>
        <v>30YD ROLL OFF TEMP HAUL</v>
      </c>
      <c r="C127" s="11" t="s">
        <v>455</v>
      </c>
      <c r="D127" s="188">
        <f>IFERROR(VLOOKUP(A127,[70]Rates!$G$1:$O$707,9,FALSE),0)</f>
        <v>252.6</v>
      </c>
      <c r="E127" s="16">
        <f>IFERROR(VLOOKUP($A127,'[70]Reg Revenue'!$B:$R,3,0),0)</f>
        <v>5304.6</v>
      </c>
      <c r="F127" s="16">
        <f>IFERROR(VLOOKUP($A127,'[70]Reg Revenue'!$B:$R,4,0),0)</f>
        <v>7830.6</v>
      </c>
      <c r="G127" s="16">
        <f>IFERROR(VLOOKUP($A127,'[70]Reg Revenue'!$B:$R,5,0),0)</f>
        <v>13893</v>
      </c>
      <c r="H127" s="16">
        <f>IFERROR(VLOOKUP($A127,'[70]Reg Revenue'!$B:$R,6,0),0)</f>
        <v>8335.8000000000011</v>
      </c>
      <c r="I127" s="16">
        <f>IFERROR(VLOOKUP($A127,'[70]Reg Revenue'!$B:$R,7,0),0)</f>
        <v>8083.2</v>
      </c>
      <c r="J127" s="16">
        <f>IFERROR(VLOOKUP($A127,'[70]Reg Revenue'!$B:$R,8,0),0)</f>
        <v>10735.5</v>
      </c>
      <c r="K127" s="16">
        <f>IFERROR(VLOOKUP($A127,'[70]Reg Revenue'!$B:$R,9,0),0)</f>
        <v>11619.599999999999</v>
      </c>
      <c r="L127" s="16">
        <f>IFERROR(VLOOKUP($A127,'[70]Reg Revenue'!$B:$R,10,0),0)</f>
        <v>3410.1</v>
      </c>
      <c r="M127" s="16">
        <f>IFERROR(VLOOKUP($A127,'[70]Reg Revenue'!$B:$R,11,0),0)+IFERROR(VLOOKUP($A127,'[70]Reg Revenue'!$B:$R,12,0),0)</f>
        <v>3283.7999999999997</v>
      </c>
      <c r="N127" s="16">
        <f>IFERROR(VLOOKUP($A127,'[70]Reg Revenue'!$B:$R,13,0),0)</f>
        <v>6062.4</v>
      </c>
      <c r="O127" s="16">
        <f>IFERROR(VLOOKUP($A127,'[70]Reg Revenue'!$B:$R,14,0),0)</f>
        <v>6062.4000000000005</v>
      </c>
      <c r="P127" s="16">
        <f>IFERROR(VLOOKUP($A127,'[70]Reg Revenue'!$B:$R,15,0),0)</f>
        <v>5809.8000000000011</v>
      </c>
      <c r="Q127" s="16">
        <f t="shared" si="31"/>
        <v>90430.799999999988</v>
      </c>
      <c r="R127" s="17">
        <f>+VLOOKUP(A:A,'[70]Service Codes'!B:G,6,0)</f>
        <v>31001</v>
      </c>
      <c r="S127" s="16">
        <f t="shared" si="32"/>
        <v>21.000000000000004</v>
      </c>
      <c r="T127" s="16">
        <f t="shared" si="32"/>
        <v>31.000000000000004</v>
      </c>
      <c r="U127" s="16">
        <f t="shared" si="32"/>
        <v>55</v>
      </c>
      <c r="V127" s="16">
        <f t="shared" si="32"/>
        <v>33.000000000000007</v>
      </c>
      <c r="W127" s="16">
        <f t="shared" si="32"/>
        <v>32</v>
      </c>
      <c r="X127" s="16">
        <f t="shared" si="32"/>
        <v>42.5</v>
      </c>
      <c r="Y127" s="16">
        <f t="shared" si="32"/>
        <v>45.999999999999993</v>
      </c>
      <c r="Z127" s="16">
        <f t="shared" si="32"/>
        <v>13.5</v>
      </c>
      <c r="AA127" s="16">
        <f t="shared" si="32"/>
        <v>13</v>
      </c>
      <c r="AB127" s="16">
        <f t="shared" si="32"/>
        <v>24</v>
      </c>
      <c r="AC127" s="16">
        <f t="shared" si="32"/>
        <v>24.000000000000004</v>
      </c>
      <c r="AD127" s="16">
        <f t="shared" si="32"/>
        <v>23.000000000000004</v>
      </c>
      <c r="AE127" s="16">
        <f t="shared" si="33"/>
        <v>358</v>
      </c>
      <c r="AF127" s="16">
        <f t="shared" si="34"/>
        <v>29.833333333333332</v>
      </c>
      <c r="AG127" s="8"/>
      <c r="AH127"/>
      <c r="AL127"/>
      <c r="AM127" s="18">
        <f t="shared" si="35"/>
        <v>252.6</v>
      </c>
      <c r="AN127" s="248">
        <f t="shared" si="36"/>
        <v>35.475280958005229</v>
      </c>
      <c r="AO127" s="18">
        <f t="shared" si="37"/>
        <v>12700.150582965873</v>
      </c>
      <c r="AP127" s="18">
        <f t="shared" si="38"/>
        <v>288.07528095800524</v>
      </c>
      <c r="AQ127" s="18">
        <f t="shared" si="39"/>
        <v>103130.95058296587</v>
      </c>
      <c r="AS127" s="186"/>
      <c r="AT127" s="14">
        <f t="shared" si="40"/>
        <v>90430.8</v>
      </c>
    </row>
    <row r="128" spans="1:49" x14ac:dyDescent="0.25">
      <c r="A128" s="15" t="s">
        <v>459</v>
      </c>
      <c r="B128" s="15" t="str">
        <f>VLOOKUP(A128,'[70]Reg Revenue'!$B:$C,2,FALSE)</f>
        <v>ROLL OFF-MILEAGE</v>
      </c>
      <c r="C128" s="11" t="s">
        <v>455</v>
      </c>
      <c r="D128" s="188">
        <f>IFERROR(VLOOKUP(A128,[70]Rates!$G$1:$O$707,9,FALSE),0)</f>
        <v>2.63</v>
      </c>
      <c r="E128" s="16">
        <f>IFERROR(VLOOKUP($A128,'[70]Reg Revenue'!$B:$R,3,0),0)</f>
        <v>2456.42</v>
      </c>
      <c r="F128" s="16">
        <f>IFERROR(VLOOKUP($A128,'[70]Reg Revenue'!$B:$R,4,0),0)</f>
        <v>2516.91</v>
      </c>
      <c r="G128" s="16">
        <f>IFERROR(VLOOKUP($A128,'[70]Reg Revenue'!$B:$R,5,0),0)</f>
        <v>3134.96</v>
      </c>
      <c r="H128" s="16">
        <f>IFERROR(VLOOKUP($A128,'[70]Reg Revenue'!$B:$R,6,0),0)</f>
        <v>3269.09</v>
      </c>
      <c r="I128" s="16">
        <f>IFERROR(VLOOKUP($A128,'[70]Reg Revenue'!$B:$R,7,0),0)</f>
        <v>4005.49</v>
      </c>
      <c r="J128" s="16">
        <f>IFERROR(VLOOKUP($A128,'[70]Reg Revenue'!$B:$R,8,0),0)</f>
        <v>3436.1</v>
      </c>
      <c r="K128" s="16">
        <f>IFERROR(VLOOKUP($A128,'[70]Reg Revenue'!$B:$R,9,0),0)</f>
        <v>3996.28</v>
      </c>
      <c r="L128" s="16">
        <f>IFERROR(VLOOKUP($A128,'[70]Reg Revenue'!$B:$R,10,0),0)</f>
        <v>1975.13</v>
      </c>
      <c r="M128" s="16">
        <f>IFERROR(VLOOKUP($A128,'[70]Reg Revenue'!$B:$R,11,0),0)+IFERROR(VLOOKUP($A128,'[70]Reg Revenue'!$B:$R,12,0),0)</f>
        <v>2295.9899999999998</v>
      </c>
      <c r="N128" s="16">
        <f>IFERROR(VLOOKUP($A128,'[70]Reg Revenue'!$B:$R,13,0),0)</f>
        <v>1488.84</v>
      </c>
      <c r="O128" s="16">
        <f>IFERROR(VLOOKUP($A128,'[70]Reg Revenue'!$B:$R,14,0),0)</f>
        <v>2654.7699999999995</v>
      </c>
      <c r="P128" s="16">
        <f>IFERROR(VLOOKUP($A128,'[70]Reg Revenue'!$B:$R,15,0),0)</f>
        <v>2719.46</v>
      </c>
      <c r="Q128" s="16">
        <f t="shared" si="31"/>
        <v>33949.440000000002</v>
      </c>
      <c r="R128" s="17">
        <f>+VLOOKUP(A:A,'[70]Service Codes'!B:G,6,0)</f>
        <v>31010</v>
      </c>
      <c r="S128" s="16">
        <f t="shared" si="32"/>
        <v>934.00000000000011</v>
      </c>
      <c r="T128" s="16">
        <f t="shared" si="32"/>
        <v>957</v>
      </c>
      <c r="U128" s="16">
        <f t="shared" si="32"/>
        <v>1192</v>
      </c>
      <c r="V128" s="16">
        <f t="shared" si="32"/>
        <v>1243</v>
      </c>
      <c r="W128" s="16">
        <f t="shared" si="32"/>
        <v>1523</v>
      </c>
      <c r="X128" s="16">
        <f t="shared" si="32"/>
        <v>1306.5019011406844</v>
      </c>
      <c r="Y128" s="16">
        <f t="shared" si="32"/>
        <v>1519.4980988593156</v>
      </c>
      <c r="Z128" s="16">
        <f t="shared" si="32"/>
        <v>751.00000000000011</v>
      </c>
      <c r="AA128" s="16">
        <f t="shared" si="32"/>
        <v>873</v>
      </c>
      <c r="AB128" s="16">
        <f t="shared" si="32"/>
        <v>566.09885931558938</v>
      </c>
      <c r="AC128" s="16">
        <f t="shared" si="32"/>
        <v>1009.4182509505702</v>
      </c>
      <c r="AD128" s="16">
        <f t="shared" si="32"/>
        <v>1034.0152091254754</v>
      </c>
      <c r="AE128" s="16">
        <f t="shared" si="33"/>
        <v>12908.532319391634</v>
      </c>
      <c r="AF128" s="16">
        <f t="shared" si="34"/>
        <v>1075.7110266159696</v>
      </c>
      <c r="AG128" s="8"/>
      <c r="AH128"/>
      <c r="AL128"/>
      <c r="AM128" s="18">
        <f t="shared" si="35"/>
        <v>2.63</v>
      </c>
      <c r="AN128" s="248">
        <f t="shared" si="36"/>
        <v>0.36935862596814623</v>
      </c>
      <c r="AO128" s="18">
        <f t="shared" si="37"/>
        <v>4767.8777607559014</v>
      </c>
      <c r="AP128" s="18">
        <f t="shared" si="38"/>
        <v>2.9993586259681462</v>
      </c>
      <c r="AQ128" s="18">
        <f t="shared" si="39"/>
        <v>38717.317760755897</v>
      </c>
      <c r="AS128" s="186"/>
      <c r="AT128" s="14">
        <f t="shared" si="40"/>
        <v>33949.439999999995</v>
      </c>
    </row>
    <row r="129" spans="1:49" x14ac:dyDescent="0.25">
      <c r="A129" s="15" t="s">
        <v>460</v>
      </c>
      <c r="B129" s="15" t="str">
        <f>VLOOKUP(A129,'[70]Reg Revenue'!$B:$C,2,FALSE)</f>
        <v>ROLL OFF RELOCATE</v>
      </c>
      <c r="C129" s="11" t="s">
        <v>18</v>
      </c>
      <c r="D129" s="188">
        <v>65</v>
      </c>
      <c r="E129" s="16">
        <f>IFERROR(VLOOKUP($A129,'[70]Reg Revenue'!$B:$R,3,0),0)</f>
        <v>0</v>
      </c>
      <c r="F129" s="16">
        <f>IFERROR(VLOOKUP($A129,'[70]Reg Revenue'!$B:$R,4,0),0)</f>
        <v>0</v>
      </c>
      <c r="G129" s="16">
        <f>IFERROR(VLOOKUP($A129,'[70]Reg Revenue'!$B:$R,5,0),0)</f>
        <v>65</v>
      </c>
      <c r="H129" s="16">
        <f>IFERROR(VLOOKUP($A129,'[70]Reg Revenue'!$B:$R,6,0),0)</f>
        <v>0</v>
      </c>
      <c r="I129" s="16">
        <f>IFERROR(VLOOKUP($A129,'[70]Reg Revenue'!$B:$R,7,0),0)</f>
        <v>0</v>
      </c>
      <c r="J129" s="16">
        <f>IFERROR(VLOOKUP($A129,'[70]Reg Revenue'!$B:$R,8,0),0)</f>
        <v>0</v>
      </c>
      <c r="K129" s="16">
        <f>IFERROR(VLOOKUP($A129,'[70]Reg Revenue'!$B:$R,9,0),0)</f>
        <v>0</v>
      </c>
      <c r="L129" s="16">
        <f>IFERROR(VLOOKUP($A129,'[70]Reg Revenue'!$B:$R,10,0),0)</f>
        <v>0</v>
      </c>
      <c r="M129" s="16">
        <f>IFERROR(VLOOKUP($A129,'[70]Reg Revenue'!$B:$R,11,0),0)+IFERROR(VLOOKUP($A129,'[70]Reg Revenue'!$B:$R,12,0),0)</f>
        <v>0</v>
      </c>
      <c r="N129" s="16">
        <f>IFERROR(VLOOKUP($A129,'[70]Reg Revenue'!$B:$R,13,0),0)</f>
        <v>0</v>
      </c>
      <c r="O129" s="16">
        <f>IFERROR(VLOOKUP($A129,'[70]Reg Revenue'!$B:$R,14,0),0)</f>
        <v>0</v>
      </c>
      <c r="P129" s="16">
        <f>IFERROR(VLOOKUP($A129,'[70]Reg Revenue'!$B:$R,15,0),0)</f>
        <v>65</v>
      </c>
      <c r="Q129" s="16">
        <f t="shared" si="31"/>
        <v>130</v>
      </c>
      <c r="R129" s="17">
        <f>+VLOOKUP(A:A,'[70]Service Codes'!B:G,6,0)</f>
        <v>31010</v>
      </c>
      <c r="S129" s="16">
        <f t="shared" si="32"/>
        <v>0</v>
      </c>
      <c r="T129" s="16">
        <f t="shared" si="32"/>
        <v>0</v>
      </c>
      <c r="U129" s="16">
        <f t="shared" si="32"/>
        <v>1</v>
      </c>
      <c r="V129" s="16">
        <f t="shared" si="32"/>
        <v>0</v>
      </c>
      <c r="W129" s="16">
        <f t="shared" si="32"/>
        <v>0</v>
      </c>
      <c r="X129" s="16">
        <f t="shared" si="32"/>
        <v>0</v>
      </c>
      <c r="Y129" s="16">
        <f t="shared" si="32"/>
        <v>0</v>
      </c>
      <c r="Z129" s="16">
        <f t="shared" si="32"/>
        <v>0</v>
      </c>
      <c r="AA129" s="16">
        <f t="shared" si="32"/>
        <v>0</v>
      </c>
      <c r="AB129" s="16">
        <f t="shared" si="32"/>
        <v>0</v>
      </c>
      <c r="AC129" s="16">
        <f t="shared" si="32"/>
        <v>0</v>
      </c>
      <c r="AD129" s="16">
        <f t="shared" si="32"/>
        <v>1</v>
      </c>
      <c r="AE129" s="16">
        <f t="shared" si="33"/>
        <v>2</v>
      </c>
      <c r="AF129" s="16">
        <f t="shared" si="34"/>
        <v>0.16666666666666666</v>
      </c>
      <c r="AG129" s="8"/>
      <c r="AH129"/>
      <c r="AL129"/>
      <c r="AM129" s="18">
        <f t="shared" si="35"/>
        <v>65</v>
      </c>
      <c r="AN129" s="248">
        <f t="shared" si="36"/>
        <v>9.1286352425587474</v>
      </c>
      <c r="AO129" s="18">
        <f t="shared" si="37"/>
        <v>18.257270485117495</v>
      </c>
      <c r="AP129" s="18">
        <f t="shared" si="38"/>
        <v>74.128635242558744</v>
      </c>
      <c r="AQ129" s="18">
        <f t="shared" si="39"/>
        <v>148.25727048511749</v>
      </c>
      <c r="AS129" s="186"/>
      <c r="AT129" s="14">
        <f t="shared" si="40"/>
        <v>130</v>
      </c>
    </row>
    <row r="130" spans="1:49" s="5" customFormat="1" x14ac:dyDescent="0.25">
      <c r="A130" s="15" t="s">
        <v>461</v>
      </c>
      <c r="B130" s="15" t="str">
        <f>VLOOKUP(A130,'[70]Reg Revenue'!$B:$C,2,FALSE)</f>
        <v>ROLL OFF RENT TEMP DAILY</v>
      </c>
      <c r="C130" s="11" t="s">
        <v>455</v>
      </c>
      <c r="D130" s="188">
        <f>IFERROR(VLOOKUP(A130,[70]Rates!$G$1:$O$707,9,FALSE),0)</f>
        <v>2.63</v>
      </c>
      <c r="E130" s="16">
        <f>IFERROR(VLOOKUP($A130,'[70]Reg Revenue'!$B:$R,3,0),0)</f>
        <v>491.80999999999995</v>
      </c>
      <c r="F130" s="16">
        <f>IFERROR(VLOOKUP($A130,'[70]Reg Revenue'!$B:$R,4,0),0)</f>
        <v>1739.75</v>
      </c>
      <c r="G130" s="16">
        <f>IFERROR(VLOOKUP($A130,'[70]Reg Revenue'!$B:$R,5,0),0)</f>
        <v>884.99</v>
      </c>
      <c r="H130" s="16">
        <f>IFERROR(VLOOKUP($A130,'[70]Reg Revenue'!$B:$R,6,0),0)</f>
        <v>2597.13</v>
      </c>
      <c r="I130" s="16">
        <f>IFERROR(VLOOKUP($A130,'[70]Reg Revenue'!$B:$R,7,0),0)</f>
        <v>769.27</v>
      </c>
      <c r="J130" s="16">
        <f>IFERROR(VLOOKUP($A130,'[70]Reg Revenue'!$B:$R,8,0),0)</f>
        <v>299.82</v>
      </c>
      <c r="K130" s="16">
        <f>IFERROR(VLOOKUP($A130,'[70]Reg Revenue'!$B:$R,9,0),0)</f>
        <v>289.29999999999995</v>
      </c>
      <c r="L130" s="16">
        <f>IFERROR(VLOOKUP($A130,'[70]Reg Revenue'!$B:$R,10,0),0)</f>
        <v>76.27</v>
      </c>
      <c r="M130" s="16">
        <f>IFERROR(VLOOKUP($A130,'[70]Reg Revenue'!$B:$R,11,0),0)+IFERROR(VLOOKUP($A130,'[70]Reg Revenue'!$B:$R,12,0),0)</f>
        <v>136.76</v>
      </c>
      <c r="N130" s="16">
        <f>IFERROR(VLOOKUP($A130,'[70]Reg Revenue'!$B:$R,13,0),0)</f>
        <v>178.84</v>
      </c>
      <c r="O130" s="16">
        <f>IFERROR(VLOOKUP($A130,'[70]Reg Revenue'!$B:$R,14,0),0)</f>
        <v>189.36</v>
      </c>
      <c r="P130" s="16">
        <f>IFERROR(VLOOKUP($A130,'[70]Reg Revenue'!$B:$R,15,0),0)</f>
        <v>168.32</v>
      </c>
      <c r="Q130" s="16">
        <f t="shared" si="31"/>
        <v>7821.6200000000008</v>
      </c>
      <c r="R130" s="17">
        <f>+VLOOKUP(A:A,'[70]Service Codes'!B:G,6,0)</f>
        <v>31002</v>
      </c>
      <c r="S130" s="263">
        <f t="shared" si="32"/>
        <v>187</v>
      </c>
      <c r="T130" s="263">
        <f t="shared" si="32"/>
        <v>661.50190114068448</v>
      </c>
      <c r="U130" s="263">
        <f t="shared" si="32"/>
        <v>336.49809885931563</v>
      </c>
      <c r="V130" s="263">
        <f t="shared" si="32"/>
        <v>987.50190114068448</v>
      </c>
      <c r="W130" s="263">
        <f t="shared" si="32"/>
        <v>292.49809885931558</v>
      </c>
      <c r="X130" s="263">
        <f t="shared" si="32"/>
        <v>114</v>
      </c>
      <c r="Y130" s="263">
        <f t="shared" si="32"/>
        <v>109.99999999999999</v>
      </c>
      <c r="Z130" s="263">
        <f t="shared" si="32"/>
        <v>29</v>
      </c>
      <c r="AA130" s="263">
        <f t="shared" si="32"/>
        <v>52</v>
      </c>
      <c r="AB130" s="263">
        <f t="shared" si="32"/>
        <v>68</v>
      </c>
      <c r="AC130" s="263">
        <f t="shared" si="32"/>
        <v>72.000000000000014</v>
      </c>
      <c r="AD130" s="263">
        <f t="shared" si="32"/>
        <v>64</v>
      </c>
      <c r="AE130" s="263">
        <f t="shared" si="33"/>
        <v>2974</v>
      </c>
      <c r="AF130" s="263">
        <f>+AVERAGE(S130:AD130)/30</f>
        <v>8.2611111111111111</v>
      </c>
      <c r="AG130" s="8"/>
      <c r="AH130"/>
      <c r="AL130"/>
      <c r="AM130" s="18">
        <f t="shared" si="35"/>
        <v>2.63</v>
      </c>
      <c r="AN130" s="248">
        <f t="shared" si="36"/>
        <v>0.36935862596814623</v>
      </c>
      <c r="AO130" s="18">
        <f t="shared" si="37"/>
        <v>1098.4725536292669</v>
      </c>
      <c r="AP130" s="18">
        <f t="shared" si="38"/>
        <v>2.9993586259681462</v>
      </c>
      <c r="AQ130" s="18">
        <f t="shared" si="39"/>
        <v>8920.0925536292671</v>
      </c>
      <c r="AS130" s="186"/>
      <c r="AT130" s="14">
        <f t="shared" si="40"/>
        <v>7821.62</v>
      </c>
    </row>
    <row r="131" spans="1:49" s="5" customFormat="1" x14ac:dyDescent="0.25">
      <c r="A131" s="15" t="s">
        <v>462</v>
      </c>
      <c r="B131" s="15" t="str">
        <f>VLOOKUP(A131,'[70]Reg Revenue'!$B:$C,2,FALSE)</f>
        <v>ROLL OFF RENT</v>
      </c>
      <c r="C131" s="11" t="s">
        <v>455</v>
      </c>
      <c r="D131" s="188">
        <f>IFERROR(VLOOKUP(A131,[70]Rates!$G$1:$O$707,9,FALSE),0)</f>
        <v>78.94</v>
      </c>
      <c r="E131" s="16">
        <f>IFERROR(VLOOKUP($A131,'[70]Reg Revenue'!$B:$R,3,0),0)</f>
        <v>1413.29</v>
      </c>
      <c r="F131" s="16">
        <f>IFERROR(VLOOKUP($A131,'[70]Reg Revenue'!$B:$R,4,0),0)</f>
        <v>1526.1699999999998</v>
      </c>
      <c r="G131" s="16">
        <f>IFERROR(VLOOKUP($A131,'[70]Reg Revenue'!$B:$R,5,0),0)</f>
        <v>1423.46</v>
      </c>
      <c r="H131" s="16">
        <f>IFERROR(VLOOKUP($A131,'[70]Reg Revenue'!$B:$R,6,0),0)</f>
        <v>1420.92</v>
      </c>
      <c r="I131" s="16">
        <f>IFERROR(VLOOKUP($A131,'[70]Reg Revenue'!$B:$R,7,0),0)</f>
        <v>1420.92</v>
      </c>
      <c r="J131" s="16">
        <f>IFERROR(VLOOKUP($A131,'[70]Reg Revenue'!$B:$R,8,0),0)</f>
        <v>1420.92</v>
      </c>
      <c r="K131" s="16">
        <f>IFERROR(VLOOKUP($A131,'[70]Reg Revenue'!$B:$R,9,0),0)</f>
        <v>1420.92</v>
      </c>
      <c r="L131" s="16">
        <f>IFERROR(VLOOKUP($A131,'[70]Reg Revenue'!$B:$R,10,0),0)</f>
        <v>1499.8600000000001</v>
      </c>
      <c r="M131" s="16">
        <f>IFERROR(VLOOKUP($A131,'[70]Reg Revenue'!$B:$R,11,0),0)+IFERROR(VLOOKUP($A131,'[70]Reg Revenue'!$B:$R,12,0),0)</f>
        <v>1578.8</v>
      </c>
      <c r="N131" s="16">
        <f>IFERROR(VLOOKUP($A131,'[70]Reg Revenue'!$B:$R,13,0),0)</f>
        <v>1626.72</v>
      </c>
      <c r="O131" s="16">
        <f>IFERROR(VLOOKUP($A131,'[70]Reg Revenue'!$B:$R,14,0),0)</f>
        <v>1609.34</v>
      </c>
      <c r="P131" s="16">
        <f>IFERROR(VLOOKUP($A131,'[70]Reg Revenue'!$B:$R,15,0),0)</f>
        <v>1499.86</v>
      </c>
      <c r="Q131" s="16">
        <f t="shared" si="31"/>
        <v>17861.18</v>
      </c>
      <c r="R131" s="17">
        <f>+VLOOKUP(A:A,'[70]Service Codes'!B:G,6,0)</f>
        <v>31002</v>
      </c>
      <c r="S131" s="263">
        <f t="shared" si="32"/>
        <v>17.9033443121358</v>
      </c>
      <c r="T131" s="263">
        <f t="shared" si="32"/>
        <v>19.333291107170002</v>
      </c>
      <c r="U131" s="263">
        <f t="shared" si="32"/>
        <v>18.032176336458072</v>
      </c>
      <c r="V131" s="263">
        <f t="shared" si="32"/>
        <v>18</v>
      </c>
      <c r="W131" s="263">
        <f t="shared" si="32"/>
        <v>18</v>
      </c>
      <c r="X131" s="263">
        <f t="shared" si="32"/>
        <v>18</v>
      </c>
      <c r="Y131" s="263">
        <f t="shared" si="32"/>
        <v>18</v>
      </c>
      <c r="Z131" s="263">
        <f t="shared" si="32"/>
        <v>19.000000000000004</v>
      </c>
      <c r="AA131" s="263">
        <f t="shared" si="32"/>
        <v>20</v>
      </c>
      <c r="AB131" s="263">
        <f t="shared" si="32"/>
        <v>20.607043324043577</v>
      </c>
      <c r="AC131" s="263">
        <f t="shared" si="32"/>
        <v>20.386876108436788</v>
      </c>
      <c r="AD131" s="263">
        <f t="shared" si="32"/>
        <v>19</v>
      </c>
      <c r="AE131" s="263">
        <f t="shared" si="33"/>
        <v>226.26273118824423</v>
      </c>
      <c r="AF131" s="263">
        <f>+AVERAGE(S131:AD131)</f>
        <v>18.855227599020353</v>
      </c>
      <c r="AG131" s="8"/>
      <c r="AH131"/>
      <c r="AL131"/>
      <c r="AM131" s="18">
        <f t="shared" si="35"/>
        <v>78.94</v>
      </c>
      <c r="AN131" s="248">
        <f t="shared" si="36"/>
        <v>11.086376400732115</v>
      </c>
      <c r="AO131" s="18">
        <f t="shared" si="37"/>
        <v>2508.4338034105454</v>
      </c>
      <c r="AP131" s="18">
        <f t="shared" si="38"/>
        <v>90.026376400732119</v>
      </c>
      <c r="AQ131" s="18">
        <f t="shared" si="39"/>
        <v>20369.613803410546</v>
      </c>
      <c r="AS131" s="186"/>
      <c r="AT131" s="14">
        <f t="shared" si="40"/>
        <v>17861.18</v>
      </c>
    </row>
    <row r="132" spans="1:49" s="216" customFormat="1" x14ac:dyDescent="0.25">
      <c r="A132" s="15" t="s">
        <v>463</v>
      </c>
      <c r="B132" s="15" t="str">
        <f>VLOOKUP(A132,'[70]Reg Revenue'!$B:$C,2,FALSE)</f>
        <v>20YD COMP MONTHLY RENT</v>
      </c>
      <c r="C132" s="11" t="s">
        <v>453</v>
      </c>
      <c r="D132" s="188">
        <f>IFERROR(VLOOKUP(A132,[70]Rates!$G$1:$O$707,9,FALSE),0)</f>
        <v>373.64</v>
      </c>
      <c r="E132" s="16">
        <f>IFERROR(VLOOKUP($A132,'[70]Reg Revenue'!$B:$R,3,0),0)</f>
        <v>373.64</v>
      </c>
      <c r="F132" s="16">
        <f>IFERROR(VLOOKUP($A132,'[70]Reg Revenue'!$B:$R,4,0),0)</f>
        <v>373.64</v>
      </c>
      <c r="G132" s="16">
        <f>IFERROR(VLOOKUP($A132,'[70]Reg Revenue'!$B:$R,5,0),0)</f>
        <v>373.64</v>
      </c>
      <c r="H132" s="16">
        <f>IFERROR(VLOOKUP($A132,'[70]Reg Revenue'!$B:$R,6,0),0)</f>
        <v>373.64</v>
      </c>
      <c r="I132" s="16">
        <f>IFERROR(VLOOKUP($A132,'[70]Reg Revenue'!$B:$R,7,0),0)</f>
        <v>373.64</v>
      </c>
      <c r="J132" s="16">
        <f>IFERROR(VLOOKUP($A132,'[70]Reg Revenue'!$B:$R,8,0),0)</f>
        <v>373.64</v>
      </c>
      <c r="K132" s="16">
        <f>IFERROR(VLOOKUP($A132,'[70]Reg Revenue'!$B:$R,9,0),0)</f>
        <v>373.64</v>
      </c>
      <c r="L132" s="16">
        <f>IFERROR(VLOOKUP($A132,'[70]Reg Revenue'!$B:$R,10,0),0)</f>
        <v>373.64</v>
      </c>
      <c r="M132" s="16">
        <f>IFERROR(VLOOKUP($A132,'[70]Reg Revenue'!$B:$R,11,0),0)+IFERROR(VLOOKUP($A132,'[70]Reg Revenue'!$B:$R,12,0),0)</f>
        <v>373.64</v>
      </c>
      <c r="N132" s="16">
        <f>IFERROR(VLOOKUP($A132,'[70]Reg Revenue'!$B:$R,13,0),0)</f>
        <v>373.64</v>
      </c>
      <c r="O132" s="16">
        <f>IFERROR(VLOOKUP($A132,'[70]Reg Revenue'!$B:$R,14,0),0)</f>
        <v>373.64</v>
      </c>
      <c r="P132" s="16">
        <f>IFERROR(VLOOKUP($A132,'[70]Reg Revenue'!$B:$R,15,0),0)</f>
        <v>373.64</v>
      </c>
      <c r="Q132" s="16">
        <f t="shared" si="31"/>
        <v>4483.6799999999994</v>
      </c>
      <c r="R132" s="17">
        <f>+VLOOKUP(A:A,'[70]Service Codes'!B:G,6,0)</f>
        <v>31002</v>
      </c>
      <c r="S132" s="263">
        <f t="shared" si="32"/>
        <v>1</v>
      </c>
      <c r="T132" s="263">
        <f t="shared" si="32"/>
        <v>1</v>
      </c>
      <c r="U132" s="263">
        <f t="shared" si="32"/>
        <v>1</v>
      </c>
      <c r="V132" s="263">
        <f t="shared" si="32"/>
        <v>1</v>
      </c>
      <c r="W132" s="263">
        <f t="shared" si="32"/>
        <v>1</v>
      </c>
      <c r="X132" s="263">
        <f t="shared" si="32"/>
        <v>1</v>
      </c>
      <c r="Y132" s="263">
        <f t="shared" si="32"/>
        <v>1</v>
      </c>
      <c r="Z132" s="263">
        <f t="shared" si="32"/>
        <v>1</v>
      </c>
      <c r="AA132" s="263">
        <f t="shared" si="32"/>
        <v>1</v>
      </c>
      <c r="AB132" s="263">
        <f t="shared" si="32"/>
        <v>1</v>
      </c>
      <c r="AC132" s="263">
        <f t="shared" si="32"/>
        <v>1</v>
      </c>
      <c r="AD132" s="263">
        <f t="shared" si="32"/>
        <v>1</v>
      </c>
      <c r="AE132" s="263">
        <f t="shared" si="33"/>
        <v>12</v>
      </c>
      <c r="AF132" s="263">
        <f>+AVERAGE(S132:AD132)</f>
        <v>1</v>
      </c>
      <c r="AG132" s="8"/>
      <c r="AH132"/>
      <c r="AL132"/>
      <c r="AM132" s="18">
        <f t="shared" si="35"/>
        <v>373.64</v>
      </c>
      <c r="AN132" s="248">
        <f t="shared" si="36"/>
        <v>52.474204185071542</v>
      </c>
      <c r="AO132" s="18">
        <f t="shared" si="37"/>
        <v>629.69045022085857</v>
      </c>
      <c r="AP132" s="18">
        <f t="shared" si="38"/>
        <v>426.11420418507151</v>
      </c>
      <c r="AQ132" s="18">
        <f t="shared" si="39"/>
        <v>5113.3704502208584</v>
      </c>
      <c r="AS132" s="186"/>
      <c r="AT132" s="14">
        <f t="shared" si="40"/>
        <v>4483.68</v>
      </c>
    </row>
    <row r="133" spans="1:49" s="2" customFormat="1" x14ac:dyDescent="0.25">
      <c r="A133" s="15" t="s">
        <v>464</v>
      </c>
      <c r="B133" s="15" t="str">
        <f>VLOOKUP(A133,'[70]Reg Revenue'!$B:$C,2,FALSE)</f>
        <v>ROLL OFF RENT TEMP MONTHLY</v>
      </c>
      <c r="C133" s="11" t="s">
        <v>455</v>
      </c>
      <c r="D133" s="188">
        <f>IFERROR(VLOOKUP(A133,[70]Rates!$G$1:$O$707,9,FALSE),0)</f>
        <v>79.31</v>
      </c>
      <c r="E133" s="16">
        <f>IFERROR(VLOOKUP($A133,'[70]Reg Revenue'!$B:$R,3,0),0)</f>
        <v>1816.36</v>
      </c>
      <c r="F133" s="16">
        <f>IFERROR(VLOOKUP($A133,'[70]Reg Revenue'!$B:$R,4,0),0)</f>
        <v>1842.58</v>
      </c>
      <c r="G133" s="16">
        <f>IFERROR(VLOOKUP($A133,'[70]Reg Revenue'!$B:$R,5,0),0)</f>
        <v>2335.6799999999998</v>
      </c>
      <c r="H133" s="16">
        <f>IFERROR(VLOOKUP($A133,'[70]Reg Revenue'!$B:$R,6,0),0)</f>
        <v>2133.67</v>
      </c>
      <c r="I133" s="16">
        <f>IFERROR(VLOOKUP($A133,'[70]Reg Revenue'!$B:$R,7,0),0)</f>
        <v>3381.1099999999997</v>
      </c>
      <c r="J133" s="16">
        <f>IFERROR(VLOOKUP($A133,'[70]Reg Revenue'!$B:$R,8,0),0)</f>
        <v>3173.87</v>
      </c>
      <c r="K133" s="16">
        <f>IFERROR(VLOOKUP($A133,'[70]Reg Revenue'!$B:$R,9,0),0)</f>
        <v>2413.0700000000002</v>
      </c>
      <c r="L133" s="16">
        <f>IFERROR(VLOOKUP($A133,'[70]Reg Revenue'!$B:$R,10,0),0)</f>
        <v>2119</v>
      </c>
      <c r="M133" s="16">
        <f>IFERROR(VLOOKUP($A133,'[70]Reg Revenue'!$B:$R,11,0),0)+IFERROR(VLOOKUP($A133,'[70]Reg Revenue'!$B:$R,12,0),0)</f>
        <v>2230.81</v>
      </c>
      <c r="N133" s="16">
        <f>IFERROR(VLOOKUP($A133,'[70]Reg Revenue'!$B:$R,13,0),0)</f>
        <v>2588.8199999999997</v>
      </c>
      <c r="O133" s="16">
        <f>IFERROR(VLOOKUP($A133,'[70]Reg Revenue'!$B:$R,14,0),0)</f>
        <v>2235.81</v>
      </c>
      <c r="P133" s="16">
        <f>IFERROR(VLOOKUP($A133,'[70]Reg Revenue'!$B:$R,15,0),0)</f>
        <v>2387.12</v>
      </c>
      <c r="Q133" s="16">
        <f t="shared" si="31"/>
        <v>28657.899999999998</v>
      </c>
      <c r="R133" s="17">
        <f>+VLOOKUP(A:A,'[70]Service Codes'!B:G,6,0)</f>
        <v>31002</v>
      </c>
      <c r="S133" s="263">
        <f t="shared" si="32"/>
        <v>22.902030008826124</v>
      </c>
      <c r="T133" s="263">
        <f t="shared" si="32"/>
        <v>23.232631446223678</v>
      </c>
      <c r="U133" s="263">
        <f t="shared" si="32"/>
        <v>29.450006304375233</v>
      </c>
      <c r="V133" s="263">
        <f t="shared" si="32"/>
        <v>26.902912621359224</v>
      </c>
      <c r="W133" s="263">
        <f t="shared" si="32"/>
        <v>42.631572311183959</v>
      </c>
      <c r="X133" s="263">
        <f t="shared" si="32"/>
        <v>40.018534863195057</v>
      </c>
      <c r="Y133" s="263">
        <f t="shared" si="32"/>
        <v>30.425797503467408</v>
      </c>
      <c r="Z133" s="263">
        <f t="shared" si="32"/>
        <v>26.717942251922835</v>
      </c>
      <c r="AA133" s="263">
        <f t="shared" si="32"/>
        <v>28.127726642289748</v>
      </c>
      <c r="AB133" s="263">
        <f t="shared" si="32"/>
        <v>32.641785399066947</v>
      </c>
      <c r="AC133" s="263">
        <f t="shared" si="32"/>
        <v>28.190770394653889</v>
      </c>
      <c r="AD133" s="263">
        <f t="shared" si="32"/>
        <v>30.098600428697512</v>
      </c>
      <c r="AE133" s="263">
        <f t="shared" si="33"/>
        <v>361.34031017526161</v>
      </c>
      <c r="AF133" s="263">
        <f>+AVERAGE(S133:AD133)</f>
        <v>30.111692514605135</v>
      </c>
      <c r="AG133" s="8"/>
      <c r="AL133"/>
      <c r="AM133" s="18">
        <f t="shared" si="35"/>
        <v>79.31</v>
      </c>
      <c r="AN133" s="248">
        <f t="shared" si="36"/>
        <v>11.138339401343604</v>
      </c>
      <c r="AO133" s="18">
        <f t="shared" si="37"/>
        <v>4024.7310141188354</v>
      </c>
      <c r="AP133" s="18">
        <f t="shared" si="38"/>
        <v>90.448339401343603</v>
      </c>
      <c r="AQ133" s="18">
        <f t="shared" si="39"/>
        <v>32682.631014118833</v>
      </c>
      <c r="AS133" s="186"/>
      <c r="AT133" s="14">
        <f t="shared" si="40"/>
        <v>28657.899999999998</v>
      </c>
    </row>
    <row r="134" spans="1:49" s="2" customFormat="1" x14ac:dyDescent="0.25">
      <c r="A134" s="15" t="s">
        <v>465</v>
      </c>
      <c r="B134" s="15" t="str">
        <f>VLOOKUP(A134,'[70]Reg Revenue'!$B:$C,2,FALSE)</f>
        <v>20YD CUST OWNED COMP-HAUL</v>
      </c>
      <c r="C134" s="11" t="s">
        <v>466</v>
      </c>
      <c r="D134" s="188">
        <f>IFERROR(VLOOKUP(A134,[70]Rates!$G$1:$O$707,9,FALSE),0)</f>
        <v>327.06</v>
      </c>
      <c r="E134" s="16">
        <f>IFERROR(VLOOKUP($A134,'[70]Reg Revenue'!$B:$R,3,0),0)</f>
        <v>3597.66</v>
      </c>
      <c r="F134" s="16">
        <f>IFERROR(VLOOKUP($A134,'[70]Reg Revenue'!$B:$R,4,0),0)</f>
        <v>3597.66</v>
      </c>
      <c r="G134" s="16">
        <f>IFERROR(VLOOKUP($A134,'[70]Reg Revenue'!$B:$R,5,0),0)</f>
        <v>4905.9000000000005</v>
      </c>
      <c r="H134" s="16">
        <f>IFERROR(VLOOKUP($A134,'[70]Reg Revenue'!$B:$R,6,0),0)</f>
        <v>5560.02</v>
      </c>
      <c r="I134" s="16">
        <f>IFERROR(VLOOKUP($A134,'[70]Reg Revenue'!$B:$R,7,0),0)</f>
        <v>3270.6</v>
      </c>
      <c r="J134" s="16">
        <f>IFERROR(VLOOKUP($A134,'[70]Reg Revenue'!$B:$R,8,0),0)</f>
        <v>2943.54</v>
      </c>
      <c r="K134" s="16">
        <f>IFERROR(VLOOKUP($A134,'[70]Reg Revenue'!$B:$R,9,0),0)</f>
        <v>3270.6</v>
      </c>
      <c r="L134" s="16">
        <f>IFERROR(VLOOKUP($A134,'[70]Reg Revenue'!$B:$R,10,0),0)</f>
        <v>2943.54</v>
      </c>
      <c r="M134" s="16">
        <f>IFERROR(VLOOKUP($A134,'[70]Reg Revenue'!$B:$R,11,0),0)+IFERROR(VLOOKUP($A134,'[70]Reg Revenue'!$B:$R,12,0),0)</f>
        <v>2616.48</v>
      </c>
      <c r="N134" s="16">
        <f>IFERROR(VLOOKUP($A134,'[70]Reg Revenue'!$B:$R,13,0),0)</f>
        <v>2289.42</v>
      </c>
      <c r="O134" s="16">
        <f>IFERROR(VLOOKUP($A134,'[70]Reg Revenue'!$B:$R,14,0),0)</f>
        <v>3270.6</v>
      </c>
      <c r="P134" s="16">
        <f>IFERROR(VLOOKUP($A134,'[70]Reg Revenue'!$B:$R,15,0),0)</f>
        <v>2616.48</v>
      </c>
      <c r="Q134" s="16">
        <f t="shared" si="31"/>
        <v>40882.5</v>
      </c>
      <c r="R134" s="17">
        <f>+VLOOKUP(A:A,'[70]Service Codes'!B:G,6,0)</f>
        <v>31000</v>
      </c>
      <c r="S134" s="264">
        <f t="shared" si="32"/>
        <v>11</v>
      </c>
      <c r="T134" s="264">
        <f t="shared" si="32"/>
        <v>11</v>
      </c>
      <c r="U134" s="264">
        <f t="shared" si="32"/>
        <v>15.000000000000002</v>
      </c>
      <c r="V134" s="264">
        <f t="shared" si="32"/>
        <v>17</v>
      </c>
      <c r="W134" s="264">
        <f t="shared" si="32"/>
        <v>10</v>
      </c>
      <c r="X134" s="264">
        <f t="shared" si="32"/>
        <v>9</v>
      </c>
      <c r="Y134" s="264">
        <f t="shared" si="32"/>
        <v>10</v>
      </c>
      <c r="Z134" s="264">
        <f t="shared" si="32"/>
        <v>9</v>
      </c>
      <c r="AA134" s="264">
        <f t="shared" si="32"/>
        <v>8</v>
      </c>
      <c r="AB134" s="264">
        <f t="shared" si="32"/>
        <v>7</v>
      </c>
      <c r="AC134" s="264">
        <f t="shared" si="32"/>
        <v>10</v>
      </c>
      <c r="AD134" s="264">
        <f t="shared" si="32"/>
        <v>8</v>
      </c>
      <c r="AE134" s="264">
        <f t="shared" si="33"/>
        <v>125</v>
      </c>
      <c r="AF134" s="264">
        <v>5</v>
      </c>
      <c r="AG134" s="8"/>
      <c r="AL134"/>
      <c r="AM134" s="18">
        <f t="shared" si="35"/>
        <v>327.06</v>
      </c>
      <c r="AN134" s="248">
        <f t="shared" si="36"/>
        <v>45.932483729711755</v>
      </c>
      <c r="AO134" s="18">
        <f t="shared" si="37"/>
        <v>5741.5604662139694</v>
      </c>
      <c r="AP134" s="18">
        <f t="shared" si="38"/>
        <v>372.99248372971175</v>
      </c>
      <c r="AQ134" s="18">
        <f t="shared" si="39"/>
        <v>46624.060466213967</v>
      </c>
      <c r="AS134" s="186"/>
      <c r="AT134" s="14">
        <f t="shared" si="40"/>
        <v>40882.5</v>
      </c>
    </row>
    <row r="135" spans="1:49" s="216" customFormat="1" x14ac:dyDescent="0.25">
      <c r="A135" s="15" t="s">
        <v>467</v>
      </c>
      <c r="B135" s="15" t="str">
        <f>VLOOKUP(A135,'[70]Reg Revenue'!$B:$C,2,FALSE)</f>
        <v>RO TIME CHRG - 15MIN</v>
      </c>
      <c r="C135" s="11" t="s">
        <v>408</v>
      </c>
      <c r="D135" s="188">
        <f>IFERROR(VLOOKUP(A135,[70]Rates!$G$1:$O$707,9,FALSE),0)</f>
        <v>30.26</v>
      </c>
      <c r="E135" s="16">
        <f>IFERROR(VLOOKUP($A135,'[70]Reg Revenue'!$B:$R,3,0),0)</f>
        <v>30.26</v>
      </c>
      <c r="F135" s="16">
        <f>IFERROR(VLOOKUP($A135,'[70]Reg Revenue'!$B:$R,4,0),0)</f>
        <v>0</v>
      </c>
      <c r="G135" s="16">
        <f>IFERROR(VLOOKUP($A135,'[70]Reg Revenue'!$B:$R,5,0),0)</f>
        <v>0</v>
      </c>
      <c r="H135" s="16">
        <f>IFERROR(VLOOKUP($A135,'[70]Reg Revenue'!$B:$R,6,0),0)</f>
        <v>0</v>
      </c>
      <c r="I135" s="16">
        <f>IFERROR(VLOOKUP($A135,'[70]Reg Revenue'!$B:$R,7,0),0)</f>
        <v>0</v>
      </c>
      <c r="J135" s="16">
        <f>IFERROR(VLOOKUP($A135,'[70]Reg Revenue'!$B:$R,8,0),0)</f>
        <v>0</v>
      </c>
      <c r="K135" s="16">
        <f>IFERROR(VLOOKUP($A135,'[70]Reg Revenue'!$B:$R,9,0),0)</f>
        <v>0</v>
      </c>
      <c r="L135" s="16">
        <f>IFERROR(VLOOKUP($A135,'[70]Reg Revenue'!$B:$R,10,0),0)</f>
        <v>0</v>
      </c>
      <c r="M135" s="16">
        <f>IFERROR(VLOOKUP($A135,'[70]Reg Revenue'!$B:$R,11,0),0)+IFERROR(VLOOKUP($A135,'[70]Reg Revenue'!$B:$R,12,0),0)</f>
        <v>0</v>
      </c>
      <c r="N135" s="16">
        <f>IFERROR(VLOOKUP($A135,'[70]Reg Revenue'!$B:$R,13,0),0)</f>
        <v>0</v>
      </c>
      <c r="O135" s="16">
        <f>IFERROR(VLOOKUP($A135,'[70]Reg Revenue'!$B:$R,14,0),0)</f>
        <v>181.56</v>
      </c>
      <c r="P135" s="16">
        <f>IFERROR(VLOOKUP($A135,'[70]Reg Revenue'!$B:$R,15,0),0)</f>
        <v>0</v>
      </c>
      <c r="Q135" s="16">
        <f t="shared" si="31"/>
        <v>211.82</v>
      </c>
      <c r="R135" s="17">
        <f>+VLOOKUP(A:A,'[70]Service Codes'!B:G,6,0)</f>
        <v>31010</v>
      </c>
      <c r="S135" s="16">
        <f t="shared" si="32"/>
        <v>1</v>
      </c>
      <c r="T135" s="16">
        <f t="shared" si="32"/>
        <v>0</v>
      </c>
      <c r="U135" s="16">
        <f t="shared" si="32"/>
        <v>0</v>
      </c>
      <c r="V135" s="16">
        <f t="shared" si="32"/>
        <v>0</v>
      </c>
      <c r="W135" s="16">
        <f t="shared" si="32"/>
        <v>0</v>
      </c>
      <c r="X135" s="16">
        <f t="shared" si="32"/>
        <v>0</v>
      </c>
      <c r="Y135" s="16">
        <f t="shared" si="32"/>
        <v>0</v>
      </c>
      <c r="Z135" s="16">
        <f t="shared" si="32"/>
        <v>0</v>
      </c>
      <c r="AA135" s="16">
        <f t="shared" si="32"/>
        <v>0</v>
      </c>
      <c r="AB135" s="16">
        <f t="shared" si="32"/>
        <v>0</v>
      </c>
      <c r="AC135" s="16">
        <f t="shared" si="32"/>
        <v>6</v>
      </c>
      <c r="AD135" s="16">
        <f t="shared" si="32"/>
        <v>0</v>
      </c>
      <c r="AE135" s="16">
        <f t="shared" si="33"/>
        <v>7</v>
      </c>
      <c r="AF135" s="16">
        <f>+AVERAGE(S135:AD135)</f>
        <v>0.58333333333333337</v>
      </c>
      <c r="AG135" s="8"/>
      <c r="AH135"/>
      <c r="AL135"/>
      <c r="AM135" s="18">
        <f t="shared" si="35"/>
        <v>30.26</v>
      </c>
      <c r="AN135" s="248">
        <f t="shared" si="36"/>
        <v>4.2497308067665802</v>
      </c>
      <c r="AO135" s="18">
        <f t="shared" si="37"/>
        <v>29.748115647366063</v>
      </c>
      <c r="AP135" s="18">
        <f t="shared" si="38"/>
        <v>34.509730806766584</v>
      </c>
      <c r="AQ135" s="18">
        <f t="shared" si="39"/>
        <v>241.56811564736608</v>
      </c>
      <c r="AS135" s="186"/>
      <c r="AT135" s="14">
        <f t="shared" si="40"/>
        <v>211.82000000000002</v>
      </c>
    </row>
    <row r="136" spans="1:49" s="2" customFormat="1" x14ac:dyDescent="0.25">
      <c r="A136" s="15" t="s">
        <v>468</v>
      </c>
      <c r="B136" s="15" t="str">
        <f>VLOOKUP(A136,'[70]Reg Revenue'!$B:$C,2,FALSE)</f>
        <v>RO TIME CHRG - MINIMUM</v>
      </c>
      <c r="C136" s="11" t="s">
        <v>408</v>
      </c>
      <c r="D136" s="188">
        <f>IFERROR(VLOOKUP(A136,[70]Rates!$G$1:$O$707,9,FALSE),0)</f>
        <v>65</v>
      </c>
      <c r="E136" s="16">
        <f>IFERROR(VLOOKUP($A136,'[70]Reg Revenue'!$B:$R,3,0),0)</f>
        <v>0</v>
      </c>
      <c r="F136" s="16">
        <f>IFERROR(VLOOKUP($A136,'[70]Reg Revenue'!$B:$R,4,0),0)</f>
        <v>65</v>
      </c>
      <c r="G136" s="16">
        <f>IFERROR(VLOOKUP($A136,'[70]Reg Revenue'!$B:$R,5,0),0)</f>
        <v>130</v>
      </c>
      <c r="H136" s="16">
        <f>IFERROR(VLOOKUP($A136,'[70]Reg Revenue'!$B:$R,6,0),0)</f>
        <v>0</v>
      </c>
      <c r="I136" s="16">
        <f>IFERROR(VLOOKUP($A136,'[70]Reg Revenue'!$B:$R,7,0),0)</f>
        <v>0</v>
      </c>
      <c r="J136" s="16">
        <f>IFERROR(VLOOKUP($A136,'[70]Reg Revenue'!$B:$R,8,0),0)</f>
        <v>65</v>
      </c>
      <c r="K136" s="16">
        <f>IFERROR(VLOOKUP($A136,'[70]Reg Revenue'!$B:$R,9,0),0)</f>
        <v>65</v>
      </c>
      <c r="L136" s="16">
        <f>IFERROR(VLOOKUP($A136,'[70]Reg Revenue'!$B:$R,10,0),0)</f>
        <v>0</v>
      </c>
      <c r="M136" s="16">
        <f>IFERROR(VLOOKUP($A136,'[70]Reg Revenue'!$B:$R,11,0),0)+IFERROR(VLOOKUP($A136,'[70]Reg Revenue'!$B:$R,12,0),0)</f>
        <v>130</v>
      </c>
      <c r="N136" s="16">
        <f>IFERROR(VLOOKUP($A136,'[70]Reg Revenue'!$B:$R,13,0),0)</f>
        <v>65</v>
      </c>
      <c r="O136" s="16">
        <f>IFERROR(VLOOKUP($A136,'[70]Reg Revenue'!$B:$R,14,0),0)</f>
        <v>65</v>
      </c>
      <c r="P136" s="16">
        <f>IFERROR(VLOOKUP($A136,'[70]Reg Revenue'!$B:$R,15,0),0)</f>
        <v>0</v>
      </c>
      <c r="Q136" s="16">
        <f t="shared" si="31"/>
        <v>585</v>
      </c>
      <c r="R136" s="17">
        <f>+VLOOKUP(A:A,'[70]Service Codes'!B:G,6,0)</f>
        <v>31010</v>
      </c>
      <c r="S136" s="16">
        <f t="shared" si="32"/>
        <v>0</v>
      </c>
      <c r="T136" s="16">
        <f t="shared" si="32"/>
        <v>1</v>
      </c>
      <c r="U136" s="16">
        <f t="shared" si="32"/>
        <v>2</v>
      </c>
      <c r="V136" s="16">
        <f t="shared" si="32"/>
        <v>0</v>
      </c>
      <c r="W136" s="16">
        <f t="shared" si="32"/>
        <v>0</v>
      </c>
      <c r="X136" s="16">
        <f t="shared" si="32"/>
        <v>1</v>
      </c>
      <c r="Y136" s="16">
        <f t="shared" si="32"/>
        <v>1</v>
      </c>
      <c r="Z136" s="16">
        <f t="shared" si="32"/>
        <v>0</v>
      </c>
      <c r="AA136" s="16">
        <f t="shared" si="32"/>
        <v>2</v>
      </c>
      <c r="AB136" s="16">
        <f t="shared" si="32"/>
        <v>1</v>
      </c>
      <c r="AC136" s="16">
        <f t="shared" si="32"/>
        <v>1</v>
      </c>
      <c r="AD136" s="16">
        <f t="shared" si="32"/>
        <v>0</v>
      </c>
      <c r="AE136" s="16">
        <f t="shared" si="33"/>
        <v>9</v>
      </c>
      <c r="AF136" s="16">
        <f>+AVERAGE(S136:AD136)</f>
        <v>0.75</v>
      </c>
      <c r="AG136" s="8"/>
      <c r="AL136"/>
      <c r="AM136" s="18">
        <f t="shared" si="35"/>
        <v>65</v>
      </c>
      <c r="AN136" s="248">
        <f t="shared" si="36"/>
        <v>9.1286352425587474</v>
      </c>
      <c r="AO136" s="18">
        <f t="shared" si="37"/>
        <v>82.157717183028723</v>
      </c>
      <c r="AP136" s="18">
        <f t="shared" si="38"/>
        <v>74.128635242558744</v>
      </c>
      <c r="AQ136" s="18">
        <f t="shared" si="39"/>
        <v>667.15771718302869</v>
      </c>
      <c r="AS136" s="186"/>
      <c r="AT136" s="14">
        <f t="shared" si="40"/>
        <v>585</v>
      </c>
    </row>
    <row r="137" spans="1:49" s="2" customFormat="1" x14ac:dyDescent="0.25">
      <c r="A137" s="15" t="s">
        <v>469</v>
      </c>
      <c r="B137" s="15" t="str">
        <f>VLOOKUP(A137,'[70]Reg Revenue'!$B:$C,2,FALSE)</f>
        <v>RETURN TRP - ROLL OFF</v>
      </c>
      <c r="C137" s="11" t="s">
        <v>413</v>
      </c>
      <c r="D137" s="188">
        <f>IFERROR(VLOOKUP(A137,[70]Rates!$G$1:$O$707,9,FALSE),0)</f>
        <v>58.94</v>
      </c>
      <c r="E137" s="16">
        <f>IFERROR(VLOOKUP($A137,'[70]Reg Revenue'!$B:$R,3,0),0)</f>
        <v>0</v>
      </c>
      <c r="F137" s="16">
        <f>IFERROR(VLOOKUP($A137,'[70]Reg Revenue'!$B:$R,4,0),0)</f>
        <v>0</v>
      </c>
      <c r="G137" s="16">
        <f>IFERROR(VLOOKUP($A137,'[70]Reg Revenue'!$B:$R,5,0),0)</f>
        <v>0</v>
      </c>
      <c r="H137" s="16">
        <f>IFERROR(VLOOKUP($A137,'[70]Reg Revenue'!$B:$R,6,0),0)</f>
        <v>0</v>
      </c>
      <c r="I137" s="16">
        <f>IFERROR(VLOOKUP($A137,'[70]Reg Revenue'!$B:$R,7,0),0)</f>
        <v>0</v>
      </c>
      <c r="J137" s="16">
        <f>IFERROR(VLOOKUP($A137,'[70]Reg Revenue'!$B:$R,8,0),0)</f>
        <v>58.94</v>
      </c>
      <c r="K137" s="16">
        <f>IFERROR(VLOOKUP($A137,'[70]Reg Revenue'!$B:$R,9,0),0)</f>
        <v>0</v>
      </c>
      <c r="L137" s="16">
        <f>IFERROR(VLOOKUP($A137,'[70]Reg Revenue'!$B:$R,10,0),0)</f>
        <v>0</v>
      </c>
      <c r="M137" s="16">
        <f>IFERROR(VLOOKUP($A137,'[70]Reg Revenue'!$B:$R,11,0),0)+IFERROR(VLOOKUP($A137,'[70]Reg Revenue'!$B:$R,12,0),0)</f>
        <v>0</v>
      </c>
      <c r="N137" s="16">
        <f>IFERROR(VLOOKUP($A137,'[70]Reg Revenue'!$B:$R,13,0),0)</f>
        <v>0</v>
      </c>
      <c r="O137" s="16">
        <f>IFERROR(VLOOKUP($A137,'[70]Reg Revenue'!$B:$R,14,0),0)</f>
        <v>0</v>
      </c>
      <c r="P137" s="16">
        <f>IFERROR(VLOOKUP($A137,'[70]Reg Revenue'!$B:$R,15,0),0)</f>
        <v>0</v>
      </c>
      <c r="Q137" s="16">
        <f t="shared" si="31"/>
        <v>58.94</v>
      </c>
      <c r="R137" s="17">
        <f>+VLOOKUP(A:A,'[70]Service Codes'!B:G,6,0)</f>
        <v>31001</v>
      </c>
      <c r="S137" s="16">
        <f t="shared" si="32"/>
        <v>0</v>
      </c>
      <c r="T137" s="16">
        <f t="shared" si="32"/>
        <v>0</v>
      </c>
      <c r="U137" s="16">
        <f t="shared" si="32"/>
        <v>0</v>
      </c>
      <c r="V137" s="16">
        <f t="shared" si="32"/>
        <v>0</v>
      </c>
      <c r="W137" s="16">
        <f t="shared" si="32"/>
        <v>0</v>
      </c>
      <c r="X137" s="16">
        <f t="shared" si="32"/>
        <v>1</v>
      </c>
      <c r="Y137" s="16">
        <f t="shared" si="32"/>
        <v>0</v>
      </c>
      <c r="Z137" s="16">
        <f t="shared" si="32"/>
        <v>0</v>
      </c>
      <c r="AA137" s="16">
        <f t="shared" si="32"/>
        <v>0</v>
      </c>
      <c r="AB137" s="16">
        <f t="shared" si="32"/>
        <v>0</v>
      </c>
      <c r="AC137" s="16">
        <f t="shared" si="32"/>
        <v>0</v>
      </c>
      <c r="AD137" s="16">
        <f t="shared" si="32"/>
        <v>0</v>
      </c>
      <c r="AE137" s="16">
        <f t="shared" si="33"/>
        <v>1</v>
      </c>
      <c r="AF137" s="16">
        <f>+AVERAGE(S137:AD137)</f>
        <v>8.3333333333333329E-2</v>
      </c>
      <c r="AG137" s="8"/>
      <c r="AL137"/>
      <c r="AM137" s="18">
        <f t="shared" si="35"/>
        <v>58.94</v>
      </c>
      <c r="AN137" s="248">
        <f t="shared" si="36"/>
        <v>8.2775655568678861</v>
      </c>
      <c r="AO137" s="18">
        <f t="shared" si="37"/>
        <v>8.2775655568678861</v>
      </c>
      <c r="AP137" s="18">
        <f t="shared" si="38"/>
        <v>67.217565556867882</v>
      </c>
      <c r="AQ137" s="18">
        <f t="shared" si="39"/>
        <v>67.217565556867882</v>
      </c>
      <c r="AS137" s="186"/>
      <c r="AT137" s="14">
        <f t="shared" si="40"/>
        <v>58.94</v>
      </c>
    </row>
    <row r="138" spans="1:49" s="2" customFormat="1" x14ac:dyDescent="0.25">
      <c r="A138" s="15" t="s">
        <v>470</v>
      </c>
      <c r="B138" s="15" t="str">
        <f>VLOOKUP(A138,'[70]Reg Revenue'!$B:$C,2,FALSE)</f>
        <v>FUEL AND MATERIAL SURCHARGE</v>
      </c>
      <c r="C138" s="11" t="s">
        <v>18</v>
      </c>
      <c r="D138" s="188">
        <f>IFERROR(VLOOKUP(A138,[70]Rates!$G$1:$O$707,9,FALSE),0)</f>
        <v>0</v>
      </c>
      <c r="E138" s="16">
        <f>IFERROR(VLOOKUP($A138,'[70]Reg Revenue'!$B:$R,3,0),0)</f>
        <v>0</v>
      </c>
      <c r="F138" s="16">
        <f>IFERROR(VLOOKUP($A138,'[70]Reg Revenue'!$B:$R,4,0),0)</f>
        <v>611.74000000000012</v>
      </c>
      <c r="G138" s="16">
        <f>IFERROR(VLOOKUP($A138,'[70]Reg Revenue'!$B:$R,5,0),0)</f>
        <v>1125.3999999999999</v>
      </c>
      <c r="H138" s="16">
        <f>IFERROR(VLOOKUP($A138,'[70]Reg Revenue'!$B:$R,6,0),0)</f>
        <v>1159.5400000000002</v>
      </c>
      <c r="I138" s="16">
        <f>IFERROR(VLOOKUP($A138,'[70]Reg Revenue'!$B:$R,7,0),0)</f>
        <v>721.94</v>
      </c>
      <c r="J138" s="16">
        <f>IFERROR(VLOOKUP($A138,'[70]Reg Revenue'!$B:$R,8,0),0)</f>
        <v>0</v>
      </c>
      <c r="K138" s="16">
        <f>IFERROR(VLOOKUP($A138,'[70]Reg Revenue'!$B:$R,9,0),0)</f>
        <v>520.47</v>
      </c>
      <c r="L138" s="16">
        <f>IFERROR(VLOOKUP($A138,'[70]Reg Revenue'!$B:$R,10,0),0)</f>
        <v>511.37999999999988</v>
      </c>
      <c r="M138" s="16">
        <f>IFERROR(VLOOKUP($A138,'[70]Reg Revenue'!$B:$R,11,0),0)+IFERROR(VLOOKUP($A138,'[70]Reg Revenue'!$B:$R,12,0),0)</f>
        <v>0</v>
      </c>
      <c r="N138" s="16">
        <f>IFERROR(VLOOKUP($A138,'[70]Reg Revenue'!$B:$R,13,0),0)</f>
        <v>0</v>
      </c>
      <c r="O138" s="16">
        <f>IFERROR(VLOOKUP($A138,'[70]Reg Revenue'!$B:$R,14,0),0)</f>
        <v>698.05000000000018</v>
      </c>
      <c r="P138" s="16">
        <f>IFERROR(VLOOKUP($A138,'[70]Reg Revenue'!$B:$R,15,0),0)</f>
        <v>623.2299999999999</v>
      </c>
      <c r="Q138" s="16">
        <f t="shared" si="31"/>
        <v>5971.75</v>
      </c>
      <c r="R138" s="17">
        <f>+VLOOKUP(A:A,'[70]Service Codes'!B:G,6,0)</f>
        <v>31008</v>
      </c>
      <c r="S138" s="16">
        <f t="shared" si="32"/>
        <v>0</v>
      </c>
      <c r="T138" s="16">
        <f t="shared" si="32"/>
        <v>0</v>
      </c>
      <c r="U138" s="16">
        <f t="shared" si="32"/>
        <v>0</v>
      </c>
      <c r="V138" s="16">
        <f t="shared" si="32"/>
        <v>0</v>
      </c>
      <c r="W138" s="16">
        <f t="shared" si="32"/>
        <v>0</v>
      </c>
      <c r="X138" s="16">
        <f t="shared" si="32"/>
        <v>0</v>
      </c>
      <c r="Y138" s="16">
        <f t="shared" si="32"/>
        <v>0</v>
      </c>
      <c r="Z138" s="16">
        <f t="shared" si="32"/>
        <v>0</v>
      </c>
      <c r="AA138" s="16">
        <f t="shared" si="32"/>
        <v>0</v>
      </c>
      <c r="AB138" s="16">
        <f t="shared" si="32"/>
        <v>0</v>
      </c>
      <c r="AC138" s="16">
        <f t="shared" si="32"/>
        <v>0</v>
      </c>
      <c r="AD138" s="16">
        <f t="shared" si="32"/>
        <v>0</v>
      </c>
      <c r="AE138" s="16">
        <f t="shared" si="33"/>
        <v>0</v>
      </c>
      <c r="AF138" s="16">
        <f>+AVERAGE(S138:AD138)</f>
        <v>0</v>
      </c>
      <c r="AG138" s="8"/>
      <c r="AL138"/>
      <c r="AM138" s="18">
        <f t="shared" si="35"/>
        <v>0</v>
      </c>
      <c r="AN138" s="248">
        <f t="shared" si="36"/>
        <v>0</v>
      </c>
      <c r="AO138" s="18">
        <f t="shared" si="37"/>
        <v>0</v>
      </c>
      <c r="AP138" s="18">
        <f t="shared" si="38"/>
        <v>0</v>
      </c>
      <c r="AQ138" s="18">
        <f t="shared" si="39"/>
        <v>0</v>
      </c>
      <c r="AS138" s="186"/>
      <c r="AT138" s="14"/>
    </row>
    <row r="139" spans="1:49" x14ac:dyDescent="0.25">
      <c r="A139" s="15"/>
      <c r="B139" s="15"/>
      <c r="C139" s="19"/>
      <c r="D139" s="15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8"/>
      <c r="AL139"/>
    </row>
    <row r="140" spans="1:49" s="20" customFormat="1" ht="15.75" thickBot="1" x14ac:dyDescent="0.3">
      <c r="B140" s="21" t="s">
        <v>471</v>
      </c>
      <c r="C140" s="21"/>
      <c r="D140" s="22"/>
      <c r="E140" s="23">
        <f t="shared" ref="E140:Q140" si="41">SUM(E123:E139)</f>
        <v>30561.41</v>
      </c>
      <c r="F140" s="23">
        <f t="shared" si="41"/>
        <v>36327.779999999992</v>
      </c>
      <c r="G140" s="23">
        <f t="shared" si="41"/>
        <v>44952.3</v>
      </c>
      <c r="H140" s="23">
        <f t="shared" si="41"/>
        <v>45299.609999999993</v>
      </c>
      <c r="I140" s="23">
        <f t="shared" si="41"/>
        <v>42514.85</v>
      </c>
      <c r="J140" s="23">
        <f t="shared" si="41"/>
        <v>42477.310000000005</v>
      </c>
      <c r="K140" s="23">
        <f t="shared" si="41"/>
        <v>37860.439999999995</v>
      </c>
      <c r="L140" s="23">
        <f t="shared" si="41"/>
        <v>24247.88</v>
      </c>
      <c r="M140" s="23">
        <f t="shared" si="41"/>
        <v>26964.86</v>
      </c>
      <c r="N140" s="23">
        <f t="shared" si="41"/>
        <v>28312.549999999996</v>
      </c>
      <c r="O140" s="23">
        <f t="shared" si="41"/>
        <v>36431.090000000004</v>
      </c>
      <c r="P140" s="23">
        <f t="shared" si="41"/>
        <v>32194.59</v>
      </c>
      <c r="Q140" s="23">
        <f t="shared" si="41"/>
        <v>428144.67</v>
      </c>
      <c r="R140" s="2"/>
      <c r="S140" s="24">
        <f t="shared" ref="S140:AF140" si="42">+SUM(S130:S134)</f>
        <v>239.80537432096193</v>
      </c>
      <c r="T140" s="24">
        <f t="shared" si="42"/>
        <v>716.06782369407813</v>
      </c>
      <c r="U140" s="24">
        <f t="shared" si="42"/>
        <v>399.98028150014892</v>
      </c>
      <c r="V140" s="24">
        <f t="shared" si="42"/>
        <v>1050.4048137620437</v>
      </c>
      <c r="W140" s="24">
        <f t="shared" si="42"/>
        <v>364.12967117049953</v>
      </c>
      <c r="X140" s="24">
        <f t="shared" si="42"/>
        <v>182.01853486319504</v>
      </c>
      <c r="Y140" s="24">
        <f t="shared" si="42"/>
        <v>169.42579750346741</v>
      </c>
      <c r="Z140" s="24">
        <f t="shared" si="42"/>
        <v>84.717942251922835</v>
      </c>
      <c r="AA140" s="24">
        <f t="shared" si="42"/>
        <v>109.12772664228974</v>
      </c>
      <c r="AB140" s="24">
        <f t="shared" si="42"/>
        <v>129.24882872311053</v>
      </c>
      <c r="AC140" s="24">
        <f t="shared" si="42"/>
        <v>131.5776465030907</v>
      </c>
      <c r="AD140" s="24">
        <f t="shared" si="42"/>
        <v>122.09860042869751</v>
      </c>
      <c r="AE140" s="24">
        <f t="shared" si="42"/>
        <v>3698.6030413635058</v>
      </c>
      <c r="AF140" s="24">
        <f t="shared" si="42"/>
        <v>63.228031224736597</v>
      </c>
      <c r="AG140" s="8"/>
      <c r="AL140"/>
      <c r="AO140" s="265">
        <f>SUM(AO123:AO139)</f>
        <v>59290.193784091309</v>
      </c>
      <c r="AP140" s="265"/>
      <c r="AQ140" s="266">
        <f>SUM(AQ123:AQ139)</f>
        <v>481463.11378409131</v>
      </c>
      <c r="AS140" s="251"/>
      <c r="AT140" s="266">
        <f>SUM(AT123:AT139)</f>
        <v>422172.92000000004</v>
      </c>
      <c r="AV140" s="256">
        <f>'[71]Consolidated IS (C)'!K21</f>
        <v>428144.67</v>
      </c>
      <c r="AW140" s="266">
        <f>AV140-AT140</f>
        <v>5971.7499999999418</v>
      </c>
    </row>
    <row r="141" spans="1:49" s="6" customFormat="1" x14ac:dyDescent="0.25">
      <c r="B141" s="252"/>
      <c r="C141" s="252"/>
      <c r="D141" s="267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9"/>
      <c r="R141" s="2"/>
      <c r="S141" s="270"/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8"/>
      <c r="AL141"/>
    </row>
    <row r="142" spans="1:49" s="6" customFormat="1" x14ac:dyDescent="0.25">
      <c r="B142" s="252"/>
      <c r="C142" s="252"/>
      <c r="D142" s="267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9"/>
      <c r="R142" s="2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8"/>
      <c r="AL142"/>
    </row>
    <row r="143" spans="1:49" x14ac:dyDescent="0.25">
      <c r="A143" s="2"/>
      <c r="B143" s="2"/>
      <c r="C143" s="2"/>
      <c r="E143" s="193"/>
      <c r="M143" s="271"/>
      <c r="R143" s="2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8"/>
      <c r="AL143"/>
      <c r="AO143" s="260"/>
    </row>
    <row r="144" spans="1:49" x14ac:dyDescent="0.25">
      <c r="A144" s="6" t="s">
        <v>472</v>
      </c>
      <c r="B144" s="6" t="s">
        <v>472</v>
      </c>
      <c r="D144" s="218"/>
      <c r="R144" s="2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8"/>
      <c r="AL144"/>
    </row>
    <row r="145" spans="1:49" x14ac:dyDescent="0.25">
      <c r="A145" s="15" t="s">
        <v>473</v>
      </c>
      <c r="B145" s="15" t="str">
        <f>VLOOKUP(A145,'[70]Reg Revenue'!$B:$C,2,FALSE)</f>
        <v>Disposal Fee Per Ton</v>
      </c>
      <c r="C145" s="11" t="s">
        <v>411</v>
      </c>
      <c r="D145" s="188">
        <f>IFERROR(VLOOKUP(A145,[70]Rates!$G$1:$O$707,9,FALSE),0)</f>
        <v>120</v>
      </c>
      <c r="E145" s="16">
        <f>IFERROR(VLOOKUP($A145,'[70]Reg Revenue'!$B:$R,3,0),0)</f>
        <v>31750.800000000003</v>
      </c>
      <c r="F145" s="16">
        <f>IFERROR(VLOOKUP($A145,'[70]Reg Revenue'!$B:$R,4,0),0)</f>
        <v>35894.400000000001</v>
      </c>
      <c r="G145" s="16">
        <f>IFERROR(VLOOKUP($A145,'[70]Reg Revenue'!$B:$R,5,0),0)</f>
        <v>46425.599999999999</v>
      </c>
      <c r="H145" s="16">
        <f>IFERROR(VLOOKUP($A145,'[70]Reg Revenue'!$B:$R,6,0),0)</f>
        <v>46910.400000000001</v>
      </c>
      <c r="I145" s="16">
        <f>IFERROR(VLOOKUP($A145,'[70]Reg Revenue'!$B:$R,7,0),0)</f>
        <v>40915.200000000004</v>
      </c>
      <c r="J145" s="16">
        <f>IFERROR(VLOOKUP($A145,'[70]Reg Revenue'!$B:$R,8,0),0)</f>
        <v>39614.400000000001</v>
      </c>
      <c r="K145" s="16">
        <f>IFERROR(VLOOKUP($A145,'[70]Reg Revenue'!$B:$R,9,0),0)</f>
        <v>44719.199999999997</v>
      </c>
      <c r="L145" s="16">
        <f>IFERROR(VLOOKUP($A145,'[70]Reg Revenue'!$B:$R,10,0),0)</f>
        <v>21279.599999999999</v>
      </c>
      <c r="M145" s="16">
        <f>IFERROR(VLOOKUP($A145,'[70]Reg Revenue'!$B:$R,11,0),0)+IFERROR(VLOOKUP($A145,'[70]Reg Revenue'!$B:$R,12,0),0)</f>
        <v>23461.200000000001</v>
      </c>
      <c r="N145" s="16">
        <f>IFERROR(VLOOKUP($A145,'[70]Reg Revenue'!$B:$R,13,0),0)</f>
        <v>28012.800000000003</v>
      </c>
      <c r="O145" s="16">
        <f>IFERROR(VLOOKUP($A145,'[70]Reg Revenue'!$B:$R,14,0),0)</f>
        <v>38304.799999999996</v>
      </c>
      <c r="P145" s="16">
        <f>IFERROR(VLOOKUP($A145,'[70]Reg Revenue'!$B:$R,15,0),0)</f>
        <v>36252</v>
      </c>
      <c r="Q145" s="16">
        <f>SUM(E145:P145)</f>
        <v>433540.39999999997</v>
      </c>
      <c r="R145" s="2">
        <f>+VLOOKUP(A:A,'[70]Service Codes'!B:G,6,0)</f>
        <v>31005</v>
      </c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8"/>
      <c r="AL145"/>
      <c r="AM145" s="18">
        <f>+D145</f>
        <v>120</v>
      </c>
      <c r="AN145" s="248"/>
      <c r="AO145" s="18">
        <f>+AQ145-Q145</f>
        <v>56143.481800000009</v>
      </c>
      <c r="AP145" s="18">
        <v>135.54</v>
      </c>
      <c r="AQ145" s="18">
        <f>Q145/D145*AP145</f>
        <v>489683.88179999997</v>
      </c>
      <c r="AT145" s="14">
        <f>AQ145</f>
        <v>489683.88179999997</v>
      </c>
    </row>
    <row r="146" spans="1:49" x14ac:dyDescent="0.25">
      <c r="A146" s="15" t="s">
        <v>474</v>
      </c>
      <c r="B146" s="15" t="str">
        <f>VLOOKUP(A146,'[70]Reg Revenue'!$B:$C,2,FALSE)</f>
        <v>DUMP FEE - APPLIANCE</v>
      </c>
      <c r="C146" s="11" t="s">
        <v>411</v>
      </c>
      <c r="D146" s="188">
        <f>IFERROR(VLOOKUP(A146,[70]Rates!$G$1:$O$707,9,FALSE),0)</f>
        <v>10</v>
      </c>
      <c r="E146" s="16">
        <f>IFERROR(VLOOKUP($A146,'[70]Reg Revenue'!$B:$R,3,0),0)</f>
        <v>20</v>
      </c>
      <c r="F146" s="16">
        <f>IFERROR(VLOOKUP($A146,'[70]Reg Revenue'!$B:$R,4,0),0)</f>
        <v>20</v>
      </c>
      <c r="G146" s="16">
        <f>IFERROR(VLOOKUP($A146,'[70]Reg Revenue'!$B:$R,5,0),0)</f>
        <v>50</v>
      </c>
      <c r="H146" s="16">
        <f>IFERROR(VLOOKUP($A146,'[70]Reg Revenue'!$B:$R,6,0),0)</f>
        <v>50</v>
      </c>
      <c r="I146" s="16">
        <f>IFERROR(VLOOKUP($A146,'[70]Reg Revenue'!$B:$R,7,0),0)</f>
        <v>10</v>
      </c>
      <c r="J146" s="16">
        <f>IFERROR(VLOOKUP($A146,'[70]Reg Revenue'!$B:$R,8,0),0)</f>
        <v>15</v>
      </c>
      <c r="K146" s="16">
        <f>IFERROR(VLOOKUP($A146,'[70]Reg Revenue'!$B:$R,9,0),0)</f>
        <v>55</v>
      </c>
      <c r="L146" s="16">
        <f>IFERROR(VLOOKUP($A146,'[70]Reg Revenue'!$B:$R,10,0),0)</f>
        <v>40</v>
      </c>
      <c r="M146" s="16">
        <f>IFERROR(VLOOKUP($A146,'[70]Reg Revenue'!$B:$R,11,0),0)+IFERROR(VLOOKUP($A146,'[70]Reg Revenue'!$B:$R,12,0),0)</f>
        <v>30</v>
      </c>
      <c r="N146" s="16">
        <f>IFERROR(VLOOKUP($A146,'[70]Reg Revenue'!$B:$R,13,0),0)</f>
        <v>40</v>
      </c>
      <c r="O146" s="16">
        <f>IFERROR(VLOOKUP($A146,'[70]Reg Revenue'!$B:$R,14,0),0)</f>
        <v>10</v>
      </c>
      <c r="P146" s="16">
        <f>IFERROR(VLOOKUP($A146,'[70]Reg Revenue'!$B:$R,15,0),0)</f>
        <v>20</v>
      </c>
      <c r="Q146" s="16">
        <f t="shared" ref="Q146:Q149" si="43">SUM(E146:P146)</f>
        <v>360</v>
      </c>
      <c r="R146" s="2">
        <f>+VLOOKUP(A:A,'[70]Service Codes'!B:G,6,0)</f>
        <v>31005</v>
      </c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8"/>
      <c r="AL146"/>
      <c r="AM146" s="18">
        <f>+D146</f>
        <v>10</v>
      </c>
      <c r="AN146" s="248"/>
      <c r="AO146" s="18">
        <f>+AQ146-Q146</f>
        <v>0</v>
      </c>
      <c r="AP146" s="18"/>
      <c r="AQ146" s="18">
        <f t="shared" ref="AQ146:AQ149" si="44">+Q146</f>
        <v>360</v>
      </c>
      <c r="AT146" s="14">
        <f t="shared" ref="AT146:AT149" si="45">AQ146</f>
        <v>360</v>
      </c>
    </row>
    <row r="147" spans="1:49" s="1" customFormat="1" x14ac:dyDescent="0.25">
      <c r="A147" s="15" t="s">
        <v>475</v>
      </c>
      <c r="B147" s="15" t="str">
        <f>VLOOKUP(A147,'[70]Reg Revenue'!$B:$C,2,FALSE)</f>
        <v>TIRE FEE - RO</v>
      </c>
      <c r="C147" s="11" t="s">
        <v>411</v>
      </c>
      <c r="D147" s="188">
        <f>IFERROR(VLOOKUP(A147,[70]Rates!$G$1:$O$707,9,FALSE),0)</f>
        <v>5</v>
      </c>
      <c r="E147" s="16">
        <f>IFERROR(VLOOKUP($A147,'[70]Reg Revenue'!$B:$R,3,0),0)</f>
        <v>34</v>
      </c>
      <c r="F147" s="16">
        <f>IFERROR(VLOOKUP($A147,'[70]Reg Revenue'!$B:$R,4,0),0)</f>
        <v>25</v>
      </c>
      <c r="G147" s="16">
        <f>IFERROR(VLOOKUP($A147,'[70]Reg Revenue'!$B:$R,5,0),0)</f>
        <v>134</v>
      </c>
      <c r="H147" s="16">
        <f>IFERROR(VLOOKUP($A147,'[70]Reg Revenue'!$B:$R,6,0),0)</f>
        <v>114</v>
      </c>
      <c r="I147" s="16">
        <f>IFERROR(VLOOKUP($A147,'[70]Reg Revenue'!$B:$R,7,0),0)</f>
        <v>4</v>
      </c>
      <c r="J147" s="16">
        <f>IFERROR(VLOOKUP($A147,'[70]Reg Revenue'!$B:$R,8,0),0)</f>
        <v>59</v>
      </c>
      <c r="K147" s="16">
        <f>IFERROR(VLOOKUP($A147,'[70]Reg Revenue'!$B:$R,9,0),0)</f>
        <v>72</v>
      </c>
      <c r="L147" s="16">
        <f>IFERROR(VLOOKUP($A147,'[70]Reg Revenue'!$B:$R,10,0),0)</f>
        <v>40</v>
      </c>
      <c r="M147" s="16">
        <f>IFERROR(VLOOKUP($A147,'[70]Reg Revenue'!$B:$R,11,0),0)+IFERROR(VLOOKUP($A147,'[70]Reg Revenue'!$B:$R,12,0),0)</f>
        <v>182</v>
      </c>
      <c r="N147" s="16">
        <f>IFERROR(VLOOKUP($A147,'[70]Reg Revenue'!$B:$R,13,0),0)</f>
        <v>84</v>
      </c>
      <c r="O147" s="16">
        <f>IFERROR(VLOOKUP($A147,'[70]Reg Revenue'!$B:$R,14,0),0)</f>
        <v>303</v>
      </c>
      <c r="P147" s="16">
        <f>IFERROR(VLOOKUP($A147,'[70]Reg Revenue'!$B:$R,15,0),0)</f>
        <v>54</v>
      </c>
      <c r="Q147" s="16">
        <f t="shared" si="43"/>
        <v>1105</v>
      </c>
      <c r="R147" s="2">
        <f>+VLOOKUP(A:A,'[70]Service Codes'!B:G,6,0)</f>
        <v>31005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8"/>
      <c r="AH147" s="4"/>
      <c r="AI147" s="4"/>
      <c r="AJ147" s="4"/>
      <c r="AK147" s="4"/>
      <c r="AL147"/>
      <c r="AM147" s="18">
        <f>+D147</f>
        <v>5</v>
      </c>
      <c r="AN147" s="248"/>
      <c r="AO147" s="18">
        <f>+AQ147-Q147</f>
        <v>0</v>
      </c>
      <c r="AP147" s="18"/>
      <c r="AQ147" s="18">
        <f t="shared" si="44"/>
        <v>1105</v>
      </c>
      <c r="AT147" s="14">
        <f t="shared" si="45"/>
        <v>1105</v>
      </c>
    </row>
    <row r="148" spans="1:49" x14ac:dyDescent="0.25">
      <c r="A148" s="15" t="s">
        <v>476</v>
      </c>
      <c r="B148" s="15" t="str">
        <f>VLOOKUP(A148,'[70]Reg Revenue'!$B:$C,2,FALSE)</f>
        <v>DISPOSAL TONNAGE-RH</v>
      </c>
      <c r="C148" s="11" t="s">
        <v>411</v>
      </c>
      <c r="D148" s="188">
        <v>128.49</v>
      </c>
      <c r="E148" s="16">
        <f>IFERROR(VLOOKUP($A148,'[70]Reg Revenue'!$B:$R,3,0),0)</f>
        <v>564.07000000000005</v>
      </c>
      <c r="F148" s="16">
        <f>IFERROR(VLOOKUP($A148,'[70]Reg Revenue'!$B:$R,4,0),0)</f>
        <v>0</v>
      </c>
      <c r="G148" s="16">
        <f>IFERROR(VLOOKUP($A148,'[70]Reg Revenue'!$B:$R,5,0),0)</f>
        <v>651.44000000000005</v>
      </c>
      <c r="H148" s="16">
        <f>IFERROR(VLOOKUP($A148,'[70]Reg Revenue'!$B:$R,6,0),0)</f>
        <v>593.62</v>
      </c>
      <c r="I148" s="16">
        <f>IFERROR(VLOOKUP($A148,'[70]Reg Revenue'!$B:$R,7,0),0)</f>
        <v>650.16</v>
      </c>
      <c r="J148" s="16">
        <f>IFERROR(VLOOKUP($A148,'[70]Reg Revenue'!$B:$R,8,0),0)</f>
        <v>0</v>
      </c>
      <c r="K148" s="16">
        <f>IFERROR(VLOOKUP($A148,'[70]Reg Revenue'!$B:$R,9,0),0)</f>
        <v>525.52</v>
      </c>
      <c r="L148" s="16">
        <f>IFERROR(VLOOKUP($A148,'[70]Reg Revenue'!$B:$R,10,0),0)</f>
        <v>751.67</v>
      </c>
      <c r="M148" s="16">
        <f>IFERROR(VLOOKUP($A148,'[70]Reg Revenue'!$B:$R,11,0),0)+IFERROR(VLOOKUP($A148,'[70]Reg Revenue'!$B:$R,12,0),0)</f>
        <v>0</v>
      </c>
      <c r="N148" s="16">
        <f>IFERROR(VLOOKUP($A148,'[70]Reg Revenue'!$B:$R,13,0),0)</f>
        <v>767.09</v>
      </c>
      <c r="O148" s="16">
        <f>IFERROR(VLOOKUP($A148,'[70]Reg Revenue'!$B:$R,14,0),0)</f>
        <v>707.41</v>
      </c>
      <c r="P148" s="16">
        <f>IFERROR(VLOOKUP($A148,'[70]Reg Revenue'!$B:$R,15,0),0)</f>
        <v>0</v>
      </c>
      <c r="Q148" s="16">
        <f t="shared" si="43"/>
        <v>5210.9799999999996</v>
      </c>
      <c r="R148" s="2">
        <f>+VLOOKUP(A:A,'[70]Service Codes'!B:G,6,0)</f>
        <v>31005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8"/>
      <c r="AL148"/>
      <c r="AM148" s="18">
        <f>+D148</f>
        <v>128.49</v>
      </c>
      <c r="AN148" s="248"/>
      <c r="AO148" s="18">
        <f>+AQ148-Q148</f>
        <v>957.11049887150784</v>
      </c>
      <c r="AP148" s="18">
        <v>152.09</v>
      </c>
      <c r="AQ148" s="18">
        <f>Q148/D148*AP148</f>
        <v>6168.0904988715074</v>
      </c>
      <c r="AT148" s="14">
        <f t="shared" si="45"/>
        <v>6168.0904988715074</v>
      </c>
    </row>
    <row r="149" spans="1:49" x14ac:dyDescent="0.25">
      <c r="A149" s="15" t="s">
        <v>477</v>
      </c>
      <c r="B149" s="15" t="str">
        <f>VLOOKUP(A149,'[70]Reg Revenue'!$B:$C,2,FALSE)</f>
        <v>DISPOSAL FEE METAL - RO</v>
      </c>
      <c r="C149" s="11" t="s">
        <v>411</v>
      </c>
      <c r="D149" s="188">
        <f>IFERROR(VLOOKUP(A149,[70]Rates!$G$1:$O$707,9,FALSE),0)</f>
        <v>34</v>
      </c>
      <c r="E149" s="16">
        <f>IFERROR(VLOOKUP($A149,'[70]Reg Revenue'!$B:$R,3,0),0)</f>
        <v>0</v>
      </c>
      <c r="F149" s="16">
        <f>IFERROR(VLOOKUP($A149,'[70]Reg Revenue'!$B:$R,4,0),0)</f>
        <v>83.7</v>
      </c>
      <c r="G149" s="16">
        <f>IFERROR(VLOOKUP($A149,'[70]Reg Revenue'!$B:$R,5,0),0)</f>
        <v>113.56</v>
      </c>
      <c r="H149" s="16">
        <f>IFERROR(VLOOKUP($A149,'[70]Reg Revenue'!$B:$R,6,0),0)</f>
        <v>76.8</v>
      </c>
      <c r="I149" s="16">
        <f>IFERROR(VLOOKUP($A149,'[70]Reg Revenue'!$B:$R,7,0),0)</f>
        <v>83.4</v>
      </c>
      <c r="J149" s="16">
        <f>IFERROR(VLOOKUP($A149,'[70]Reg Revenue'!$B:$R,8,0),0)</f>
        <v>78.599999999999994</v>
      </c>
      <c r="K149" s="16">
        <f>IFERROR(VLOOKUP($A149,'[70]Reg Revenue'!$B:$R,9,0),0)</f>
        <v>0</v>
      </c>
      <c r="L149" s="16">
        <f>IFERROR(VLOOKUP($A149,'[70]Reg Revenue'!$B:$R,10,0),0)</f>
        <v>101.1</v>
      </c>
      <c r="M149" s="16">
        <f>IFERROR(VLOOKUP($A149,'[70]Reg Revenue'!$B:$R,11,0),0)+IFERROR(VLOOKUP($A149,'[70]Reg Revenue'!$B:$R,12,0),0)</f>
        <v>0</v>
      </c>
      <c r="N149" s="16">
        <f>IFERROR(VLOOKUP($A149,'[70]Reg Revenue'!$B:$R,13,0),0)</f>
        <v>72.900000000000006</v>
      </c>
      <c r="O149" s="16">
        <f>IFERROR(VLOOKUP($A149,'[70]Reg Revenue'!$B:$R,14,0),0)</f>
        <v>0</v>
      </c>
      <c r="P149" s="16">
        <f>IFERROR(VLOOKUP($A149,'[70]Reg Revenue'!$B:$R,15,0),0)</f>
        <v>0</v>
      </c>
      <c r="Q149" s="16">
        <f t="shared" si="43"/>
        <v>610.06000000000006</v>
      </c>
      <c r="R149" s="2">
        <f>+VLOOKUP(A:A,'[70]Service Codes'!B:G,6,0)</f>
        <v>31005</v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8"/>
      <c r="AL149"/>
      <c r="AM149" s="18">
        <f>+D149</f>
        <v>34</v>
      </c>
      <c r="AN149" s="248"/>
      <c r="AO149" s="18">
        <f>+AQ149-Q149</f>
        <v>0</v>
      </c>
      <c r="AP149" s="18"/>
      <c r="AQ149" s="18">
        <f t="shared" si="44"/>
        <v>610.06000000000006</v>
      </c>
      <c r="AT149" s="14">
        <f t="shared" si="45"/>
        <v>610.06000000000006</v>
      </c>
    </row>
    <row r="150" spans="1:49" x14ac:dyDescent="0.25">
      <c r="A150"/>
      <c r="B150" s="15"/>
      <c r="C150" s="19"/>
      <c r="D150" s="19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8"/>
      <c r="AL150"/>
    </row>
    <row r="151" spans="1:49" s="20" customFormat="1" ht="15.75" thickBot="1" x14ac:dyDescent="0.3">
      <c r="B151" s="21" t="s">
        <v>478</v>
      </c>
      <c r="C151" s="21"/>
      <c r="D151" s="22"/>
      <c r="E151" s="23">
        <f t="shared" ref="E151:Q151" si="46">SUM(E145:E150)</f>
        <v>32368.870000000003</v>
      </c>
      <c r="F151" s="23">
        <f t="shared" si="46"/>
        <v>36023.1</v>
      </c>
      <c r="G151" s="23">
        <f t="shared" si="46"/>
        <v>47374.6</v>
      </c>
      <c r="H151" s="23">
        <f t="shared" si="46"/>
        <v>47744.820000000007</v>
      </c>
      <c r="I151" s="23">
        <f t="shared" si="46"/>
        <v>41662.760000000009</v>
      </c>
      <c r="J151" s="23">
        <f t="shared" si="46"/>
        <v>39767</v>
      </c>
      <c r="K151" s="23">
        <f t="shared" si="46"/>
        <v>45371.719999999994</v>
      </c>
      <c r="L151" s="23">
        <f t="shared" si="46"/>
        <v>22212.369999999995</v>
      </c>
      <c r="M151" s="23">
        <f t="shared" si="46"/>
        <v>23673.200000000001</v>
      </c>
      <c r="N151" s="23">
        <f t="shared" si="46"/>
        <v>28976.790000000005</v>
      </c>
      <c r="O151" s="23">
        <f t="shared" si="46"/>
        <v>39325.21</v>
      </c>
      <c r="P151" s="23">
        <f t="shared" si="46"/>
        <v>36326</v>
      </c>
      <c r="Q151" s="23">
        <f t="shared" si="46"/>
        <v>440826.43999999994</v>
      </c>
      <c r="R151" s="2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8"/>
      <c r="AL151"/>
      <c r="AO151" s="265">
        <f>+SUM(AO145:AO150)</f>
        <v>57100.592298871517</v>
      </c>
      <c r="AP151" s="265"/>
      <c r="AQ151" s="257">
        <f>+SUM(AQ145:AQ150)</f>
        <v>497927.03229887149</v>
      </c>
      <c r="AT151" s="257">
        <f>+SUM(AT145:AT150)</f>
        <v>497927.03229887149</v>
      </c>
      <c r="AV151" s="256">
        <f>'[71]Consolidated IS (C)'!K22</f>
        <v>441773.50799999997</v>
      </c>
      <c r="AW151" s="266">
        <f>AV151-AT151</f>
        <v>-56153.524298871518</v>
      </c>
    </row>
    <row r="152" spans="1:49" x14ac:dyDescent="0.25">
      <c r="A152"/>
      <c r="Q152" s="272"/>
      <c r="R152" s="2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8"/>
      <c r="AL152"/>
    </row>
    <row r="153" spans="1:49" x14ac:dyDescent="0.25">
      <c r="A153" s="2"/>
      <c r="C153" s="252"/>
      <c r="R153" s="2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8"/>
      <c r="AL153"/>
    </row>
    <row r="154" spans="1:49" s="2" customFormat="1" x14ac:dyDescent="0.25">
      <c r="B154" s="252"/>
      <c r="C154" s="252"/>
      <c r="D154" s="4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8"/>
      <c r="AH154" s="4"/>
      <c r="AI154" s="4"/>
      <c r="AJ154" s="4"/>
      <c r="AK154" s="4"/>
      <c r="AL154"/>
      <c r="AM154" s="4"/>
      <c r="AN154" s="4"/>
      <c r="AO154" s="4"/>
      <c r="AP154" s="4"/>
      <c r="AQ154" s="4"/>
    </row>
    <row r="155" spans="1:49" s="2" customFormat="1" x14ac:dyDescent="0.25">
      <c r="A155" s="25" t="s">
        <v>479</v>
      </c>
      <c r="B155" s="25" t="s">
        <v>479</v>
      </c>
      <c r="C155" s="25"/>
      <c r="E155" s="26"/>
      <c r="F155" s="26"/>
      <c r="G155" s="26"/>
      <c r="H155" s="26"/>
      <c r="I155" s="26"/>
      <c r="J155" s="26"/>
      <c r="K155" s="26"/>
      <c r="L155" s="26"/>
      <c r="Q155" s="14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8"/>
      <c r="AL155"/>
    </row>
    <row r="156" spans="1:49" s="2" customFormat="1" x14ac:dyDescent="0.25">
      <c r="A156" s="2" t="s">
        <v>480</v>
      </c>
      <c r="B156" s="4" t="str">
        <f>VLOOKUP(A156,'[70]Reg Revenue'!$B:$C,2,FALSE)</f>
        <v>LATE FEE</v>
      </c>
      <c r="C156" s="11"/>
      <c r="D156" s="188">
        <f>IFERROR(VLOOKUP(A156,[70]Rates!$G$1:$O$707,9,FALSE),0)</f>
        <v>0</v>
      </c>
      <c r="E156" s="16">
        <f>IFERROR(VLOOKUP($A156,'[70]Reg Revenue'!$B:$R,3,0),0)</f>
        <v>333.88</v>
      </c>
      <c r="F156" s="16">
        <f>IFERROR(VLOOKUP($A156,'[70]Reg Revenue'!$B:$R,4,0),0)</f>
        <v>651.58000000000004</v>
      </c>
      <c r="G156" s="16">
        <f>IFERROR(VLOOKUP($A156,'[70]Reg Revenue'!$B:$R,5,0),0)</f>
        <v>467.68999999999994</v>
      </c>
      <c r="H156" s="16">
        <f>IFERROR(VLOOKUP($A156,'[70]Reg Revenue'!$B:$R,6,0),0)</f>
        <v>620.3599999999999</v>
      </c>
      <c r="I156" s="16">
        <f>IFERROR(VLOOKUP($A156,'[70]Reg Revenue'!$B:$R,7,0),0)</f>
        <v>623.1099999999999</v>
      </c>
      <c r="J156" s="16">
        <f>IFERROR(VLOOKUP($A156,'[70]Reg Revenue'!$B:$R,8,0),0)</f>
        <v>258.45999999999998</v>
      </c>
      <c r="K156" s="16">
        <f>IFERROR(VLOOKUP($A156,'[70]Reg Revenue'!$B:$R,9,0),0)</f>
        <v>154.51</v>
      </c>
      <c r="L156" s="16">
        <f>IFERROR(VLOOKUP($A156,'[70]Reg Revenue'!$B:$R,10,0),0)</f>
        <v>264.22999999999996</v>
      </c>
      <c r="M156" s="16">
        <f>IFERROR(VLOOKUP($A156,'[70]Reg Revenue'!$B:$R,11,0),0)+IFERROR(VLOOKUP($A156,'[70]Reg Revenue'!$B:$R,12,0),0)</f>
        <v>186.25</v>
      </c>
      <c r="N156" s="16">
        <f>IFERROR(VLOOKUP($A156,'[70]Reg Revenue'!$B:$R,13,0),0)</f>
        <v>328.19000000000005</v>
      </c>
      <c r="O156" s="16">
        <f>IFERROR(VLOOKUP($A156,'[70]Reg Revenue'!$B:$R,14,0),0)</f>
        <v>321.4199999999999</v>
      </c>
      <c r="P156" s="16">
        <f>IFERROR(VLOOKUP($A156,'[70]Reg Revenue'!$B:$R,15,0),0)</f>
        <v>540.88</v>
      </c>
      <c r="Q156" s="16">
        <f>SUM(E156:P156)</f>
        <v>4750.5600000000004</v>
      </c>
      <c r="R156" s="2">
        <f>+VLOOKUP(A:A,'[70]Service Codes'!B:G,6,0)</f>
        <v>38000</v>
      </c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8"/>
      <c r="AL156"/>
    </row>
    <row r="157" spans="1:49" s="2" customFormat="1" x14ac:dyDescent="0.25">
      <c r="B157" s="15"/>
      <c r="C157" s="15"/>
      <c r="D157" s="12"/>
      <c r="E157" s="26"/>
      <c r="F157" s="13"/>
      <c r="G157" s="13"/>
      <c r="Q157" s="14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8"/>
      <c r="AL157"/>
    </row>
    <row r="158" spans="1:49" s="20" customFormat="1" ht="15.75" thickBot="1" x14ac:dyDescent="0.3">
      <c r="B158" s="21" t="s">
        <v>481</v>
      </c>
      <c r="C158" s="21"/>
      <c r="D158" s="22"/>
      <c r="E158" s="23">
        <f t="shared" ref="E158:Q158" si="47">SUM(E156:E157)</f>
        <v>333.88</v>
      </c>
      <c r="F158" s="23">
        <f t="shared" si="47"/>
        <v>651.58000000000004</v>
      </c>
      <c r="G158" s="23">
        <f t="shared" si="47"/>
        <v>467.68999999999994</v>
      </c>
      <c r="H158" s="23">
        <f t="shared" si="47"/>
        <v>620.3599999999999</v>
      </c>
      <c r="I158" s="23">
        <f t="shared" si="47"/>
        <v>623.1099999999999</v>
      </c>
      <c r="J158" s="23">
        <f t="shared" si="47"/>
        <v>258.45999999999998</v>
      </c>
      <c r="K158" s="23">
        <f t="shared" si="47"/>
        <v>154.51</v>
      </c>
      <c r="L158" s="23">
        <f t="shared" si="47"/>
        <v>264.22999999999996</v>
      </c>
      <c r="M158" s="23">
        <f t="shared" si="47"/>
        <v>186.25</v>
      </c>
      <c r="N158" s="23">
        <f t="shared" si="47"/>
        <v>328.19000000000005</v>
      </c>
      <c r="O158" s="23">
        <f t="shared" si="47"/>
        <v>321.4199999999999</v>
      </c>
      <c r="P158" s="23">
        <f t="shared" si="47"/>
        <v>540.88</v>
      </c>
      <c r="Q158" s="23">
        <f t="shared" si="47"/>
        <v>4750.5600000000004</v>
      </c>
      <c r="R158" s="2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8"/>
      <c r="AL158"/>
      <c r="AQ158" s="257">
        <f>+Q158</f>
        <v>4750.5600000000004</v>
      </c>
      <c r="AT158" s="257">
        <f>AQ158</f>
        <v>4750.5600000000004</v>
      </c>
      <c r="AV158" s="20">
        <f>'[71]Consolidated IS (C)'!K24</f>
        <v>4750.5600000000004</v>
      </c>
    </row>
    <row r="159" spans="1:49" x14ac:dyDescent="0.25">
      <c r="A159" s="2"/>
      <c r="B159" s="252"/>
      <c r="C159" s="252"/>
      <c r="R159" s="2"/>
      <c r="AG159" s="8"/>
      <c r="AL159"/>
    </row>
    <row r="160" spans="1:49" s="20" customFormat="1" ht="15.75" thickBot="1" x14ac:dyDescent="0.3">
      <c r="B160" s="21" t="s">
        <v>482</v>
      </c>
      <c r="C160" s="21"/>
      <c r="D160" s="22"/>
      <c r="E160" s="23">
        <f t="shared" ref="E160:P160" si="48">SUM(E46,E118,E140,E151,E158)</f>
        <v>318205.44999999995</v>
      </c>
      <c r="F160" s="23">
        <f t="shared" si="48"/>
        <v>329891.21999999986</v>
      </c>
      <c r="G160" s="23">
        <f t="shared" si="48"/>
        <v>367983.55999999994</v>
      </c>
      <c r="H160" s="23">
        <f t="shared" si="48"/>
        <v>371483.43</v>
      </c>
      <c r="I160" s="23">
        <f t="shared" si="48"/>
        <v>356410.69</v>
      </c>
      <c r="J160" s="23">
        <f t="shared" si="48"/>
        <v>340239.38000000006</v>
      </c>
      <c r="K160" s="23">
        <f t="shared" si="48"/>
        <v>339506.02999999991</v>
      </c>
      <c r="L160" s="23">
        <f t="shared" si="48"/>
        <v>294034.51</v>
      </c>
      <c r="M160" s="23">
        <f t="shared" si="48"/>
        <v>298876.38</v>
      </c>
      <c r="N160" s="23">
        <f t="shared" si="48"/>
        <v>309375.68999999994</v>
      </c>
      <c r="O160" s="23">
        <f t="shared" si="48"/>
        <v>332042.05999999994</v>
      </c>
      <c r="P160" s="23">
        <f t="shared" si="48"/>
        <v>326882.44</v>
      </c>
      <c r="Q160" s="23">
        <f>SUM(Q46,Q118,Q140,Q151,Q158)</f>
        <v>3984930.8400000003</v>
      </c>
      <c r="R160" s="2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73">
        <f>SUM(AF46,AF118,AF140,AF151,AF158)</f>
        <v>6717.0629205370524</v>
      </c>
      <c r="AG160" s="8"/>
      <c r="AL160"/>
      <c r="AO160" s="257">
        <f>+AO140+AO118+AO46+AO151</f>
        <v>566726.51690336713</v>
      </c>
      <c r="AP160" s="257"/>
      <c r="AQ160" s="257">
        <f>SUM(AQ46,AQ118,AQ140,AQ151,AQ158)</f>
        <v>4641069.9446445536</v>
      </c>
      <c r="AS160" s="251"/>
      <c r="AT160" s="257">
        <f>SUM(AT46,AT118,AT140,AT151,AT158)</f>
        <v>4131444.0200400585</v>
      </c>
      <c r="AV160" s="257">
        <f>SUM(AV46,AV118,AV140,AV151,AV158)</f>
        <v>4128567.9651300004</v>
      </c>
      <c r="AW160" s="257">
        <f>SUM(AW46,AW118,AW140,AW151,AW158)</f>
        <v>-2876.0549100585631</v>
      </c>
    </row>
    <row r="161" spans="1:48" x14ac:dyDescent="0.25">
      <c r="A161" s="6"/>
      <c r="R161" s="2"/>
      <c r="AG161" s="8"/>
      <c r="AL161"/>
    </row>
    <row r="162" spans="1:48" x14ac:dyDescent="0.25">
      <c r="AG162" s="8"/>
      <c r="AL162"/>
      <c r="AS162" s="4" t="s">
        <v>483</v>
      </c>
      <c r="AT162" s="274">
        <f>'[71]LG Public - Regulated'!C5</f>
        <v>4131516.8097804529</v>
      </c>
    </row>
    <row r="163" spans="1:48" x14ac:dyDescent="0.25">
      <c r="Q163" s="275">
        <f>+Q160-Q158</f>
        <v>3980180.2800000003</v>
      </c>
      <c r="AG163" s="8"/>
      <c r="AL163"/>
      <c r="AS163" s="4" t="s">
        <v>484</v>
      </c>
      <c r="AT163" s="271">
        <f>AT162-AT160</f>
        <v>72.78974039433524</v>
      </c>
      <c r="AV163" s="271">
        <f>AT162-AV160-'[71]Consolidated IS (C)'!K25</f>
        <v>-7.0485839387401938E-11</v>
      </c>
    </row>
    <row r="164" spans="1:48" x14ac:dyDescent="0.25">
      <c r="AG164" s="8"/>
      <c r="AL164"/>
      <c r="AT164" s="276">
        <f>AT163/AT162</f>
        <v>1.7618163920335896E-5</v>
      </c>
    </row>
    <row r="165" spans="1:48" x14ac:dyDescent="0.25">
      <c r="AG165" s="8"/>
      <c r="AL165"/>
    </row>
    <row r="166" spans="1:48" x14ac:dyDescent="0.25">
      <c r="AG166" s="8"/>
    </row>
    <row r="167" spans="1:48" x14ac:dyDescent="0.25">
      <c r="E167" s="277">
        <f t="shared" ref="E167:Q167" si="49">+E160/$Q$160</f>
        <v>7.9852188852542277E-2</v>
      </c>
      <c r="F167" s="277">
        <f t="shared" si="49"/>
        <v>8.2784678892946564E-2</v>
      </c>
      <c r="G167" s="277">
        <f t="shared" si="49"/>
        <v>9.2343775783069779E-2</v>
      </c>
      <c r="H167" s="277">
        <f t="shared" si="49"/>
        <v>9.3222052004295258E-2</v>
      </c>
      <c r="I167" s="277">
        <f t="shared" si="49"/>
        <v>8.9439617476523126E-2</v>
      </c>
      <c r="J167" s="277">
        <f t="shared" si="49"/>
        <v>8.538150187821078E-2</v>
      </c>
      <c r="K167" s="277">
        <f t="shared" si="49"/>
        <v>8.5197471080828063E-2</v>
      </c>
      <c r="L167" s="277">
        <f t="shared" si="49"/>
        <v>7.3786603031735426E-2</v>
      </c>
      <c r="M167" s="277">
        <f t="shared" si="49"/>
        <v>7.5001647958336956E-2</v>
      </c>
      <c r="N167" s="277">
        <f t="shared" si="49"/>
        <v>7.7636401338398109E-2</v>
      </c>
      <c r="O167" s="277">
        <f t="shared" si="49"/>
        <v>8.3324422262746195E-2</v>
      </c>
      <c r="P167" s="277">
        <f t="shared" si="49"/>
        <v>8.20296394403673E-2</v>
      </c>
      <c r="Q167" s="277">
        <f t="shared" si="49"/>
        <v>1</v>
      </c>
      <c r="AG167" s="8"/>
    </row>
    <row r="168" spans="1:48" x14ac:dyDescent="0.25">
      <c r="AG168" s="8"/>
    </row>
    <row r="169" spans="1:48" x14ac:dyDescent="0.25">
      <c r="AG169" s="8"/>
    </row>
    <row r="170" spans="1:48" x14ac:dyDescent="0.25">
      <c r="AG170" s="8"/>
    </row>
    <row r="171" spans="1:48" x14ac:dyDescent="0.25">
      <c r="AG171" s="8"/>
    </row>
    <row r="172" spans="1:48" x14ac:dyDescent="0.25">
      <c r="AG172" s="8"/>
    </row>
    <row r="173" spans="1:48" x14ac:dyDescent="0.25">
      <c r="AG173" s="8"/>
    </row>
  </sheetData>
  <conditionalFormatting sqref="A1:A12 A14:A1048576">
    <cfRule type="duplicateValues" dxfId="78" priority="3"/>
  </conditionalFormatting>
  <conditionalFormatting sqref="A13">
    <cfRule type="duplicateValues" dxfId="77" priority="1"/>
    <cfRule type="duplicateValues" dxfId="76" priority="2"/>
  </conditionalFormatting>
  <conditionalFormatting sqref="A65:A66">
    <cfRule type="duplicateValues" dxfId="75" priority="9"/>
  </conditionalFormatting>
  <conditionalFormatting sqref="A71">
    <cfRule type="duplicateValues" dxfId="74" priority="10"/>
  </conditionalFormatting>
  <conditionalFormatting sqref="A72:A73">
    <cfRule type="duplicateValues" dxfId="73" priority="5"/>
  </conditionalFormatting>
  <conditionalFormatting sqref="A80">
    <cfRule type="duplicateValues" dxfId="72" priority="11"/>
  </conditionalFormatting>
  <conditionalFormatting sqref="A89:A117 A63">
    <cfRule type="duplicateValues" dxfId="71" priority="15"/>
  </conditionalFormatting>
  <conditionalFormatting sqref="A130">
    <cfRule type="duplicateValues" dxfId="70" priority="8"/>
  </conditionalFormatting>
  <conditionalFormatting sqref="A131">
    <cfRule type="duplicateValues" dxfId="69" priority="6"/>
  </conditionalFormatting>
  <conditionalFormatting sqref="A132">
    <cfRule type="duplicateValues" dxfId="68" priority="13"/>
  </conditionalFormatting>
  <conditionalFormatting sqref="A135">
    <cfRule type="duplicateValues" dxfId="67" priority="7"/>
  </conditionalFormatting>
  <conditionalFormatting sqref="A148:A1048576 A133:A134 A81:A87 A67:A70 A64 A1:A2 A118:A129 A140:A146 A4:A12 A14:A62 A74:A79">
    <cfRule type="duplicateValues" dxfId="66" priority="14"/>
  </conditionalFormatting>
  <conditionalFormatting sqref="B120">
    <cfRule type="duplicateValues" dxfId="65" priority="4"/>
  </conditionalFormatting>
  <conditionalFormatting sqref="D139 A139">
    <cfRule type="duplicateValues" dxfId="64" priority="12"/>
  </conditionalFormatting>
  <pageMargins left="0.7" right="0.7" top="0.75" bottom="0.75" header="0.3" footer="0.3"/>
  <pageSetup scale="55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FF89-18D8-4FCF-9042-DC01618A8DD2}">
  <sheetPr>
    <tabColor rgb="FF92D050"/>
  </sheetPr>
  <dimension ref="A1:P266"/>
  <sheetViews>
    <sheetView topLeftCell="A124" zoomScaleNormal="100" workbookViewId="0">
      <selection activeCell="A162" sqref="A162:XFD209"/>
    </sheetView>
  </sheetViews>
  <sheetFormatPr defaultRowHeight="15" x14ac:dyDescent="0.25"/>
  <cols>
    <col min="1" max="1" width="55.42578125" customWidth="1"/>
    <col min="2" max="2" width="10.42578125" customWidth="1"/>
    <col min="4" max="4" width="14.85546875" bestFit="1" customWidth="1"/>
    <col min="6" max="6" width="0" hidden="1" customWidth="1"/>
    <col min="7" max="10" width="9.140625" hidden="1" customWidth="1"/>
    <col min="11" max="11" width="10.42578125" hidden="1" customWidth="1"/>
    <col min="12" max="12" width="9.140625" hidden="1" customWidth="1"/>
    <col min="13" max="13" width="14.85546875" hidden="1" customWidth="1"/>
    <col min="14" max="14" width="9.140625" hidden="1" customWidth="1"/>
  </cols>
  <sheetData>
    <row r="1" spans="1:13" x14ac:dyDescent="0.25">
      <c r="A1" s="1" t="s">
        <v>246</v>
      </c>
    </row>
    <row r="2" spans="1:13" x14ac:dyDescent="0.25">
      <c r="A2" s="11" t="s">
        <v>247</v>
      </c>
      <c r="F2" s="178"/>
      <c r="G2" s="178"/>
    </row>
    <row r="3" spans="1:13" x14ac:dyDescent="0.25">
      <c r="F3" s="168"/>
      <c r="G3" s="179"/>
    </row>
    <row r="4" spans="1:13" x14ac:dyDescent="0.25">
      <c r="A4" s="11"/>
      <c r="G4" s="179"/>
    </row>
    <row r="5" spans="1:13" x14ac:dyDescent="0.25">
      <c r="A5" s="11"/>
      <c r="F5" s="168"/>
    </row>
    <row r="6" spans="1:13" ht="60" x14ac:dyDescent="0.25">
      <c r="B6" s="169" t="s">
        <v>495</v>
      </c>
      <c r="C6" s="169" t="s">
        <v>249</v>
      </c>
      <c r="D6" s="170" t="s">
        <v>494</v>
      </c>
      <c r="G6" s="182" t="s">
        <v>182</v>
      </c>
      <c r="K6" s="169" t="s">
        <v>248</v>
      </c>
      <c r="L6" s="169" t="s">
        <v>249</v>
      </c>
      <c r="M6" s="170" t="s">
        <v>250</v>
      </c>
    </row>
    <row r="7" spans="1:13" x14ac:dyDescent="0.25">
      <c r="B7" s="171"/>
      <c r="C7" s="171"/>
      <c r="D7" s="172"/>
      <c r="G7" s="180"/>
      <c r="K7" s="171"/>
      <c r="L7" s="171"/>
      <c r="M7" s="172"/>
    </row>
    <row r="8" spans="1:13" hidden="1" x14ac:dyDescent="0.25">
      <c r="A8" s="158" t="s">
        <v>251</v>
      </c>
      <c r="B8" s="171"/>
      <c r="C8" s="171"/>
      <c r="D8" s="172"/>
      <c r="G8" s="180"/>
      <c r="K8" s="171"/>
      <c r="L8" s="171"/>
      <c r="M8" s="172"/>
    </row>
    <row r="9" spans="1:13" hidden="1" x14ac:dyDescent="0.25">
      <c r="A9" t="s">
        <v>252</v>
      </c>
      <c r="B9" s="187">
        <f>+IFERROR(INDEX('PSW DF Calc'!M:M,MATCH('Rate Sheet'!G9,'PSW DF Calc'!A:A,0)),K9)</f>
        <v>1</v>
      </c>
      <c r="C9" s="84">
        <f>+IFERROR(INDEX('PSW DF Calc'!L:L,MATCH(G9,'PSW DF Calc'!A:A,0)),0)</f>
        <v>0</v>
      </c>
      <c r="D9" s="173">
        <v>1</v>
      </c>
      <c r="G9" s="180"/>
      <c r="J9" s="18"/>
      <c r="K9" s="187">
        <v>1</v>
      </c>
      <c r="L9" s="84">
        <v>0</v>
      </c>
      <c r="M9" s="173">
        <v>1</v>
      </c>
    </row>
    <row r="10" spans="1:13" hidden="1" x14ac:dyDescent="0.25">
      <c r="B10" s="171"/>
      <c r="C10" s="171"/>
      <c r="D10" s="172"/>
      <c r="G10" s="180"/>
      <c r="J10" s="18"/>
      <c r="K10" s="171"/>
      <c r="L10" s="171"/>
      <c r="M10" s="172"/>
    </row>
    <row r="11" spans="1:13" hidden="1" x14ac:dyDescent="0.25">
      <c r="A11" s="158" t="s">
        <v>253</v>
      </c>
      <c r="B11" s="171"/>
      <c r="C11" s="171"/>
      <c r="D11" s="172"/>
      <c r="G11" s="180"/>
      <c r="J11" s="18"/>
      <c r="K11" s="171"/>
      <c r="L11" s="171"/>
      <c r="M11" s="172"/>
    </row>
    <row r="12" spans="1:13" hidden="1" x14ac:dyDescent="0.25">
      <c r="A12" t="s">
        <v>254</v>
      </c>
      <c r="B12" s="187">
        <f>+IFERROR(INDEX('PSW DF Calc'!M:M,MATCH('Rate Sheet'!G12,'PSW DF Calc'!A:A,0)),K12)</f>
        <v>36.015112322461619</v>
      </c>
      <c r="C12" s="84">
        <f>+IFERROR(INDEX('PSW DF Calc'!L:L,MATCH(G12,'PSW DF Calc'!A:A,0)),0)</f>
        <v>0</v>
      </c>
      <c r="D12" s="84">
        <f>+C12+B12</f>
        <v>36.015112322461619</v>
      </c>
      <c r="G12" s="180"/>
      <c r="J12" s="18"/>
      <c r="K12" s="187">
        <v>36.015112322461619</v>
      </c>
      <c r="L12" s="84">
        <v>0</v>
      </c>
      <c r="M12" s="84">
        <v>36.015112322461619</v>
      </c>
    </row>
    <row r="13" spans="1:13" hidden="1" x14ac:dyDescent="0.25">
      <c r="A13" t="s">
        <v>255</v>
      </c>
      <c r="B13" s="187">
        <f>+IFERROR(INDEX('PSW DF Calc'!M:M,MATCH('Rate Sheet'!G13,'PSW DF Calc'!A:A,0)),K13)</f>
        <v>12.008838909294516</v>
      </c>
      <c r="C13" s="84">
        <f>+IFERROR(INDEX('PSW DF Calc'!L:L,MATCH(G13,'PSW DF Calc'!A:A,0)),0)</f>
        <v>0</v>
      </c>
      <c r="D13" s="84">
        <f>+C13+B13</f>
        <v>12.008838909294516</v>
      </c>
      <c r="G13" s="180"/>
      <c r="J13" s="18"/>
      <c r="K13" s="187">
        <v>12.008838909294516</v>
      </c>
      <c r="L13" s="84">
        <v>0</v>
      </c>
      <c r="M13" s="84">
        <v>12.008838909294516</v>
      </c>
    </row>
    <row r="14" spans="1:13" hidden="1" x14ac:dyDescent="0.25">
      <c r="B14" s="171"/>
      <c r="C14" s="171"/>
      <c r="D14" s="172"/>
      <c r="G14" s="180"/>
      <c r="J14" s="18"/>
      <c r="K14" s="171"/>
      <c r="L14" s="171"/>
      <c r="M14" s="172"/>
    </row>
    <row r="15" spans="1:13" hidden="1" x14ac:dyDescent="0.25">
      <c r="A15" s="158" t="s">
        <v>256</v>
      </c>
      <c r="B15" s="171"/>
      <c r="C15" s="171"/>
      <c r="D15" s="172"/>
      <c r="G15" s="180"/>
      <c r="J15" s="18"/>
      <c r="K15" s="171"/>
      <c r="L15" s="171"/>
      <c r="M15" s="172"/>
    </row>
    <row r="16" spans="1:13" hidden="1" x14ac:dyDescent="0.25">
      <c r="A16" t="s">
        <v>257</v>
      </c>
      <c r="B16" s="187">
        <f>+IFERROR(INDEX('PSW DF Calc'!M:M,MATCH('Rate Sheet'!G16,'PSW DF Calc'!A:A,0)),K16)</f>
        <v>18.007556161230809</v>
      </c>
      <c r="C16" s="84">
        <f>+IFERROR(INDEX('PSW DF Calc'!L:L,MATCH(G16,'PSW DF Calc'!A:A,0)),0)</f>
        <v>0</v>
      </c>
      <c r="D16" s="84">
        <f>+C16+B16</f>
        <v>18.007556161230809</v>
      </c>
      <c r="G16" s="180"/>
      <c r="J16" s="18"/>
      <c r="K16" s="187">
        <v>18.007556161230809</v>
      </c>
      <c r="L16" s="84">
        <v>0</v>
      </c>
      <c r="M16" s="84">
        <v>18.007556161230809</v>
      </c>
    </row>
    <row r="17" spans="1:13" hidden="1" x14ac:dyDescent="0.25">
      <c r="B17" s="171"/>
      <c r="C17" s="171"/>
      <c r="D17" s="172"/>
      <c r="G17" s="180"/>
      <c r="J17" s="18"/>
      <c r="K17" s="171"/>
      <c r="L17" s="171"/>
      <c r="M17" s="172"/>
    </row>
    <row r="18" spans="1:13" hidden="1" x14ac:dyDescent="0.25">
      <c r="A18" s="158" t="s">
        <v>258</v>
      </c>
      <c r="B18" s="171"/>
      <c r="C18" s="171"/>
      <c r="D18" s="172"/>
      <c r="G18" s="180"/>
      <c r="J18" s="18"/>
      <c r="K18" s="171"/>
      <c r="L18" s="171"/>
      <c r="M18" s="172"/>
    </row>
    <row r="19" spans="1:13" hidden="1" x14ac:dyDescent="0.25">
      <c r="A19" t="s">
        <v>259</v>
      </c>
      <c r="B19" s="187">
        <f>+IFERROR(INDEX('PSW DF Calc'!M:M,MATCH('Rate Sheet'!G19,'PSW DF Calc'!A:A,0)),K19)</f>
        <v>19.809452217896084</v>
      </c>
      <c r="C19" s="84">
        <f>+IFERROR(INDEX('PSW DF Calc'!L:L,MATCH(G19,'PSW DF Calc'!A:A,0)),0)</f>
        <v>0</v>
      </c>
      <c r="D19" s="84">
        <f t="shared" ref="D19:D20" si="0">+C19+B19</f>
        <v>19.809452217896084</v>
      </c>
      <c r="G19" s="180"/>
      <c r="J19" s="18"/>
      <c r="K19" s="187">
        <v>19.809452217896084</v>
      </c>
      <c r="L19" s="84">
        <v>0</v>
      </c>
      <c r="M19" s="84">
        <v>19.809452217896084</v>
      </c>
    </row>
    <row r="20" spans="1:13" hidden="1" x14ac:dyDescent="0.25">
      <c r="A20" t="s">
        <v>260</v>
      </c>
      <c r="B20" s="187">
        <f>+IFERROR(INDEX('PSW DF Calc'!M:M,MATCH('Rate Sheet'!G20,'PSW DF Calc'!A:A,0)),K20)</f>
        <v>19.809452217896084</v>
      </c>
      <c r="C20" s="84">
        <f>+IFERROR(INDEX('PSW DF Calc'!L:L,MATCH(G20,'PSW DF Calc'!A:A,0)),0)</f>
        <v>0</v>
      </c>
      <c r="D20" s="84">
        <f t="shared" si="0"/>
        <v>19.809452217896084</v>
      </c>
      <c r="G20" s="180"/>
      <c r="J20" s="18"/>
      <c r="K20" s="187">
        <v>19.809452217896084</v>
      </c>
      <c r="L20" s="84">
        <v>0</v>
      </c>
      <c r="M20" s="84">
        <v>19.809452217896084</v>
      </c>
    </row>
    <row r="21" spans="1:13" hidden="1" x14ac:dyDescent="0.25">
      <c r="B21" s="171"/>
      <c r="C21" s="171"/>
      <c r="D21" s="172"/>
      <c r="G21" s="180"/>
      <c r="J21" s="18"/>
      <c r="K21" s="171"/>
      <c r="L21" s="171"/>
      <c r="M21" s="172"/>
    </row>
    <row r="22" spans="1:13" hidden="1" x14ac:dyDescent="0.25">
      <c r="A22" s="158" t="s">
        <v>261</v>
      </c>
      <c r="B22" s="175"/>
      <c r="C22" s="84"/>
      <c r="D22" s="84"/>
      <c r="G22" s="180"/>
      <c r="J22" s="18"/>
      <c r="K22" s="175"/>
      <c r="L22" s="84"/>
      <c r="M22" s="84"/>
    </row>
    <row r="23" spans="1:13" hidden="1" x14ac:dyDescent="0.25">
      <c r="A23" t="s">
        <v>262</v>
      </c>
      <c r="B23" s="187">
        <f>+IFERROR(INDEX('PSW DF Calc'!M:M,MATCH('Rate Sheet'!G23,'PSW DF Calc'!A:A,0)),K23)</f>
        <v>77.185015895636568</v>
      </c>
      <c r="C23" s="84">
        <f>+IFERROR(INDEX('PSW DF Calc'!L:L,MATCH(G23,'PSW DF Calc'!A:A,0)),0)</f>
        <v>0</v>
      </c>
      <c r="D23" s="84">
        <f t="shared" ref="D23:D24" si="1">+C23+B23</f>
        <v>77.185015895636568</v>
      </c>
      <c r="G23" s="180"/>
      <c r="J23" s="18"/>
      <c r="K23" s="175">
        <v>77.185015895636568</v>
      </c>
      <c r="L23" s="84">
        <v>0</v>
      </c>
      <c r="M23" s="84">
        <v>77.185015895636568</v>
      </c>
    </row>
    <row r="24" spans="1:13" hidden="1" x14ac:dyDescent="0.25">
      <c r="A24" t="s">
        <v>263</v>
      </c>
      <c r="B24" s="187">
        <f>+IFERROR(INDEX('PSW DF Calc'!M:M,MATCH('Rate Sheet'!G24,'PSW DF Calc'!A:A,0)),K24)</f>
        <v>77.185015895636568</v>
      </c>
      <c r="C24" s="84">
        <f>+IFERROR(INDEX('PSW DF Calc'!L:L,MATCH(G24,'PSW DF Calc'!A:A,0)),0)</f>
        <v>0</v>
      </c>
      <c r="D24" s="84">
        <f t="shared" si="1"/>
        <v>77.185015895636568</v>
      </c>
      <c r="G24" s="180"/>
      <c r="J24" s="18"/>
      <c r="K24" s="175">
        <v>77.185015895636568</v>
      </c>
      <c r="L24" s="84">
        <v>0</v>
      </c>
      <c r="M24" s="84">
        <v>77.185015895636568</v>
      </c>
    </row>
    <row r="25" spans="1:13" hidden="1" x14ac:dyDescent="0.25">
      <c r="B25" s="175">
        <v>0</v>
      </c>
      <c r="C25" s="84"/>
      <c r="D25" s="174"/>
      <c r="G25" s="180"/>
      <c r="J25" s="18"/>
      <c r="K25" s="175">
        <v>0</v>
      </c>
      <c r="L25" s="84"/>
      <c r="M25" s="174"/>
    </row>
    <row r="26" spans="1:13" hidden="1" x14ac:dyDescent="0.25">
      <c r="A26" s="158" t="s">
        <v>264</v>
      </c>
      <c r="B26" s="175"/>
      <c r="C26" s="84"/>
      <c r="D26" s="84"/>
      <c r="G26" s="180"/>
      <c r="J26" s="18"/>
      <c r="K26" s="175"/>
      <c r="L26" s="84"/>
      <c r="M26" s="84"/>
    </row>
    <row r="27" spans="1:13" hidden="1" x14ac:dyDescent="0.25">
      <c r="A27" t="s">
        <v>265</v>
      </c>
      <c r="B27" s="187">
        <f>+IFERROR(INDEX('PSW DF Calc'!M:M,MATCH('Rate Sheet'!G27,'PSW DF Calc'!A:A,0)),K27)</f>
        <v>67.217565556867882</v>
      </c>
      <c r="C27" s="84">
        <f>+IFERROR(INDEX('PSW DF Calc'!L:L,MATCH(G27,'PSW DF Calc'!A:A,0)),0)</f>
        <v>0</v>
      </c>
      <c r="D27" s="84">
        <f t="shared" ref="D27:D29" si="2">+C27+B27</f>
        <v>67.217565556867882</v>
      </c>
      <c r="G27" s="180"/>
      <c r="J27" s="18"/>
      <c r="K27" s="175">
        <v>67.217565556867882</v>
      </c>
      <c r="L27" s="84">
        <v>0</v>
      </c>
      <c r="M27" s="84">
        <v>67.217565556867882</v>
      </c>
    </row>
    <row r="28" spans="1:13" hidden="1" x14ac:dyDescent="0.25">
      <c r="A28" t="s">
        <v>266</v>
      </c>
      <c r="B28" s="187">
        <f>+IFERROR(INDEX('PSW DF Calc'!M:M,MATCH('Rate Sheet'!G28,'PSW DF Calc'!A:A,0)),K28)</f>
        <v>9.1235243375456925</v>
      </c>
      <c r="C28" s="84">
        <f>+IFERROR(INDEX('PSW DF Calc'!L:L,MATCH(G28,'PSW DF Calc'!A:A,0)),0)</f>
        <v>0</v>
      </c>
      <c r="D28" s="84">
        <f t="shared" si="2"/>
        <v>9.1235243375456925</v>
      </c>
      <c r="G28" s="180"/>
      <c r="J28" s="18"/>
      <c r="K28" s="175">
        <v>9.1235243375456925</v>
      </c>
      <c r="L28" s="84">
        <v>0</v>
      </c>
      <c r="M28" s="84">
        <v>9.1235243375456925</v>
      </c>
    </row>
    <row r="29" spans="1:13" hidden="1" x14ac:dyDescent="0.25">
      <c r="A29" t="s">
        <v>267</v>
      </c>
      <c r="B29" s="187">
        <f>+IFERROR(INDEX('PSW DF Calc'!M:M,MATCH('Rate Sheet'!G29,'PSW DF Calc'!A:A,0)),K29)</f>
        <v>9.1235243375456925</v>
      </c>
      <c r="C29" s="84">
        <f>+IFERROR(INDEX('PSW DF Calc'!L:L,MATCH(G29,'PSW DF Calc'!A:A,0)),0)</f>
        <v>0</v>
      </c>
      <c r="D29" s="84">
        <f t="shared" si="2"/>
        <v>9.1235243375456925</v>
      </c>
      <c r="G29" s="180"/>
      <c r="J29" s="18"/>
      <c r="K29" s="175">
        <v>9.1235243375456925</v>
      </c>
      <c r="L29" s="84">
        <v>0</v>
      </c>
      <c r="M29" s="84">
        <v>9.1235243375456925</v>
      </c>
    </row>
    <row r="30" spans="1:13" hidden="1" x14ac:dyDescent="0.25">
      <c r="B30" s="175"/>
      <c r="C30" s="84"/>
      <c r="D30" s="84"/>
      <c r="G30" s="180"/>
      <c r="J30" s="18"/>
      <c r="K30" s="175"/>
      <c r="L30" s="84"/>
      <c r="M30" s="84"/>
    </row>
    <row r="31" spans="1:13" hidden="1" x14ac:dyDescent="0.25">
      <c r="A31" s="158" t="s">
        <v>268</v>
      </c>
      <c r="B31" s="175"/>
      <c r="C31" s="84"/>
      <c r="D31" s="84"/>
      <c r="G31" s="180"/>
      <c r="J31" s="18"/>
      <c r="K31" s="175"/>
      <c r="L31" s="84"/>
      <c r="M31" s="84"/>
    </row>
    <row r="32" spans="1:13" hidden="1" x14ac:dyDescent="0.25">
      <c r="B32" s="175"/>
      <c r="C32" s="84"/>
      <c r="D32" s="84"/>
      <c r="G32" s="180"/>
      <c r="J32" s="18"/>
      <c r="K32" s="175"/>
      <c r="L32" s="84"/>
      <c r="M32" s="84"/>
    </row>
    <row r="33" spans="1:16" hidden="1" x14ac:dyDescent="0.25">
      <c r="A33" t="s">
        <v>269</v>
      </c>
      <c r="B33" s="187">
        <f>+IFERROR(INDEX('PSW DF Calc'!M:M,MATCH('Rate Sheet'!G33,'PSW DF Calc'!A:A,0)),K33)</f>
        <v>2.04</v>
      </c>
      <c r="C33" s="84">
        <f>+IFERROR(INDEX('PSW DF Calc'!L:L,MATCH(G33,'PSW DF Calc'!A:A,0)),0)</f>
        <v>0</v>
      </c>
      <c r="D33" s="84">
        <f t="shared" ref="D33:D34" si="3">+C33+B33</f>
        <v>2.04</v>
      </c>
      <c r="G33" s="180"/>
      <c r="J33" s="18"/>
      <c r="K33" s="175">
        <v>2.04</v>
      </c>
      <c r="L33" s="84">
        <v>0</v>
      </c>
      <c r="M33" s="84">
        <v>2.04</v>
      </c>
    </row>
    <row r="34" spans="1:16" hidden="1" x14ac:dyDescent="0.25">
      <c r="A34" t="s">
        <v>270</v>
      </c>
      <c r="B34" s="187">
        <f>+IFERROR(INDEX('PSW DF Calc'!M:M,MATCH('Rate Sheet'!G34,'PSW DF Calc'!A:A,0)),K34)</f>
        <v>2.04</v>
      </c>
      <c r="C34" s="84">
        <f>+IFERROR(INDEX('PSW DF Calc'!L:L,MATCH(G34,'PSW DF Calc'!A:A,0)),0)</f>
        <v>0</v>
      </c>
      <c r="D34" s="84">
        <f t="shared" si="3"/>
        <v>2.04</v>
      </c>
      <c r="G34" s="180"/>
      <c r="J34" s="18"/>
      <c r="K34" s="175">
        <v>2.04</v>
      </c>
      <c r="L34" s="84">
        <v>0</v>
      </c>
      <c r="M34" s="84">
        <v>2.04</v>
      </c>
    </row>
    <row r="35" spans="1:16" hidden="1" x14ac:dyDescent="0.25">
      <c r="B35" s="175"/>
      <c r="C35" s="84"/>
      <c r="D35" s="84"/>
      <c r="G35" s="180"/>
      <c r="J35" s="18"/>
      <c r="K35" s="175"/>
      <c r="L35" s="84"/>
      <c r="M35" s="84"/>
    </row>
    <row r="36" spans="1:16" x14ac:dyDescent="0.25">
      <c r="A36" s="158" t="s">
        <v>271</v>
      </c>
      <c r="B36" s="175"/>
      <c r="C36" s="84"/>
      <c r="D36" s="84"/>
      <c r="G36" s="180"/>
      <c r="J36" s="18"/>
      <c r="K36" s="175"/>
      <c r="L36" s="84"/>
      <c r="M36" s="84"/>
    </row>
    <row r="37" spans="1:16" x14ac:dyDescent="0.25">
      <c r="A37" t="s">
        <v>272</v>
      </c>
      <c r="B37" s="187">
        <f>+IFERROR(INDEX('PSW DF Calc'!M:M,MATCH('Rate Sheet'!G37,'PSW DF Calc'!A:A,0)),K37)</f>
        <v>31.23</v>
      </c>
      <c r="C37" s="84">
        <f>+IFERROR(INDEX('PSW DF Calc'!L:L,MATCH(G37,'PSW DF Calc'!A:A,0)),0)</f>
        <v>0.41417118329570657</v>
      </c>
      <c r="D37" s="84">
        <f t="shared" ref="D37:D46" si="4">+C37+B37</f>
        <v>31.644171183295708</v>
      </c>
      <c r="G37" s="15" t="s">
        <v>16</v>
      </c>
      <c r="J37" s="18"/>
      <c r="K37" s="175">
        <v>31.23</v>
      </c>
      <c r="L37" s="84">
        <v>1.1874944997076144</v>
      </c>
      <c r="M37" s="84">
        <v>32.417494499707615</v>
      </c>
    </row>
    <row r="38" spans="1:16" x14ac:dyDescent="0.25">
      <c r="A38" t="s">
        <v>273</v>
      </c>
      <c r="B38" s="187">
        <f>+IFERROR(INDEX('PSW DF Calc'!M:M,MATCH('Rate Sheet'!G38,'PSW DF Calc'!A:A,0)),K38)</f>
        <v>17.600000000000001</v>
      </c>
      <c r="C38" s="84">
        <f>+IFERROR(INDEX('PSW DF Calc'!L:L,MATCH(G38,'PSW DF Calc'!A:A,0)),0)</f>
        <v>9.5651543486306376E-2</v>
      </c>
      <c r="D38" s="84">
        <f t="shared" si="4"/>
        <v>17.695651543486306</v>
      </c>
      <c r="G38" s="15" t="s">
        <v>15</v>
      </c>
      <c r="J38" s="18"/>
      <c r="K38" s="175">
        <v>17.601843252612738</v>
      </c>
      <c r="L38" s="84">
        <v>0.27424815235741679</v>
      </c>
      <c r="M38" s="84">
        <v>17.876091404970154</v>
      </c>
    </row>
    <row r="39" spans="1:16" x14ac:dyDescent="0.25">
      <c r="A39" t="s">
        <v>274</v>
      </c>
      <c r="B39" s="187">
        <f>+IFERROR(INDEX('PSW DF Calc'!M:M,MATCH('Rate Sheet'!G39,'PSW DF Calc'!A:A,0)),K39)</f>
        <v>39.53</v>
      </c>
      <c r="C39" s="84">
        <f>+IFERROR(INDEX('PSW DF Calc'!L:L,MATCH(G39,'PSW DF Calc'!A:A,0)),0)</f>
        <v>0.59922639285336288</v>
      </c>
      <c r="D39" s="84">
        <f t="shared" si="4"/>
        <v>40.129226392853361</v>
      </c>
      <c r="G39" s="181" t="s">
        <v>17</v>
      </c>
      <c r="J39" s="18"/>
      <c r="K39" s="175">
        <v>39.525482066861798</v>
      </c>
      <c r="L39" s="84">
        <v>1.7180771485131445</v>
      </c>
      <c r="M39" s="84">
        <v>41.243559215374944</v>
      </c>
    </row>
    <row r="40" spans="1:16" x14ac:dyDescent="0.25">
      <c r="A40" t="s">
        <v>275</v>
      </c>
      <c r="B40" s="187">
        <f>+IFERROR(INDEX('PSW DF Calc'!M:M,MATCH('Rate Sheet'!G40,'PSW DF Calc'!A:A,0)),K40)</f>
        <v>8.6300000000000008</v>
      </c>
      <c r="C40" s="84">
        <f>+IFERROR(INDEX('PSW DF Calc'!L:L,MATCH(G40,'PSW DF Calc'!A:A,0)),0)</f>
        <v>6.919473358583865E-2</v>
      </c>
      <c r="D40" s="84">
        <f t="shared" si="4"/>
        <v>8.6991947335858395</v>
      </c>
      <c r="G40" s="15" t="s">
        <v>24</v>
      </c>
      <c r="J40" s="18"/>
      <c r="K40" s="175">
        <v>8.6313020623632077</v>
      </c>
      <c r="L40" s="84">
        <v>0.1983922804287695</v>
      </c>
      <c r="M40" s="84">
        <v>8.8296943427919778</v>
      </c>
    </row>
    <row r="41" spans="1:16" x14ac:dyDescent="0.25">
      <c r="A41" t="s">
        <v>276</v>
      </c>
      <c r="B41" s="187">
        <f>+IFERROR(INDEX('PSW DF Calc'!M:M,MATCH('Rate Sheet'!G41,'PSW DF Calc'!A:A,0)),K41)</f>
        <v>31.23</v>
      </c>
      <c r="C41" s="84">
        <f>+IFERROR(INDEX('PSW DF Calc'!L:L,MATCH(G41,'PSW DF Calc'!A:A,0)),0)</f>
        <v>0.41417118329570657</v>
      </c>
      <c r="D41" s="84">
        <f t="shared" si="4"/>
        <v>31.644171183295708</v>
      </c>
      <c r="G41" s="181" t="s">
        <v>16</v>
      </c>
      <c r="J41" s="18"/>
      <c r="K41" s="175">
        <v>31.23</v>
      </c>
      <c r="L41" s="84">
        <v>1.1874944997076144</v>
      </c>
      <c r="M41" s="84">
        <v>32.417494499707615</v>
      </c>
    </row>
    <row r="42" spans="1:16" x14ac:dyDescent="0.25">
      <c r="A42" t="s">
        <v>277</v>
      </c>
      <c r="B42" s="187">
        <f>+IFERROR(INDEX('PSW DF Calc'!M:M,MATCH('Rate Sheet'!G42,'PSW DF Calc'!A:A,0)),K42)</f>
        <v>39.53</v>
      </c>
      <c r="C42" s="84">
        <f>+IFERROR(INDEX('PSW DF Calc'!L:L,MATCH(G42,'PSW DF Calc'!A:A,0)),0)</f>
        <v>0.59922639285336288</v>
      </c>
      <c r="D42" s="84">
        <f t="shared" si="4"/>
        <v>40.129226392853361</v>
      </c>
      <c r="G42" s="181" t="s">
        <v>17</v>
      </c>
      <c r="J42" s="18"/>
      <c r="K42" s="175">
        <v>39.525482066861798</v>
      </c>
      <c r="L42" s="84">
        <v>1.7180771485131445</v>
      </c>
      <c r="M42" s="84">
        <v>41.243559215374944</v>
      </c>
      <c r="P42" s="18"/>
    </row>
    <row r="43" spans="1:16" x14ac:dyDescent="0.25">
      <c r="A43" t="s">
        <v>278</v>
      </c>
      <c r="B43" s="187">
        <f>+IFERROR(INDEX('PSW DF Calc'!M:M,MATCH('Rate Sheet'!G43,'PSW DF Calc'!A:A,0)),K43)</f>
        <v>17.600000000000001</v>
      </c>
      <c r="C43" s="84">
        <f>+IFERROR(INDEX('PSW DF Calc'!L:L,MATCH(G43,'PSW DF Calc'!A:A,0)),0)</f>
        <v>9.5651543486306376E-2</v>
      </c>
      <c r="D43" s="84">
        <f t="shared" si="4"/>
        <v>17.695651543486306</v>
      </c>
      <c r="G43" s="181" t="s">
        <v>15</v>
      </c>
      <c r="J43" s="18"/>
      <c r="K43" s="175">
        <v>17.601843252612738</v>
      </c>
      <c r="L43" s="84">
        <v>0.27424815235741679</v>
      </c>
      <c r="M43" s="84">
        <v>17.876091404970154</v>
      </c>
    </row>
    <row r="44" spans="1:16" x14ac:dyDescent="0.25">
      <c r="A44" t="s">
        <v>279</v>
      </c>
      <c r="B44" s="187">
        <f>+IFERROR(INDEX('PSW DF Calc'!M:M,MATCH('Rate Sheet'!G44,'PSW DF Calc'!A:A,0)),K44)</f>
        <v>7.8006133086015668</v>
      </c>
      <c r="C44" s="84">
        <f>+IFERROR(INDEX('PSW DF Calc'!L:L,MATCH(G44,'PSW DF Calc'!A:A,0)),0)</f>
        <v>0</v>
      </c>
      <c r="D44" s="84">
        <f t="shared" si="4"/>
        <v>7.8006133086015668</v>
      </c>
      <c r="G44" s="180"/>
      <c r="J44" s="18"/>
      <c r="K44" s="175">
        <v>7.8006133086015668</v>
      </c>
      <c r="L44" s="84">
        <v>0</v>
      </c>
      <c r="M44" s="84">
        <v>7.8006133086015668</v>
      </c>
    </row>
    <row r="45" spans="1:16" x14ac:dyDescent="0.25">
      <c r="A45" t="s">
        <v>280</v>
      </c>
      <c r="B45" s="187">
        <f>+IFERROR(INDEX('PSW DF Calc'!M:M,MATCH('Rate Sheet'!G45,'PSW DF Calc'!A:A,0)),K45)</f>
        <v>8.0971278495718018</v>
      </c>
      <c r="C45" s="84">
        <f>+IFERROR(INDEX('PSW DF Calc'!L:L,MATCH(G45,'PSW DF Calc'!A:A,0)),0)</f>
        <v>0</v>
      </c>
      <c r="D45" s="84">
        <f t="shared" si="4"/>
        <v>8.0971278495718018</v>
      </c>
      <c r="G45" s="180"/>
      <c r="J45" s="18"/>
      <c r="K45" s="175">
        <v>8.0971278495718018</v>
      </c>
      <c r="L45" s="84">
        <v>0</v>
      </c>
      <c r="M45" s="84">
        <v>8.0971278495718018</v>
      </c>
    </row>
    <row r="46" spans="1:16" x14ac:dyDescent="0.25">
      <c r="A46" t="s">
        <v>281</v>
      </c>
      <c r="B46" s="187">
        <f>+IFERROR(INDEX('PSW DF Calc'!M:M,MATCH('Rate Sheet'!G46,'PSW DF Calc'!A:A,0)),K46)</f>
        <v>7.8006133086015668</v>
      </c>
      <c r="C46" s="84">
        <f>+IFERROR(INDEX('PSW DF Calc'!L:L,MATCH(G46,'PSW DF Calc'!A:A,0)),0)</f>
        <v>0</v>
      </c>
      <c r="D46" s="84">
        <f t="shared" si="4"/>
        <v>7.8006133086015668</v>
      </c>
      <c r="G46" s="180"/>
      <c r="J46" s="18"/>
      <c r="K46" s="175">
        <v>7.8006133086015668</v>
      </c>
      <c r="L46" s="84">
        <v>0</v>
      </c>
      <c r="M46" s="84">
        <v>7.8006133086015668</v>
      </c>
    </row>
    <row r="47" spans="1:16" x14ac:dyDescent="0.25">
      <c r="B47" s="187"/>
      <c r="C47" s="84"/>
      <c r="D47" s="84"/>
      <c r="G47" s="180"/>
      <c r="J47" s="18"/>
      <c r="K47" s="175"/>
      <c r="L47" s="84"/>
      <c r="M47" s="84"/>
    </row>
    <row r="48" spans="1:16" x14ac:dyDescent="0.25">
      <c r="A48" t="s">
        <v>487</v>
      </c>
      <c r="B48" s="187">
        <f>+IFERROR(INDEX('PSW DF Calc'!M:M,MATCH('Rate Sheet'!G48,'PSW DF Calc'!A:A,0)),K48)</f>
        <v>75</v>
      </c>
      <c r="C48" s="84">
        <f>+IFERROR(INDEX('PSW DF Calc'!L:L,MATCH(G48,'PSW DF Calc'!A:A,0)),0)</f>
        <v>0</v>
      </c>
      <c r="D48" s="84">
        <f t="shared" ref="D48" si="5">+C48+B48</f>
        <v>75</v>
      </c>
      <c r="E48" s="158"/>
      <c r="G48" s="180"/>
      <c r="J48" s="18"/>
      <c r="K48" s="175">
        <v>75</v>
      </c>
      <c r="L48" s="84">
        <v>0</v>
      </c>
      <c r="M48" s="84">
        <v>75</v>
      </c>
    </row>
    <row r="49" spans="1:13" x14ac:dyDescent="0.25">
      <c r="B49" s="175"/>
      <c r="C49" s="84"/>
      <c r="D49" s="84"/>
      <c r="G49" s="180"/>
      <c r="J49" s="18"/>
      <c r="K49" s="175"/>
      <c r="L49" s="84"/>
      <c r="M49" s="84"/>
    </row>
    <row r="50" spans="1:13" x14ac:dyDescent="0.25">
      <c r="A50" s="158" t="s">
        <v>282</v>
      </c>
      <c r="B50" s="175"/>
      <c r="C50" s="84"/>
      <c r="D50" s="84"/>
      <c r="G50" s="180"/>
      <c r="J50" s="18"/>
      <c r="K50" s="175"/>
      <c r="L50" s="84"/>
      <c r="M50" s="84"/>
    </row>
    <row r="51" spans="1:13" x14ac:dyDescent="0.25">
      <c r="A51" t="s">
        <v>283</v>
      </c>
      <c r="B51" s="187">
        <f>+IFERROR(INDEX('PSW DF Calc'!M:M,MATCH('Rate Sheet'!G51,'PSW DF Calc'!A:A,0)),K51)</f>
        <v>2.02</v>
      </c>
      <c r="C51" s="84">
        <f>+IFERROR(INDEX('PSW DF Calc'!L:L,MATCH(G51,'PSW DF Calc'!A:A,0)),0)</f>
        <v>0</v>
      </c>
      <c r="D51" s="84">
        <f>+B51+C51</f>
        <v>2.02</v>
      </c>
      <c r="G51" s="180"/>
      <c r="J51" s="18"/>
      <c r="K51" s="175">
        <v>2.02</v>
      </c>
      <c r="L51" s="84">
        <v>0</v>
      </c>
      <c r="M51" s="84">
        <v>2.02</v>
      </c>
    </row>
    <row r="52" spans="1:13" x14ac:dyDescent="0.25">
      <c r="A52" t="s">
        <v>284</v>
      </c>
      <c r="B52" s="187">
        <f>+IFERROR(INDEX('PSW DF Calc'!M:M,MATCH('Rate Sheet'!G52,'PSW DF Calc'!A:A,0)),K52)</f>
        <v>8.41</v>
      </c>
      <c r="C52" s="84">
        <f>+IFERROR(INDEX('PSW DF Calc'!L:L,MATCH(G52,'PSW DF Calc'!A:A,0)),0)</f>
        <v>9.5651543486306376E-2</v>
      </c>
      <c r="D52" s="84">
        <f>+B52+C52</f>
        <v>8.5056515434863069</v>
      </c>
      <c r="G52" s="181" t="s">
        <v>25</v>
      </c>
      <c r="J52" s="18"/>
      <c r="K52" s="175">
        <v>8.41</v>
      </c>
      <c r="L52" s="84">
        <v>0.27424815235741673</v>
      </c>
      <c r="M52" s="84">
        <v>8.6842481523574175</v>
      </c>
    </row>
    <row r="53" spans="1:13" x14ac:dyDescent="0.25">
      <c r="A53" t="s">
        <v>285</v>
      </c>
      <c r="B53" s="187">
        <f>+IFERROR(INDEX('PSW DF Calc'!M:M,MATCH('Rate Sheet'!G53,'PSW DF Calc'!A:A,0)),K53)</f>
        <v>8.7899999999999991</v>
      </c>
      <c r="C53" s="84">
        <f>+IFERROR(INDEX('PSW DF Calc'!L:L,MATCH(G53,'PSW DF Calc'!A:A,0)),0)</f>
        <v>0.1383894671716773</v>
      </c>
      <c r="D53" s="84">
        <f>+B53+C53</f>
        <v>8.9283894671716766</v>
      </c>
      <c r="G53" s="181" t="s">
        <v>26</v>
      </c>
      <c r="J53" s="18"/>
      <c r="K53" s="175">
        <v>8.7899999999999991</v>
      </c>
      <c r="L53" s="84">
        <v>0.3967845608575391</v>
      </c>
      <c r="M53" s="84">
        <v>9.1867845608575376</v>
      </c>
    </row>
    <row r="54" spans="1:13" x14ac:dyDescent="0.25">
      <c r="A54" t="s">
        <v>286</v>
      </c>
      <c r="B54" s="187">
        <f>+IFERROR(INDEX('PSW DF Calc'!M:M,MATCH('Rate Sheet'!G54,'PSW DF Calc'!A:A,0)),K54)</f>
        <v>7.43</v>
      </c>
      <c r="C54" s="84">
        <f>+IFERROR(INDEX('PSW DF Calc'!L:L,MATCH(G54,'PSW DF Calc'!A:A,0)),0)</f>
        <v>6.919473358583865E-2</v>
      </c>
      <c r="D54" s="84">
        <f>+B54+C54</f>
        <v>7.4991947335858384</v>
      </c>
      <c r="G54" s="181" t="s">
        <v>19</v>
      </c>
      <c r="J54" s="18"/>
      <c r="K54" s="281">
        <v>7.43</v>
      </c>
      <c r="L54" s="84">
        <v>0.1983922804287695</v>
      </c>
      <c r="M54" s="84">
        <v>7.6283922804287689</v>
      </c>
    </row>
    <row r="55" spans="1:13" x14ac:dyDescent="0.25">
      <c r="A55" t="s">
        <v>287</v>
      </c>
      <c r="B55" s="187">
        <f>+IFERROR(INDEX('PSW DF Calc'!M:M,MATCH('Rate Sheet'!G55,'PSW DF Calc'!A:A,0)),K55)</f>
        <v>3.9</v>
      </c>
      <c r="C55" s="84">
        <f>+IFERROR(INDEX('PSW DF Calc'!L:L,MATCH(G55,'PSW DF Calc'!A:A,0)),0)</f>
        <v>0</v>
      </c>
      <c r="D55" s="84">
        <v>3.9003066543007834</v>
      </c>
      <c r="G55" s="180"/>
      <c r="J55" s="18"/>
      <c r="K55" s="175">
        <v>3.9</v>
      </c>
      <c r="L55" s="84">
        <v>0</v>
      </c>
      <c r="M55" s="84">
        <v>3.9003066543007834</v>
      </c>
    </row>
    <row r="56" spans="1:13" x14ac:dyDescent="0.25">
      <c r="A56" t="s">
        <v>288</v>
      </c>
      <c r="B56" s="187">
        <f>+IFERROR(INDEX('PSW DF Calc'!M:M,MATCH('Rate Sheet'!G56,'PSW DF Calc'!A:A,0)),K56)</f>
        <v>3.9</v>
      </c>
      <c r="C56" s="84">
        <f>+IFERROR(INDEX('PSW DF Calc'!L:L,MATCH(G56,'PSW DF Calc'!A:A,0)),0)</f>
        <v>0</v>
      </c>
      <c r="D56" s="84">
        <v>3.9003066543007834</v>
      </c>
      <c r="G56" s="180"/>
      <c r="J56" s="18"/>
      <c r="K56" s="175">
        <v>3.9</v>
      </c>
      <c r="L56" s="84">
        <v>0</v>
      </c>
      <c r="M56" s="84">
        <v>3.9003066543007834</v>
      </c>
    </row>
    <row r="57" spans="1:13" x14ac:dyDescent="0.25">
      <c r="A57" t="s">
        <v>289</v>
      </c>
      <c r="B57" s="187">
        <f>+IFERROR(INDEX('PSW DF Calc'!M:M,MATCH('Rate Sheet'!G57,'PSW DF Calc'!A:A,0)),K57)</f>
        <v>16.16</v>
      </c>
      <c r="C57" s="84">
        <f>+IFERROR(INDEX('PSW DF Calc'!L:L,MATCH(G57,'PSW DF Calc'!A:A,0)),0)</f>
        <v>9.5651543486306376E-2</v>
      </c>
      <c r="D57" s="84">
        <f t="shared" ref="D57:D58" si="6">+B57+C57</f>
        <v>16.255651543486305</v>
      </c>
      <c r="G57" s="181" t="s">
        <v>27</v>
      </c>
      <c r="J57" s="18"/>
      <c r="K57" s="175">
        <v>16.16</v>
      </c>
      <c r="L57" s="84">
        <v>0.27424815235741673</v>
      </c>
      <c r="M57" s="84">
        <v>16.434248152357416</v>
      </c>
    </row>
    <row r="58" spans="1:13" x14ac:dyDescent="0.25">
      <c r="A58" t="s">
        <v>290</v>
      </c>
      <c r="B58" s="187">
        <f>+IFERROR(INDEX('PSW DF Calc'!M:M,MATCH('Rate Sheet'!G58,'PSW DF Calc'!A:A,0)),K58)</f>
        <v>19.36</v>
      </c>
      <c r="C58" s="84">
        <f>+IFERROR(INDEX('PSW DF Calc'!L:L,MATCH(G58,'PSW DF Calc'!A:A,0)),0)</f>
        <v>0.13838946717167733</v>
      </c>
      <c r="D58" s="84">
        <f t="shared" si="6"/>
        <v>19.498389467171677</v>
      </c>
      <c r="G58" s="181" t="s">
        <v>28</v>
      </c>
      <c r="J58" s="18"/>
      <c r="K58" s="175">
        <v>19.36</v>
      </c>
      <c r="L58" s="84">
        <v>0.3967845608575391</v>
      </c>
      <c r="M58" s="84">
        <v>19.75678456085754</v>
      </c>
    </row>
    <row r="59" spans="1:13" x14ac:dyDescent="0.25">
      <c r="A59" t="s">
        <v>291</v>
      </c>
      <c r="B59" s="187">
        <f>+IFERROR(INDEX('PSW DF Calc'!M:M,MATCH('Rate Sheet'!G59,'PSW DF Calc'!A:A,0)),K59)</f>
        <v>19.809999999999999</v>
      </c>
      <c r="C59" s="84">
        <f>+IFERROR(INDEX('PSW DF Calc'!L:L,MATCH(G59,'PSW DF Calc'!A:A,0)),0)</f>
        <v>0</v>
      </c>
      <c r="D59" s="84">
        <f>+B59+C59</f>
        <v>19.809999999999999</v>
      </c>
      <c r="G59" s="180"/>
      <c r="J59" s="18"/>
      <c r="K59" s="175">
        <v>19.809999999999999</v>
      </c>
      <c r="L59" s="84">
        <v>0</v>
      </c>
      <c r="M59" s="84">
        <v>19.809999999999999</v>
      </c>
    </row>
    <row r="60" spans="1:13" x14ac:dyDescent="0.25">
      <c r="B60" s="175"/>
      <c r="C60" s="84"/>
      <c r="D60" s="174"/>
      <c r="G60" s="180"/>
      <c r="J60" s="18"/>
      <c r="K60" s="175"/>
      <c r="L60" s="84"/>
      <c r="M60" s="174"/>
    </row>
    <row r="61" spans="1:13" x14ac:dyDescent="0.25">
      <c r="A61" s="158" t="s">
        <v>292</v>
      </c>
      <c r="B61" s="175"/>
      <c r="C61" s="84"/>
      <c r="D61" s="84"/>
      <c r="G61" s="180"/>
      <c r="J61" s="18"/>
      <c r="K61" s="175"/>
      <c r="L61" s="84"/>
      <c r="M61" s="84"/>
    </row>
    <row r="62" spans="1:13" x14ac:dyDescent="0.25">
      <c r="A62" t="s">
        <v>293</v>
      </c>
      <c r="B62" s="187">
        <f>+IFERROR(INDEX('PSW DF Calc'!M:M,MATCH('Rate Sheet'!G62,'PSW DF Calc'!A:A,0)),K62)</f>
        <v>9.77</v>
      </c>
      <c r="C62" s="84">
        <f>+IFERROR(INDEX('PSW DF Calc'!L:L,MATCH(G62,'PSW DF Calc'!A:A,0)),0)</f>
        <v>0.25439240288911269</v>
      </c>
      <c r="D62" s="84">
        <f>+B62+C62</f>
        <v>10.024392402889113</v>
      </c>
      <c r="G62" s="181" t="s">
        <v>20</v>
      </c>
      <c r="J62" s="18"/>
      <c r="K62" s="175">
        <v>9.77</v>
      </c>
      <c r="L62" s="84">
        <v>0.7293833839292998</v>
      </c>
      <c r="M62" s="84">
        <v>10.499383383929299</v>
      </c>
    </row>
    <row r="63" spans="1:13" x14ac:dyDescent="0.25">
      <c r="B63" s="175"/>
      <c r="C63" s="84"/>
      <c r="D63" s="84"/>
      <c r="G63" s="181"/>
      <c r="J63" s="18"/>
      <c r="K63" s="175"/>
      <c r="L63" s="84"/>
      <c r="M63" s="84"/>
    </row>
    <row r="64" spans="1:13" x14ac:dyDescent="0.25">
      <c r="A64" t="s">
        <v>488</v>
      </c>
      <c r="B64" s="187">
        <f>+IFERROR(INDEX('PSW DF Calc'!M:M,MATCH('Rate Sheet'!G64,'PSW DF Calc'!A:A,0)),K64)</f>
        <v>31.4</v>
      </c>
      <c r="C64" s="84">
        <f>+IFERROR(INDEX('PSW DF Calc'!L:L,MATCH(G64,'PSW DF Calc'!A:A,0)),0)</f>
        <v>0.25439240288911275</v>
      </c>
      <c r="D64" s="84">
        <f>+B64+C64</f>
        <v>31.654392402889112</v>
      </c>
      <c r="G64" s="181" t="s">
        <v>491</v>
      </c>
      <c r="J64" s="18"/>
      <c r="K64" s="175">
        <v>31.4</v>
      </c>
      <c r="L64" s="84">
        <v>0.7293833839292998</v>
      </c>
      <c r="M64" s="84">
        <v>32.129383383929301</v>
      </c>
    </row>
    <row r="65" spans="1:13" x14ac:dyDescent="0.25">
      <c r="B65" s="175"/>
      <c r="C65" s="84"/>
      <c r="D65" s="84"/>
      <c r="G65" s="180"/>
      <c r="J65" s="18"/>
      <c r="K65" s="175"/>
      <c r="L65" s="84"/>
      <c r="M65" s="84"/>
    </row>
    <row r="66" spans="1:13" hidden="1" x14ac:dyDescent="0.25">
      <c r="A66" s="158" t="s">
        <v>294</v>
      </c>
      <c r="B66" s="175"/>
      <c r="C66" s="84"/>
      <c r="D66" s="174"/>
      <c r="G66" s="180"/>
      <c r="J66" s="18"/>
      <c r="K66" s="175"/>
      <c r="L66" s="84"/>
      <c r="M66" s="174"/>
    </row>
    <row r="67" spans="1:13" hidden="1" x14ac:dyDescent="0.25">
      <c r="A67" t="s">
        <v>295</v>
      </c>
      <c r="B67" s="187">
        <f>+IFERROR(INDEX('PSW DF Calc'!M:M,MATCH('Rate Sheet'!G67,'PSW DF Calc'!A:A,0)),K67)</f>
        <v>138.03892322706633</v>
      </c>
      <c r="C67" s="84">
        <f>+IFERROR(INDEX('PSW DF Calc'!L:L,MATCH(G67,'PSW DF Calc'!A:A,0)),0)</f>
        <v>0</v>
      </c>
      <c r="D67" s="84">
        <f t="shared" ref="D67:D75" si="7">+C67+B67</f>
        <v>138.03892322706633</v>
      </c>
      <c r="G67" s="180"/>
      <c r="J67" s="18"/>
      <c r="K67" s="175">
        <v>138.03892322706633</v>
      </c>
      <c r="L67" s="84">
        <v>0</v>
      </c>
      <c r="M67" s="84">
        <v>138.03892322706633</v>
      </c>
    </row>
    <row r="68" spans="1:13" hidden="1" x14ac:dyDescent="0.25">
      <c r="A68" t="s">
        <v>296</v>
      </c>
      <c r="B68" s="187">
        <f>+IFERROR(INDEX('PSW DF Calc'!M:M,MATCH('Rate Sheet'!G68,'PSW DF Calc'!A:A,0)),K68)</f>
        <v>47.898502772114881</v>
      </c>
      <c r="C68" s="84">
        <f>+IFERROR(INDEX('PSW DF Calc'!L:L,MATCH(G68,'PSW DF Calc'!A:A,0)),0)</f>
        <v>0</v>
      </c>
      <c r="D68" s="84">
        <f t="shared" si="7"/>
        <v>47.898502772114881</v>
      </c>
      <c r="G68" s="180"/>
      <c r="J68" s="18"/>
      <c r="K68" s="175">
        <v>47.898502772114881</v>
      </c>
      <c r="L68" s="84">
        <v>0</v>
      </c>
      <c r="M68" s="84">
        <v>47.898502772114881</v>
      </c>
    </row>
    <row r="69" spans="1:13" hidden="1" x14ac:dyDescent="0.25">
      <c r="A69" t="s">
        <v>297</v>
      </c>
      <c r="B69" s="187">
        <f>+IFERROR(INDEX('PSW DF Calc'!M:M,MATCH('Rate Sheet'!G69,'PSW DF Calc'!A:A,0)),K69)</f>
        <v>34.213216265796348</v>
      </c>
      <c r="C69" s="84">
        <f>+IFERROR(INDEX('PSW DF Calc'!L:L,MATCH(G69,'PSW DF Calc'!A:A,0)),0)</f>
        <v>0</v>
      </c>
      <c r="D69" s="84">
        <f t="shared" si="7"/>
        <v>34.213216265796348</v>
      </c>
      <c r="G69" s="180"/>
      <c r="J69" s="18"/>
      <c r="K69" s="175">
        <v>34.213216265796348</v>
      </c>
      <c r="L69" s="84">
        <v>0</v>
      </c>
      <c r="M69" s="84">
        <v>34.213216265796348</v>
      </c>
    </row>
    <row r="70" spans="1:13" hidden="1" x14ac:dyDescent="0.25">
      <c r="A70" t="s">
        <v>298</v>
      </c>
      <c r="B70" s="187">
        <f>+IFERROR(INDEX('PSW DF Calc'!M:M,MATCH('Rate Sheet'!G70,'PSW DF Calc'!A:A,0)),K70)</f>
        <v>74.128635242558744</v>
      </c>
      <c r="C70" s="84">
        <f>+IFERROR(INDEX('PSW DF Calc'!L:L,MATCH(G70,'PSW DF Calc'!A:A,0)),0)</f>
        <v>0</v>
      </c>
      <c r="D70" s="84">
        <f t="shared" si="7"/>
        <v>74.128635242558744</v>
      </c>
      <c r="G70" s="180"/>
      <c r="J70" s="18"/>
      <c r="K70" s="175">
        <v>74.128635242558744</v>
      </c>
      <c r="L70" s="84">
        <v>0</v>
      </c>
      <c r="M70" s="84">
        <v>74.128635242558744</v>
      </c>
    </row>
    <row r="71" spans="1:13" hidden="1" x14ac:dyDescent="0.25">
      <c r="A71" t="s">
        <v>299</v>
      </c>
      <c r="B71" s="187">
        <f>+IFERROR(INDEX('PSW DF Calc'!M:M,MATCH('Rate Sheet'!G71,'PSW DF Calc'!A:A,0)),K71)</f>
        <v>74.128635242558744</v>
      </c>
      <c r="C71" s="84">
        <f>+IFERROR(INDEX('PSW DF Calc'!L:L,MATCH(G71,'PSW DF Calc'!A:A,0)),0)</f>
        <v>0</v>
      </c>
      <c r="D71" s="84">
        <f t="shared" si="7"/>
        <v>74.128635242558744</v>
      </c>
      <c r="G71" s="180"/>
      <c r="J71" s="18"/>
      <c r="K71" s="175">
        <v>74.128635242558744</v>
      </c>
      <c r="L71" s="84">
        <v>0</v>
      </c>
      <c r="M71" s="84">
        <v>74.128635242558744</v>
      </c>
    </row>
    <row r="72" spans="1:13" hidden="1" x14ac:dyDescent="0.25">
      <c r="A72" t="s">
        <v>300</v>
      </c>
      <c r="B72" s="187">
        <f>+IFERROR(INDEX('PSW DF Calc'!M:M,MATCH('Rate Sheet'!G72,'PSW DF Calc'!A:A,0)),K72)</f>
        <v>74.128635242558744</v>
      </c>
      <c r="C72" s="84">
        <f>+IFERROR(INDEX('PSW DF Calc'!L:L,MATCH(G72,'PSW DF Calc'!A:A,0)),0)</f>
        <v>0</v>
      </c>
      <c r="D72" s="84">
        <f t="shared" si="7"/>
        <v>74.128635242558744</v>
      </c>
      <c r="G72" s="180"/>
      <c r="J72" s="18"/>
      <c r="K72" s="175">
        <v>74.128635242558744</v>
      </c>
      <c r="L72" s="84">
        <v>0</v>
      </c>
      <c r="M72" s="84">
        <v>74.128635242558744</v>
      </c>
    </row>
    <row r="73" spans="1:13" hidden="1" x14ac:dyDescent="0.25">
      <c r="B73" s="175"/>
      <c r="C73" s="84"/>
      <c r="D73" s="84"/>
      <c r="G73" s="180"/>
      <c r="J73" s="18"/>
      <c r="K73" s="175"/>
      <c r="L73" s="84"/>
      <c r="M73" s="84"/>
    </row>
    <row r="74" spans="1:13" hidden="1" x14ac:dyDescent="0.25">
      <c r="A74" s="158" t="s">
        <v>301</v>
      </c>
      <c r="B74" s="175"/>
      <c r="C74" s="84"/>
      <c r="D74" s="84"/>
      <c r="G74" s="180"/>
      <c r="J74" s="18"/>
      <c r="K74" s="175"/>
      <c r="L74" s="84"/>
      <c r="M74" s="84"/>
    </row>
    <row r="75" spans="1:13" hidden="1" x14ac:dyDescent="0.25">
      <c r="A75" t="s">
        <v>302</v>
      </c>
      <c r="B75" s="187">
        <f>+IFERROR(INDEX('PSW DF Calc'!M:M,MATCH('Rate Sheet'!G75,'PSW DF Calc'!A:A,0)),K75)</f>
        <v>5.2802397103545688</v>
      </c>
      <c r="C75" s="84">
        <f>+IFERROR(INDEX('PSW DF Calc'!L:L,MATCH(G75,'PSW DF Calc'!A:A,0)),0)</f>
        <v>0</v>
      </c>
      <c r="D75" s="84">
        <f t="shared" si="7"/>
        <v>5.2802397103545688</v>
      </c>
      <c r="G75" s="180"/>
      <c r="J75" s="18"/>
      <c r="K75" s="175">
        <v>5.2802397103545688</v>
      </c>
      <c r="L75" s="84">
        <v>0</v>
      </c>
      <c r="M75" s="84">
        <v>5.2802397103545688</v>
      </c>
    </row>
    <row r="76" spans="1:13" hidden="1" x14ac:dyDescent="0.25">
      <c r="B76" s="175"/>
      <c r="C76" s="84"/>
      <c r="D76" s="84"/>
      <c r="G76" s="180"/>
      <c r="J76" s="18"/>
      <c r="K76" s="175"/>
      <c r="L76" s="84"/>
      <c r="M76" s="84"/>
    </row>
    <row r="77" spans="1:13" hidden="1" x14ac:dyDescent="0.25">
      <c r="A77" s="158" t="s">
        <v>303</v>
      </c>
      <c r="B77" s="175"/>
      <c r="C77" s="84"/>
      <c r="D77" s="174"/>
      <c r="G77" s="180"/>
      <c r="J77" s="18"/>
      <c r="K77" s="175"/>
      <c r="L77" s="84"/>
      <c r="M77" s="174"/>
    </row>
    <row r="78" spans="1:13" hidden="1" x14ac:dyDescent="0.25">
      <c r="A78" t="s">
        <v>304</v>
      </c>
      <c r="B78" s="187">
        <f>+IFERROR(INDEX('PSW DF Calc'!M:M,MATCH('Rate Sheet'!G78,'PSW DF Calc'!A:A,0)),K78)</f>
        <v>8.7585833640438633</v>
      </c>
      <c r="C78" s="84">
        <f>+IFERROR(INDEX('PSW DF Calc'!L:L,MATCH(G78,'PSW DF Calc'!A:A,0)),0)</f>
        <v>0</v>
      </c>
      <c r="D78" s="84">
        <f t="shared" ref="D78:D91" si="8">+C78+B78</f>
        <v>8.7585833640438633</v>
      </c>
      <c r="G78" s="180"/>
      <c r="J78" s="18"/>
      <c r="K78" s="175">
        <v>8.7585833640438633</v>
      </c>
      <c r="L78" s="84">
        <v>0</v>
      </c>
      <c r="M78" s="84">
        <v>8.7585833640438633</v>
      </c>
    </row>
    <row r="79" spans="1:13" hidden="1" x14ac:dyDescent="0.25">
      <c r="A79" t="s">
        <v>305</v>
      </c>
      <c r="B79" s="187">
        <f>+IFERROR(INDEX('PSW DF Calc'!M:M,MATCH('Rate Sheet'!G79,'PSW DF Calc'!A:A,0)),K79)</f>
        <v>1.7448740295556135</v>
      </c>
      <c r="C79" s="84">
        <f>+IFERROR(INDEX('PSW DF Calc'!L:L,MATCH(G79,'PSW DF Calc'!A:A,0)),0)</f>
        <v>0</v>
      </c>
      <c r="D79" s="84">
        <f t="shared" si="8"/>
        <v>1.7448740295556135</v>
      </c>
      <c r="G79" s="180"/>
      <c r="J79" s="18"/>
      <c r="K79" s="175">
        <v>1.7448740295556135</v>
      </c>
      <c r="L79" s="84">
        <v>0</v>
      </c>
      <c r="M79" s="84">
        <v>1.7448740295556135</v>
      </c>
    </row>
    <row r="80" spans="1:13" hidden="1" x14ac:dyDescent="0.25">
      <c r="A80" t="s">
        <v>283</v>
      </c>
      <c r="B80" s="187">
        <f>+IFERROR(INDEX('PSW DF Calc'!M:M,MATCH('Rate Sheet'!G80,'PSW DF Calc'!A:A,0)),K80)</f>
        <v>1.9843665434161881</v>
      </c>
      <c r="C80" s="84">
        <f>+IFERROR(INDEX('PSW DF Calc'!L:L,MATCH(G80,'PSW DF Calc'!A:A,0)),0)</f>
        <v>0</v>
      </c>
      <c r="D80" s="84">
        <f t="shared" si="8"/>
        <v>1.9843665434161881</v>
      </c>
      <c r="G80" s="180"/>
      <c r="J80" s="18"/>
      <c r="K80" s="175">
        <v>1.9843665434161881</v>
      </c>
      <c r="L80" s="84">
        <v>0</v>
      </c>
      <c r="M80" s="84">
        <v>1.9843665434161881</v>
      </c>
    </row>
    <row r="81" spans="1:13" hidden="1" x14ac:dyDescent="0.25">
      <c r="A81" t="s">
        <v>305</v>
      </c>
      <c r="B81" s="187">
        <f>+IFERROR(INDEX('PSW DF Calc'!M:M,MATCH('Rate Sheet'!G81,'PSW DF Calc'!A:A,0)),K81)</f>
        <v>0.4</v>
      </c>
      <c r="C81" s="84">
        <f>+IFERROR(INDEX('PSW DF Calc'!L:L,MATCH(G81,'PSW DF Calc'!A:A,0)),0)</f>
        <v>0</v>
      </c>
      <c r="D81" s="84">
        <f t="shared" ref="D81" si="9">+C81+B81</f>
        <v>0.4</v>
      </c>
      <c r="G81" s="180"/>
      <c r="J81" s="18"/>
      <c r="K81" s="175">
        <v>0.4</v>
      </c>
      <c r="L81" s="84">
        <v>0</v>
      </c>
      <c r="M81" s="84">
        <v>0.4</v>
      </c>
    </row>
    <row r="82" spans="1:13" hidden="1" x14ac:dyDescent="0.25">
      <c r="B82" s="175"/>
      <c r="C82" s="84"/>
      <c r="D82" s="84"/>
      <c r="G82" s="180"/>
      <c r="J82" s="18"/>
      <c r="K82" s="175"/>
      <c r="L82" s="84"/>
      <c r="M82" s="84"/>
    </row>
    <row r="83" spans="1:13" x14ac:dyDescent="0.25">
      <c r="A83" s="158" t="s">
        <v>306</v>
      </c>
      <c r="B83" s="175"/>
      <c r="C83" s="84"/>
      <c r="D83" s="84"/>
      <c r="G83" s="180"/>
      <c r="J83" s="18"/>
      <c r="K83" s="175"/>
      <c r="L83" s="84"/>
      <c r="M83" s="84"/>
    </row>
    <row r="84" spans="1:13" x14ac:dyDescent="0.25">
      <c r="A84" t="s">
        <v>307</v>
      </c>
      <c r="B84" s="187">
        <f>+IFERROR(INDEX('PSW DF Calc'!M:M,MATCH('Rate Sheet'!G84,'PSW DF Calc'!A:A,0)),K84)</f>
        <v>7.13</v>
      </c>
      <c r="C84" s="84">
        <f>+IFERROR(INDEX('PSW DF Calc'!L:L,MATCH(G84,'PSW DF Calc'!A:A,0)),0)</f>
        <v>6.9194733585838664E-2</v>
      </c>
      <c r="D84" s="84">
        <f t="shared" si="8"/>
        <v>7.1991947335858386</v>
      </c>
      <c r="G84" s="181" t="s">
        <v>22</v>
      </c>
      <c r="J84" s="18"/>
      <c r="K84" s="175">
        <v>7.1259205466681674</v>
      </c>
      <c r="L84" s="84">
        <v>0.19839228042876955</v>
      </c>
      <c r="M84" s="84">
        <v>7.3243128270969367</v>
      </c>
    </row>
    <row r="85" spans="1:13" x14ac:dyDescent="0.25">
      <c r="A85" t="s">
        <v>308</v>
      </c>
      <c r="B85" s="187">
        <f>+IFERROR(INDEX('PSW DF Calc'!M:M,MATCH('Rate Sheet'!G85,'PSW DF Calc'!A:A,0)),K85)</f>
        <v>7.13</v>
      </c>
      <c r="C85" s="84">
        <f>+IFERROR(INDEX('PSW DF Calc'!L:L,MATCH(G85,'PSW DF Calc'!A:A,0)),0)</f>
        <v>6.9194733585838664E-2</v>
      </c>
      <c r="D85" s="84">
        <f t="shared" si="8"/>
        <v>7.1991947335858386</v>
      </c>
      <c r="G85" s="181" t="s">
        <v>22</v>
      </c>
      <c r="J85" s="18"/>
      <c r="K85" s="175">
        <v>7.1259205466681674</v>
      </c>
      <c r="L85" s="84">
        <v>0.19839228042876955</v>
      </c>
      <c r="M85" s="84">
        <v>7.3243128270969367</v>
      </c>
    </row>
    <row r="86" spans="1:13" x14ac:dyDescent="0.25">
      <c r="A86" t="s">
        <v>309</v>
      </c>
      <c r="B86" s="187">
        <f>+IFERROR(INDEX('PSW DF Calc'!M:M,MATCH('Rate Sheet'!G86,'PSW DF Calc'!A:A,0)),K86)</f>
        <v>9.77</v>
      </c>
      <c r="C86" s="84">
        <f>+IFERROR(INDEX('PSW DF Calc'!L:L,MATCH(G86,'PSW DF Calc'!A:A,0)),0)</f>
        <v>0.25439240288911269</v>
      </c>
      <c r="D86" s="84">
        <f t="shared" si="8"/>
        <v>10.024392402889113</v>
      </c>
      <c r="G86" s="181" t="s">
        <v>60</v>
      </c>
      <c r="J86" s="18"/>
      <c r="K86" s="175">
        <v>9.77287468314492</v>
      </c>
      <c r="L86" s="84">
        <v>0.7293833839292998</v>
      </c>
      <c r="M86" s="84">
        <v>10.502258067074219</v>
      </c>
    </row>
    <row r="87" spans="1:13" x14ac:dyDescent="0.25">
      <c r="A87" t="s">
        <v>310</v>
      </c>
      <c r="B87" s="187">
        <f>+IFERROR(INDEX('PSW DF Calc'!M:M,MATCH('Rate Sheet'!G87,'PSW DF Calc'!A:A,0)),K87)</f>
        <v>9.77</v>
      </c>
      <c r="C87" s="84">
        <f>+IFERROR(INDEX('PSW DF Calc'!L:L,MATCH(G87,'PSW DF Calc'!A:A,0)),0)</f>
        <v>0.25439240288911269</v>
      </c>
      <c r="D87" s="84">
        <f t="shared" si="8"/>
        <v>10.024392402889113</v>
      </c>
      <c r="G87" s="181" t="s">
        <v>60</v>
      </c>
      <c r="J87" s="18"/>
      <c r="K87" s="175">
        <v>9.77287468314492</v>
      </c>
      <c r="L87" s="84">
        <v>0.7293833839292998</v>
      </c>
      <c r="M87" s="84">
        <v>10.502258067074219</v>
      </c>
    </row>
    <row r="88" spans="1:13" x14ac:dyDescent="0.25">
      <c r="A88" t="s">
        <v>311</v>
      </c>
      <c r="B88" s="187">
        <f>+IFERROR(INDEX('PSW DF Calc'!M:M,MATCH('Rate Sheet'!G88,'PSW DF Calc'!A:A,0)),K88)</f>
        <v>9.77</v>
      </c>
      <c r="C88" s="84">
        <f>+IFERROR(INDEX('PSW DF Calc'!L:L,MATCH(G88,'PSW DF Calc'!A:A,0)),0)</f>
        <v>0.25439240288911269</v>
      </c>
      <c r="D88" s="84">
        <f t="shared" si="8"/>
        <v>10.024392402889113</v>
      </c>
      <c r="G88" s="181" t="s">
        <v>60</v>
      </c>
      <c r="J88" s="18"/>
      <c r="K88" s="175">
        <v>9.77287468314492</v>
      </c>
      <c r="L88" s="84">
        <v>0.7293833839292998</v>
      </c>
      <c r="M88" s="84">
        <v>10.502258067074219</v>
      </c>
    </row>
    <row r="89" spans="1:13" x14ac:dyDescent="0.25">
      <c r="A89" t="s">
        <v>312</v>
      </c>
      <c r="B89" s="187">
        <f>+IFERROR(INDEX('PSW DF Calc'!M:M,MATCH('Rate Sheet'!G89,'PSW DF Calc'!A:A,0)),K89)</f>
        <v>38.950000000000003</v>
      </c>
      <c r="C89" s="84">
        <f>+IFERROR(INDEX('PSW DF Calc'!L:L,MATCH(G89,'PSW DF Calc'!A:A,0)),0)</f>
        <v>0.25439240288911275</v>
      </c>
      <c r="D89" s="84">
        <f t="shared" si="8"/>
        <v>39.204392402889113</v>
      </c>
      <c r="G89" s="181" t="s">
        <v>61</v>
      </c>
      <c r="J89" s="18"/>
      <c r="K89" s="175">
        <v>38.945343752447272</v>
      </c>
      <c r="L89" s="84">
        <v>0.72938338392929991</v>
      </c>
      <c r="M89" s="84">
        <v>39.674727136376575</v>
      </c>
    </row>
    <row r="90" spans="1:13" x14ac:dyDescent="0.25">
      <c r="A90" t="s">
        <v>313</v>
      </c>
      <c r="B90" s="187">
        <f>+IFERROR(INDEX('PSW DF Calc'!M:M,MATCH('Rate Sheet'!G90,'PSW DF Calc'!A:A,0)),K90)</f>
        <v>243.73495267753316</v>
      </c>
      <c r="C90" s="84">
        <f>+IFERROR(INDEX('PSW DF Calc'!L:L,MATCH(G90,'PSW DF Calc'!A:A,0)),0)</f>
        <v>0</v>
      </c>
      <c r="D90" s="84">
        <f t="shared" si="8"/>
        <v>243.73495267753316</v>
      </c>
      <c r="G90" s="180"/>
      <c r="J90" s="18"/>
      <c r="K90" s="175">
        <v>243.73495267753316</v>
      </c>
      <c r="L90" s="84">
        <v>0</v>
      </c>
      <c r="M90" s="84">
        <v>243.73495267753316</v>
      </c>
    </row>
    <row r="91" spans="1:13" x14ac:dyDescent="0.25">
      <c r="A91" t="s">
        <v>314</v>
      </c>
      <c r="B91" s="187">
        <f>+IFERROR(INDEX('PSW DF Calc'!M:M,MATCH('Rate Sheet'!G91,'PSW DF Calc'!A:A,0)),K91)</f>
        <v>288.07528095800524</v>
      </c>
      <c r="C91" s="84">
        <f>+IFERROR(INDEX('PSW DF Calc'!L:L,MATCH(G91,'PSW DF Calc'!A:A,0)),0)</f>
        <v>0</v>
      </c>
      <c r="D91" s="84">
        <f t="shared" si="8"/>
        <v>288.07528095800524</v>
      </c>
      <c r="G91" s="180"/>
      <c r="J91" s="18"/>
      <c r="K91" s="175">
        <v>288.07528095800524</v>
      </c>
      <c r="L91" s="84">
        <v>0</v>
      </c>
      <c r="M91" s="84">
        <v>288.07528095800524</v>
      </c>
    </row>
    <row r="92" spans="1:13" x14ac:dyDescent="0.25">
      <c r="B92" s="175"/>
      <c r="C92" s="84"/>
      <c r="D92" s="84"/>
      <c r="G92" s="180"/>
      <c r="J92" s="18"/>
      <c r="K92" s="175"/>
      <c r="L92" s="84"/>
      <c r="M92" s="84"/>
    </row>
    <row r="93" spans="1:13" hidden="1" x14ac:dyDescent="0.25">
      <c r="A93" s="158" t="s">
        <v>315</v>
      </c>
      <c r="B93" s="175"/>
      <c r="C93" s="84"/>
      <c r="D93" s="84"/>
      <c r="G93" s="180"/>
      <c r="J93" s="18"/>
      <c r="K93" s="175"/>
      <c r="L93" s="84"/>
      <c r="M93" s="84"/>
    </row>
    <row r="94" spans="1:13" hidden="1" x14ac:dyDescent="0.25">
      <c r="A94" t="s">
        <v>316</v>
      </c>
      <c r="B94" s="187">
        <f>+IFERROR(INDEX('PSW DF Calc'!M:M,MATCH('Rate Sheet'!G94,'PSW DF Calc'!A:A,0)),K94)</f>
        <v>18.007556161230809</v>
      </c>
      <c r="C94" s="84">
        <f>+IFERROR(INDEX('PSW DF Calc'!L:L,MATCH(G94,'PSW DF Calc'!A:A,0)),0)</f>
        <v>0</v>
      </c>
      <c r="D94" s="84">
        <f t="shared" ref="D94" si="10">+C94+B94</f>
        <v>18.007556161230809</v>
      </c>
      <c r="G94" s="180"/>
      <c r="J94" s="18"/>
      <c r="K94" s="175">
        <v>18.007556161230809</v>
      </c>
      <c r="L94" s="84">
        <v>0</v>
      </c>
      <c r="M94" s="84">
        <v>18.007556161230809</v>
      </c>
    </row>
    <row r="95" spans="1:13" hidden="1" x14ac:dyDescent="0.25">
      <c r="B95" s="175"/>
      <c r="C95" s="84">
        <f>+B95*$G$3</f>
        <v>0</v>
      </c>
      <c r="D95" s="84">
        <f>+C95+B95</f>
        <v>0</v>
      </c>
      <c r="G95" s="180"/>
      <c r="J95" s="18"/>
      <c r="K95" s="175"/>
      <c r="L95" s="84">
        <v>0</v>
      </c>
      <c r="M95" s="84">
        <v>0</v>
      </c>
    </row>
    <row r="96" spans="1:13" hidden="1" x14ac:dyDescent="0.25">
      <c r="B96" s="175"/>
      <c r="C96" s="84"/>
      <c r="D96" s="84"/>
      <c r="G96" s="180"/>
      <c r="J96" s="18"/>
      <c r="K96" s="175"/>
      <c r="L96" s="84"/>
      <c r="M96" s="84"/>
    </row>
    <row r="97" spans="1:13" x14ac:dyDescent="0.25">
      <c r="A97" s="158" t="s">
        <v>317</v>
      </c>
      <c r="B97" s="175"/>
      <c r="C97" s="175"/>
      <c r="D97" s="174"/>
      <c r="G97" s="180"/>
      <c r="J97" s="18"/>
      <c r="K97" s="175"/>
      <c r="L97" s="175"/>
      <c r="M97" s="174"/>
    </row>
    <row r="98" spans="1:13" x14ac:dyDescent="0.25">
      <c r="A98" t="s">
        <v>318</v>
      </c>
      <c r="B98" s="187">
        <f>+IFERROR(INDEX('PSW DF Calc'!M:M,MATCH('Rate Sheet'!G98,'PSW DF Calc'!A:A,0)),K98)</f>
        <v>135.54</v>
      </c>
      <c r="C98" s="84">
        <f>+References!C67</f>
        <v>5.4200000000000159</v>
      </c>
      <c r="D98" s="84">
        <f>+C98+B98</f>
        <v>140.96</v>
      </c>
      <c r="G98" s="180"/>
      <c r="J98" s="18"/>
      <c r="K98" s="175">
        <v>135.54</v>
      </c>
      <c r="L98" s="84">
        <v>15.539999999999992</v>
      </c>
      <c r="M98" s="84">
        <v>151.07999999999998</v>
      </c>
    </row>
    <row r="99" spans="1:13" x14ac:dyDescent="0.25">
      <c r="A99" t="s">
        <v>319</v>
      </c>
      <c r="B99" s="187">
        <f>+IFERROR(INDEX('PSW DF Calc'!M:M,MATCH('Rate Sheet'!G99,'PSW DF Calc'!A:A,0)),K99)</f>
        <v>135.54</v>
      </c>
      <c r="C99" s="84">
        <f>+References!C67</f>
        <v>5.4200000000000159</v>
      </c>
      <c r="D99" s="84">
        <f t="shared" ref="D99:D109" si="11">+C99+B99</f>
        <v>140.96</v>
      </c>
      <c r="G99" s="180"/>
      <c r="J99" s="18"/>
      <c r="K99" s="175">
        <v>135.54</v>
      </c>
      <c r="L99" s="84">
        <v>15.539999999999992</v>
      </c>
      <c r="M99" s="84">
        <v>151.07999999999998</v>
      </c>
    </row>
    <row r="100" spans="1:13" x14ac:dyDescent="0.25">
      <c r="A100" t="s">
        <v>320</v>
      </c>
      <c r="B100" s="187">
        <f>+IFERROR(INDEX('PSW DF Calc'!M:M,MATCH('Rate Sheet'!G100,'PSW DF Calc'!A:A,0)),K100)</f>
        <v>10</v>
      </c>
      <c r="C100" s="84">
        <f>+IFERROR(INDEX('PSW DF Calc'!L:L,MATCH(G100,'PSW DF Calc'!A:A,0)),0)</f>
        <v>0</v>
      </c>
      <c r="D100" s="84">
        <f t="shared" si="11"/>
        <v>10</v>
      </c>
      <c r="G100" s="180"/>
      <c r="J100" s="18"/>
      <c r="K100" s="175">
        <v>10</v>
      </c>
      <c r="L100" s="84">
        <v>0</v>
      </c>
      <c r="M100" s="84">
        <v>10</v>
      </c>
    </row>
    <row r="101" spans="1:13" x14ac:dyDescent="0.25">
      <c r="A101" t="s">
        <v>321</v>
      </c>
      <c r="B101" s="187">
        <f>+IFERROR(INDEX('PSW DF Calc'!M:M,MATCH('Rate Sheet'!G101,'PSW DF Calc'!A:A,0)),K101)</f>
        <v>80</v>
      </c>
      <c r="C101" s="84">
        <v>3.2</v>
      </c>
      <c r="D101" s="84">
        <f t="shared" si="11"/>
        <v>83.2</v>
      </c>
      <c r="G101" s="180"/>
      <c r="J101" s="18"/>
      <c r="K101" s="175">
        <v>80</v>
      </c>
      <c r="L101" s="84">
        <v>0</v>
      </c>
      <c r="M101" s="84">
        <v>80</v>
      </c>
    </row>
    <row r="102" spans="1:13" x14ac:dyDescent="0.25">
      <c r="A102" t="s">
        <v>322</v>
      </c>
      <c r="B102" s="187">
        <f>+IFERROR(INDEX('PSW DF Calc'!M:M,MATCH('Rate Sheet'!G102,'PSW DF Calc'!A:A,0)),K102)</f>
        <v>34</v>
      </c>
      <c r="C102" s="84">
        <f>+IFERROR(INDEX('PSW DF Calc'!L:L,MATCH(G102,'PSW DF Calc'!A:A,0)),0)</f>
        <v>0</v>
      </c>
      <c r="D102" s="84">
        <f t="shared" si="11"/>
        <v>34</v>
      </c>
      <c r="G102" s="180"/>
      <c r="J102" s="18"/>
      <c r="K102" s="175">
        <v>34</v>
      </c>
      <c r="L102" s="84">
        <v>0</v>
      </c>
      <c r="M102" s="84">
        <v>34</v>
      </c>
    </row>
    <row r="103" spans="1:13" x14ac:dyDescent="0.25">
      <c r="A103" t="s">
        <v>323</v>
      </c>
      <c r="B103" s="187">
        <f>+IFERROR(INDEX('PSW DF Calc'!M:M,MATCH('Rate Sheet'!G103,'PSW DF Calc'!A:A,0)),K103)</f>
        <v>4</v>
      </c>
      <c r="C103" s="84">
        <f>+IFERROR(INDEX('PSW DF Calc'!L:L,MATCH(G103,'PSW DF Calc'!A:A,0)),0)</f>
        <v>0</v>
      </c>
      <c r="D103" s="84">
        <f t="shared" si="11"/>
        <v>4</v>
      </c>
      <c r="G103" s="180"/>
      <c r="J103" s="18"/>
      <c r="K103" s="175">
        <v>4</v>
      </c>
      <c r="L103" s="84">
        <v>0</v>
      </c>
      <c r="M103" s="84">
        <v>4</v>
      </c>
    </row>
    <row r="104" spans="1:13" x14ac:dyDescent="0.25">
      <c r="A104" t="s">
        <v>324</v>
      </c>
      <c r="B104" s="187">
        <f>+IFERROR(INDEX('PSW DF Calc'!M:M,MATCH('Rate Sheet'!G104,'PSW DF Calc'!A:A,0)),K104)</f>
        <v>4</v>
      </c>
      <c r="C104" s="84">
        <f>+IFERROR(INDEX('PSW DF Calc'!L:L,MATCH(G104,'PSW DF Calc'!A:A,0)),0)</f>
        <v>0</v>
      </c>
      <c r="D104" s="84">
        <f t="shared" si="11"/>
        <v>4</v>
      </c>
      <c r="G104" s="180"/>
      <c r="J104" s="18"/>
      <c r="K104" s="175">
        <v>4</v>
      </c>
      <c r="L104" s="84">
        <v>0</v>
      </c>
      <c r="M104" s="84">
        <v>4</v>
      </c>
    </row>
    <row r="105" spans="1:13" x14ac:dyDescent="0.25">
      <c r="A105" t="s">
        <v>325</v>
      </c>
      <c r="B105" s="187">
        <f>+IFERROR(INDEX('PSW DF Calc'!M:M,MATCH('Rate Sheet'!G105,'PSW DF Calc'!A:A,0)),K105)</f>
        <v>5</v>
      </c>
      <c r="C105" s="84">
        <f>+IFERROR(INDEX('PSW DF Calc'!L:L,MATCH(G105,'PSW DF Calc'!A:A,0)),0)</f>
        <v>0</v>
      </c>
      <c r="D105" s="84">
        <f t="shared" si="11"/>
        <v>5</v>
      </c>
      <c r="G105" s="180"/>
      <c r="J105" s="18"/>
      <c r="K105" s="175">
        <v>5</v>
      </c>
      <c r="L105" s="84">
        <v>0</v>
      </c>
      <c r="M105" s="84">
        <v>5</v>
      </c>
    </row>
    <row r="106" spans="1:13" x14ac:dyDescent="0.25">
      <c r="A106" t="s">
        <v>326</v>
      </c>
      <c r="B106" s="187">
        <f>+IFERROR(INDEX('PSW DF Calc'!M:M,MATCH('Rate Sheet'!G106,'PSW DF Calc'!A:A,0)),K106)</f>
        <v>6</v>
      </c>
      <c r="C106" s="84">
        <f>+IFERROR(INDEX('PSW DF Calc'!L:L,MATCH(G106,'PSW DF Calc'!A:A,0)),0)</f>
        <v>0</v>
      </c>
      <c r="D106" s="84">
        <f t="shared" si="11"/>
        <v>6</v>
      </c>
      <c r="G106" s="180"/>
      <c r="J106" s="18"/>
      <c r="K106" s="175">
        <v>6</v>
      </c>
      <c r="L106" s="84">
        <v>0</v>
      </c>
      <c r="M106" s="84">
        <v>6</v>
      </c>
    </row>
    <row r="107" spans="1:13" x14ac:dyDescent="0.25">
      <c r="A107" t="s">
        <v>327</v>
      </c>
      <c r="B107" s="187">
        <f>+IFERROR(INDEX('PSW DF Calc'!M:M,MATCH('Rate Sheet'!G107,'PSW DF Calc'!A:A,0)),K107)</f>
        <v>18</v>
      </c>
      <c r="C107" s="84">
        <f>+IFERROR(INDEX('PSW DF Calc'!L:L,MATCH(G107,'PSW DF Calc'!A:A,0)),0)</f>
        <v>0</v>
      </c>
      <c r="D107" s="84">
        <f t="shared" si="11"/>
        <v>18</v>
      </c>
      <c r="G107" s="180"/>
      <c r="J107" s="18"/>
      <c r="K107" s="175">
        <v>18</v>
      </c>
      <c r="L107" s="84">
        <v>0</v>
      </c>
      <c r="M107" s="84">
        <v>18</v>
      </c>
    </row>
    <row r="108" spans="1:13" x14ac:dyDescent="0.25">
      <c r="B108" s="175">
        <v>0</v>
      </c>
      <c r="C108" s="84"/>
      <c r="D108" s="84"/>
      <c r="G108" s="180"/>
      <c r="J108" s="18"/>
      <c r="K108" s="175">
        <v>0</v>
      </c>
      <c r="L108" s="84"/>
      <c r="M108" s="84"/>
    </row>
    <row r="109" spans="1:13" ht="45" x14ac:dyDescent="0.25">
      <c r="A109" s="176" t="s">
        <v>328</v>
      </c>
      <c r="B109" s="187">
        <f>+IFERROR(INDEX('PSW DF Calc'!M:M,MATCH('Rate Sheet'!G109,'PSW DF Calc'!A:A,0)),K109)</f>
        <v>100</v>
      </c>
      <c r="C109" s="84">
        <f>+IFERROR(INDEX('PSW DF Calc'!L:L,MATCH(G109,'PSW DF Calc'!A:A,0)),0)</f>
        <v>0</v>
      </c>
      <c r="D109" s="84">
        <f t="shared" si="11"/>
        <v>100</v>
      </c>
      <c r="G109" s="180"/>
      <c r="J109" s="18"/>
      <c r="K109" s="175">
        <v>100</v>
      </c>
      <c r="L109" s="84">
        <v>0</v>
      </c>
      <c r="M109" s="84">
        <v>100</v>
      </c>
    </row>
    <row r="110" spans="1:13" x14ac:dyDescent="0.25">
      <c r="B110" s="175"/>
      <c r="C110" s="84"/>
      <c r="D110" s="84"/>
      <c r="G110" s="180"/>
      <c r="J110" s="18"/>
      <c r="K110" s="175"/>
      <c r="L110" s="84"/>
      <c r="M110" s="84"/>
    </row>
    <row r="111" spans="1:13" x14ac:dyDescent="0.25">
      <c r="A111" t="s">
        <v>329</v>
      </c>
      <c r="B111" s="187">
        <f>+'Royal Heights DF Calc'!C8</f>
        <v>152.09</v>
      </c>
      <c r="C111" s="175">
        <f>+'Royal Heights DF Calc'!C10</f>
        <v>1.8700000000000045</v>
      </c>
      <c r="D111" s="84">
        <f>+C111+B111</f>
        <v>153.96</v>
      </c>
      <c r="G111" s="180"/>
      <c r="J111" s="18"/>
      <c r="K111" s="175">
        <v>175.69</v>
      </c>
      <c r="L111" s="175">
        <v>1.8700000000000045</v>
      </c>
      <c r="M111" s="84">
        <v>177.56</v>
      </c>
    </row>
    <row r="112" spans="1:13" x14ac:dyDescent="0.25">
      <c r="A112" t="s">
        <v>330</v>
      </c>
      <c r="B112" s="187">
        <f>+B111</f>
        <v>152.09</v>
      </c>
      <c r="C112" s="175">
        <f>+'Royal Heights DF Calc'!C10</f>
        <v>1.8700000000000045</v>
      </c>
      <c r="D112" s="84">
        <f t="shared" ref="D112:D114" si="12">+C112+B112</f>
        <v>153.96</v>
      </c>
      <c r="G112" s="180"/>
      <c r="J112" s="18"/>
      <c r="K112" s="175">
        <v>175.69</v>
      </c>
      <c r="L112" s="175">
        <v>1.8700000000000045</v>
      </c>
      <c r="M112" s="84">
        <v>177.56</v>
      </c>
    </row>
    <row r="113" spans="1:13" x14ac:dyDescent="0.25">
      <c r="A113" t="s">
        <v>331</v>
      </c>
      <c r="B113" s="187">
        <f>+IFERROR(INDEX('PSW DF Calc'!M:M,MATCH('Rate Sheet'!G113,'PSW DF Calc'!A:A,0)),K113)</f>
        <v>30</v>
      </c>
      <c r="C113" s="84">
        <f>+IFERROR(INDEX('PSW DF Calc'!L:L,MATCH(G113,'PSW DF Calc'!A:A,0)),0)</f>
        <v>0</v>
      </c>
      <c r="D113" s="84">
        <f t="shared" si="12"/>
        <v>30</v>
      </c>
      <c r="G113" s="180"/>
      <c r="J113" s="18"/>
      <c r="K113" s="175">
        <v>30</v>
      </c>
      <c r="L113" s="84">
        <v>0</v>
      </c>
      <c r="M113" s="84">
        <v>30</v>
      </c>
    </row>
    <row r="114" spans="1:13" x14ac:dyDescent="0.25">
      <c r="A114" t="s">
        <v>332</v>
      </c>
      <c r="B114" s="187">
        <f>+IFERROR(INDEX('PSW DF Calc'!M:M,MATCH('Rate Sheet'!G114,'PSW DF Calc'!A:A,0)),K114)</f>
        <v>5</v>
      </c>
      <c r="C114" s="84">
        <f>+IFERROR(INDEX('PSW DF Calc'!L:L,MATCH(G114,'PSW DF Calc'!A:A,0)),0)</f>
        <v>0</v>
      </c>
      <c r="D114" s="84">
        <f t="shared" si="12"/>
        <v>5</v>
      </c>
      <c r="G114" s="180"/>
      <c r="J114" s="18"/>
      <c r="K114" s="175">
        <v>5</v>
      </c>
      <c r="L114" s="84">
        <v>0</v>
      </c>
      <c r="M114" s="84">
        <v>5</v>
      </c>
    </row>
    <row r="115" spans="1:13" x14ac:dyDescent="0.25">
      <c r="B115" s="175"/>
      <c r="C115" s="84"/>
      <c r="D115" s="84"/>
      <c r="G115" s="180"/>
      <c r="J115" s="18"/>
      <c r="K115" s="175"/>
      <c r="L115" s="84"/>
      <c r="M115" s="84"/>
    </row>
    <row r="116" spans="1:13" x14ac:dyDescent="0.25">
      <c r="A116" s="158" t="s">
        <v>333</v>
      </c>
      <c r="B116" s="175"/>
      <c r="C116" s="84"/>
      <c r="D116" s="84"/>
      <c r="G116" s="180"/>
      <c r="J116" s="18"/>
      <c r="K116" s="175"/>
      <c r="L116" s="84"/>
      <c r="M116" s="84"/>
    </row>
    <row r="117" spans="1:13" x14ac:dyDescent="0.25">
      <c r="A117" t="s">
        <v>334</v>
      </c>
      <c r="B117" s="187">
        <f>+IFERROR(INDEX('PSW DF Calc'!M:M,MATCH('Rate Sheet'!G117,'PSW DF Calc'!A:A,0)),K117)</f>
        <v>19.626981731145172</v>
      </c>
      <c r="C117" s="84">
        <f>+IFERROR(INDEX('PSW DF Calc'!L:L,MATCH(G117,'PSW DF Calc'!A:A,0)),0)</f>
        <v>0</v>
      </c>
      <c r="D117" s="84">
        <f t="shared" ref="D117:D121" si="13">+C117+B117</f>
        <v>19.626981731145172</v>
      </c>
      <c r="G117" s="180"/>
      <c r="J117" s="18"/>
      <c r="K117" s="175">
        <v>19.626981731145172</v>
      </c>
      <c r="L117" s="84">
        <v>0</v>
      </c>
      <c r="M117" s="84">
        <v>19.626981731145172</v>
      </c>
    </row>
    <row r="118" spans="1:13" x14ac:dyDescent="0.25">
      <c r="A118" t="s">
        <v>335</v>
      </c>
      <c r="B118" s="187">
        <f>+IFERROR(INDEX('PSW DF Calc'!M:M,MATCH('Rate Sheet'!G118,'PSW DF Calc'!A:A,0)),K118)</f>
        <v>12.008838909294516</v>
      </c>
      <c r="C118" s="84">
        <f>+IFERROR(INDEX('PSW DF Calc'!L:L,MATCH(G118,'PSW DF Calc'!A:A,0)),0)</f>
        <v>0</v>
      </c>
      <c r="D118" s="84">
        <f t="shared" si="13"/>
        <v>12.008838909294516</v>
      </c>
      <c r="G118" s="180"/>
      <c r="J118" s="18"/>
      <c r="K118" s="175">
        <v>12.008838909294516</v>
      </c>
      <c r="L118" s="84">
        <v>0</v>
      </c>
      <c r="M118" s="84">
        <v>12.008838909294516</v>
      </c>
    </row>
    <row r="119" spans="1:13" x14ac:dyDescent="0.25">
      <c r="A119" t="s">
        <v>336</v>
      </c>
      <c r="B119" s="187">
        <f>+IFERROR(INDEX('PSW DF Calc'!M:M,MATCH('Rate Sheet'!G119,'PSW DF Calc'!A:A,0)),K119)</f>
        <v>13.206301478597389</v>
      </c>
      <c r="C119" s="84">
        <f>+IFERROR(INDEX('PSW DF Calc'!L:L,MATCH(G119,'PSW DF Calc'!A:A,0)),0)</f>
        <v>0</v>
      </c>
      <c r="D119" s="84">
        <f t="shared" si="13"/>
        <v>13.206301478597389</v>
      </c>
      <c r="G119" s="180"/>
      <c r="J119" s="18"/>
      <c r="K119" s="175">
        <v>13.206301478597389</v>
      </c>
      <c r="L119" s="84">
        <v>0</v>
      </c>
      <c r="M119" s="84">
        <v>13.206301478597389</v>
      </c>
    </row>
    <row r="120" spans="1:13" x14ac:dyDescent="0.25">
      <c r="A120" t="s">
        <v>337</v>
      </c>
      <c r="B120" s="187">
        <f>+IFERROR(INDEX('PSW DF Calc'!M:M,MATCH('Rate Sheet'!G120,'PSW DF Calc'!A:A,0)),K120)</f>
        <v>7.8006133086015668</v>
      </c>
      <c r="C120" s="84">
        <f>+IFERROR(INDEX('PSW DF Calc'!L:L,MATCH(G120,'PSW DF Calc'!A:A,0)),0)</f>
        <v>0</v>
      </c>
      <c r="D120" s="84">
        <f t="shared" si="13"/>
        <v>7.8006133086015668</v>
      </c>
      <c r="G120" s="180"/>
      <c r="J120" s="18"/>
      <c r="K120" s="175">
        <v>7.8006133086015668</v>
      </c>
      <c r="L120" s="84">
        <v>0</v>
      </c>
      <c r="M120" s="84">
        <v>7.8006133086015668</v>
      </c>
    </row>
    <row r="121" spans="1:13" x14ac:dyDescent="0.25">
      <c r="A121" t="s">
        <v>338</v>
      </c>
      <c r="B121" s="187">
        <f>+IFERROR(INDEX('PSW DF Calc'!M:M,MATCH('Rate Sheet'!G121,'PSW DF Calc'!A:A,0)),K121)</f>
        <v>8.0971278495718018</v>
      </c>
      <c r="C121" s="84">
        <f>+IFERROR(INDEX('PSW DF Calc'!L:L,MATCH(G121,'PSW DF Calc'!A:A,0)),0)</f>
        <v>0</v>
      </c>
      <c r="D121" s="84">
        <f t="shared" si="13"/>
        <v>8.0971278495718018</v>
      </c>
      <c r="G121" s="180"/>
      <c r="J121" s="18"/>
      <c r="K121" s="175">
        <v>8.0971278495718018</v>
      </c>
      <c r="L121" s="84">
        <v>0</v>
      </c>
      <c r="M121" s="84">
        <v>8.0971278495718018</v>
      </c>
    </row>
    <row r="122" spans="1:13" x14ac:dyDescent="0.25">
      <c r="A122" s="158"/>
      <c r="B122" s="175"/>
      <c r="C122" s="84"/>
      <c r="D122" s="84"/>
      <c r="G122" s="180"/>
      <c r="J122" s="18"/>
      <c r="K122" s="175"/>
      <c r="L122" s="84"/>
      <c r="M122" s="84"/>
    </row>
    <row r="123" spans="1:13" x14ac:dyDescent="0.25">
      <c r="A123" s="177" t="s">
        <v>339</v>
      </c>
      <c r="B123" s="175"/>
      <c r="C123" s="84"/>
      <c r="D123" s="174"/>
      <c r="G123" s="180"/>
      <c r="J123" s="18"/>
      <c r="K123" s="175"/>
      <c r="L123" s="84"/>
      <c r="M123" s="174"/>
    </row>
    <row r="124" spans="1:13" x14ac:dyDescent="0.25">
      <c r="A124" t="s">
        <v>340</v>
      </c>
      <c r="B124" s="187">
        <f>+IFERROR(INDEX('PSW DF Calc'!M:M,MATCH('Rate Sheet'!G124,'PSW DF Calc'!A:A,0)),K124)</f>
        <v>37.74</v>
      </c>
      <c r="C124" s="84">
        <f>+IFERROR(INDEX('PSW DF Calc'!L:L,MATCH(G124,'PSW DF Calc'!A:A,0)),0)</f>
        <v>0.50878480577822538</v>
      </c>
      <c r="D124" s="84">
        <f t="shared" ref="D124:D128" si="14">+C124+B124</f>
        <v>38.248784805778229</v>
      </c>
      <c r="F124" s="15"/>
      <c r="G124" s="181" t="s">
        <v>38</v>
      </c>
      <c r="J124" s="18"/>
      <c r="K124" s="175">
        <v>37.735776014271565</v>
      </c>
      <c r="L124" s="84">
        <v>1.4587667678585994</v>
      </c>
      <c r="M124" s="84">
        <v>39.194542782130164</v>
      </c>
    </row>
    <row r="125" spans="1:13" x14ac:dyDescent="0.25">
      <c r="A125" t="s">
        <v>341</v>
      </c>
      <c r="B125" s="187">
        <f>+IFERROR(INDEX('PSW DF Calc'!M:M,MATCH('Rate Sheet'!G125,'PSW DF Calc'!A:A,0)),K125)</f>
        <v>10.51</v>
      </c>
      <c r="C125" s="84">
        <f>+IFERROR(INDEX('PSW DF Calc'!L:L,MATCH(G125,'PSW DF Calc'!A:A,0)),0)</f>
        <v>9.5651543486306348E-2</v>
      </c>
      <c r="D125" s="84">
        <f t="shared" si="14"/>
        <v>10.605651543486307</v>
      </c>
      <c r="G125" s="181" t="s">
        <v>41</v>
      </c>
      <c r="J125" s="18"/>
      <c r="K125" s="175">
        <v>10.51</v>
      </c>
      <c r="L125" s="84">
        <v>0.27424815235741673</v>
      </c>
      <c r="M125" s="84">
        <v>10.784248152357417</v>
      </c>
    </row>
    <row r="126" spans="1:13" x14ac:dyDescent="0.25">
      <c r="A126" t="s">
        <v>342</v>
      </c>
      <c r="B126" s="187">
        <f>+IFERROR(INDEX('PSW DF Calc'!M:M,MATCH('Rate Sheet'!G126,'PSW DF Calc'!A:A,0)),K126)</f>
        <v>12.21</v>
      </c>
      <c r="C126" s="84">
        <f>+IFERROR(INDEX('PSW DF Calc'!L:L,MATCH(G126,'PSW DF Calc'!A:A,0)),0)</f>
        <v>0.1383894671716773</v>
      </c>
      <c r="D126" s="84">
        <f t="shared" si="14"/>
        <v>12.348389467171678</v>
      </c>
      <c r="G126" s="181" t="s">
        <v>50</v>
      </c>
      <c r="J126" s="18"/>
      <c r="K126" s="175">
        <v>12.21045252281049</v>
      </c>
      <c r="L126" s="84">
        <v>0.3967845608575391</v>
      </c>
      <c r="M126" s="84">
        <v>12.607237083668029</v>
      </c>
    </row>
    <row r="127" spans="1:13" x14ac:dyDescent="0.25">
      <c r="A127" t="s">
        <v>343</v>
      </c>
      <c r="B127" s="187">
        <f>+IFERROR(INDEX('PSW DF Calc'!M:M,MATCH('Rate Sheet'!G127,'PSW DF Calc'!A:A,0)),K127)</f>
        <v>11.29</v>
      </c>
      <c r="C127" s="84">
        <f>+IFERROR(INDEX('PSW DF Calc'!L:L,MATCH(G127,'PSW DF Calc'!A:A,0)),0)</f>
        <v>0.10379210037875798</v>
      </c>
      <c r="D127" s="84">
        <f t="shared" si="14"/>
        <v>11.393792100378757</v>
      </c>
      <c r="G127" s="181" t="s">
        <v>44</v>
      </c>
      <c r="J127" s="18"/>
      <c r="K127" s="175">
        <v>11.287612104653689</v>
      </c>
      <c r="L127" s="84">
        <v>0.29758842064315427</v>
      </c>
      <c r="M127" s="84">
        <v>11.585200525296845</v>
      </c>
    </row>
    <row r="128" spans="1:13" x14ac:dyDescent="0.25">
      <c r="A128" t="s">
        <v>344</v>
      </c>
      <c r="B128" s="187">
        <f>+IFERROR(INDEX('PSW DF Calc'!M:M,MATCH('Rate Sheet'!G128,'PSW DF Calc'!A:A,0)),K128)</f>
        <v>12.67</v>
      </c>
      <c r="C128" s="84">
        <f>+IFERROR(INDEX('PSW DF Calc'!L:L,MATCH(G128,'PSW DF Calc'!A:A,0)),0)</f>
        <v>0.15670572017969342</v>
      </c>
      <c r="D128" s="84">
        <f t="shared" si="14"/>
        <v>12.826705720179694</v>
      </c>
      <c r="G128" s="181" t="s">
        <v>54</v>
      </c>
      <c r="J128" s="18"/>
      <c r="K128" s="175">
        <v>12.669497812507323</v>
      </c>
      <c r="L128" s="84">
        <v>0.44930016450044857</v>
      </c>
      <c r="M128" s="84">
        <v>13.118797977007771</v>
      </c>
    </row>
    <row r="129" spans="1:13" x14ac:dyDescent="0.25">
      <c r="B129" s="175"/>
      <c r="C129" s="84"/>
      <c r="D129" s="174"/>
      <c r="G129" s="180"/>
      <c r="J129" s="18"/>
      <c r="K129" s="175"/>
      <c r="L129" s="84"/>
      <c r="M129" s="174"/>
    </row>
    <row r="130" spans="1:13" x14ac:dyDescent="0.25">
      <c r="A130" s="177" t="s">
        <v>345</v>
      </c>
      <c r="B130" s="175"/>
      <c r="C130" s="84"/>
      <c r="D130" s="84"/>
      <c r="G130" s="180"/>
      <c r="J130" s="18"/>
      <c r="K130" s="175"/>
      <c r="L130" s="84"/>
      <c r="M130" s="84"/>
    </row>
    <row r="131" spans="1:13" x14ac:dyDescent="0.25">
      <c r="A131" t="s">
        <v>340</v>
      </c>
      <c r="B131" s="187">
        <f>+IFERROR(INDEX('PSW DF Calc'!M:M,MATCH('Rate Sheet'!G131,'PSW DF Calc'!A:A,0)),K131)</f>
        <v>46.45</v>
      </c>
      <c r="C131" s="84">
        <f>+IFERROR(INDEX('PSW DF Calc'!L:L,MATCH(G131,'PSW DF Calc'!A:A,0)),0)</f>
        <v>0.25439240288911275</v>
      </c>
      <c r="D131" s="84">
        <f t="shared" ref="D131:D135" si="15">+C131+B131</f>
        <v>46.704392402889113</v>
      </c>
      <c r="G131" s="181" t="s">
        <v>62</v>
      </c>
      <c r="J131" s="18"/>
      <c r="K131" s="175">
        <v>46.449442520078605</v>
      </c>
      <c r="L131" s="84">
        <v>0.7293833839292998</v>
      </c>
      <c r="M131" s="84">
        <v>47.178825904007908</v>
      </c>
    </row>
    <row r="132" spans="1:13" x14ac:dyDescent="0.25">
      <c r="A132" t="s">
        <v>341</v>
      </c>
      <c r="B132" s="187">
        <f>+IFERROR(INDEX('PSW DF Calc'!M:M,MATCH('Rate Sheet'!G132,'PSW DF Calc'!A:A,0)),K132)</f>
        <v>16.63</v>
      </c>
      <c r="C132" s="84">
        <f>+IFERROR(INDEX('PSW DF Calc'!L:L,MATCH(G132,'PSW DF Calc'!A:A,0)),0)</f>
        <v>9.5651543486306362E-2</v>
      </c>
      <c r="D132" s="84">
        <f t="shared" si="15"/>
        <v>16.725651543486304</v>
      </c>
      <c r="G132" s="181" t="s">
        <v>63</v>
      </c>
      <c r="J132" s="18"/>
      <c r="K132" s="175">
        <v>16.632468791748511</v>
      </c>
      <c r="L132" s="84">
        <v>0.27424815235741667</v>
      </c>
      <c r="M132" s="84">
        <v>16.906716944105927</v>
      </c>
    </row>
    <row r="133" spans="1:13" x14ac:dyDescent="0.25">
      <c r="A133" t="s">
        <v>342</v>
      </c>
      <c r="B133" s="187">
        <f>+IFERROR(INDEX('PSW DF Calc'!M:M,MATCH('Rate Sheet'!G133,'PSW DF Calc'!A:A,0)),K133)</f>
        <v>19.36</v>
      </c>
      <c r="C133" s="84">
        <f>+IFERROR(INDEX('PSW DF Calc'!L:L,MATCH(G133,'PSW DF Calc'!A:A,0)),0)</f>
        <v>0.1383894671716773</v>
      </c>
      <c r="D133" s="84">
        <f t="shared" si="15"/>
        <v>19.498389467171677</v>
      </c>
      <c r="G133" s="181" t="s">
        <v>65</v>
      </c>
      <c r="J133" s="18"/>
      <c r="K133" s="175">
        <v>19.361014722361922</v>
      </c>
      <c r="L133" s="84">
        <v>0.3967845608575391</v>
      </c>
      <c r="M133" s="84">
        <v>19.757799283219462</v>
      </c>
    </row>
    <row r="134" spans="1:13" x14ac:dyDescent="0.25">
      <c r="A134" t="s">
        <v>343</v>
      </c>
      <c r="B134" s="187">
        <f>+IFERROR(INDEX('PSW DF Calc'!M:M,MATCH('Rate Sheet'!G134,'PSW DF Calc'!A:A,0)),K134)</f>
        <v>17.850000000000001</v>
      </c>
      <c r="C134" s="84">
        <f>+IFERROR(INDEX('PSW DF Calc'!L:L,MATCH(G134,'PSW DF Calc'!A:A,0)),0)</f>
        <v>0.10379210037875798</v>
      </c>
      <c r="D134" s="84">
        <f t="shared" si="15"/>
        <v>17.953792100378759</v>
      </c>
      <c r="G134" s="181" t="s">
        <v>64</v>
      </c>
      <c r="J134" s="18"/>
      <c r="K134" s="175">
        <v>17.845145222264655</v>
      </c>
      <c r="L134" s="84">
        <v>0.29758842064315433</v>
      </c>
      <c r="M134" s="84">
        <v>18.14273364290781</v>
      </c>
    </row>
    <row r="135" spans="1:13" x14ac:dyDescent="0.25">
      <c r="A135" t="s">
        <v>344</v>
      </c>
      <c r="B135" s="187">
        <f>+IFERROR(INDEX('PSW DF Calc'!M:M,MATCH('Rate Sheet'!G135,'PSW DF Calc'!A:A,0)),K135)</f>
        <v>20.07</v>
      </c>
      <c r="C135" s="84">
        <f>+IFERROR(INDEX('PSW DF Calc'!L:L,MATCH(G135,'PSW DF Calc'!A:A,0)),0)</f>
        <v>0.15670572017969342</v>
      </c>
      <c r="D135" s="84">
        <f t="shared" si="15"/>
        <v>20.226705720179694</v>
      </c>
      <c r="G135" s="181" t="s">
        <v>66</v>
      </c>
      <c r="J135" s="18"/>
      <c r="K135" s="175">
        <v>20.070956931341264</v>
      </c>
      <c r="L135" s="84">
        <v>0.44930016450044868</v>
      </c>
      <c r="M135" s="84">
        <v>20.520257095841714</v>
      </c>
    </row>
    <row r="136" spans="1:13" x14ac:dyDescent="0.25">
      <c r="B136" s="175"/>
      <c r="C136" s="84"/>
      <c r="D136" s="84"/>
      <c r="G136" s="180"/>
      <c r="J136" s="18"/>
      <c r="K136" s="175"/>
      <c r="L136" s="84"/>
      <c r="M136" s="84"/>
    </row>
    <row r="137" spans="1:13" x14ac:dyDescent="0.25">
      <c r="A137" s="177" t="s">
        <v>346</v>
      </c>
      <c r="B137" s="175"/>
      <c r="C137" s="175"/>
      <c r="D137" s="175"/>
      <c r="G137" s="180"/>
      <c r="J137" s="18"/>
      <c r="K137" s="175"/>
      <c r="L137" s="175"/>
      <c r="M137" s="175"/>
    </row>
    <row r="138" spans="1:13" x14ac:dyDescent="0.25">
      <c r="A138" t="s">
        <v>347</v>
      </c>
      <c r="B138" s="187">
        <f>+IFERROR(INDEX('PSW DF Calc'!M:M,MATCH('Rate Sheet'!G138,'PSW DF Calc'!A:A,0)),K138)</f>
        <v>45.252680714226635</v>
      </c>
      <c r="C138" s="84">
        <f>+IFERROR(INDEX('PSW DF Calc'!L:L,MATCH(G138,'PSW DF Calc'!A:A,0)),0)</f>
        <v>0</v>
      </c>
      <c r="D138" s="84">
        <f t="shared" ref="D138:D141" si="16">+C138+B138</f>
        <v>45.252680714226635</v>
      </c>
      <c r="G138" s="180"/>
      <c r="J138" s="18"/>
      <c r="K138" s="175">
        <v>45.252680714226635</v>
      </c>
      <c r="L138" s="84">
        <v>0</v>
      </c>
      <c r="M138" s="84">
        <v>45.252680714226635</v>
      </c>
    </row>
    <row r="139" spans="1:13" x14ac:dyDescent="0.25">
      <c r="A139" t="s">
        <v>348</v>
      </c>
      <c r="B139" s="187">
        <f>+IFERROR(INDEX('PSW DF Calc'!M:M,MATCH('Rate Sheet'!G139,'PSW DF Calc'!A:A,0)),K139)</f>
        <v>37.74</v>
      </c>
      <c r="C139" s="84">
        <f>+IFERROR(INDEX('PSW DF Calc'!L:L,MATCH(G139,'PSW DF Calc'!A:A,0)),0)</f>
        <v>0.50878480577822538</v>
      </c>
      <c r="D139" s="84">
        <f t="shared" si="16"/>
        <v>38.248784805778229</v>
      </c>
      <c r="G139" s="181" t="s">
        <v>38</v>
      </c>
      <c r="J139" s="18"/>
      <c r="K139" s="175">
        <v>37.735776014271565</v>
      </c>
      <c r="L139" s="84">
        <v>1.4587667678585994</v>
      </c>
      <c r="M139" s="84">
        <v>39.194542782130164</v>
      </c>
    </row>
    <row r="140" spans="1:13" x14ac:dyDescent="0.25">
      <c r="A140" t="s">
        <v>349</v>
      </c>
      <c r="B140" s="187">
        <f>+IFERROR(INDEX('PSW DF Calc'!M:M,MATCH('Rate Sheet'!G140,'PSW DF Calc'!A:A,0)),K140)</f>
        <v>1.5053815156950392</v>
      </c>
      <c r="C140" s="84">
        <f>+IFERROR(INDEX('PSW DF Calc'!L:L,MATCH(G140,'PSW DF Calc'!A:A,0)),0)</f>
        <v>0</v>
      </c>
      <c r="D140" s="84">
        <f t="shared" si="16"/>
        <v>1.5053815156950392</v>
      </c>
      <c r="G140" s="180"/>
      <c r="J140" s="18"/>
      <c r="K140" s="175">
        <v>1.5053815156950392</v>
      </c>
      <c r="L140" s="84">
        <v>0</v>
      </c>
      <c r="M140" s="84">
        <v>1.5053815156950392</v>
      </c>
    </row>
    <row r="141" spans="1:13" x14ac:dyDescent="0.25">
      <c r="A141" t="s">
        <v>350</v>
      </c>
      <c r="B141" s="187">
        <f>+IFERROR(INDEX('PSW DF Calc'!M:M,MATCH('Rate Sheet'!G141,'PSW DF Calc'!A:A,0)),K141)</f>
        <v>45.252680714226635</v>
      </c>
      <c r="C141" s="84">
        <f>+IFERROR(INDEX('PSW DF Calc'!L:L,MATCH(G141,'PSW DF Calc'!A:A,0)),0)</f>
        <v>0</v>
      </c>
      <c r="D141" s="84">
        <f t="shared" si="16"/>
        <v>45.252680714226635</v>
      </c>
      <c r="G141" s="180"/>
      <c r="J141" s="18"/>
      <c r="K141" s="175">
        <v>45.252680714226635</v>
      </c>
      <c r="L141" s="84">
        <v>0</v>
      </c>
      <c r="M141" s="84">
        <v>45.252680714226635</v>
      </c>
    </row>
    <row r="142" spans="1:13" x14ac:dyDescent="0.25">
      <c r="B142" s="175"/>
      <c r="C142" s="84"/>
      <c r="D142" s="174"/>
      <c r="G142" s="180"/>
      <c r="J142" s="18"/>
      <c r="K142" s="175"/>
      <c r="L142" s="84"/>
      <c r="M142" s="174"/>
    </row>
    <row r="143" spans="1:13" x14ac:dyDescent="0.25">
      <c r="A143" t="s">
        <v>351</v>
      </c>
      <c r="B143" s="187">
        <f>+IFERROR(INDEX('PSW DF Calc'!M:M,MATCH('Rate Sheet'!G143,'PSW DF Calc'!A:A,0)),K143)</f>
        <v>6.4777022796574411</v>
      </c>
      <c r="C143" s="84">
        <f>+IFERROR(INDEX('PSW DF Calc'!L:L,MATCH(G143,'PSW DF Calc'!A:A,0)),0)</f>
        <v>0</v>
      </c>
      <c r="D143" s="84">
        <f t="shared" ref="D143:D144" si="17">+C143+B143</f>
        <v>6.4777022796574411</v>
      </c>
      <c r="G143" s="180"/>
      <c r="J143" s="18"/>
      <c r="K143" s="175">
        <v>6.4777022796574411</v>
      </c>
      <c r="L143" s="84">
        <v>0</v>
      </c>
      <c r="M143" s="84">
        <v>6.4777022796574411</v>
      </c>
    </row>
    <row r="144" spans="1:13" x14ac:dyDescent="0.25">
      <c r="A144" t="s">
        <v>352</v>
      </c>
      <c r="B144" s="187">
        <f>+IFERROR(INDEX('PSW DF Calc'!M:M,MATCH('Rate Sheet'!G144,'PSW DF Calc'!A:A,0)),K144)</f>
        <v>6.4777022796574411</v>
      </c>
      <c r="C144" s="84">
        <f>+IFERROR(INDEX('PSW DF Calc'!L:L,MATCH(G144,'PSW DF Calc'!A:A,0)),0)</f>
        <v>0</v>
      </c>
      <c r="D144" s="84">
        <f t="shared" si="17"/>
        <v>6.4777022796574411</v>
      </c>
      <c r="G144" s="180"/>
      <c r="J144" s="18"/>
      <c r="K144" s="175">
        <v>6.4777022796574411</v>
      </c>
      <c r="L144" s="84">
        <v>0</v>
      </c>
      <c r="M144" s="84">
        <v>6.4777022796574411</v>
      </c>
    </row>
    <row r="145" spans="1:13" x14ac:dyDescent="0.25">
      <c r="B145" s="175"/>
      <c r="C145" s="84"/>
      <c r="D145" s="174"/>
      <c r="G145" s="180"/>
      <c r="J145" s="18"/>
      <c r="K145" s="175"/>
      <c r="L145" s="84"/>
      <c r="M145" s="174"/>
    </row>
    <row r="146" spans="1:13" x14ac:dyDescent="0.25">
      <c r="A146" s="177" t="s">
        <v>353</v>
      </c>
      <c r="B146" s="175"/>
      <c r="C146" s="84"/>
      <c r="D146" s="84"/>
      <c r="G146" s="180"/>
      <c r="J146" s="18"/>
      <c r="K146" s="175"/>
      <c r="L146" s="84"/>
      <c r="M146" s="84"/>
    </row>
    <row r="147" spans="1:13" x14ac:dyDescent="0.25">
      <c r="A147" t="s">
        <v>340</v>
      </c>
      <c r="B147" s="187">
        <f>+IFERROR(INDEX('PSW DF Calc'!M:M,MATCH('Rate Sheet'!G147,'PSW DF Calc'!A:A,0)),K147)</f>
        <v>46.45</v>
      </c>
      <c r="C147" s="84">
        <f>+IFERROR(INDEX('PSW DF Calc'!L:L,MATCH(G147,'PSW DF Calc'!A:A,0)),0)</f>
        <v>0.25439240288911275</v>
      </c>
      <c r="D147" s="84">
        <f t="shared" ref="D147:D151" si="18">+C147+B147</f>
        <v>46.704392402889113</v>
      </c>
      <c r="G147" s="181" t="s">
        <v>62</v>
      </c>
      <c r="J147" s="18"/>
      <c r="K147" s="175">
        <v>46.449442520078605</v>
      </c>
      <c r="L147" s="84">
        <v>0.7293833839292998</v>
      </c>
      <c r="M147" s="84">
        <v>47.178825904007908</v>
      </c>
    </row>
    <row r="148" spans="1:13" x14ac:dyDescent="0.25">
      <c r="A148" t="s">
        <v>341</v>
      </c>
      <c r="B148" s="187">
        <f>+IFERROR(INDEX('PSW DF Calc'!M:M,MATCH('Rate Sheet'!G148,'PSW DF Calc'!A:A,0)),K148)</f>
        <v>16.63</v>
      </c>
      <c r="C148" s="84">
        <f>+IFERROR(INDEX('PSW DF Calc'!L:L,MATCH(G148,'PSW DF Calc'!A:A,0)),0)</f>
        <v>9.5651543486306362E-2</v>
      </c>
      <c r="D148" s="84">
        <f t="shared" si="18"/>
        <v>16.725651543486304</v>
      </c>
      <c r="G148" s="181" t="s">
        <v>63</v>
      </c>
      <c r="J148" s="18"/>
      <c r="K148" s="175">
        <v>16.632468791748511</v>
      </c>
      <c r="L148" s="84">
        <v>0.27424815235741667</v>
      </c>
      <c r="M148" s="84">
        <v>16.906716944105927</v>
      </c>
    </row>
    <row r="149" spans="1:13" x14ac:dyDescent="0.25">
      <c r="A149" t="s">
        <v>342</v>
      </c>
      <c r="B149" s="187">
        <f>+IFERROR(INDEX('PSW DF Calc'!M:M,MATCH('Rate Sheet'!G149,'PSW DF Calc'!A:A,0)),K149)</f>
        <v>19.36</v>
      </c>
      <c r="C149" s="84">
        <f>+IFERROR(INDEX('PSW DF Calc'!L:L,MATCH(G149,'PSW DF Calc'!A:A,0)),0)</f>
        <v>0.1383894671716773</v>
      </c>
      <c r="D149" s="84">
        <f t="shared" si="18"/>
        <v>19.498389467171677</v>
      </c>
      <c r="G149" s="181" t="s">
        <v>65</v>
      </c>
      <c r="J149" s="18"/>
      <c r="K149" s="175">
        <v>19.361014722361922</v>
      </c>
      <c r="L149" s="84">
        <v>0.3967845608575391</v>
      </c>
      <c r="M149" s="84">
        <v>19.757799283219462</v>
      </c>
    </row>
    <row r="150" spans="1:13" x14ac:dyDescent="0.25">
      <c r="A150" t="s">
        <v>343</v>
      </c>
      <c r="B150" s="187">
        <f>+IFERROR(INDEX('PSW DF Calc'!M:M,MATCH('Rate Sheet'!G150,'PSW DF Calc'!A:A,0)),K150)</f>
        <v>17.850000000000001</v>
      </c>
      <c r="C150" s="84">
        <f>+IFERROR(INDEX('PSW DF Calc'!L:L,MATCH(G150,'PSW DF Calc'!A:A,0)),0)</f>
        <v>0.10379210037875798</v>
      </c>
      <c r="D150" s="84">
        <f t="shared" si="18"/>
        <v>17.953792100378759</v>
      </c>
      <c r="G150" s="181" t="s">
        <v>64</v>
      </c>
      <c r="J150" s="18"/>
      <c r="K150" s="175">
        <v>17.845145222264655</v>
      </c>
      <c r="L150" s="84">
        <v>0.29758842064315433</v>
      </c>
      <c r="M150" s="84">
        <v>18.14273364290781</v>
      </c>
    </row>
    <row r="151" spans="1:13" x14ac:dyDescent="0.25">
      <c r="A151" t="s">
        <v>344</v>
      </c>
      <c r="B151" s="187">
        <f>+IFERROR(INDEX('PSW DF Calc'!M:M,MATCH('Rate Sheet'!G151,'PSW DF Calc'!A:A,0)),K151)</f>
        <v>20.07</v>
      </c>
      <c r="C151" s="84">
        <f>+IFERROR(INDEX('PSW DF Calc'!L:L,MATCH(G151,'PSW DF Calc'!A:A,0)),0)</f>
        <v>0.15670572017969342</v>
      </c>
      <c r="D151" s="84">
        <f t="shared" si="18"/>
        <v>20.226705720179694</v>
      </c>
      <c r="G151" s="181" t="s">
        <v>66</v>
      </c>
      <c r="J151" s="18"/>
      <c r="K151" s="175">
        <v>20.070956931341264</v>
      </c>
      <c r="L151" s="84">
        <v>0.44930016450044868</v>
      </c>
      <c r="M151" s="84">
        <v>20.520257095841714</v>
      </c>
    </row>
    <row r="152" spans="1:13" x14ac:dyDescent="0.25">
      <c r="B152" s="175"/>
      <c r="C152" s="84"/>
      <c r="D152" s="84"/>
      <c r="G152" s="180"/>
      <c r="J152" s="18"/>
      <c r="K152" s="175"/>
      <c r="L152" s="84"/>
      <c r="M152" s="84"/>
    </row>
    <row r="153" spans="1:13" x14ac:dyDescent="0.25">
      <c r="A153" t="s">
        <v>489</v>
      </c>
      <c r="B153" s="187">
        <f>+IFERROR(INDEX('PSW DF Calc'!M:M,MATCH('Rate Sheet'!G153,'PSW DF Calc'!A:A,0)),K153)</f>
        <v>7.53</v>
      </c>
      <c r="C153" s="175">
        <f>+IFERROR(INDEX('PSW DF Calc'!L:L,MATCH(G153,'PSW DF Calc'!A:A,0)),0)</f>
        <v>9.5651543486306376E-2</v>
      </c>
      <c r="D153" s="175">
        <f>+B153+C153</f>
        <v>7.625651543486307</v>
      </c>
      <c r="E153" s="175">
        <f>+E54</f>
        <v>0</v>
      </c>
      <c r="G153" t="s">
        <v>492</v>
      </c>
      <c r="J153" s="18"/>
      <c r="K153" s="175">
        <v>7.53</v>
      </c>
      <c r="L153" s="175">
        <v>0.27424815235741673</v>
      </c>
      <c r="M153" s="175">
        <v>7.8042481523574168</v>
      </c>
    </row>
    <row r="154" spans="1:13" x14ac:dyDescent="0.25">
      <c r="B154" s="175"/>
      <c r="C154" s="84"/>
      <c r="D154" s="84"/>
      <c r="G154" s="180"/>
      <c r="J154" s="18"/>
      <c r="K154" s="175"/>
      <c r="L154" s="84"/>
      <c r="M154" s="84"/>
    </row>
    <row r="155" spans="1:13" x14ac:dyDescent="0.25">
      <c r="A155" s="158" t="s">
        <v>490</v>
      </c>
      <c r="B155" s="175"/>
      <c r="C155" s="84"/>
      <c r="D155" s="84"/>
      <c r="G155" s="180"/>
      <c r="J155" s="18"/>
      <c r="K155" s="175"/>
      <c r="L155" s="84"/>
      <c r="M155" s="84"/>
    </row>
    <row r="156" spans="1:13" x14ac:dyDescent="0.25">
      <c r="A156" t="s">
        <v>340</v>
      </c>
      <c r="B156" s="187">
        <f>+IFERROR(INDEX('PSW DF Calc'!M:M,MATCH('Rate Sheet'!G156,'PSW DF Calc'!A:A,0)),K156)</f>
        <v>500</v>
      </c>
      <c r="C156" s="84">
        <f>+IFERROR(INDEX('PSW DF Calc'!L:L,MATCH(G156,'PSW DF Calc'!A:A,0)),0)</f>
        <v>0</v>
      </c>
      <c r="D156" s="84">
        <f t="shared" ref="D156:D160" si="19">+C156+B156</f>
        <v>500</v>
      </c>
      <c r="G156" s="180"/>
      <c r="J156" s="18"/>
      <c r="K156" s="84">
        <v>500</v>
      </c>
      <c r="L156" s="84">
        <v>0</v>
      </c>
      <c r="M156" s="84">
        <v>500</v>
      </c>
    </row>
    <row r="157" spans="1:13" x14ac:dyDescent="0.25">
      <c r="A157" t="s">
        <v>341</v>
      </c>
      <c r="B157" s="187">
        <f>+IFERROR(INDEX('PSW DF Calc'!M:M,MATCH('Rate Sheet'!G157,'PSW DF Calc'!A:A,0)),K157)</f>
        <v>75</v>
      </c>
      <c r="C157" s="84">
        <f>+IFERROR(INDEX('PSW DF Calc'!L:L,MATCH(G157,'PSW DF Calc'!A:A,0)),0)</f>
        <v>0</v>
      </c>
      <c r="D157" s="84">
        <f t="shared" si="19"/>
        <v>75</v>
      </c>
      <c r="G157" s="180"/>
      <c r="J157" s="18"/>
      <c r="K157" s="84">
        <v>75</v>
      </c>
      <c r="L157" s="84">
        <v>0</v>
      </c>
      <c r="M157" s="84">
        <v>75</v>
      </c>
    </row>
    <row r="158" spans="1:13" x14ac:dyDescent="0.25">
      <c r="A158" t="s">
        <v>342</v>
      </c>
      <c r="B158" s="187">
        <f>+IFERROR(INDEX('PSW DF Calc'!M:M,MATCH('Rate Sheet'!G158,'PSW DF Calc'!A:A,0)),K158)</f>
        <v>75</v>
      </c>
      <c r="C158" s="84">
        <f>+IFERROR(INDEX('PSW DF Calc'!L:L,MATCH(G158,'PSW DF Calc'!A:A,0)),0)</f>
        <v>0</v>
      </c>
      <c r="D158" s="84">
        <f t="shared" si="19"/>
        <v>75</v>
      </c>
      <c r="G158" s="180"/>
      <c r="J158" s="18"/>
      <c r="K158" s="84">
        <v>75</v>
      </c>
      <c r="L158" s="84">
        <v>0</v>
      </c>
      <c r="M158" s="84">
        <v>75</v>
      </c>
    </row>
    <row r="159" spans="1:13" x14ac:dyDescent="0.25">
      <c r="A159" t="s">
        <v>343</v>
      </c>
      <c r="B159" s="187">
        <f>+IFERROR(INDEX('PSW DF Calc'!M:M,MATCH('Rate Sheet'!G159,'PSW DF Calc'!A:A,0)),K159)</f>
        <v>75</v>
      </c>
      <c r="C159" s="84">
        <f>+IFERROR(INDEX('PSW DF Calc'!L:L,MATCH(G159,'PSW DF Calc'!A:A,0)),0)</f>
        <v>0</v>
      </c>
      <c r="D159" s="84">
        <f t="shared" si="19"/>
        <v>75</v>
      </c>
      <c r="G159" s="180"/>
      <c r="J159" s="18"/>
      <c r="K159" s="84">
        <v>75</v>
      </c>
      <c r="L159" s="84">
        <v>0</v>
      </c>
      <c r="M159" s="84">
        <v>75</v>
      </c>
    </row>
    <row r="160" spans="1:13" x14ac:dyDescent="0.25">
      <c r="A160" t="s">
        <v>344</v>
      </c>
      <c r="B160" s="187">
        <f>+IFERROR(INDEX('PSW DF Calc'!M:M,MATCH('Rate Sheet'!G160,'PSW DF Calc'!A:A,0)),K160)</f>
        <v>75</v>
      </c>
      <c r="C160" s="84">
        <f>+IFERROR(INDEX('PSW DF Calc'!L:L,MATCH(G160,'PSW DF Calc'!A:A,0)),0)</f>
        <v>0</v>
      </c>
      <c r="D160" s="84">
        <f t="shared" si="19"/>
        <v>75</v>
      </c>
      <c r="G160" s="180"/>
      <c r="J160" s="18"/>
      <c r="K160" s="84">
        <v>75</v>
      </c>
      <c r="L160" s="84">
        <v>0</v>
      </c>
      <c r="M160" s="84">
        <v>75</v>
      </c>
    </row>
    <row r="161" spans="1:13" x14ac:dyDescent="0.25">
      <c r="B161" s="175"/>
      <c r="C161" s="84"/>
      <c r="D161" s="84"/>
      <c r="G161" s="180"/>
      <c r="J161" s="18"/>
      <c r="K161" s="175"/>
      <c r="L161" s="84"/>
      <c r="M161" s="84"/>
    </row>
    <row r="162" spans="1:13" hidden="1" x14ac:dyDescent="0.25">
      <c r="A162" s="158" t="s">
        <v>354</v>
      </c>
      <c r="B162" s="175"/>
      <c r="G162" s="180"/>
      <c r="J162" s="18"/>
      <c r="K162" s="175"/>
    </row>
    <row r="163" spans="1:13" hidden="1" x14ac:dyDescent="0.25">
      <c r="A163" s="177" t="s">
        <v>355</v>
      </c>
      <c r="B163" s="175"/>
      <c r="G163" s="180"/>
      <c r="J163" s="18"/>
      <c r="K163" s="175"/>
    </row>
    <row r="164" spans="1:13" hidden="1" x14ac:dyDescent="0.25">
      <c r="A164" t="s">
        <v>356</v>
      </c>
      <c r="B164" s="187">
        <f>+IFERROR(INDEX('PSW DF Calc'!M:M,MATCH('Rate Sheet'!G164,'PSW DF Calc'!A:A,0)),K164)</f>
        <v>90.026376400732119</v>
      </c>
      <c r="C164" s="84">
        <f>+IFERROR(INDEX('PSW DF Calc'!L:L,MATCH(G164,'PSW DF Calc'!A:A,0)),0)</f>
        <v>0</v>
      </c>
      <c r="D164" s="84">
        <f t="shared" ref="D164:D165" si="20">+C164+B164</f>
        <v>90.026376400732119</v>
      </c>
      <c r="E164" s="84"/>
      <c r="G164" s="180"/>
      <c r="J164" s="18"/>
      <c r="K164" s="175">
        <v>90.026376400732119</v>
      </c>
      <c r="L164" s="84">
        <v>0</v>
      </c>
      <c r="M164" s="84">
        <v>90.026376400732119</v>
      </c>
    </row>
    <row r="165" spans="1:13" hidden="1" x14ac:dyDescent="0.25">
      <c r="A165" t="s">
        <v>357</v>
      </c>
      <c r="B165" s="187">
        <f>+IFERROR(INDEX('PSW DF Calc'!M:M,MATCH('Rate Sheet'!G165,'PSW DF Calc'!A:A,0)),K165)</f>
        <v>90.026376400732119</v>
      </c>
      <c r="C165" s="84">
        <f>+IFERROR(INDEX('PSW DF Calc'!L:L,MATCH(G165,'PSW DF Calc'!A:A,0)),0)</f>
        <v>0</v>
      </c>
      <c r="D165" s="84">
        <f t="shared" si="20"/>
        <v>90.026376400732119</v>
      </c>
      <c r="E165" s="84"/>
      <c r="G165" s="180"/>
      <c r="J165" s="18"/>
      <c r="K165" s="175">
        <v>90.026376400732119</v>
      </c>
      <c r="L165" s="84">
        <v>0</v>
      </c>
      <c r="M165" s="84">
        <v>90.026376400732119</v>
      </c>
    </row>
    <row r="166" spans="1:13" hidden="1" x14ac:dyDescent="0.25">
      <c r="B166" s="175"/>
      <c r="C166" s="84"/>
      <c r="D166" s="84"/>
      <c r="E166" s="84"/>
      <c r="G166" s="180"/>
      <c r="J166" s="18"/>
      <c r="K166" s="175"/>
      <c r="L166" s="84"/>
      <c r="M166" s="84"/>
    </row>
    <row r="167" spans="1:13" hidden="1" x14ac:dyDescent="0.25">
      <c r="A167" s="177" t="s">
        <v>358</v>
      </c>
      <c r="C167" s="84"/>
      <c r="D167" s="84"/>
      <c r="E167" s="84"/>
      <c r="G167" s="180"/>
      <c r="J167" s="18"/>
      <c r="L167" s="84"/>
      <c r="M167" s="84"/>
    </row>
    <row r="168" spans="1:13" hidden="1" x14ac:dyDescent="0.25">
      <c r="A168" t="s">
        <v>356</v>
      </c>
      <c r="B168" s="187">
        <f>+IFERROR(INDEX('PSW DF Calc'!M:M,MATCH('Rate Sheet'!G168,'PSW DF Calc'!A:A,0)),K168)</f>
        <v>243.73495267753316</v>
      </c>
      <c r="C168" s="84">
        <f>+IFERROR(INDEX('PSW DF Calc'!L:L,MATCH(G168,'PSW DF Calc'!A:A,0)),0)</f>
        <v>0</v>
      </c>
      <c r="D168" s="84">
        <f t="shared" ref="D168:D169" si="21">+C168+B168</f>
        <v>243.73495267753316</v>
      </c>
      <c r="E168" s="84"/>
      <c r="G168" s="180"/>
      <c r="J168" s="18"/>
      <c r="K168" s="175">
        <v>243.73495267753316</v>
      </c>
      <c r="L168" s="84">
        <v>0</v>
      </c>
      <c r="M168" s="84">
        <v>243.73495267753316</v>
      </c>
    </row>
    <row r="169" spans="1:13" hidden="1" x14ac:dyDescent="0.25">
      <c r="A169" t="s">
        <v>357</v>
      </c>
      <c r="B169" s="187">
        <f>+IFERROR(INDEX('PSW DF Calc'!M:M,MATCH('Rate Sheet'!G169,'PSW DF Calc'!A:A,0)),K169)</f>
        <v>288.07528095800524</v>
      </c>
      <c r="C169" s="84">
        <f>+IFERROR(INDEX('PSW DF Calc'!L:L,MATCH(G169,'PSW DF Calc'!A:A,0)),0)</f>
        <v>0</v>
      </c>
      <c r="D169" s="84">
        <f t="shared" si="21"/>
        <v>288.07528095800524</v>
      </c>
      <c r="E169" s="84"/>
      <c r="G169" s="180"/>
      <c r="J169" s="18"/>
      <c r="K169" s="175">
        <v>288.07528095800524</v>
      </c>
      <c r="L169" s="84">
        <v>0</v>
      </c>
      <c r="M169" s="84">
        <v>288.07528095800524</v>
      </c>
    </row>
    <row r="170" spans="1:13" hidden="1" x14ac:dyDescent="0.25">
      <c r="B170" s="175"/>
      <c r="C170" s="84"/>
      <c r="D170" s="84"/>
      <c r="E170" s="84"/>
      <c r="G170" s="180"/>
      <c r="J170" s="18"/>
      <c r="K170" s="175"/>
      <c r="L170" s="84"/>
      <c r="M170" s="84"/>
    </row>
    <row r="171" spans="1:13" hidden="1" x14ac:dyDescent="0.25">
      <c r="A171" s="177" t="s">
        <v>359</v>
      </c>
      <c r="E171" s="84"/>
      <c r="G171" s="180"/>
      <c r="J171" s="18"/>
    </row>
    <row r="172" spans="1:13" hidden="1" x14ac:dyDescent="0.25">
      <c r="A172" t="s">
        <v>356</v>
      </c>
      <c r="B172" s="187">
        <f>+IFERROR(INDEX('PSW DF Calc'!M:M,MATCH('Rate Sheet'!G172,'PSW DF Calc'!A:A,0)),K172)</f>
        <v>243.73495267753316</v>
      </c>
      <c r="C172" s="84">
        <f>+IFERROR(INDEX('PSW DF Calc'!L:L,MATCH(G172,'PSW DF Calc'!A:A,0)),0)</f>
        <v>0</v>
      </c>
      <c r="D172" s="84">
        <f t="shared" ref="D172:D173" si="22">+C172+B172</f>
        <v>243.73495267753316</v>
      </c>
      <c r="E172" s="84"/>
      <c r="G172" s="180"/>
      <c r="J172" s="18"/>
      <c r="K172" s="175">
        <v>243.73495267753316</v>
      </c>
      <c r="L172" s="84">
        <v>0</v>
      </c>
      <c r="M172" s="84">
        <v>243.73495267753316</v>
      </c>
    </row>
    <row r="173" spans="1:13" hidden="1" x14ac:dyDescent="0.25">
      <c r="A173" t="s">
        <v>357</v>
      </c>
      <c r="B173" s="187">
        <f>+IFERROR(INDEX('PSW DF Calc'!M:M,MATCH('Rate Sheet'!G173,'PSW DF Calc'!A:A,0)),K173)</f>
        <v>288.07528095800524</v>
      </c>
      <c r="C173" s="84">
        <f>+IFERROR(INDEX('PSW DF Calc'!L:L,MATCH(G173,'PSW DF Calc'!A:A,0)),0)</f>
        <v>0</v>
      </c>
      <c r="D173" s="84">
        <f t="shared" si="22"/>
        <v>288.07528095800524</v>
      </c>
      <c r="E173" s="84"/>
      <c r="G173" s="180"/>
      <c r="J173" s="18"/>
      <c r="K173" s="175">
        <v>288.07528095800524</v>
      </c>
      <c r="L173" s="84">
        <v>0</v>
      </c>
      <c r="M173" s="84">
        <v>288.07528095800524</v>
      </c>
    </row>
    <row r="174" spans="1:13" hidden="1" x14ac:dyDescent="0.25">
      <c r="B174" s="175"/>
      <c r="C174" s="84"/>
      <c r="D174" s="84"/>
      <c r="E174" s="84"/>
      <c r="G174" s="180"/>
      <c r="J174" s="18"/>
      <c r="K174" s="175"/>
      <c r="L174" s="84"/>
      <c r="M174" s="84"/>
    </row>
    <row r="175" spans="1:13" hidden="1" x14ac:dyDescent="0.25">
      <c r="A175" s="177" t="s">
        <v>360</v>
      </c>
      <c r="E175" s="84"/>
      <c r="G175" s="180"/>
      <c r="J175" s="18"/>
    </row>
    <row r="176" spans="1:13" hidden="1" x14ac:dyDescent="0.25">
      <c r="A176" t="s">
        <v>356</v>
      </c>
      <c r="B176" s="187">
        <f>+IFERROR(INDEX('PSW DF Calc'!M:M,MATCH('Rate Sheet'!G176,'PSW DF Calc'!A:A,0)),K176)</f>
        <v>2.9993586259681462</v>
      </c>
      <c r="C176" s="84">
        <f>+IFERROR(INDEX('PSW DF Calc'!L:L,MATCH(G176,'PSW DF Calc'!A:A,0)),0)</f>
        <v>0</v>
      </c>
      <c r="D176" s="84">
        <f t="shared" ref="D176:D177" si="23">+C176+B176</f>
        <v>2.9993586259681462</v>
      </c>
      <c r="E176" s="84"/>
      <c r="G176" s="180"/>
      <c r="J176" s="18"/>
      <c r="K176" s="175">
        <v>2.9993586259681462</v>
      </c>
      <c r="L176" s="84">
        <v>0</v>
      </c>
      <c r="M176" s="84">
        <v>2.9993586259681462</v>
      </c>
    </row>
    <row r="177" spans="1:13" hidden="1" x14ac:dyDescent="0.25">
      <c r="A177" t="s">
        <v>357</v>
      </c>
      <c r="B177" s="187">
        <f>+IFERROR(INDEX('PSW DF Calc'!M:M,MATCH('Rate Sheet'!G177,'PSW DF Calc'!A:A,0)),K177)</f>
        <v>2.9993586259681462</v>
      </c>
      <c r="C177" s="84">
        <f>+IFERROR(INDEX('PSW DF Calc'!L:L,MATCH(G177,'PSW DF Calc'!A:A,0)),0)</f>
        <v>0</v>
      </c>
      <c r="D177" s="84">
        <f t="shared" si="23"/>
        <v>2.9993586259681462</v>
      </c>
      <c r="E177" s="84"/>
      <c r="G177" s="180"/>
      <c r="J177" s="18"/>
      <c r="K177" s="175">
        <v>2.9993586259681462</v>
      </c>
      <c r="L177" s="84">
        <v>0</v>
      </c>
      <c r="M177" s="84">
        <v>2.9993586259681462</v>
      </c>
    </row>
    <row r="178" spans="1:13" hidden="1" x14ac:dyDescent="0.25">
      <c r="B178" s="175"/>
      <c r="C178" s="84"/>
      <c r="D178" s="84"/>
      <c r="E178" s="84"/>
      <c r="G178" s="180"/>
      <c r="J178" s="18"/>
      <c r="K178" s="175"/>
      <c r="L178" s="84"/>
      <c r="M178" s="84"/>
    </row>
    <row r="179" spans="1:13" hidden="1" x14ac:dyDescent="0.25">
      <c r="A179" s="177" t="s">
        <v>361</v>
      </c>
      <c r="E179" s="84"/>
      <c r="G179" s="180"/>
      <c r="J179" s="18"/>
    </row>
    <row r="180" spans="1:13" hidden="1" x14ac:dyDescent="0.25">
      <c r="A180" t="s">
        <v>356</v>
      </c>
      <c r="B180" s="187">
        <f>+IFERROR(INDEX('PSW DF Calc'!M:M,MATCH('Rate Sheet'!G180,'PSW DF Calc'!A:A,0)),K180)</f>
        <v>90.448339401343603</v>
      </c>
      <c r="C180" s="84">
        <f>+IFERROR(INDEX('PSW DF Calc'!L:L,MATCH(G180,'PSW DF Calc'!A:A,0)),0)</f>
        <v>0</v>
      </c>
      <c r="D180" s="84">
        <f t="shared" ref="D180:D181" si="24">+C180+B180</f>
        <v>90.448339401343603</v>
      </c>
      <c r="E180" s="84"/>
      <c r="G180" s="180"/>
      <c r="J180" s="18"/>
      <c r="K180" s="175">
        <v>90.448339401343603</v>
      </c>
      <c r="L180" s="84">
        <v>0</v>
      </c>
      <c r="M180" s="84">
        <v>90.448339401343603</v>
      </c>
    </row>
    <row r="181" spans="1:13" hidden="1" x14ac:dyDescent="0.25">
      <c r="A181" t="s">
        <v>357</v>
      </c>
      <c r="B181" s="187">
        <f>+IFERROR(INDEX('PSW DF Calc'!M:M,MATCH('Rate Sheet'!G181,'PSW DF Calc'!A:A,0)),K181)</f>
        <v>90.448339401343603</v>
      </c>
      <c r="C181" s="84">
        <f>+IFERROR(INDEX('PSW DF Calc'!L:L,MATCH(G181,'PSW DF Calc'!A:A,0)),0)</f>
        <v>0</v>
      </c>
      <c r="D181" s="84">
        <f t="shared" si="24"/>
        <v>90.448339401343603</v>
      </c>
      <c r="E181" s="84"/>
      <c r="G181" s="180"/>
      <c r="J181" s="18"/>
      <c r="K181" s="175">
        <v>90.448339401343603</v>
      </c>
      <c r="L181" s="84">
        <v>0</v>
      </c>
      <c r="M181" s="84">
        <v>90.448339401343603</v>
      </c>
    </row>
    <row r="182" spans="1:13" hidden="1" x14ac:dyDescent="0.25">
      <c r="B182" s="175"/>
      <c r="C182" s="84"/>
      <c r="D182" s="84"/>
      <c r="E182" s="84"/>
      <c r="G182" s="180"/>
      <c r="J182" s="18"/>
      <c r="K182" s="175"/>
      <c r="L182" s="84"/>
      <c r="M182" s="84"/>
    </row>
    <row r="183" spans="1:13" hidden="1" x14ac:dyDescent="0.25">
      <c r="A183" t="s">
        <v>362</v>
      </c>
      <c r="B183" s="187">
        <f>+IFERROR(INDEX('PSW DF Calc'!M:M,MATCH('Rate Sheet'!G183,'PSW DF Calc'!A:A,0)),K183)</f>
        <v>2.9993586259681462</v>
      </c>
      <c r="C183" s="84">
        <f>+IFERROR(INDEX('PSW DF Calc'!L:L,MATCH(G183,'PSW DF Calc'!A:A,0)),0)</f>
        <v>0</v>
      </c>
      <c r="D183" s="84">
        <f>+C183+B183</f>
        <v>2.9993586259681462</v>
      </c>
      <c r="E183" s="84"/>
      <c r="G183" s="180"/>
      <c r="J183" s="18"/>
      <c r="K183" s="175">
        <v>2.9993586259681462</v>
      </c>
      <c r="L183" s="84">
        <v>0</v>
      </c>
      <c r="M183" s="84">
        <v>2.9993586259681462</v>
      </c>
    </row>
    <row r="184" spans="1:13" hidden="1" x14ac:dyDescent="0.25">
      <c r="B184" s="175"/>
      <c r="C184" s="84"/>
      <c r="D184" s="84"/>
      <c r="E184" s="84"/>
      <c r="G184" s="180"/>
      <c r="J184" s="18"/>
      <c r="K184" s="175"/>
      <c r="L184" s="84"/>
      <c r="M184" s="84"/>
    </row>
    <row r="185" spans="1:13" hidden="1" x14ac:dyDescent="0.25">
      <c r="A185" t="s">
        <v>363</v>
      </c>
      <c r="B185" s="187">
        <f>+IFERROR(INDEX('PSW DF Calc'!M:M,MATCH('Rate Sheet'!G185,'PSW DF Calc'!A:A,0)),K185)</f>
        <v>6.4777022796574411</v>
      </c>
      <c r="C185" s="84">
        <f>+IFERROR(INDEX('PSW DF Calc'!L:L,MATCH(G185,'PSW DF Calc'!A:A,0)),0)</f>
        <v>0</v>
      </c>
      <c r="D185" s="84">
        <f t="shared" ref="D185:D192" si="25">+C185+B185</f>
        <v>6.4777022796574411</v>
      </c>
      <c r="E185" s="84"/>
      <c r="G185" s="180"/>
      <c r="J185" s="18"/>
      <c r="K185" s="175">
        <v>6.4777022796574411</v>
      </c>
      <c r="L185" s="84">
        <v>0</v>
      </c>
      <c r="M185" s="84">
        <v>6.4777022796574411</v>
      </c>
    </row>
    <row r="186" spans="1:13" hidden="1" x14ac:dyDescent="0.25">
      <c r="B186" s="175"/>
      <c r="C186" s="84"/>
      <c r="D186" s="84"/>
      <c r="E186" s="84"/>
      <c r="G186" s="180"/>
      <c r="J186" s="18"/>
      <c r="K186" s="175"/>
      <c r="L186" s="84"/>
      <c r="M186" s="84"/>
    </row>
    <row r="187" spans="1:13" hidden="1" x14ac:dyDescent="0.25">
      <c r="A187" s="158" t="s">
        <v>364</v>
      </c>
      <c r="B187" s="175"/>
      <c r="C187" s="84"/>
      <c r="D187" s="84"/>
      <c r="E187" s="84"/>
      <c r="G187" s="180"/>
      <c r="J187" s="18"/>
      <c r="K187" s="175"/>
      <c r="L187" s="84"/>
      <c r="M187" s="84"/>
    </row>
    <row r="188" spans="1:13" hidden="1" x14ac:dyDescent="0.25">
      <c r="A188" s="177" t="s">
        <v>355</v>
      </c>
      <c r="B188" s="175"/>
      <c r="C188" s="84"/>
      <c r="D188" s="84"/>
      <c r="E188" s="84"/>
      <c r="G188" s="180"/>
      <c r="J188" s="18"/>
      <c r="K188" s="175"/>
      <c r="L188" s="84"/>
      <c r="M188" s="84"/>
    </row>
    <row r="189" spans="1:13" hidden="1" x14ac:dyDescent="0.25">
      <c r="A189" t="s">
        <v>365</v>
      </c>
      <c r="B189" s="187">
        <f>+IFERROR(INDEX('PSW DF Calc'!M:M,MATCH('Rate Sheet'!G189,'PSW DF Calc'!A:A,0)),K189)</f>
        <v>426.11420418507151</v>
      </c>
      <c r="C189" s="84">
        <f>+IFERROR(INDEX('PSW DF Calc'!L:L,MATCH(G189,'PSW DF Calc'!A:A,0)),0)</f>
        <v>0</v>
      </c>
      <c r="D189" s="84">
        <f t="shared" si="25"/>
        <v>426.11420418507151</v>
      </c>
      <c r="E189" s="84"/>
      <c r="G189" s="180"/>
      <c r="J189" s="18"/>
      <c r="K189" s="175">
        <v>426.11420418507151</v>
      </c>
      <c r="L189" s="84">
        <v>0</v>
      </c>
      <c r="M189" s="84">
        <v>426.11420418507151</v>
      </c>
    </row>
    <row r="190" spans="1:13" hidden="1" x14ac:dyDescent="0.25">
      <c r="A190" s="177"/>
      <c r="B190" s="175"/>
      <c r="C190" s="84"/>
      <c r="D190" s="84"/>
      <c r="E190" s="84"/>
      <c r="G190" s="180"/>
      <c r="J190" s="18"/>
      <c r="K190" s="175"/>
      <c r="L190" s="84"/>
      <c r="M190" s="84"/>
    </row>
    <row r="191" spans="1:13" hidden="1" x14ac:dyDescent="0.25">
      <c r="A191" s="177" t="s">
        <v>358</v>
      </c>
      <c r="B191" s="175"/>
      <c r="C191" s="84"/>
      <c r="D191" s="84"/>
      <c r="E191" s="84"/>
      <c r="G191" s="180"/>
      <c r="J191" s="18"/>
      <c r="K191" s="175"/>
      <c r="L191" s="84"/>
      <c r="M191" s="84"/>
    </row>
    <row r="192" spans="1:13" hidden="1" x14ac:dyDescent="0.25">
      <c r="A192" t="s">
        <v>365</v>
      </c>
      <c r="B192" s="187">
        <f>+IFERROR(INDEX('PSW DF Calc'!M:M,MATCH('Rate Sheet'!G192,'PSW DF Calc'!A:A,0)),K192)</f>
        <v>266.14460933162979</v>
      </c>
      <c r="C192" s="84">
        <f>+IFERROR(INDEX('PSW DF Calc'!L:L,MATCH(G192,'PSW DF Calc'!A:A,0)),0)</f>
        <v>0</v>
      </c>
      <c r="D192" s="84">
        <f t="shared" si="25"/>
        <v>266.14460933162979</v>
      </c>
      <c r="E192" s="84"/>
      <c r="G192" s="180"/>
      <c r="J192" s="18"/>
      <c r="K192" s="175">
        <v>266.14460933162979</v>
      </c>
      <c r="L192" s="84">
        <v>0</v>
      </c>
      <c r="M192" s="84">
        <v>266.14460933162979</v>
      </c>
    </row>
    <row r="193" spans="1:13" hidden="1" x14ac:dyDescent="0.25">
      <c r="B193" s="175"/>
      <c r="C193" s="84"/>
      <c r="D193" s="84"/>
      <c r="E193" s="84"/>
      <c r="G193" s="180"/>
      <c r="J193" s="18"/>
      <c r="K193" s="175"/>
      <c r="L193" s="84"/>
      <c r="M193" s="84"/>
    </row>
    <row r="194" spans="1:13" hidden="1" x14ac:dyDescent="0.25">
      <c r="A194" t="s">
        <v>362</v>
      </c>
      <c r="B194" s="187">
        <f>+IFERROR(INDEX('PSW DF Calc'!M:M,MATCH('Rate Sheet'!G194,'PSW DF Calc'!A:A,0)),K194)</f>
        <v>2.9993586259681462</v>
      </c>
      <c r="C194" s="84">
        <f>+IFERROR(INDEX('PSW DF Calc'!L:L,MATCH(G194,'PSW DF Calc'!A:A,0)),0)</f>
        <v>0</v>
      </c>
      <c r="D194" s="84">
        <f>+C194+B194</f>
        <v>2.9993586259681462</v>
      </c>
      <c r="E194" s="84"/>
      <c r="G194" s="180"/>
      <c r="J194" s="18"/>
      <c r="K194" s="175">
        <v>2.9993586259681462</v>
      </c>
      <c r="L194" s="84">
        <v>0</v>
      </c>
      <c r="M194" s="84">
        <v>2.9993586259681462</v>
      </c>
    </row>
    <row r="195" spans="1:13" hidden="1" x14ac:dyDescent="0.25">
      <c r="A195" t="s">
        <v>363</v>
      </c>
      <c r="B195" s="187">
        <f>+IFERROR(INDEX('PSW DF Calc'!M:M,MATCH('Rate Sheet'!G195,'PSW DF Calc'!A:A,0)),K195)</f>
        <v>6.4777022796574411</v>
      </c>
      <c r="C195" s="84">
        <f>+IFERROR(INDEX('PSW DF Calc'!L:L,MATCH(G195,'PSW DF Calc'!A:A,0)),0)</f>
        <v>0</v>
      </c>
      <c r="D195" s="84">
        <f t="shared" ref="D195" si="26">+C195+B195</f>
        <v>6.4777022796574411</v>
      </c>
      <c r="E195" s="84"/>
      <c r="G195" s="180"/>
      <c r="J195" s="18"/>
      <c r="K195" s="175">
        <v>6.4777022796574411</v>
      </c>
      <c r="L195" s="84">
        <v>0</v>
      </c>
      <c r="M195" s="84">
        <v>6.4777022796574411</v>
      </c>
    </row>
    <row r="196" spans="1:13" hidden="1" x14ac:dyDescent="0.25">
      <c r="B196" s="175"/>
      <c r="C196" s="84"/>
      <c r="D196" s="84"/>
      <c r="E196" s="84"/>
      <c r="G196" s="180"/>
      <c r="J196" s="18"/>
      <c r="K196" s="175"/>
      <c r="L196" s="84"/>
      <c r="M196" s="84"/>
    </row>
    <row r="197" spans="1:13" hidden="1" x14ac:dyDescent="0.25">
      <c r="A197" s="158" t="s">
        <v>366</v>
      </c>
      <c r="E197" s="84"/>
      <c r="G197" s="180"/>
      <c r="J197" s="18"/>
    </row>
    <row r="198" spans="1:13" hidden="1" x14ac:dyDescent="0.25">
      <c r="A198" s="177" t="s">
        <v>367</v>
      </c>
      <c r="E198" s="84"/>
      <c r="G198" s="180"/>
      <c r="J198" s="18"/>
    </row>
    <row r="199" spans="1:13" hidden="1" x14ac:dyDescent="0.25">
      <c r="A199" t="s">
        <v>356</v>
      </c>
      <c r="B199" s="187">
        <f>+IFERROR(INDEX('PSW DF Calc'!M:M,MATCH('Rate Sheet'!G199,'PSW DF Calc'!A:A,0)),K199)</f>
        <v>372.99248372971175</v>
      </c>
      <c r="C199" s="84">
        <f>+IFERROR(INDEX('PSW DF Calc'!L:L,MATCH(G199,'PSW DF Calc'!A:A,0)),0)</f>
        <v>0</v>
      </c>
      <c r="D199" s="84">
        <f t="shared" ref="D199:D200" si="27">+C199+B199</f>
        <v>372.99248372971175</v>
      </c>
      <c r="E199" s="84"/>
      <c r="G199" s="180"/>
      <c r="J199" s="18"/>
      <c r="K199" s="175">
        <v>372.99248372971175</v>
      </c>
      <c r="L199" s="84">
        <v>0</v>
      </c>
      <c r="M199" s="84">
        <v>372.99248372971175</v>
      </c>
    </row>
    <row r="200" spans="1:13" hidden="1" x14ac:dyDescent="0.25">
      <c r="A200" t="s">
        <v>368</v>
      </c>
      <c r="B200" s="187">
        <f>+IFERROR(INDEX('PSW DF Calc'!M:M,MATCH('Rate Sheet'!G200,'PSW DF Calc'!A:A,0)),K200)</f>
        <v>372.99248372971175</v>
      </c>
      <c r="C200" s="84">
        <f>+IFERROR(INDEX('PSW DF Calc'!L:L,MATCH(G200,'PSW DF Calc'!A:A,0)),0)</f>
        <v>0</v>
      </c>
      <c r="D200" s="84">
        <f t="shared" si="27"/>
        <v>372.99248372971175</v>
      </c>
      <c r="E200" s="84"/>
      <c r="G200" s="180"/>
      <c r="J200" s="18"/>
      <c r="K200" s="175">
        <v>372.99248372971175</v>
      </c>
      <c r="L200" s="84">
        <v>0</v>
      </c>
      <c r="M200" s="84">
        <v>372.99248372971175</v>
      </c>
    </row>
    <row r="201" spans="1:13" hidden="1" x14ac:dyDescent="0.25">
      <c r="B201" s="175"/>
      <c r="C201" s="84"/>
      <c r="D201" s="84"/>
      <c r="E201" s="84"/>
      <c r="G201" s="180"/>
      <c r="J201" s="18"/>
      <c r="K201" s="175"/>
      <c r="L201" s="84"/>
      <c r="M201" s="84"/>
    </row>
    <row r="202" spans="1:13" hidden="1" x14ac:dyDescent="0.25">
      <c r="A202" t="s">
        <v>362</v>
      </c>
      <c r="B202" s="187">
        <f>+IFERROR(INDEX('PSW DF Calc'!M:M,MATCH('Rate Sheet'!G202,'PSW DF Calc'!A:A,0)),K202)</f>
        <v>2.9993586259681462</v>
      </c>
      <c r="C202" s="84">
        <f>+IFERROR(INDEX('PSW DF Calc'!L:L,MATCH(G202,'PSW DF Calc'!A:A,0)),0)</f>
        <v>0</v>
      </c>
      <c r="D202" s="84">
        <f>+C202+B202</f>
        <v>2.9993586259681462</v>
      </c>
      <c r="E202" s="84"/>
      <c r="G202" s="180"/>
      <c r="J202" s="18"/>
      <c r="K202" s="175">
        <v>2.9993586259681462</v>
      </c>
      <c r="L202" s="84">
        <v>0</v>
      </c>
      <c r="M202" s="84">
        <v>2.9993586259681462</v>
      </c>
    </row>
    <row r="203" spans="1:13" hidden="1" x14ac:dyDescent="0.25">
      <c r="A203" t="s">
        <v>363</v>
      </c>
      <c r="B203" s="187">
        <f>+IFERROR(INDEX('PSW DF Calc'!M:M,MATCH('Rate Sheet'!G203,'PSW DF Calc'!A:A,0)),K203)</f>
        <v>6.4777022796574411</v>
      </c>
      <c r="C203" s="84">
        <f>+IFERROR(INDEX('PSW DF Calc'!L:L,MATCH(G203,'PSW DF Calc'!A:A,0)),0)</f>
        <v>0</v>
      </c>
      <c r="D203" s="84">
        <f t="shared" ref="D203" si="28">+C203+B203</f>
        <v>6.4777022796574411</v>
      </c>
      <c r="E203" s="84"/>
      <c r="G203" s="180"/>
      <c r="J203" s="18"/>
      <c r="K203" s="175">
        <v>6.4777022796574411</v>
      </c>
      <c r="L203" s="84">
        <v>0</v>
      </c>
      <c r="M203" s="84">
        <v>6.4777022796574411</v>
      </c>
    </row>
    <row r="204" spans="1:13" hidden="1" x14ac:dyDescent="0.25">
      <c r="B204" s="84"/>
      <c r="C204" s="84"/>
      <c r="D204" s="84"/>
      <c r="E204" s="84"/>
      <c r="J204" s="18"/>
      <c r="K204" s="84"/>
      <c r="L204" s="84"/>
      <c r="M204" s="84"/>
    </row>
    <row r="205" spans="1:13" hidden="1" x14ac:dyDescent="0.25">
      <c r="B205" s="84"/>
      <c r="C205" s="84"/>
      <c r="D205" s="84"/>
      <c r="E205" s="84"/>
      <c r="K205" s="84"/>
      <c r="L205" s="84"/>
      <c r="M205" s="84"/>
    </row>
    <row r="206" spans="1:13" hidden="1" x14ac:dyDescent="0.25">
      <c r="B206" s="84"/>
      <c r="C206" s="84"/>
      <c r="D206" s="84"/>
      <c r="E206" s="84"/>
      <c r="K206" s="84"/>
      <c r="L206" s="84"/>
      <c r="M206" s="84"/>
    </row>
    <row r="207" spans="1:13" hidden="1" x14ac:dyDescent="0.25">
      <c r="B207" s="84"/>
      <c r="C207" s="84"/>
      <c r="D207" s="84"/>
      <c r="E207" s="84"/>
      <c r="K207" s="84"/>
      <c r="L207" s="84"/>
      <c r="M207" s="84"/>
    </row>
    <row r="208" spans="1:13" hidden="1" x14ac:dyDescent="0.25">
      <c r="B208" s="84"/>
      <c r="C208" s="84"/>
      <c r="D208" s="84"/>
      <c r="E208" s="84"/>
      <c r="K208" s="84"/>
      <c r="L208" s="84"/>
      <c r="M208" s="84"/>
    </row>
    <row r="209" spans="2:13" hidden="1" x14ac:dyDescent="0.25">
      <c r="B209" s="84"/>
      <c r="C209" s="84"/>
      <c r="D209" s="84"/>
      <c r="E209" s="84"/>
      <c r="K209" s="84"/>
      <c r="L209" s="84"/>
      <c r="M209" s="84"/>
    </row>
    <row r="210" spans="2:13" x14ac:dyDescent="0.25">
      <c r="B210" s="84"/>
      <c r="C210" s="84"/>
      <c r="D210" s="84"/>
      <c r="E210" s="84"/>
      <c r="K210" s="84"/>
      <c r="L210" s="84"/>
      <c r="M210" s="84"/>
    </row>
    <row r="211" spans="2:13" x14ac:dyDescent="0.25">
      <c r="B211" s="84"/>
      <c r="C211" s="84"/>
      <c r="D211" s="84"/>
      <c r="E211" s="84"/>
      <c r="K211" s="84"/>
      <c r="L211" s="84"/>
      <c r="M211" s="84"/>
    </row>
    <row r="212" spans="2:13" x14ac:dyDescent="0.25">
      <c r="B212" s="84"/>
      <c r="C212" s="84"/>
      <c r="D212" s="84"/>
      <c r="E212" s="84"/>
      <c r="K212" s="84"/>
      <c r="L212" s="84"/>
      <c r="M212" s="84"/>
    </row>
    <row r="213" spans="2:13" x14ac:dyDescent="0.25">
      <c r="B213" s="84"/>
      <c r="C213" s="84"/>
      <c r="D213" s="84"/>
      <c r="E213" s="84"/>
      <c r="K213" s="84"/>
      <c r="L213" s="84"/>
      <c r="M213" s="84"/>
    </row>
    <row r="214" spans="2:13" x14ac:dyDescent="0.25">
      <c r="B214" s="84"/>
      <c r="C214" s="84"/>
      <c r="D214" s="84"/>
      <c r="E214" s="84"/>
      <c r="K214" s="84"/>
      <c r="L214" s="84"/>
      <c r="M214" s="84"/>
    </row>
    <row r="215" spans="2:13" x14ac:dyDescent="0.25">
      <c r="B215" s="84"/>
      <c r="C215" s="84"/>
      <c r="D215" s="84"/>
      <c r="E215" s="84"/>
      <c r="K215" s="84"/>
      <c r="L215" s="84"/>
      <c r="M215" s="84"/>
    </row>
    <row r="216" spans="2:13" x14ac:dyDescent="0.25">
      <c r="B216" s="84"/>
      <c r="C216" s="84"/>
      <c r="D216" s="84"/>
      <c r="E216" s="84"/>
      <c r="K216" s="84"/>
      <c r="L216" s="84"/>
      <c r="M216" s="84"/>
    </row>
    <row r="217" spans="2:13" x14ac:dyDescent="0.25">
      <c r="B217" s="84"/>
      <c r="C217" s="84"/>
      <c r="D217" s="84"/>
      <c r="E217" s="84"/>
      <c r="K217" s="84"/>
      <c r="L217" s="84"/>
      <c r="M217" s="84"/>
    </row>
    <row r="218" spans="2:13" x14ac:dyDescent="0.25">
      <c r="B218" s="84"/>
      <c r="C218" s="84"/>
      <c r="D218" s="84"/>
      <c r="E218" s="84"/>
      <c r="K218" s="84"/>
      <c r="L218" s="84"/>
      <c r="M218" s="84"/>
    </row>
    <row r="219" spans="2:13" x14ac:dyDescent="0.25">
      <c r="B219" s="84"/>
      <c r="C219" s="84"/>
      <c r="D219" s="84"/>
      <c r="E219" s="84"/>
      <c r="K219" s="84"/>
      <c r="L219" s="84"/>
      <c r="M219" s="84"/>
    </row>
    <row r="220" spans="2:13" x14ac:dyDescent="0.25">
      <c r="B220" s="84"/>
      <c r="C220" s="84"/>
      <c r="D220" s="84"/>
      <c r="E220" s="84"/>
      <c r="K220" s="84"/>
      <c r="L220" s="84"/>
      <c r="M220" s="84"/>
    </row>
    <row r="221" spans="2:13" x14ac:dyDescent="0.25">
      <c r="B221" s="84"/>
      <c r="C221" s="84"/>
      <c r="D221" s="84"/>
      <c r="E221" s="84"/>
      <c r="K221" s="84"/>
      <c r="L221" s="84"/>
      <c r="M221" s="84"/>
    </row>
    <row r="222" spans="2:13" x14ac:dyDescent="0.25">
      <c r="B222" s="84"/>
      <c r="C222" s="84"/>
      <c r="D222" s="84"/>
      <c r="E222" s="84"/>
      <c r="K222" s="84"/>
      <c r="L222" s="84"/>
      <c r="M222" s="84"/>
    </row>
    <row r="223" spans="2:13" x14ac:dyDescent="0.25">
      <c r="B223" s="84"/>
      <c r="C223" s="84"/>
      <c r="D223" s="84"/>
      <c r="E223" s="84"/>
      <c r="K223" s="84"/>
      <c r="L223" s="84"/>
      <c r="M223" s="84"/>
    </row>
    <row r="224" spans="2:13" x14ac:dyDescent="0.25">
      <c r="B224" s="84"/>
      <c r="C224" s="84"/>
      <c r="D224" s="84"/>
      <c r="E224" s="84"/>
      <c r="K224" s="84"/>
      <c r="L224" s="84"/>
      <c r="M224" s="84"/>
    </row>
    <row r="225" spans="2:13" x14ac:dyDescent="0.25">
      <c r="B225" s="84"/>
      <c r="C225" s="84"/>
      <c r="D225" s="84"/>
      <c r="E225" s="84"/>
      <c r="K225" s="84"/>
      <c r="L225" s="84"/>
      <c r="M225" s="84"/>
    </row>
    <row r="226" spans="2:13" x14ac:dyDescent="0.25">
      <c r="B226" s="84"/>
      <c r="C226" s="84"/>
      <c r="D226" s="84"/>
      <c r="E226" s="84"/>
      <c r="K226" s="84"/>
      <c r="L226" s="84"/>
      <c r="M226" s="84"/>
    </row>
    <row r="227" spans="2:13" x14ac:dyDescent="0.25">
      <c r="B227" s="84"/>
      <c r="C227" s="84"/>
      <c r="D227" s="84"/>
      <c r="E227" s="84"/>
      <c r="K227" s="84"/>
      <c r="L227" s="84"/>
      <c r="M227" s="84"/>
    </row>
    <row r="228" spans="2:13" x14ac:dyDescent="0.25">
      <c r="B228" s="84"/>
      <c r="C228" s="84"/>
      <c r="D228" s="84"/>
      <c r="E228" s="84"/>
      <c r="K228" s="84"/>
      <c r="L228" s="84"/>
      <c r="M228" s="84"/>
    </row>
    <row r="229" spans="2:13" x14ac:dyDescent="0.25">
      <c r="B229" s="84"/>
      <c r="C229" s="84"/>
      <c r="D229" s="84"/>
      <c r="E229" s="84"/>
      <c r="K229" s="84"/>
      <c r="L229" s="84"/>
      <c r="M229" s="84"/>
    </row>
    <row r="230" spans="2:13" x14ac:dyDescent="0.25">
      <c r="B230" s="84"/>
      <c r="C230" s="84"/>
      <c r="D230" s="84"/>
      <c r="E230" s="84"/>
      <c r="K230" s="84"/>
      <c r="L230" s="84"/>
      <c r="M230" s="84"/>
    </row>
    <row r="231" spans="2:13" x14ac:dyDescent="0.25">
      <c r="B231" s="84"/>
      <c r="C231" s="84"/>
      <c r="D231" s="84"/>
      <c r="E231" s="84"/>
      <c r="K231" s="84"/>
      <c r="L231" s="84"/>
      <c r="M231" s="84"/>
    </row>
    <row r="232" spans="2:13" x14ac:dyDescent="0.25">
      <c r="B232" s="84"/>
      <c r="C232" s="84"/>
      <c r="D232" s="84"/>
      <c r="E232" s="84"/>
      <c r="K232" s="84"/>
      <c r="L232" s="84"/>
      <c r="M232" s="84"/>
    </row>
    <row r="233" spans="2:13" x14ac:dyDescent="0.25">
      <c r="B233" s="84"/>
      <c r="C233" s="84"/>
      <c r="D233" s="84"/>
      <c r="E233" s="84"/>
      <c r="K233" s="84"/>
      <c r="L233" s="84"/>
      <c r="M233" s="84"/>
    </row>
    <row r="234" spans="2:13" x14ac:dyDescent="0.25">
      <c r="B234" s="84"/>
      <c r="C234" s="84"/>
      <c r="D234" s="84"/>
      <c r="E234" s="84"/>
      <c r="K234" s="84"/>
      <c r="L234" s="84"/>
      <c r="M234" s="84"/>
    </row>
    <row r="235" spans="2:13" x14ac:dyDescent="0.25">
      <c r="B235" s="84"/>
      <c r="C235" s="84"/>
      <c r="D235" s="84"/>
      <c r="E235" s="84"/>
      <c r="K235" s="84"/>
      <c r="L235" s="84"/>
      <c r="M235" s="84"/>
    </row>
    <row r="236" spans="2:13" x14ac:dyDescent="0.25">
      <c r="B236" s="84"/>
      <c r="C236" s="84"/>
      <c r="D236" s="84"/>
      <c r="E236" s="84"/>
      <c r="K236" s="84"/>
      <c r="L236" s="84"/>
      <c r="M236" s="84"/>
    </row>
    <row r="237" spans="2:13" x14ac:dyDescent="0.25">
      <c r="B237" s="84"/>
      <c r="C237" s="84"/>
      <c r="D237" s="84"/>
      <c r="E237" s="84"/>
      <c r="K237" s="84"/>
      <c r="L237" s="84"/>
      <c r="M237" s="84"/>
    </row>
    <row r="238" spans="2:13" x14ac:dyDescent="0.25">
      <c r="B238" s="84"/>
      <c r="C238" s="84"/>
      <c r="D238" s="84"/>
      <c r="E238" s="84"/>
      <c r="K238" s="84"/>
      <c r="L238" s="84"/>
      <c r="M238" s="84"/>
    </row>
    <row r="239" spans="2:13" x14ac:dyDescent="0.25">
      <c r="B239" s="84"/>
      <c r="C239" s="84"/>
      <c r="D239" s="84"/>
      <c r="E239" s="84"/>
      <c r="K239" s="84"/>
      <c r="L239" s="84"/>
      <c r="M239" s="84"/>
    </row>
    <row r="240" spans="2:13" x14ac:dyDescent="0.25">
      <c r="B240" s="84"/>
      <c r="C240" s="84"/>
      <c r="D240" s="84"/>
      <c r="E240" s="84"/>
      <c r="K240" s="84"/>
      <c r="L240" s="84"/>
      <c r="M240" s="84"/>
    </row>
    <row r="241" spans="2:13" x14ac:dyDescent="0.25">
      <c r="B241" s="84"/>
      <c r="C241" s="84"/>
      <c r="D241" s="84"/>
      <c r="E241" s="84"/>
      <c r="K241" s="84"/>
      <c r="L241" s="84"/>
      <c r="M241" s="84"/>
    </row>
    <row r="242" spans="2:13" x14ac:dyDescent="0.25">
      <c r="B242" s="84"/>
      <c r="C242" s="84"/>
      <c r="D242" s="84"/>
      <c r="E242" s="84"/>
      <c r="K242" s="84"/>
      <c r="L242" s="84"/>
      <c r="M242" s="84"/>
    </row>
    <row r="243" spans="2:13" x14ac:dyDescent="0.25">
      <c r="B243" s="84"/>
      <c r="C243" s="84"/>
      <c r="D243" s="84"/>
      <c r="E243" s="84"/>
      <c r="K243" s="84"/>
      <c r="L243" s="84"/>
      <c r="M243" s="84"/>
    </row>
    <row r="244" spans="2:13" x14ac:dyDescent="0.25">
      <c r="B244" s="84"/>
      <c r="C244" s="84"/>
      <c r="D244" s="84"/>
      <c r="E244" s="84"/>
      <c r="K244" s="84"/>
      <c r="L244" s="84"/>
      <c r="M244" s="84"/>
    </row>
    <row r="245" spans="2:13" x14ac:dyDescent="0.25">
      <c r="B245" s="84"/>
      <c r="C245" s="84"/>
      <c r="D245" s="84"/>
      <c r="E245" s="84"/>
      <c r="K245" s="84"/>
      <c r="L245" s="84"/>
      <c r="M245" s="84"/>
    </row>
    <row r="246" spans="2:13" x14ac:dyDescent="0.25">
      <c r="B246" s="84"/>
      <c r="C246" s="84"/>
      <c r="D246" s="84"/>
      <c r="E246" s="84"/>
      <c r="K246" s="84"/>
      <c r="L246" s="84"/>
      <c r="M246" s="84"/>
    </row>
    <row r="247" spans="2:13" x14ac:dyDescent="0.25">
      <c r="B247" s="84"/>
      <c r="C247" s="84"/>
      <c r="D247" s="84"/>
      <c r="E247" s="84"/>
      <c r="K247" s="84"/>
      <c r="L247" s="84"/>
      <c r="M247" s="84"/>
    </row>
    <row r="248" spans="2:13" x14ac:dyDescent="0.25">
      <c r="B248" s="84"/>
      <c r="C248" s="84"/>
      <c r="D248" s="84"/>
      <c r="E248" s="84"/>
      <c r="K248" s="84"/>
      <c r="L248" s="84"/>
      <c r="M248" s="84"/>
    </row>
    <row r="249" spans="2:13" x14ac:dyDescent="0.25">
      <c r="B249" s="84"/>
      <c r="C249" s="84"/>
      <c r="D249" s="84"/>
      <c r="E249" s="84"/>
      <c r="K249" s="84"/>
      <c r="L249" s="84"/>
      <c r="M249" s="84"/>
    </row>
    <row r="250" spans="2:13" x14ac:dyDescent="0.25">
      <c r="B250" s="84"/>
      <c r="C250" s="84"/>
      <c r="D250" s="84"/>
      <c r="E250" s="84"/>
      <c r="K250" s="84"/>
      <c r="L250" s="84"/>
      <c r="M250" s="84"/>
    </row>
    <row r="251" spans="2:13" x14ac:dyDescent="0.25">
      <c r="B251" s="84"/>
      <c r="C251" s="84"/>
      <c r="D251" s="84"/>
      <c r="E251" s="84"/>
      <c r="K251" s="84"/>
      <c r="L251" s="84"/>
      <c r="M251" s="84"/>
    </row>
    <row r="252" spans="2:13" x14ac:dyDescent="0.25">
      <c r="B252" s="84"/>
      <c r="C252" s="84"/>
      <c r="D252" s="84"/>
      <c r="E252" s="84"/>
      <c r="K252" s="84"/>
      <c r="L252" s="84"/>
      <c r="M252" s="84"/>
    </row>
    <row r="253" spans="2:13" x14ac:dyDescent="0.25">
      <c r="B253" s="84"/>
      <c r="C253" s="84"/>
      <c r="D253" s="84"/>
      <c r="E253" s="84"/>
      <c r="K253" s="84"/>
      <c r="L253" s="84"/>
      <c r="M253" s="84"/>
    </row>
    <row r="254" spans="2:13" x14ac:dyDescent="0.25">
      <c r="B254" s="84"/>
      <c r="C254" s="84"/>
      <c r="D254" s="84"/>
      <c r="E254" s="84"/>
      <c r="K254" s="84"/>
      <c r="L254" s="84"/>
      <c r="M254" s="84"/>
    </row>
    <row r="255" spans="2:13" x14ac:dyDescent="0.25">
      <c r="B255" s="84"/>
      <c r="C255" s="84"/>
      <c r="D255" s="84"/>
      <c r="E255" s="84"/>
      <c r="K255" s="84"/>
      <c r="L255" s="84"/>
      <c r="M255" s="84"/>
    </row>
    <row r="256" spans="2:13" x14ac:dyDescent="0.25">
      <c r="B256" s="84"/>
      <c r="C256" s="84"/>
      <c r="D256" s="84"/>
      <c r="E256" s="84"/>
      <c r="K256" s="84"/>
      <c r="L256" s="84"/>
      <c r="M256" s="84"/>
    </row>
    <row r="257" spans="2:13" x14ac:dyDescent="0.25">
      <c r="B257" s="84"/>
      <c r="C257" s="84"/>
      <c r="D257" s="84"/>
      <c r="E257" s="84"/>
      <c r="K257" s="84"/>
      <c r="L257" s="84"/>
      <c r="M257" s="84"/>
    </row>
    <row r="258" spans="2:13" x14ac:dyDescent="0.25">
      <c r="B258" s="84"/>
      <c r="C258" s="84"/>
      <c r="D258" s="84"/>
      <c r="E258" s="84"/>
      <c r="K258" s="84"/>
      <c r="L258" s="84"/>
      <c r="M258" s="84"/>
    </row>
    <row r="259" spans="2:13" x14ac:dyDescent="0.25">
      <c r="B259" s="84"/>
      <c r="C259" s="84"/>
      <c r="D259" s="84"/>
      <c r="E259" s="84"/>
      <c r="K259" s="84"/>
      <c r="L259" s="84"/>
      <c r="M259" s="84"/>
    </row>
    <row r="260" spans="2:13" x14ac:dyDescent="0.25">
      <c r="B260" s="84"/>
      <c r="C260" s="84"/>
      <c r="D260" s="84"/>
      <c r="E260" s="84"/>
      <c r="K260" s="84"/>
      <c r="L260" s="84"/>
      <c r="M260" s="84"/>
    </row>
    <row r="261" spans="2:13" x14ac:dyDescent="0.25">
      <c r="B261" s="84"/>
      <c r="C261" s="84"/>
      <c r="D261" s="84"/>
      <c r="E261" s="84"/>
      <c r="K261" s="84"/>
      <c r="L261" s="84"/>
      <c r="M261" s="84"/>
    </row>
    <row r="262" spans="2:13" x14ac:dyDescent="0.25">
      <c r="B262" s="84"/>
      <c r="C262" s="84"/>
      <c r="D262" s="84"/>
      <c r="E262" s="84"/>
      <c r="K262" s="84"/>
      <c r="L262" s="84"/>
      <c r="M262" s="84"/>
    </row>
    <row r="263" spans="2:13" x14ac:dyDescent="0.25">
      <c r="B263" s="84"/>
      <c r="C263" s="84"/>
      <c r="D263" s="84"/>
      <c r="E263" s="84"/>
      <c r="K263" s="84"/>
      <c r="L263" s="84"/>
      <c r="M263" s="84"/>
    </row>
    <row r="264" spans="2:13" x14ac:dyDescent="0.25">
      <c r="B264" s="84"/>
      <c r="C264" s="84"/>
      <c r="D264" s="84"/>
      <c r="E264" s="84"/>
      <c r="K264" s="84"/>
      <c r="L264" s="84"/>
      <c r="M264" s="84"/>
    </row>
    <row r="265" spans="2:13" x14ac:dyDescent="0.25">
      <c r="B265" s="84"/>
      <c r="C265" s="84"/>
      <c r="D265" s="84"/>
      <c r="E265" s="84"/>
      <c r="K265" s="84"/>
      <c r="L265" s="84"/>
      <c r="M265" s="84"/>
    </row>
    <row r="266" spans="2:13" x14ac:dyDescent="0.25">
      <c r="B266" s="84"/>
      <c r="C266" s="84"/>
      <c r="D266" s="84"/>
      <c r="E266" s="84"/>
      <c r="K266" s="84"/>
      <c r="L266" s="84"/>
      <c r="M266" s="84"/>
    </row>
  </sheetData>
  <autoFilter ref="A6:G203" xr:uid="{6F5DFF89-18D8-4FCF-9042-DC01618A8DD2}"/>
  <conditionalFormatting sqref="F124">
    <cfRule type="duplicateValues" dxfId="63" priority="44"/>
    <cfRule type="duplicateValues" dxfId="62" priority="45"/>
  </conditionalFormatting>
  <conditionalFormatting sqref="G1:G36 G39 G41:G1048576">
    <cfRule type="duplicateValues" dxfId="61" priority="13"/>
  </conditionalFormatting>
  <conditionalFormatting sqref="G39">
    <cfRule type="duplicateValues" dxfId="60" priority="68"/>
    <cfRule type="duplicateValues" dxfId="59" priority="69"/>
  </conditionalFormatting>
  <conditionalFormatting sqref="G41">
    <cfRule type="duplicateValues" dxfId="58" priority="64"/>
    <cfRule type="duplicateValues" dxfId="57" priority="65"/>
  </conditionalFormatting>
  <conditionalFormatting sqref="G42">
    <cfRule type="duplicateValues" dxfId="56" priority="62"/>
    <cfRule type="duplicateValues" dxfId="55" priority="63"/>
  </conditionalFormatting>
  <conditionalFormatting sqref="G43">
    <cfRule type="duplicateValues" dxfId="54" priority="60"/>
    <cfRule type="duplicateValues" dxfId="53" priority="61"/>
  </conditionalFormatting>
  <conditionalFormatting sqref="G52:G53">
    <cfRule type="duplicateValues" dxfId="52" priority="56"/>
    <cfRule type="duplicateValues" dxfId="51" priority="57"/>
  </conditionalFormatting>
  <conditionalFormatting sqref="G54">
    <cfRule type="duplicateValues" dxfId="50" priority="76"/>
  </conditionalFormatting>
  <conditionalFormatting sqref="G57:G58">
    <cfRule type="duplicateValues" dxfId="49" priority="54"/>
    <cfRule type="duplicateValues" dxfId="48" priority="55"/>
  </conditionalFormatting>
  <conditionalFormatting sqref="G62:G64">
    <cfRule type="duplicateValues" dxfId="47" priority="52"/>
    <cfRule type="duplicateValues" dxfId="46" priority="53"/>
  </conditionalFormatting>
  <conditionalFormatting sqref="G84:G85">
    <cfRule type="duplicateValues" dxfId="45" priority="50"/>
    <cfRule type="duplicateValues" dxfId="44" priority="51"/>
  </conditionalFormatting>
  <conditionalFormatting sqref="G86:G88">
    <cfRule type="duplicateValues" dxfId="43" priority="46"/>
    <cfRule type="duplicateValues" dxfId="42" priority="47"/>
  </conditionalFormatting>
  <conditionalFormatting sqref="G89">
    <cfRule type="duplicateValues" dxfId="41" priority="48"/>
    <cfRule type="duplicateValues" dxfId="40" priority="49"/>
  </conditionalFormatting>
  <conditionalFormatting sqref="G124">
    <cfRule type="duplicateValues" dxfId="39" priority="42"/>
    <cfRule type="duplicateValues" dxfId="38" priority="43"/>
  </conditionalFormatting>
  <conditionalFormatting sqref="G125">
    <cfRule type="duplicateValues" dxfId="37" priority="40"/>
    <cfRule type="duplicateValues" dxfId="36" priority="41"/>
  </conditionalFormatting>
  <conditionalFormatting sqref="G126">
    <cfRule type="duplicateValues" dxfId="35" priority="38"/>
    <cfRule type="duplicateValues" dxfId="34" priority="39"/>
  </conditionalFormatting>
  <conditionalFormatting sqref="G127">
    <cfRule type="duplicateValues" dxfId="33" priority="34"/>
    <cfRule type="duplicateValues" dxfId="32" priority="35"/>
  </conditionalFormatting>
  <conditionalFormatting sqref="G128">
    <cfRule type="duplicateValues" dxfId="31" priority="36"/>
    <cfRule type="duplicateValues" dxfId="30" priority="37"/>
  </conditionalFormatting>
  <conditionalFormatting sqref="G131">
    <cfRule type="duplicateValues" dxfId="29" priority="32"/>
    <cfRule type="duplicateValues" dxfId="28" priority="33"/>
  </conditionalFormatting>
  <conditionalFormatting sqref="G132">
    <cfRule type="duplicateValues" dxfId="27" priority="30"/>
    <cfRule type="duplicateValues" dxfId="26" priority="31"/>
  </conditionalFormatting>
  <conditionalFormatting sqref="G133">
    <cfRule type="duplicateValues" dxfId="25" priority="26"/>
    <cfRule type="duplicateValues" dxfId="24" priority="27"/>
  </conditionalFormatting>
  <conditionalFormatting sqref="G134">
    <cfRule type="duplicateValues" dxfId="23" priority="28"/>
    <cfRule type="duplicateValues" dxfId="22" priority="29"/>
  </conditionalFormatting>
  <conditionalFormatting sqref="G135">
    <cfRule type="duplicateValues" dxfId="21" priority="24"/>
    <cfRule type="duplicateValues" dxfId="20" priority="25"/>
  </conditionalFormatting>
  <conditionalFormatting sqref="G139">
    <cfRule type="duplicateValues" dxfId="19" priority="11"/>
    <cfRule type="duplicateValues" dxfId="18" priority="12"/>
  </conditionalFormatting>
  <conditionalFormatting sqref="G147">
    <cfRule type="duplicateValues" dxfId="17" priority="22"/>
    <cfRule type="duplicateValues" dxfId="16" priority="23"/>
  </conditionalFormatting>
  <conditionalFormatting sqref="G148">
    <cfRule type="duplicateValues" dxfId="15" priority="20"/>
    <cfRule type="duplicateValues" dxfId="14" priority="21"/>
  </conditionalFormatting>
  <conditionalFormatting sqref="G149">
    <cfRule type="duplicateValues" dxfId="13" priority="16"/>
    <cfRule type="duplicateValues" dxfId="12" priority="17"/>
  </conditionalFormatting>
  <conditionalFormatting sqref="G150">
    <cfRule type="duplicateValues" dxfId="11" priority="18"/>
    <cfRule type="duplicateValues" dxfId="10" priority="19"/>
  </conditionalFormatting>
  <conditionalFormatting sqref="G151">
    <cfRule type="duplicateValues" dxfId="9" priority="14"/>
    <cfRule type="duplicateValues" dxfId="8" priority="15"/>
  </conditionalFormatting>
  <conditionalFormatting sqref="G38">
    <cfRule type="duplicateValues" dxfId="7" priority="7"/>
  </conditionalFormatting>
  <conditionalFormatting sqref="G38">
    <cfRule type="duplicateValues" dxfId="6" priority="8"/>
  </conditionalFormatting>
  <conditionalFormatting sqref="G37">
    <cfRule type="duplicateValues" dxfId="5" priority="5"/>
  </conditionalFormatting>
  <conditionalFormatting sqref="G37">
    <cfRule type="duplicateValues" dxfId="4" priority="6"/>
  </conditionalFormatting>
  <conditionalFormatting sqref="J9:J20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40">
    <cfRule type="duplicateValues" dxfId="1" priority="1"/>
  </conditionalFormatting>
  <conditionalFormatting sqref="G40"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6CCBBB74C52247B08BF1CEF4EDEC43" ma:contentTypeVersion="7" ma:contentTypeDescription="" ma:contentTypeScope="" ma:versionID="084de85178c9cf4b849457f1dd0379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PENINSULA SANITATION SERVICE, INC.</CaseCompanyNames>
    <Nickname xmlns="http://schemas.microsoft.com/sharepoint/v3" xsi:nil="true"/>
    <DocketNumber xmlns="dc463f71-b30c-4ab2-9473-d307f9d35888">240528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45C216-2F4D-410D-9BE0-620A0469310A}"/>
</file>

<file path=customXml/itemProps2.xml><?xml version="1.0" encoding="utf-8"?>
<ds:datastoreItem xmlns:ds="http://schemas.openxmlformats.org/officeDocument/2006/customXml" ds:itemID="{DB0F2D5B-0CEB-4130-BA3E-A2BF50104ABD}"/>
</file>

<file path=customXml/itemProps3.xml><?xml version="1.0" encoding="utf-8"?>
<ds:datastoreItem xmlns:ds="http://schemas.openxmlformats.org/officeDocument/2006/customXml" ds:itemID="{C9F1D3FD-D552-43D2-B6DE-277CC3F82C07}"/>
</file>

<file path=customXml/itemProps4.xml><?xml version="1.0" encoding="utf-8"?>
<ds:datastoreItem xmlns:ds="http://schemas.openxmlformats.org/officeDocument/2006/customXml" ds:itemID="{B4510CAC-346A-4553-90FC-A3E474B86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References</vt:lpstr>
      <vt:lpstr>PSW DF Calc</vt:lpstr>
      <vt:lpstr>Disposal Summary</vt:lpstr>
      <vt:lpstr>Royal Heights DF Calc</vt:lpstr>
      <vt:lpstr>Regulated Price Out</vt:lpstr>
      <vt:lpstr>Rate Sheet</vt:lpstr>
      <vt:lpstr>'Disposal Summary'!Print_Area</vt:lpstr>
      <vt:lpstr>'PSW DF Calc'!Print_Area</vt:lpstr>
      <vt:lpstr>'Rate Sheet'!Print_Area</vt:lpstr>
      <vt:lpstr>References!Print_Area</vt:lpstr>
      <vt:lpstr>'Regulated Price 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Brian Vandenburg</cp:lastModifiedBy>
  <cp:lastPrinted>2024-06-13T21:21:11Z</cp:lastPrinted>
  <dcterms:created xsi:type="dcterms:W3CDTF">2023-06-14T05:19:35Z</dcterms:created>
  <dcterms:modified xsi:type="dcterms:W3CDTF">2024-06-14T18:08:55Z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0x0101006E56B4D1795A2E4DB2F0B01679ED314A00AC6CCBBB74C52247B08BF1CEF4EDEC43</vt:lpwstr>
  </property>
</Properties>
</file>