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8D6BA3E-78FB-4D48-A7A4-90408B07BC24}" xr6:coauthVersionLast="47" xr6:coauthVersionMax="47" xr10:uidLastSave="{00000000-0000-0000-0000-000000000000}"/>
  <bookViews>
    <workbookView xWindow="-20610" yWindow="3015" windowWidth="20730" windowHeight="11160" xr2:uid="{00000000-000D-0000-FFFF-FFFF00000000}"/>
  </bookViews>
  <sheets>
    <sheet name="Inputs" sheetId="11" r:id="rId1"/>
    <sheet name="Per Customer" sheetId="6" r:id="rId2"/>
    <sheet name="Surcharge Amort Sch" sheetId="5" r:id="rId3"/>
    <sheet name="GRC Impact Estimate" sheetId="12" r:id="rId4"/>
  </sheets>
  <definedNames>
    <definedName name="ActualNumberOfPayments" localSheetId="3">IFERROR(IF('GRC Impact Estimate'!LoanIsGood,IF('GRC Impact Estimate'!PaymentsPerYear=1,1,MATCH(0.01,'GRC Impact Estimate'!End_Bal,-1)+1)),"")</definedName>
    <definedName name="ActualNumberOfPayments" localSheetId="1">IFERROR(IF(LoanIsGood,IF(PaymentsPerYear=1,1,MATCH(0.01,End_Bal,-1)+1)),"")</definedName>
    <definedName name="ActualNumberOfPayments" localSheetId="2">IFERROR(IF(LoanIsGood,IF(PaymentsPerYear=1,1,MATCH(0.01,End_Bal,-1)+1)),"")</definedName>
    <definedName name="ActualNumberOfPayments">IFERROR(IF(LoanIsGood,IF(PaymentsPerYear=1,1,MATCH(0.01,End_Bal,-1)+1)),"")</definedName>
    <definedName name="ActualNumberOfPaymentsGRC">IFERROR(IF('GRC Impact Estimate'!LoanIsGood,IF('GRC Impact Estimate'!PaymentsPerYear=1,1,MATCH(0.01,'GRC Impact Estimate'!End_Bal,-1)+1)),"")</definedName>
    <definedName name="ColumnTitle1" localSheetId="3">PaymentSchedule3[[#Headers],[PMT NO]]</definedName>
    <definedName name="ColumnTitle1">PaymentSchedule[[#Headers],[PMT NO]]</definedName>
    <definedName name="End_Bal" localSheetId="3">PaymentSchedule3[ENDING BALANCE]</definedName>
    <definedName name="End_Bal">PaymentSchedule[ENDING BALANCE]</definedName>
    <definedName name="ExtraPayments" localSheetId="3">'GRC Impact Estimate'!$E$9</definedName>
    <definedName name="ExtraPayments">'Surcharge Amort Sch'!$E$9</definedName>
    <definedName name="InterestRate" localSheetId="3">'GRC Impact Estimate'!$E$4</definedName>
    <definedName name="InterestRate">'Surcharge Amort Sch'!$E$4</definedName>
    <definedName name="LastCol" localSheetId="3">MATCH(REPT("z",255),'GRC Impact Estimate'!$11:$11)</definedName>
    <definedName name="LastCol">MATCH(REPT("z",255),'Surcharge Amort Sch'!$11:$11)</definedName>
    <definedName name="LastRow" localSheetId="3">MATCH(9.99E+307,'GRC Impact Estimate'!$B:$B)</definedName>
    <definedName name="LastRow">MATCH(9.99E+307,'Surcharge Amort Sch'!$B:$B)</definedName>
    <definedName name="LenderName" localSheetId="3">'GRC Impact Estimate'!$H$9:$I$9</definedName>
    <definedName name="LenderName">'Surcharge Amort Sch'!$H$9:$I$9</definedName>
    <definedName name="LoanAmount" localSheetId="3">'GRC Impact Estimate'!$E$3</definedName>
    <definedName name="LoanAmount">'Surcharge Amort Sch'!$E$3</definedName>
    <definedName name="LoanIsGood" localSheetId="3">('GRC Impact Estimate'!$E$3*'GRC Impact Estimate'!$E$4*'GRC Impact Estimate'!$E$5*'GRC Impact Estimate'!$E$7)&gt;0</definedName>
    <definedName name="LoanIsGood">('Surcharge Amort Sch'!$E$3*'Surcharge Amort Sch'!$E$4*'Surcharge Amort Sch'!$E$5*'Surcharge Amort Sch'!$E$7)&gt;0</definedName>
    <definedName name="LoanPeriod" localSheetId="3">'GRC Impact Estimate'!$E$5</definedName>
    <definedName name="LoanPeriod">'Surcharge Amort Sch'!$E$5</definedName>
    <definedName name="LoanStartDate" localSheetId="3">'GRC Impact Estimate'!$E$7</definedName>
    <definedName name="LoanStartDate">'Surcharge Amort Sch'!$E$7</definedName>
    <definedName name="PaymentsPerYear" localSheetId="3">'GRC Impact Estimate'!$E$6</definedName>
    <definedName name="PaymentsPerYear">'Surcharge Amort Sch'!$E$6</definedName>
    <definedName name="_xlnm.Print_Titles" localSheetId="3">'GRC Impact Estimate'!$11:$11</definedName>
    <definedName name="_xlnm.Print_Titles" localSheetId="2">'Surcharge Amort Sch'!$11:$11</definedName>
    <definedName name="PrintArea_SET" localSheetId="3">OFFSET('GRC Impact Estimate'!$B$1,,,'GRC Impact Estimate'!LastRow,'GRC Impact Estimate'!LastCol)</definedName>
    <definedName name="PrintArea_SET" localSheetId="1">OFFSET('Surcharge Amort Sch'!$B$1,,,LastRow,LastCol)</definedName>
    <definedName name="PrintArea_SET" localSheetId="2">OFFSET('Surcharge Amort Sch'!$B$1,,,LastRow,LastCol)</definedName>
    <definedName name="PrintArea_SET">OFFSET('Surcharge Amort Sch'!$B$1,,,LastRow,LastCol)</definedName>
    <definedName name="PrintArea_SETGRC">OFFSET('GRC Impact Estimate'!$B$1,,,'GRC Impact Estimate'!LastRow,'GRC Impact Estimate'!LastCol)</definedName>
    <definedName name="RowTitleRegion1..E9" localSheetId="3">'GRC Impact Estimate'!$C$3:$D$3</definedName>
    <definedName name="RowTitleRegion1..E9">'Surcharge Amort Sch'!$C$3:$D$3</definedName>
    <definedName name="RowTitleRegion2..I7" localSheetId="3">'GRC Impact Estimate'!$G$3:$H$3</definedName>
    <definedName name="RowTitleRegion2..I7">'Surcharge Amort Sch'!$G$3:$H$3</definedName>
    <definedName name="RowTitleRegion3..E9" localSheetId="3">'GRC Impact Estimate'!$C$9</definedName>
    <definedName name="RowTitleRegion3..E9">'Surcharge Amort Sch'!$C$9</definedName>
    <definedName name="RowTitleRegion4..H9" localSheetId="3">'GRC Impact Estimate'!$G$9</definedName>
    <definedName name="RowTitleRegion4..H9">'Surcharge Amort Sch'!$G$9</definedName>
    <definedName name="ScheduledNumberOfPayments" localSheetId="3">'GRC Impact Estimate'!$I$4</definedName>
    <definedName name="ScheduledNumberOfPayments">'Surcharge Amort Sch'!$I$4</definedName>
    <definedName name="ScheduledPayment" localSheetId="3">'GRC Impact Estimate'!$I$3</definedName>
    <definedName name="ScheduledPayment">'Surcharge Amort Sch'!$I$3</definedName>
    <definedName name="TotalEarlyPayments" localSheetId="3">SUM(PaymentSchedule3[EXTRA PAYMENT])</definedName>
    <definedName name="TotalEarlyPayments" localSheetId="1">SUM(PaymentSchedule[EXTRA PAYMENT])</definedName>
    <definedName name="TotalEarlyPayments" localSheetId="2">SUM(PaymentSchedule[EXTRA PAYMENT])</definedName>
    <definedName name="TotalEarlyPayments">SUM(PaymentSchedule[EXTRA PAYMENT])</definedName>
    <definedName name="TotalEarlyPaymentsGRC">SUM(PaymentSchedule3[EXTRA PAYMENT])</definedName>
    <definedName name="TotalInterest" localSheetId="3">SUM(PaymentSchedule3[INTEREST])</definedName>
    <definedName name="TotalInterest">SUM(PaymentSchedule[INTEREST])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2" l="1"/>
  <c r="E5" i="12"/>
  <c r="K4" i="12"/>
  <c r="K3" i="12"/>
  <c r="D27" i="6"/>
  <c r="E21" i="6"/>
  <c r="E3" i="6"/>
  <c r="E5" i="6" s="1"/>
  <c r="G5" i="6" s="1"/>
  <c r="K3" i="5"/>
  <c r="K5" i="5"/>
  <c r="K4" i="5"/>
  <c r="E5" i="5"/>
  <c r="E4" i="5"/>
  <c r="H9" i="5"/>
  <c r="E3" i="5" l="1"/>
  <c r="I4" i="5" s="1"/>
  <c r="B7" i="6"/>
  <c r="E7" i="6"/>
  <c r="E8" i="6"/>
  <c r="B16" i="6"/>
  <c r="B17" i="6"/>
  <c r="J19" i="6"/>
  <c r="B20" i="6"/>
  <c r="B24" i="6"/>
  <c r="I24" i="6"/>
  <c r="B30" i="6"/>
  <c r="B34" i="6" s="1"/>
  <c r="E30" i="6"/>
  <c r="E34" i="6" s="1"/>
  <c r="B31" i="6"/>
  <c r="E31" i="6"/>
  <c r="C32" i="6"/>
  <c r="B35" i="6" s="1"/>
  <c r="B38" i="6"/>
  <c r="B39" i="6"/>
  <c r="B74" i="6" s="1"/>
  <c r="C83" i="6" s="1"/>
  <c r="E39" i="6"/>
  <c r="E74" i="6" s="1"/>
  <c r="E83" i="6" s="1"/>
  <c r="B43" i="6"/>
  <c r="C56" i="6" s="1"/>
  <c r="E3" i="11" s="1"/>
  <c r="E44" i="6"/>
  <c r="E53" i="6" s="1"/>
  <c r="B48" i="6"/>
  <c r="C54" i="6"/>
  <c r="C57" i="6"/>
  <c r="E4" i="11" s="1"/>
  <c r="C59" i="6"/>
  <c r="C60" i="6"/>
  <c r="E6" i="11" s="1"/>
  <c r="B66" i="6"/>
  <c r="E66" i="6"/>
  <c r="B69" i="6"/>
  <c r="B70" i="6"/>
  <c r="B73" i="6"/>
  <c r="C76" i="6"/>
  <c r="B80" i="6"/>
  <c r="B81" i="6"/>
  <c r="E9" i="6" l="1"/>
  <c r="E32" i="6"/>
  <c r="E35" i="6" s="1"/>
  <c r="B121" i="5"/>
  <c r="C121" i="5" s="1"/>
  <c r="B338" i="5"/>
  <c r="F338" i="5" s="1"/>
  <c r="B344" i="5"/>
  <c r="F344" i="5" s="1"/>
  <c r="G9" i="6"/>
  <c r="G10" i="6" s="1"/>
  <c r="E3" i="12"/>
  <c r="B326" i="5"/>
  <c r="H326" i="5" s="1"/>
  <c r="B234" i="5"/>
  <c r="H234" i="5" s="1"/>
  <c r="B304" i="5"/>
  <c r="B314" i="5"/>
  <c r="C314" i="5" s="1"/>
  <c r="B295" i="5"/>
  <c r="C295" i="5" s="1"/>
  <c r="E36" i="6"/>
  <c r="E38" i="6" s="1"/>
  <c r="E40" i="6" s="1"/>
  <c r="G40" i="6" s="1"/>
  <c r="B271" i="5"/>
  <c r="C271" i="5" s="1"/>
  <c r="B163" i="5"/>
  <c r="G163" i="5" s="1"/>
  <c r="B366" i="5"/>
  <c r="E366" i="5" s="1"/>
  <c r="B349" i="5"/>
  <c r="B342" i="5"/>
  <c r="C342" i="5" s="1"/>
  <c r="B329" i="5"/>
  <c r="E329" i="5" s="1"/>
  <c r="B319" i="5"/>
  <c r="B302" i="5"/>
  <c r="F302" i="5" s="1"/>
  <c r="B278" i="5"/>
  <c r="E278" i="5" s="1"/>
  <c r="B261" i="5"/>
  <c r="B222" i="5"/>
  <c r="H222" i="5" s="1"/>
  <c r="B156" i="5"/>
  <c r="J156" i="5" s="1"/>
  <c r="B318" i="5"/>
  <c r="C318" i="5" s="1"/>
  <c r="B308" i="5"/>
  <c r="K308" i="5" s="1"/>
  <c r="B301" i="5"/>
  <c r="B285" i="5"/>
  <c r="B276" i="5"/>
  <c r="E276" i="5" s="1"/>
  <c r="B255" i="5"/>
  <c r="B173" i="5"/>
  <c r="C173" i="5" s="1"/>
  <c r="B131" i="5"/>
  <c r="B348" i="5"/>
  <c r="D348" i="5" s="1"/>
  <c r="B323" i="5"/>
  <c r="C323" i="5" s="1"/>
  <c r="B370" i="5"/>
  <c r="B351" i="5"/>
  <c r="B337" i="5"/>
  <c r="J337" i="5" s="1"/>
  <c r="B327" i="5"/>
  <c r="F327" i="5" s="1"/>
  <c r="B322" i="5"/>
  <c r="E322" i="5" s="1"/>
  <c r="B283" i="5"/>
  <c r="D283" i="5" s="1"/>
  <c r="B272" i="5"/>
  <c r="D272" i="5" s="1"/>
  <c r="B249" i="5"/>
  <c r="B165" i="5"/>
  <c r="D165" i="5" s="1"/>
  <c r="C348" i="5"/>
  <c r="B12" i="5"/>
  <c r="C12" i="5" s="1"/>
  <c r="B13" i="5"/>
  <c r="C13" i="5" s="1"/>
  <c r="B22" i="5"/>
  <c r="C22" i="5" s="1"/>
  <c r="B33" i="5"/>
  <c r="C33" i="5" s="1"/>
  <c r="B37" i="5"/>
  <c r="C37" i="5" s="1"/>
  <c r="B41" i="5"/>
  <c r="C41" i="5" s="1"/>
  <c r="B46" i="5"/>
  <c r="C46" i="5" s="1"/>
  <c r="B51" i="5"/>
  <c r="B57" i="5"/>
  <c r="B63" i="5"/>
  <c r="B66" i="5"/>
  <c r="B70" i="5"/>
  <c r="B73" i="5"/>
  <c r="B75" i="5"/>
  <c r="C75" i="5" s="1"/>
  <c r="B85" i="5"/>
  <c r="B86" i="5"/>
  <c r="B96" i="5"/>
  <c r="B99" i="5"/>
  <c r="B105" i="5"/>
  <c r="B108" i="5"/>
  <c r="B119" i="5"/>
  <c r="C119" i="5" s="1"/>
  <c r="B126" i="5"/>
  <c r="B128" i="5"/>
  <c r="B14" i="5"/>
  <c r="C14" i="5" s="1"/>
  <c r="B26" i="5"/>
  <c r="C26" i="5" s="1"/>
  <c r="B34" i="5"/>
  <c r="C34" i="5" s="1"/>
  <c r="B38" i="5"/>
  <c r="C38" i="5" s="1"/>
  <c r="B43" i="5"/>
  <c r="C43" i="5" s="1"/>
  <c r="B47" i="5"/>
  <c r="C47" i="5" s="1"/>
  <c r="B53" i="5"/>
  <c r="C53" i="5" s="1"/>
  <c r="B55" i="5"/>
  <c r="B58" i="5"/>
  <c r="B59" i="5"/>
  <c r="B60" i="5"/>
  <c r="C60" i="5" s="1"/>
  <c r="B65" i="5"/>
  <c r="B68" i="5"/>
  <c r="C68" i="5" s="1"/>
  <c r="B76" i="5"/>
  <c r="B79" i="5"/>
  <c r="C79" i="5" s="1"/>
  <c r="B91" i="5"/>
  <c r="B95" i="5"/>
  <c r="B97" i="5"/>
  <c r="B100" i="5"/>
  <c r="C100" i="5" s="1"/>
  <c r="B102" i="5"/>
  <c r="B106" i="5"/>
  <c r="B111" i="5"/>
  <c r="B113" i="5"/>
  <c r="C113" i="5" s="1"/>
  <c r="B117" i="5"/>
  <c r="B120" i="5"/>
  <c r="B122" i="5"/>
  <c r="C122" i="5" s="1"/>
  <c r="B21" i="5"/>
  <c r="C21" i="5" s="1"/>
  <c r="B36" i="5"/>
  <c r="C36" i="5" s="1"/>
  <c r="B50" i="5"/>
  <c r="B67" i="5"/>
  <c r="B82" i="5"/>
  <c r="B83" i="5"/>
  <c r="B93" i="5"/>
  <c r="B104" i="5"/>
  <c r="B116" i="5"/>
  <c r="C116" i="5" s="1"/>
  <c r="B125" i="5"/>
  <c r="B130" i="5"/>
  <c r="B135" i="5"/>
  <c r="F135" i="5" s="1"/>
  <c r="B141" i="5"/>
  <c r="B144" i="5"/>
  <c r="D144" i="5" s="1"/>
  <c r="B145" i="5"/>
  <c r="K145" i="5" s="1"/>
  <c r="B147" i="5"/>
  <c r="F147" i="5" s="1"/>
  <c r="B149" i="5"/>
  <c r="K149" i="5" s="1"/>
  <c r="B157" i="5"/>
  <c r="D157" i="5" s="1"/>
  <c r="B162" i="5"/>
  <c r="K162" i="5" s="1"/>
  <c r="B164" i="5"/>
  <c r="K164" i="5" s="1"/>
  <c r="B166" i="5"/>
  <c r="K166" i="5" s="1"/>
  <c r="B167" i="5"/>
  <c r="B169" i="5"/>
  <c r="F169" i="5" s="1"/>
  <c r="B171" i="5"/>
  <c r="K171" i="5" s="1"/>
  <c r="B174" i="5"/>
  <c r="E174" i="5" s="1"/>
  <c r="B178" i="5"/>
  <c r="K178" i="5" s="1"/>
  <c r="B179" i="5"/>
  <c r="B180" i="5"/>
  <c r="H180" i="5" s="1"/>
  <c r="B181" i="5"/>
  <c r="D181" i="5" s="1"/>
  <c r="B183" i="5"/>
  <c r="B185" i="5"/>
  <c r="H185" i="5" s="1"/>
  <c r="B188" i="5"/>
  <c r="F188" i="5" s="1"/>
  <c r="B190" i="5"/>
  <c r="K190" i="5" s="1"/>
  <c r="B195" i="5"/>
  <c r="K195" i="5" s="1"/>
  <c r="B197" i="5"/>
  <c r="K197" i="5" s="1"/>
  <c r="B203" i="5"/>
  <c r="K203" i="5" s="1"/>
  <c r="B205" i="5"/>
  <c r="E205" i="5" s="1"/>
  <c r="B207" i="5"/>
  <c r="B214" i="5"/>
  <c r="I214" i="5" s="1"/>
  <c r="B220" i="5"/>
  <c r="I220" i="5" s="1"/>
  <c r="B224" i="5"/>
  <c r="I224" i="5" s="1"/>
  <c r="B225" i="5"/>
  <c r="D225" i="5" s="1"/>
  <c r="B226" i="5"/>
  <c r="I226" i="5" s="1"/>
  <c r="B227" i="5"/>
  <c r="C227" i="5" s="1"/>
  <c r="B232" i="5"/>
  <c r="I232" i="5" s="1"/>
  <c r="B233" i="5"/>
  <c r="B236" i="5"/>
  <c r="B238" i="5"/>
  <c r="I238" i="5" s="1"/>
  <c r="B240" i="5"/>
  <c r="J240" i="5" s="1"/>
  <c r="B243" i="5"/>
  <c r="B250" i="5"/>
  <c r="E250" i="5" s="1"/>
  <c r="B256" i="5"/>
  <c r="I256" i="5" s="1"/>
  <c r="B260" i="5"/>
  <c r="B263" i="5"/>
  <c r="I263" i="5" s="1"/>
  <c r="B40" i="5"/>
  <c r="C40" i="5" s="1"/>
  <c r="B48" i="5"/>
  <c r="B61" i="5"/>
  <c r="C61" i="5" s="1"/>
  <c r="B64" i="5"/>
  <c r="B69" i="5"/>
  <c r="B72" i="5"/>
  <c r="B77" i="5"/>
  <c r="C77" i="5" s="1"/>
  <c r="B87" i="5"/>
  <c r="B89" i="5"/>
  <c r="B114" i="5"/>
  <c r="B127" i="5"/>
  <c r="B129" i="5"/>
  <c r="B132" i="5"/>
  <c r="C132" i="5" s="1"/>
  <c r="B134" i="5"/>
  <c r="D134" i="5" s="1"/>
  <c r="B138" i="5"/>
  <c r="D138" i="5" s="1"/>
  <c r="B139" i="5"/>
  <c r="K139" i="5" s="1"/>
  <c r="B146" i="5"/>
  <c r="K146" i="5" s="1"/>
  <c r="B152" i="5"/>
  <c r="K152" i="5" s="1"/>
  <c r="B153" i="5"/>
  <c r="K153" i="5" s="1"/>
  <c r="B155" i="5"/>
  <c r="E155" i="5" s="1"/>
  <c r="B158" i="5"/>
  <c r="J158" i="5" s="1"/>
  <c r="B159" i="5"/>
  <c r="C159" i="5" s="1"/>
  <c r="B160" i="5"/>
  <c r="I160" i="5" s="1"/>
  <c r="B172" i="5"/>
  <c r="B189" i="5"/>
  <c r="K189" i="5" s="1"/>
  <c r="B192" i="5"/>
  <c r="C192" i="5" s="1"/>
  <c r="B199" i="5"/>
  <c r="B208" i="5"/>
  <c r="J208" i="5" s="1"/>
  <c r="B210" i="5"/>
  <c r="B212" i="5"/>
  <c r="E212" i="5" s="1"/>
  <c r="B215" i="5"/>
  <c r="K215" i="5" s="1"/>
  <c r="B217" i="5"/>
  <c r="B228" i="5"/>
  <c r="B244" i="5"/>
  <c r="C244" i="5" s="1"/>
  <c r="B247" i="5"/>
  <c r="K247" i="5" s="1"/>
  <c r="B252" i="5"/>
  <c r="I252" i="5" s="1"/>
  <c r="B264" i="5"/>
  <c r="B265" i="5"/>
  <c r="K265" i="5" s="1"/>
  <c r="B266" i="5"/>
  <c r="K266" i="5" s="1"/>
  <c r="B270" i="5"/>
  <c r="F270" i="5" s="1"/>
  <c r="B18" i="5"/>
  <c r="C18" i="5" s="1"/>
  <c r="B44" i="5"/>
  <c r="C44" i="5" s="1"/>
  <c r="B52" i="5"/>
  <c r="C52" i="5" s="1"/>
  <c r="B92" i="5"/>
  <c r="B101" i="5"/>
  <c r="B115" i="5"/>
  <c r="B118" i="5"/>
  <c r="C118" i="5" s="1"/>
  <c r="B124" i="5"/>
  <c r="B137" i="5"/>
  <c r="F137" i="5" s="1"/>
  <c r="B140" i="5"/>
  <c r="H140" i="5" s="1"/>
  <c r="B154" i="5"/>
  <c r="E154" i="5" s="1"/>
  <c r="B168" i="5"/>
  <c r="C168" i="5" s="1"/>
  <c r="B176" i="5"/>
  <c r="E176" i="5" s="1"/>
  <c r="B184" i="5"/>
  <c r="K184" i="5" s="1"/>
  <c r="B187" i="5"/>
  <c r="E187" i="5" s="1"/>
  <c r="B191" i="5"/>
  <c r="I191" i="5" s="1"/>
  <c r="B200" i="5"/>
  <c r="I200" i="5" s="1"/>
  <c r="B209" i="5"/>
  <c r="K209" i="5" s="1"/>
  <c r="B213" i="5"/>
  <c r="F213" i="5" s="1"/>
  <c r="B216" i="5"/>
  <c r="B219" i="5"/>
  <c r="B237" i="5"/>
  <c r="D237" i="5" s="1"/>
  <c r="B246" i="5"/>
  <c r="B257" i="5"/>
  <c r="J257" i="5" s="1"/>
  <c r="B269" i="5"/>
  <c r="K269" i="5" s="1"/>
  <c r="B273" i="5"/>
  <c r="F273" i="5" s="1"/>
  <c r="B281" i="5"/>
  <c r="K281" i="5" s="1"/>
  <c r="B282" i="5"/>
  <c r="I282" i="5" s="1"/>
  <c r="B289" i="5"/>
  <c r="H289" i="5" s="1"/>
  <c r="B290" i="5"/>
  <c r="D290" i="5" s="1"/>
  <c r="B292" i="5"/>
  <c r="B294" i="5"/>
  <c r="G294" i="5" s="1"/>
  <c r="B298" i="5"/>
  <c r="B305" i="5"/>
  <c r="H305" i="5" s="1"/>
  <c r="B306" i="5"/>
  <c r="G306" i="5" s="1"/>
  <c r="B311" i="5"/>
  <c r="B315" i="5"/>
  <c r="B316" i="5"/>
  <c r="K316" i="5" s="1"/>
  <c r="B330" i="5"/>
  <c r="K330" i="5" s="1"/>
  <c r="B332" i="5"/>
  <c r="B334" i="5"/>
  <c r="G334" i="5" s="1"/>
  <c r="B341" i="5"/>
  <c r="D341" i="5" s="1"/>
  <c r="B343" i="5"/>
  <c r="I343" i="5" s="1"/>
  <c r="B352" i="5"/>
  <c r="I352" i="5" s="1"/>
  <c r="B354" i="5"/>
  <c r="B357" i="5"/>
  <c r="B359" i="5"/>
  <c r="I359" i="5" s="1"/>
  <c r="B363" i="5"/>
  <c r="F363" i="5" s="1"/>
  <c r="B364" i="5"/>
  <c r="B368" i="5"/>
  <c r="H368" i="5" s="1"/>
  <c r="B248" i="5"/>
  <c r="B29" i="5"/>
  <c r="C29" i="5" s="1"/>
  <c r="B78" i="5"/>
  <c r="B112" i="5"/>
  <c r="B133" i="5"/>
  <c r="G133" i="5" s="1"/>
  <c r="B136" i="5"/>
  <c r="E136" i="5" s="1"/>
  <c r="B148" i="5"/>
  <c r="D148" i="5" s="1"/>
  <c r="B170" i="5"/>
  <c r="E170" i="5" s="1"/>
  <c r="B175" i="5"/>
  <c r="C175" i="5" s="1"/>
  <c r="B186" i="5"/>
  <c r="B194" i="5"/>
  <c r="H194" i="5" s="1"/>
  <c r="B198" i="5"/>
  <c r="B202" i="5"/>
  <c r="D202" i="5" s="1"/>
  <c r="B221" i="5"/>
  <c r="K221" i="5" s="1"/>
  <c r="B223" i="5"/>
  <c r="B235" i="5"/>
  <c r="C235" i="5" s="1"/>
  <c r="B241" i="5"/>
  <c r="J241" i="5" s="1"/>
  <c r="B254" i="5"/>
  <c r="D254" i="5" s="1"/>
  <c r="B258" i="5"/>
  <c r="B274" i="5"/>
  <c r="D274" i="5" s="1"/>
  <c r="B279" i="5"/>
  <c r="E279" i="5" s="1"/>
  <c r="B280" i="5"/>
  <c r="G280" i="5" s="1"/>
  <c r="B287" i="5"/>
  <c r="B288" i="5"/>
  <c r="D288" i="5" s="1"/>
  <c r="B297" i="5"/>
  <c r="B299" i="5"/>
  <c r="C299" i="5" s="1"/>
  <c r="B303" i="5"/>
  <c r="B310" i="5"/>
  <c r="B313" i="5"/>
  <c r="J313" i="5" s="1"/>
  <c r="B328" i="5"/>
  <c r="D328" i="5" s="1"/>
  <c r="B333" i="5"/>
  <c r="B335" i="5"/>
  <c r="G335" i="5" s="1"/>
  <c r="B339" i="5"/>
  <c r="E339" i="5" s="1"/>
  <c r="B340" i="5"/>
  <c r="B345" i="5"/>
  <c r="J345" i="5" s="1"/>
  <c r="B350" i="5"/>
  <c r="B355" i="5"/>
  <c r="D355" i="5" s="1"/>
  <c r="B356" i="5"/>
  <c r="G356" i="5" s="1"/>
  <c r="B360" i="5"/>
  <c r="B362" i="5"/>
  <c r="B369" i="5"/>
  <c r="H369" i="5" s="1"/>
  <c r="B35" i="5"/>
  <c r="C35" i="5" s="1"/>
  <c r="B49" i="5"/>
  <c r="B80" i="5"/>
  <c r="B98" i="5"/>
  <c r="B110" i="5"/>
  <c r="B123" i="5"/>
  <c r="B143" i="5"/>
  <c r="B151" i="5"/>
  <c r="D151" i="5" s="1"/>
  <c r="B177" i="5"/>
  <c r="G177" i="5" s="1"/>
  <c r="B182" i="5"/>
  <c r="G182" i="5" s="1"/>
  <c r="B193" i="5"/>
  <c r="K193" i="5" s="1"/>
  <c r="B196" i="5"/>
  <c r="I196" i="5" s="1"/>
  <c r="B201" i="5"/>
  <c r="B204" i="5"/>
  <c r="B211" i="5"/>
  <c r="C211" i="5" s="1"/>
  <c r="B218" i="5"/>
  <c r="J218" i="5" s="1"/>
  <c r="B229" i="5"/>
  <c r="B242" i="5"/>
  <c r="D242" i="5" s="1"/>
  <c r="B245" i="5"/>
  <c r="K245" i="5" s="1"/>
  <c r="B251" i="5"/>
  <c r="F251" i="5" s="1"/>
  <c r="B253" i="5"/>
  <c r="C253" i="5" s="1"/>
  <c r="B365" i="5"/>
  <c r="B358" i="5"/>
  <c r="K358" i="5" s="1"/>
  <c r="B347" i="5"/>
  <c r="I347" i="5" s="1"/>
  <c r="B336" i="5"/>
  <c r="B331" i="5"/>
  <c r="B325" i="5"/>
  <c r="B321" i="5"/>
  <c r="H321" i="5" s="1"/>
  <c r="B317" i="5"/>
  <c r="B309" i="5"/>
  <c r="C309" i="5" s="1"/>
  <c r="B307" i="5"/>
  <c r="J307" i="5" s="1"/>
  <c r="B300" i="5"/>
  <c r="B293" i="5"/>
  <c r="K293" i="5" s="1"/>
  <c r="B284" i="5"/>
  <c r="G284" i="5" s="1"/>
  <c r="B275" i="5"/>
  <c r="C275" i="5" s="1"/>
  <c r="B268" i="5"/>
  <c r="B259" i="5"/>
  <c r="B231" i="5"/>
  <c r="K231" i="5" s="1"/>
  <c r="B161" i="5"/>
  <c r="F161" i="5" s="1"/>
  <c r="B142" i="5"/>
  <c r="B56" i="5"/>
  <c r="D326" i="5"/>
  <c r="J326" i="5"/>
  <c r="B62" i="5"/>
  <c r="B367" i="5"/>
  <c r="B361" i="5"/>
  <c r="I361" i="5" s="1"/>
  <c r="B353" i="5"/>
  <c r="F353" i="5" s="1"/>
  <c r="B371" i="5"/>
  <c r="B346" i="5"/>
  <c r="G346" i="5" s="1"/>
  <c r="B324" i="5"/>
  <c r="B320" i="5"/>
  <c r="J320" i="5" s="1"/>
  <c r="B312" i="5"/>
  <c r="B296" i="5"/>
  <c r="B291" i="5"/>
  <c r="E291" i="5" s="1"/>
  <c r="B286" i="5"/>
  <c r="I286" i="5" s="1"/>
  <c r="B277" i="5"/>
  <c r="C277" i="5" s="1"/>
  <c r="B267" i="5"/>
  <c r="F267" i="5" s="1"/>
  <c r="B262" i="5"/>
  <c r="I262" i="5" s="1"/>
  <c r="B239" i="5"/>
  <c r="C239" i="5" s="1"/>
  <c r="B230" i="5"/>
  <c r="I230" i="5" s="1"/>
  <c r="B206" i="5"/>
  <c r="B150" i="5"/>
  <c r="H150" i="5" s="1"/>
  <c r="B17" i="5"/>
  <c r="C17" i="5" s="1"/>
  <c r="B25" i="5"/>
  <c r="C25" i="5" s="1"/>
  <c r="B30" i="5"/>
  <c r="C30" i="5" s="1"/>
  <c r="B39" i="5"/>
  <c r="C39" i="5" s="1"/>
  <c r="B42" i="5"/>
  <c r="C42" i="5" s="1"/>
  <c r="B45" i="5"/>
  <c r="C45" i="5" s="1"/>
  <c r="B54" i="5"/>
  <c r="B71" i="5"/>
  <c r="B74" i="5"/>
  <c r="B81" i="5"/>
  <c r="B84" i="5"/>
  <c r="B88" i="5"/>
  <c r="B90" i="5"/>
  <c r="B94" i="5"/>
  <c r="B103" i="5"/>
  <c r="B107" i="5"/>
  <c r="B109" i="5"/>
  <c r="I278" i="5"/>
  <c r="K326" i="5"/>
  <c r="K314" i="5"/>
  <c r="J165" i="5"/>
  <c r="I165" i="5"/>
  <c r="C165" i="5"/>
  <c r="K165" i="5"/>
  <c r="F165" i="5"/>
  <c r="B31" i="5"/>
  <c r="B27" i="5"/>
  <c r="B23" i="5"/>
  <c r="B19" i="5"/>
  <c r="B15" i="5"/>
  <c r="I3" i="5"/>
  <c r="B32" i="5"/>
  <c r="B28" i="5"/>
  <c r="B24" i="5"/>
  <c r="B20" i="5"/>
  <c r="B16" i="5"/>
  <c r="I326" i="5" l="1"/>
  <c r="J314" i="5"/>
  <c r="F314" i="5"/>
  <c r="H314" i="5"/>
  <c r="I314" i="5"/>
  <c r="I338" i="5"/>
  <c r="C338" i="5"/>
  <c r="K338" i="5"/>
  <c r="D314" i="5"/>
  <c r="D338" i="5"/>
  <c r="G314" i="5"/>
  <c r="E314" i="5"/>
  <c r="C156" i="5"/>
  <c r="H338" i="5"/>
  <c r="H295" i="5"/>
  <c r="I295" i="5"/>
  <c r="D295" i="5"/>
  <c r="F295" i="5"/>
  <c r="D337" i="5"/>
  <c r="H337" i="5"/>
  <c r="G276" i="5"/>
  <c r="G337" i="5"/>
  <c r="F318" i="5"/>
  <c r="J318" i="5"/>
  <c r="E337" i="5"/>
  <c r="K276" i="5"/>
  <c r="C278" i="5"/>
  <c r="E295" i="5"/>
  <c r="G326" i="5"/>
  <c r="G342" i="5"/>
  <c r="H278" i="5"/>
  <c r="E338" i="5"/>
  <c r="D342" i="5"/>
  <c r="F326" i="5"/>
  <c r="G295" i="5"/>
  <c r="E318" i="5"/>
  <c r="C326" i="5"/>
  <c r="I181" i="5"/>
  <c r="F247" i="5"/>
  <c r="K133" i="5"/>
  <c r="G265" i="5"/>
  <c r="G338" i="5"/>
  <c r="J295" i="5"/>
  <c r="J338" i="5"/>
  <c r="J278" i="5"/>
  <c r="E326" i="5"/>
  <c r="F190" i="5"/>
  <c r="D240" i="5"/>
  <c r="G138" i="5"/>
  <c r="I218" i="5"/>
  <c r="J247" i="5"/>
  <c r="F369" i="5"/>
  <c r="G202" i="5"/>
  <c r="G251" i="5"/>
  <c r="G149" i="5"/>
  <c r="G205" i="5"/>
  <c r="G154" i="5"/>
  <c r="H344" i="5"/>
  <c r="I154" i="5"/>
  <c r="G213" i="5"/>
  <c r="F266" i="5"/>
  <c r="I149" i="5"/>
  <c r="E344" i="5"/>
  <c r="I138" i="5"/>
  <c r="D187" i="5"/>
  <c r="F215" i="5"/>
  <c r="H343" i="5"/>
  <c r="G344" i="5"/>
  <c r="I344" i="5"/>
  <c r="J344" i="5"/>
  <c r="C344" i="5"/>
  <c r="I187" i="5"/>
  <c r="K241" i="5"/>
  <c r="D215" i="5"/>
  <c r="E347" i="5"/>
  <c r="H347" i="5"/>
  <c r="D347" i="5"/>
  <c r="J347" i="5"/>
  <c r="C196" i="5"/>
  <c r="J196" i="5"/>
  <c r="F196" i="5"/>
  <c r="D196" i="5"/>
  <c r="K196" i="5"/>
  <c r="H196" i="5"/>
  <c r="H339" i="5"/>
  <c r="I339" i="5"/>
  <c r="D339" i="5"/>
  <c r="C297" i="5"/>
  <c r="J297" i="5"/>
  <c r="H297" i="5"/>
  <c r="F297" i="5"/>
  <c r="I297" i="5"/>
  <c r="E202" i="5"/>
  <c r="F202" i="5"/>
  <c r="C202" i="5"/>
  <c r="I202" i="5"/>
  <c r="J359" i="5"/>
  <c r="F359" i="5"/>
  <c r="E359" i="5"/>
  <c r="H359" i="5"/>
  <c r="D359" i="5"/>
  <c r="C359" i="5"/>
  <c r="C281" i="5"/>
  <c r="I281" i="5"/>
  <c r="E281" i="5"/>
  <c r="D213" i="5"/>
  <c r="H213" i="5"/>
  <c r="E213" i="5"/>
  <c r="K213" i="5"/>
  <c r="D154" i="5"/>
  <c r="F154" i="5"/>
  <c r="J154" i="5"/>
  <c r="E247" i="5"/>
  <c r="I247" i="5"/>
  <c r="C247" i="5"/>
  <c r="G247" i="5"/>
  <c r="K199" i="5"/>
  <c r="I199" i="5"/>
  <c r="F199" i="5"/>
  <c r="G199" i="5"/>
  <c r="J199" i="5"/>
  <c r="H260" i="5"/>
  <c r="E260" i="5"/>
  <c r="I260" i="5"/>
  <c r="C190" i="5"/>
  <c r="J190" i="5"/>
  <c r="G190" i="5"/>
  <c r="E190" i="5"/>
  <c r="F166" i="5"/>
  <c r="E166" i="5"/>
  <c r="I166" i="5"/>
  <c r="K141" i="5"/>
  <c r="F141" i="5"/>
  <c r="G141" i="5"/>
  <c r="F181" i="5"/>
  <c r="E196" i="5"/>
  <c r="C213" i="5"/>
  <c r="G196" i="5"/>
  <c r="G241" i="5"/>
  <c r="J339" i="5"/>
  <c r="E297" i="5"/>
  <c r="K154" i="5"/>
  <c r="E199" i="5"/>
  <c r="C304" i="5"/>
  <c r="I304" i="5"/>
  <c r="G304" i="5"/>
  <c r="D206" i="5"/>
  <c r="I206" i="5"/>
  <c r="K251" i="5"/>
  <c r="C251" i="5"/>
  <c r="H218" i="5"/>
  <c r="E218" i="5"/>
  <c r="I151" i="5"/>
  <c r="H151" i="5"/>
  <c r="K151" i="5"/>
  <c r="F151" i="5"/>
  <c r="C151" i="5"/>
  <c r="G151" i="5"/>
  <c r="G369" i="5"/>
  <c r="E369" i="5"/>
  <c r="I369" i="5"/>
  <c r="J369" i="5"/>
  <c r="F355" i="5"/>
  <c r="I355" i="5"/>
  <c r="E355" i="5"/>
  <c r="H355" i="5"/>
  <c r="D313" i="5"/>
  <c r="F313" i="5"/>
  <c r="H313" i="5"/>
  <c r="E313" i="5"/>
  <c r="I313" i="5"/>
  <c r="H279" i="5"/>
  <c r="C279" i="5"/>
  <c r="I279" i="5"/>
  <c r="I241" i="5"/>
  <c r="E241" i="5"/>
  <c r="H241" i="5"/>
  <c r="D241" i="5"/>
  <c r="C241" i="5"/>
  <c r="J175" i="5"/>
  <c r="G175" i="5"/>
  <c r="K175" i="5"/>
  <c r="E248" i="5"/>
  <c r="D248" i="5"/>
  <c r="K248" i="5"/>
  <c r="I248" i="5"/>
  <c r="F248" i="5"/>
  <c r="E343" i="5"/>
  <c r="F343" i="5"/>
  <c r="C343" i="5"/>
  <c r="J343" i="5"/>
  <c r="G330" i="5"/>
  <c r="J330" i="5"/>
  <c r="I330" i="5"/>
  <c r="D330" i="5"/>
  <c r="E292" i="5"/>
  <c r="K292" i="5"/>
  <c r="J292" i="5"/>
  <c r="I292" i="5"/>
  <c r="D292" i="5"/>
  <c r="I246" i="5"/>
  <c r="F246" i="5"/>
  <c r="D246" i="5"/>
  <c r="J246" i="5"/>
  <c r="H246" i="5"/>
  <c r="G187" i="5"/>
  <c r="C187" i="5"/>
  <c r="F187" i="5"/>
  <c r="H187" i="5"/>
  <c r="K187" i="5"/>
  <c r="E266" i="5"/>
  <c r="I266" i="5"/>
  <c r="E215" i="5"/>
  <c r="C215" i="5"/>
  <c r="G215" i="5"/>
  <c r="J215" i="5"/>
  <c r="K160" i="5"/>
  <c r="F160" i="5"/>
  <c r="C153" i="5"/>
  <c r="F153" i="5"/>
  <c r="G153" i="5"/>
  <c r="H138" i="5"/>
  <c r="E138" i="5"/>
  <c r="H240" i="5"/>
  <c r="C240" i="5"/>
  <c r="K240" i="5"/>
  <c r="E240" i="5"/>
  <c r="G240" i="5"/>
  <c r="F240" i="5"/>
  <c r="I240" i="5"/>
  <c r="J232" i="5"/>
  <c r="K232" i="5"/>
  <c r="D232" i="5"/>
  <c r="I205" i="5"/>
  <c r="F205" i="5"/>
  <c r="J205" i="5"/>
  <c r="C205" i="5"/>
  <c r="G181" i="5"/>
  <c r="K181" i="5"/>
  <c r="F174" i="5"/>
  <c r="K174" i="5"/>
  <c r="J174" i="5"/>
  <c r="C174" i="5"/>
  <c r="G174" i="5"/>
  <c r="J149" i="5"/>
  <c r="F149" i="5"/>
  <c r="C149" i="5"/>
  <c r="I174" i="5"/>
  <c r="J166" i="5"/>
  <c r="E160" i="5"/>
  <c r="H181" i="5"/>
  <c r="C181" i="5"/>
  <c r="K205" i="5"/>
  <c r="J187" i="5"/>
  <c r="I213" i="5"/>
  <c r="J213" i="5"/>
  <c r="H202" i="5"/>
  <c r="D218" i="5"/>
  <c r="K246" i="5"/>
  <c r="E246" i="5"/>
  <c r="J248" i="5"/>
  <c r="H281" i="5"/>
  <c r="F241" i="5"/>
  <c r="G292" i="5"/>
  <c r="K306" i="5"/>
  <c r="E149" i="5"/>
  <c r="D199" i="5"/>
  <c r="F232" i="5"/>
  <c r="C313" i="5"/>
  <c r="K344" i="5"/>
  <c r="G234" i="5"/>
  <c r="D344" i="5"/>
  <c r="E361" i="5"/>
  <c r="D234" i="5"/>
  <c r="F234" i="5"/>
  <c r="F163" i="5"/>
  <c r="E234" i="5"/>
  <c r="I164" i="5"/>
  <c r="I234" i="5"/>
  <c r="J234" i="5"/>
  <c r="K234" i="5"/>
  <c r="C234" i="5"/>
  <c r="I4" i="12"/>
  <c r="B71" i="12" s="1"/>
  <c r="K212" i="5"/>
  <c r="K304" i="5"/>
  <c r="E307" i="5"/>
  <c r="E304" i="5"/>
  <c r="I288" i="5"/>
  <c r="F304" i="5"/>
  <c r="K135" i="5"/>
  <c r="G140" i="5"/>
  <c r="G235" i="5"/>
  <c r="I305" i="5"/>
  <c r="I307" i="5"/>
  <c r="J304" i="5"/>
  <c r="H304" i="5"/>
  <c r="D12" i="5"/>
  <c r="I12" i="5" s="1"/>
  <c r="K12" i="5" s="1"/>
  <c r="H164" i="5"/>
  <c r="J164" i="5"/>
  <c r="G184" i="5"/>
  <c r="I335" i="5"/>
  <c r="D304" i="5"/>
  <c r="E163" i="5"/>
  <c r="K163" i="5"/>
  <c r="G262" i="5"/>
  <c r="H291" i="5"/>
  <c r="K222" i="5"/>
  <c r="I231" i="5"/>
  <c r="C231" i="5"/>
  <c r="E121" i="5"/>
  <c r="E131" i="5"/>
  <c r="E81" i="5"/>
  <c r="E61" i="5"/>
  <c r="E118" i="5"/>
  <c r="E52" i="5"/>
  <c r="I370" i="5"/>
  <c r="F370" i="5"/>
  <c r="J370" i="5"/>
  <c r="D301" i="5"/>
  <c r="G301" i="5"/>
  <c r="F319" i="5"/>
  <c r="I319" i="5"/>
  <c r="E271" i="5"/>
  <c r="J271" i="5"/>
  <c r="D271" i="5"/>
  <c r="E59" i="5"/>
  <c r="E77" i="5"/>
  <c r="E57" i="5"/>
  <c r="E84" i="5"/>
  <c r="E79" i="5"/>
  <c r="E126" i="5"/>
  <c r="F271" i="5"/>
  <c r="I271" i="5"/>
  <c r="H319" i="5"/>
  <c r="K271" i="5"/>
  <c r="F301" i="5"/>
  <c r="E60" i="5"/>
  <c r="C206" i="5"/>
  <c r="D222" i="5"/>
  <c r="F140" i="5"/>
  <c r="E140" i="5"/>
  <c r="E96" i="5"/>
  <c r="E173" i="5"/>
  <c r="J173" i="5"/>
  <c r="E53" i="5"/>
  <c r="E75" i="5"/>
  <c r="D163" i="5"/>
  <c r="H163" i="5"/>
  <c r="C163" i="5"/>
  <c r="I163" i="5"/>
  <c r="E100" i="5"/>
  <c r="J272" i="5"/>
  <c r="G271" i="5"/>
  <c r="H271" i="5"/>
  <c r="E98" i="5"/>
  <c r="E63" i="5"/>
  <c r="E127" i="5"/>
  <c r="E69" i="5"/>
  <c r="K179" i="5"/>
  <c r="G179" i="5"/>
  <c r="J163" i="5"/>
  <c r="E110" i="5"/>
  <c r="E102" i="5"/>
  <c r="E65" i="5"/>
  <c r="G165" i="5"/>
  <c r="E165" i="5"/>
  <c r="D278" i="5"/>
  <c r="F348" i="5"/>
  <c r="K295" i="5"/>
  <c r="G349" i="5"/>
  <c r="C349" i="5"/>
  <c r="I349" i="5"/>
  <c r="E349" i="5"/>
  <c r="F349" i="5"/>
  <c r="H349" i="5"/>
  <c r="H156" i="5"/>
  <c r="G275" i="5"/>
  <c r="F275" i="5"/>
  <c r="K275" i="5"/>
  <c r="F362" i="5"/>
  <c r="J362" i="5"/>
  <c r="E310" i="5"/>
  <c r="J310" i="5"/>
  <c r="K310" i="5"/>
  <c r="G310" i="5"/>
  <c r="H170" i="5"/>
  <c r="I170" i="5"/>
  <c r="C112" i="5"/>
  <c r="F237" i="5"/>
  <c r="G237" i="5"/>
  <c r="K237" i="5"/>
  <c r="I184" i="5"/>
  <c r="F184" i="5"/>
  <c r="D184" i="5"/>
  <c r="I244" i="5"/>
  <c r="F244" i="5"/>
  <c r="H244" i="5"/>
  <c r="E244" i="5"/>
  <c r="G244" i="5"/>
  <c r="K244" i="5"/>
  <c r="C152" i="5"/>
  <c r="E152" i="5"/>
  <c r="F152" i="5"/>
  <c r="I152" i="5"/>
  <c r="E134" i="5"/>
  <c r="K134" i="5"/>
  <c r="I134" i="5"/>
  <c r="C134" i="5"/>
  <c r="C114" i="5"/>
  <c r="E48" i="5"/>
  <c r="K256" i="5"/>
  <c r="J256" i="5"/>
  <c r="E256" i="5"/>
  <c r="F238" i="5"/>
  <c r="K238" i="5"/>
  <c r="G227" i="5"/>
  <c r="D227" i="5"/>
  <c r="H227" i="5"/>
  <c r="F220" i="5"/>
  <c r="K220" i="5"/>
  <c r="I188" i="5"/>
  <c r="C188" i="5"/>
  <c r="J188" i="5"/>
  <c r="I180" i="5"/>
  <c r="K180" i="5"/>
  <c r="C180" i="5"/>
  <c r="C171" i="5"/>
  <c r="I171" i="5"/>
  <c r="G171" i="5"/>
  <c r="D164" i="5"/>
  <c r="F164" i="5"/>
  <c r="E164" i="5"/>
  <c r="K147" i="5"/>
  <c r="G147" i="5"/>
  <c r="C104" i="5"/>
  <c r="E104" i="5"/>
  <c r="C67" i="5"/>
  <c r="E122" i="5"/>
  <c r="E76" i="5"/>
  <c r="C96" i="5"/>
  <c r="E73" i="5"/>
  <c r="C57" i="5"/>
  <c r="C351" i="5"/>
  <c r="F351" i="5"/>
  <c r="H351" i="5"/>
  <c r="F285" i="5"/>
  <c r="K285" i="5"/>
  <c r="C285" i="5"/>
  <c r="I285" i="5"/>
  <c r="H285" i="5"/>
  <c r="H302" i="5"/>
  <c r="I302" i="5"/>
  <c r="D302" i="5"/>
  <c r="K302" i="5"/>
  <c r="J302" i="5"/>
  <c r="J351" i="5"/>
  <c r="G351" i="5"/>
  <c r="C302" i="5"/>
  <c r="C161" i="5"/>
  <c r="E161" i="5"/>
  <c r="D161" i="5"/>
  <c r="J211" i="5"/>
  <c r="G211" i="5"/>
  <c r="I211" i="5"/>
  <c r="K211" i="5"/>
  <c r="E143" i="5"/>
  <c r="J143" i="5"/>
  <c r="I143" i="5"/>
  <c r="F198" i="5"/>
  <c r="H198" i="5"/>
  <c r="K198" i="5"/>
  <c r="E198" i="5"/>
  <c r="J368" i="5"/>
  <c r="E368" i="5"/>
  <c r="E341" i="5"/>
  <c r="J341" i="5"/>
  <c r="I341" i="5"/>
  <c r="H341" i="5"/>
  <c r="G290" i="5"/>
  <c r="I290" i="5"/>
  <c r="J212" i="5"/>
  <c r="D212" i="5"/>
  <c r="I212" i="5"/>
  <c r="E72" i="5"/>
  <c r="G135" i="5"/>
  <c r="G143" i="5"/>
  <c r="K159" i="5"/>
  <c r="E156" i="5"/>
  <c r="J159" i="5"/>
  <c r="K161" i="5"/>
  <c r="E180" i="5"/>
  <c r="G203" i="5"/>
  <c r="E184" i="5"/>
  <c r="I198" i="5"/>
  <c r="H212" i="5"/>
  <c r="D188" i="5"/>
  <c r="J273" i="5"/>
  <c r="K290" i="5"/>
  <c r="G302" i="5"/>
  <c r="G316" i="5"/>
  <c r="E351" i="5"/>
  <c r="G358" i="5"/>
  <c r="J349" i="5"/>
  <c r="H143" i="5"/>
  <c r="C335" i="5"/>
  <c r="F249" i="5"/>
  <c r="G249" i="5"/>
  <c r="D249" i="5"/>
  <c r="K249" i="5"/>
  <c r="I249" i="5"/>
  <c r="E249" i="5"/>
  <c r="C131" i="5"/>
  <c r="G156" i="5"/>
  <c r="D156" i="5"/>
  <c r="I156" i="5"/>
  <c r="K156" i="5"/>
  <c r="F156" i="5"/>
  <c r="E285" i="5"/>
  <c r="F307" i="5"/>
  <c r="H307" i="5"/>
  <c r="C307" i="5"/>
  <c r="H325" i="5"/>
  <c r="D325" i="5"/>
  <c r="E80" i="5"/>
  <c r="G274" i="5"/>
  <c r="K274" i="5"/>
  <c r="K235" i="5"/>
  <c r="I235" i="5"/>
  <c r="H235" i="5"/>
  <c r="H357" i="5"/>
  <c r="C357" i="5"/>
  <c r="H273" i="5"/>
  <c r="C273" i="5"/>
  <c r="G273" i="5"/>
  <c r="E209" i="5"/>
  <c r="D209" i="5"/>
  <c r="I140" i="5"/>
  <c r="K140" i="5"/>
  <c r="D140" i="5"/>
  <c r="G192" i="5"/>
  <c r="K192" i="5"/>
  <c r="C80" i="5"/>
  <c r="K143" i="5"/>
  <c r="G159" i="5"/>
  <c r="H134" i="5"/>
  <c r="F159" i="5"/>
  <c r="G161" i="5"/>
  <c r="G193" i="5"/>
  <c r="D198" i="5"/>
  <c r="C209" i="5"/>
  <c r="K188" i="5"/>
  <c r="F212" i="5"/>
  <c r="C249" i="5"/>
  <c r="J325" i="5"/>
  <c r="G245" i="5"/>
  <c r="J249" i="5"/>
  <c r="J265" i="5"/>
  <c r="F274" i="5"/>
  <c r="H335" i="5"/>
  <c r="K227" i="5"/>
  <c r="I274" i="5"/>
  <c r="I351" i="5"/>
  <c r="H184" i="5"/>
  <c r="H249" i="5"/>
  <c r="J290" i="5"/>
  <c r="E302" i="5"/>
  <c r="E90" i="5"/>
  <c r="J206" i="5"/>
  <c r="K206" i="5"/>
  <c r="E206" i="5"/>
  <c r="F206" i="5"/>
  <c r="C267" i="5"/>
  <c r="J267" i="5"/>
  <c r="K267" i="5"/>
  <c r="G296" i="5"/>
  <c r="K296" i="5"/>
  <c r="C324" i="5"/>
  <c r="G324" i="5"/>
  <c r="I322" i="5"/>
  <c r="E88" i="5"/>
  <c r="G137" i="5"/>
  <c r="E130" i="5"/>
  <c r="E148" i="5"/>
  <c r="J169" i="5"/>
  <c r="H231" i="5"/>
  <c r="E49" i="5"/>
  <c r="E162" i="5"/>
  <c r="E185" i="5"/>
  <c r="D231" i="5"/>
  <c r="F231" i="5"/>
  <c r="J179" i="5"/>
  <c r="G285" i="5"/>
  <c r="H165" i="5"/>
  <c r="E51" i="5"/>
  <c r="D146" i="5"/>
  <c r="K148" i="5"/>
  <c r="G169" i="5"/>
  <c r="G231" i="5"/>
  <c r="H309" i="5"/>
  <c r="E309" i="5"/>
  <c r="D285" i="5"/>
  <c r="K349" i="5"/>
  <c r="D150" i="5"/>
  <c r="I222" i="5"/>
  <c r="K262" i="5"/>
  <c r="I272" i="5"/>
  <c r="I301" i="5"/>
  <c r="E94" i="5"/>
  <c r="K284" i="5"/>
  <c r="H242" i="5"/>
  <c r="F366" i="5"/>
  <c r="D370" i="5"/>
  <c r="C84" i="5"/>
  <c r="D173" i="5"/>
  <c r="J177" i="5"/>
  <c r="J270" i="5"/>
  <c r="D286" i="5"/>
  <c r="K361" i="5"/>
  <c r="E262" i="5"/>
  <c r="J319" i="5"/>
  <c r="G222" i="5"/>
  <c r="H173" i="5"/>
  <c r="K250" i="5"/>
  <c r="D262" i="5"/>
  <c r="F322" i="5"/>
  <c r="C366" i="5"/>
  <c r="E108" i="5"/>
  <c r="K137" i="5"/>
  <c r="D169" i="5"/>
  <c r="I150" i="5"/>
  <c r="D189" i="5"/>
  <c r="F173" i="5"/>
  <c r="I320" i="5"/>
  <c r="D366" i="5"/>
  <c r="G319" i="5"/>
  <c r="E222" i="5"/>
  <c r="D322" i="5"/>
  <c r="C370" i="5"/>
  <c r="C81" i="5"/>
  <c r="I169" i="5"/>
  <c r="E132" i="5"/>
  <c r="G136" i="5"/>
  <c r="E150" i="5"/>
  <c r="G146" i="5"/>
  <c r="F189" i="5"/>
  <c r="K173" i="5"/>
  <c r="I189" i="5"/>
  <c r="I208" i="5"/>
  <c r="C262" i="5"/>
  <c r="J361" i="5"/>
  <c r="J262" i="5"/>
  <c r="G267" i="5"/>
  <c r="F272" i="5"/>
  <c r="I291" i="5"/>
  <c r="K322" i="5"/>
  <c r="G328" i="5"/>
  <c r="G366" i="5"/>
  <c r="G370" i="5"/>
  <c r="J132" i="5"/>
  <c r="E267" i="5"/>
  <c r="K289" i="5"/>
  <c r="K319" i="5"/>
  <c r="I366" i="5"/>
  <c r="J366" i="5"/>
  <c r="H322" i="5"/>
  <c r="D319" i="5"/>
  <c r="C222" i="5"/>
  <c r="J322" i="5"/>
  <c r="C322" i="5"/>
  <c r="G132" i="5"/>
  <c r="I132" i="5"/>
  <c r="K132" i="5"/>
  <c r="E272" i="5"/>
  <c r="G322" i="5"/>
  <c r="J301" i="5"/>
  <c r="J222" i="5"/>
  <c r="C301" i="5"/>
  <c r="G272" i="5"/>
  <c r="H370" i="5"/>
  <c r="C319" i="5"/>
  <c r="H146" i="5"/>
  <c r="I158" i="5"/>
  <c r="I148" i="5"/>
  <c r="I162" i="5"/>
  <c r="F132" i="5"/>
  <c r="F148" i="5"/>
  <c r="F158" i="5"/>
  <c r="I173" i="5"/>
  <c r="G173" i="5"/>
  <c r="F262" i="5"/>
  <c r="H262" i="5"/>
  <c r="H301" i="5"/>
  <c r="H353" i="5"/>
  <c r="K272" i="5"/>
  <c r="E301" i="5"/>
  <c r="E319" i="5"/>
  <c r="K366" i="5"/>
  <c r="K370" i="5"/>
  <c r="F222" i="5"/>
  <c r="C272" i="5"/>
  <c r="G353" i="5"/>
  <c r="E370" i="5"/>
  <c r="H272" i="5"/>
  <c r="K301" i="5"/>
  <c r="H366" i="5"/>
  <c r="J312" i="5"/>
  <c r="K312" i="5"/>
  <c r="E312" i="5"/>
  <c r="G312" i="5"/>
  <c r="C71" i="5"/>
  <c r="C88" i="5"/>
  <c r="D353" i="5"/>
  <c r="F361" i="5"/>
  <c r="K324" i="5"/>
  <c r="E362" i="5"/>
  <c r="C341" i="5"/>
  <c r="F337" i="5"/>
  <c r="C337" i="5"/>
  <c r="K337" i="5"/>
  <c r="I337" i="5"/>
  <c r="I348" i="5"/>
  <c r="H348" i="5"/>
  <c r="K348" i="5"/>
  <c r="E348" i="5"/>
  <c r="G348" i="5"/>
  <c r="J276" i="5"/>
  <c r="H276" i="5"/>
  <c r="I276" i="5"/>
  <c r="D276" i="5"/>
  <c r="H318" i="5"/>
  <c r="D318" i="5"/>
  <c r="K318" i="5"/>
  <c r="I318" i="5"/>
  <c r="G318" i="5"/>
  <c r="F278" i="5"/>
  <c r="K278" i="5"/>
  <c r="G278" i="5"/>
  <c r="J342" i="5"/>
  <c r="E342" i="5"/>
  <c r="F342" i="5"/>
  <c r="H342" i="5"/>
  <c r="I342" i="5"/>
  <c r="K342" i="5"/>
  <c r="D312" i="5"/>
  <c r="J353" i="5"/>
  <c r="I353" i="5"/>
  <c r="C353" i="5"/>
  <c r="E353" i="5"/>
  <c r="I284" i="5"/>
  <c r="H284" i="5"/>
  <c r="E284" i="5"/>
  <c r="D284" i="5"/>
  <c r="G309" i="5"/>
  <c r="J309" i="5"/>
  <c r="I309" i="5"/>
  <c r="F309" i="5"/>
  <c r="I325" i="5"/>
  <c r="E325" i="5"/>
  <c r="I358" i="5"/>
  <c r="D358" i="5"/>
  <c r="D245" i="5"/>
  <c r="C245" i="5"/>
  <c r="I245" i="5"/>
  <c r="H211" i="5"/>
  <c r="E211" i="5"/>
  <c r="D143" i="5"/>
  <c r="C143" i="5"/>
  <c r="F143" i="5"/>
  <c r="K362" i="5"/>
  <c r="H362" i="5"/>
  <c r="G362" i="5"/>
  <c r="I350" i="5"/>
  <c r="K350" i="5"/>
  <c r="D350" i="5"/>
  <c r="G350" i="5"/>
  <c r="E335" i="5"/>
  <c r="D335" i="5"/>
  <c r="J335" i="5"/>
  <c r="I310" i="5"/>
  <c r="D310" i="5"/>
  <c r="E288" i="5"/>
  <c r="K288" i="5"/>
  <c r="H288" i="5"/>
  <c r="G288" i="5"/>
  <c r="J274" i="5"/>
  <c r="E274" i="5"/>
  <c r="E235" i="5"/>
  <c r="F235" i="5"/>
  <c r="D235" i="5"/>
  <c r="J235" i="5"/>
  <c r="C368" i="5"/>
  <c r="I368" i="5"/>
  <c r="F368" i="5"/>
  <c r="K368" i="5"/>
  <c r="D368" i="5"/>
  <c r="G368" i="5"/>
  <c r="J357" i="5"/>
  <c r="I357" i="5"/>
  <c r="F357" i="5"/>
  <c r="E357" i="5"/>
  <c r="J305" i="5"/>
  <c r="E305" i="5"/>
  <c r="F305" i="5"/>
  <c r="E290" i="5"/>
  <c r="F290" i="5"/>
  <c r="E273" i="5"/>
  <c r="I273" i="5"/>
  <c r="K273" i="5"/>
  <c r="D273" i="5"/>
  <c r="E237" i="5"/>
  <c r="J237" i="5"/>
  <c r="I237" i="5"/>
  <c r="C237" i="5"/>
  <c r="H237" i="5"/>
  <c r="G209" i="5"/>
  <c r="J209" i="5"/>
  <c r="I209" i="5"/>
  <c r="J184" i="5"/>
  <c r="C184" i="5"/>
  <c r="C140" i="5"/>
  <c r="J140" i="5"/>
  <c r="F265" i="5"/>
  <c r="C265" i="5"/>
  <c r="C256" i="5"/>
  <c r="F256" i="5"/>
  <c r="H188" i="5"/>
  <c r="G188" i="5"/>
  <c r="E188" i="5"/>
  <c r="C76" i="5"/>
  <c r="F276" i="5"/>
  <c r="I312" i="5"/>
  <c r="J324" i="5"/>
  <c r="G361" i="5"/>
  <c r="H361" i="5"/>
  <c r="C179" i="5"/>
  <c r="F179" i="5"/>
  <c r="C108" i="5"/>
  <c r="C276" i="5"/>
  <c r="J348" i="5"/>
  <c r="J285" i="5"/>
  <c r="D349" i="5"/>
  <c r="C320" i="5"/>
  <c r="F320" i="5"/>
  <c r="E320" i="5"/>
  <c r="D320" i="5"/>
  <c r="K320" i="5"/>
  <c r="H320" i="5"/>
  <c r="G320" i="5"/>
  <c r="F371" i="5"/>
  <c r="E371" i="5"/>
  <c r="H371" i="5"/>
  <c r="D371" i="5"/>
  <c r="J367" i="5"/>
  <c r="E367" i="5"/>
  <c r="H367" i="5"/>
  <c r="K367" i="5"/>
  <c r="C367" i="5"/>
  <c r="D367" i="5"/>
  <c r="G367" i="5"/>
  <c r="C56" i="5"/>
  <c r="H259" i="5"/>
  <c r="E259" i="5"/>
  <c r="K259" i="5"/>
  <c r="F259" i="5"/>
  <c r="C259" i="5"/>
  <c r="D293" i="5"/>
  <c r="I293" i="5"/>
  <c r="C293" i="5"/>
  <c r="J293" i="5"/>
  <c r="E293" i="5"/>
  <c r="H293" i="5"/>
  <c r="G293" i="5"/>
  <c r="F293" i="5"/>
  <c r="E317" i="5"/>
  <c r="H317" i="5"/>
  <c r="D317" i="5"/>
  <c r="D331" i="5"/>
  <c r="H331" i="5"/>
  <c r="K331" i="5"/>
  <c r="J331" i="5"/>
  <c r="G331" i="5"/>
  <c r="F331" i="5"/>
  <c r="C331" i="5"/>
  <c r="I331" i="5"/>
  <c r="J365" i="5"/>
  <c r="E365" i="5"/>
  <c r="C365" i="5"/>
  <c r="F365" i="5"/>
  <c r="H365" i="5"/>
  <c r="G242" i="5"/>
  <c r="E242" i="5"/>
  <c r="C242" i="5"/>
  <c r="I242" i="5"/>
  <c r="J242" i="5"/>
  <c r="K242" i="5"/>
  <c r="C204" i="5"/>
  <c r="G204" i="5"/>
  <c r="K204" i="5"/>
  <c r="D204" i="5"/>
  <c r="H182" i="5"/>
  <c r="D182" i="5"/>
  <c r="F182" i="5"/>
  <c r="E182" i="5"/>
  <c r="C182" i="5"/>
  <c r="J360" i="5"/>
  <c r="F360" i="5"/>
  <c r="G360" i="5"/>
  <c r="E360" i="5"/>
  <c r="I360" i="5"/>
  <c r="D360" i="5"/>
  <c r="F345" i="5"/>
  <c r="I345" i="5"/>
  <c r="D345" i="5"/>
  <c r="G345" i="5"/>
  <c r="C345" i="5"/>
  <c r="E345" i="5"/>
  <c r="K345" i="5"/>
  <c r="I333" i="5"/>
  <c r="G333" i="5"/>
  <c r="C333" i="5"/>
  <c r="E333" i="5"/>
  <c r="H333" i="5"/>
  <c r="H303" i="5"/>
  <c r="I303" i="5"/>
  <c r="D303" i="5"/>
  <c r="E303" i="5"/>
  <c r="C287" i="5"/>
  <c r="H287" i="5"/>
  <c r="I287" i="5"/>
  <c r="J258" i="5"/>
  <c r="E258" i="5"/>
  <c r="I258" i="5"/>
  <c r="K258" i="5"/>
  <c r="D223" i="5"/>
  <c r="F223" i="5"/>
  <c r="C223" i="5"/>
  <c r="H223" i="5"/>
  <c r="G223" i="5"/>
  <c r="I223" i="5"/>
  <c r="F194" i="5"/>
  <c r="E194" i="5"/>
  <c r="I194" i="5"/>
  <c r="D194" i="5"/>
  <c r="G194" i="5"/>
  <c r="C78" i="5"/>
  <c r="K364" i="5"/>
  <c r="G364" i="5"/>
  <c r="C354" i="5"/>
  <c r="J354" i="5"/>
  <c r="F354" i="5"/>
  <c r="E354" i="5"/>
  <c r="K354" i="5"/>
  <c r="H354" i="5"/>
  <c r="I354" i="5"/>
  <c r="G354" i="5"/>
  <c r="D334" i="5"/>
  <c r="K334" i="5"/>
  <c r="E315" i="5"/>
  <c r="J315" i="5"/>
  <c r="F315" i="5"/>
  <c r="I298" i="5"/>
  <c r="G298" i="5"/>
  <c r="D298" i="5"/>
  <c r="C289" i="5"/>
  <c r="I289" i="5"/>
  <c r="E289" i="5"/>
  <c r="C269" i="5"/>
  <c r="G269" i="5"/>
  <c r="D219" i="5"/>
  <c r="G219" i="5"/>
  <c r="G200" i="5"/>
  <c r="E200" i="5"/>
  <c r="G176" i="5"/>
  <c r="F176" i="5"/>
  <c r="J264" i="5"/>
  <c r="E264" i="5"/>
  <c r="I264" i="5"/>
  <c r="K264" i="5"/>
  <c r="I228" i="5"/>
  <c r="K228" i="5"/>
  <c r="K210" i="5"/>
  <c r="G210" i="5"/>
  <c r="H210" i="5"/>
  <c r="J210" i="5"/>
  <c r="D210" i="5"/>
  <c r="E210" i="5"/>
  <c r="C69" i="5"/>
  <c r="I250" i="5"/>
  <c r="F250" i="5"/>
  <c r="C250" i="5"/>
  <c r="F236" i="5"/>
  <c r="I236" i="5"/>
  <c r="E236" i="5"/>
  <c r="K236" i="5"/>
  <c r="D236" i="5"/>
  <c r="E214" i="5"/>
  <c r="F214" i="5"/>
  <c r="F197" i="5"/>
  <c r="G197" i="5"/>
  <c r="K185" i="5"/>
  <c r="F185" i="5"/>
  <c r="D185" i="5"/>
  <c r="G185" i="5"/>
  <c r="I185" i="5"/>
  <c r="H169" i="5"/>
  <c r="C169" i="5"/>
  <c r="D145" i="5"/>
  <c r="E145" i="5"/>
  <c r="J145" i="5"/>
  <c r="I145" i="5"/>
  <c r="H145" i="5"/>
  <c r="C145" i="5"/>
  <c r="C130" i="5"/>
  <c r="E106" i="5"/>
  <c r="C58" i="5"/>
  <c r="E86" i="5"/>
  <c r="C70" i="5"/>
  <c r="F283" i="5"/>
  <c r="G283" i="5"/>
  <c r="J283" i="5"/>
  <c r="K283" i="5"/>
  <c r="I283" i="5"/>
  <c r="H283" i="5"/>
  <c r="G327" i="5"/>
  <c r="K327" i="5"/>
  <c r="D327" i="5"/>
  <c r="C327" i="5"/>
  <c r="I327" i="5"/>
  <c r="J327" i="5"/>
  <c r="E327" i="5"/>
  <c r="F323" i="5"/>
  <c r="J323" i="5"/>
  <c r="I323" i="5"/>
  <c r="D323" i="5"/>
  <c r="K323" i="5"/>
  <c r="E323" i="5"/>
  <c r="D255" i="5"/>
  <c r="H255" i="5"/>
  <c r="G255" i="5"/>
  <c r="J255" i="5"/>
  <c r="I255" i="5"/>
  <c r="K255" i="5"/>
  <c r="E255" i="5"/>
  <c r="F255" i="5"/>
  <c r="E308" i="5"/>
  <c r="C308" i="5"/>
  <c r="G308" i="5"/>
  <c r="F308" i="5"/>
  <c r="H308" i="5"/>
  <c r="J308" i="5"/>
  <c r="I308" i="5"/>
  <c r="E261" i="5"/>
  <c r="C261" i="5"/>
  <c r="D261" i="5"/>
  <c r="J261" i="5"/>
  <c r="G261" i="5"/>
  <c r="F261" i="5"/>
  <c r="I261" i="5"/>
  <c r="K261" i="5"/>
  <c r="F329" i="5"/>
  <c r="K329" i="5"/>
  <c r="G329" i="5"/>
  <c r="J329" i="5"/>
  <c r="C329" i="5"/>
  <c r="H329" i="5"/>
  <c r="I329" i="5"/>
  <c r="D329" i="5"/>
  <c r="H315" i="5"/>
  <c r="H345" i="5"/>
  <c r="I371" i="5"/>
  <c r="D354" i="5"/>
  <c r="K287" i="5"/>
  <c r="C317" i="5"/>
  <c r="H204" i="5"/>
  <c r="J204" i="5"/>
  <c r="K182" i="5"/>
  <c r="E18" i="5"/>
  <c r="C49" i="5"/>
  <c r="I146" i="5"/>
  <c r="G148" i="5"/>
  <c r="E158" i="5"/>
  <c r="H132" i="5"/>
  <c r="H148" i="5"/>
  <c r="K158" i="5"/>
  <c r="J189" i="5"/>
  <c r="K176" i="5"/>
  <c r="E189" i="5"/>
  <c r="I204" i="5"/>
  <c r="H200" i="5"/>
  <c r="K219" i="5"/>
  <c r="J182" i="5"/>
  <c r="H219" i="5"/>
  <c r="K223" i="5"/>
  <c r="C255" i="5"/>
  <c r="F242" i="5"/>
  <c r="H327" i="5"/>
  <c r="F264" i="5"/>
  <c r="E287" i="5"/>
  <c r="I317" i="5"/>
  <c r="K360" i="5"/>
  <c r="I367" i="5"/>
  <c r="F145" i="5"/>
  <c r="C194" i="5"/>
  <c r="J259" i="5"/>
  <c r="J236" i="5"/>
  <c r="D308" i="5"/>
  <c r="I334" i="5"/>
  <c r="I277" i="5"/>
  <c r="E277" i="5"/>
  <c r="H277" i="5"/>
  <c r="K277" i="5"/>
  <c r="H261" i="5"/>
  <c r="G145" i="5"/>
  <c r="E146" i="5"/>
  <c r="D132" i="5"/>
  <c r="E169" i="5"/>
  <c r="K169" i="5"/>
  <c r="I176" i="5"/>
  <c r="E204" i="5"/>
  <c r="I210" i="5"/>
  <c r="D200" i="5"/>
  <c r="K214" i="5"/>
  <c r="I182" i="5"/>
  <c r="F204" i="5"/>
  <c r="F258" i="5"/>
  <c r="H323" i="5"/>
  <c r="D333" i="5"/>
  <c r="G259" i="5"/>
  <c r="E283" i="5"/>
  <c r="K298" i="5"/>
  <c r="I315" i="5"/>
  <c r="E331" i="5"/>
  <c r="I365" i="5"/>
  <c r="F367" i="5"/>
  <c r="F228" i="5"/>
  <c r="G250" i="5"/>
  <c r="C283" i="5"/>
  <c r="G323" i="5"/>
  <c r="D351" i="5"/>
  <c r="K351" i="5"/>
  <c r="D239" i="5"/>
  <c r="H239" i="5"/>
  <c r="J239" i="5"/>
  <c r="G239" i="5"/>
  <c r="E239" i="5"/>
  <c r="I239" i="5"/>
  <c r="K239" i="5"/>
  <c r="F239" i="5"/>
  <c r="C346" i="5"/>
  <c r="F346" i="5"/>
  <c r="I346" i="5"/>
  <c r="D346" i="5"/>
  <c r="J346" i="5"/>
  <c r="K346" i="5"/>
  <c r="C142" i="5"/>
  <c r="G142" i="5"/>
  <c r="J142" i="5"/>
  <c r="F142" i="5"/>
  <c r="K142" i="5"/>
  <c r="E142" i="5"/>
  <c r="I142" i="5"/>
  <c r="C300" i="5"/>
  <c r="F300" i="5"/>
  <c r="H300" i="5"/>
  <c r="I300" i="5"/>
  <c r="J300" i="5"/>
  <c r="D300" i="5"/>
  <c r="K300" i="5"/>
  <c r="C336" i="5"/>
  <c r="F336" i="5"/>
  <c r="H336" i="5"/>
  <c r="D336" i="5"/>
  <c r="J336" i="5"/>
  <c r="K336" i="5"/>
  <c r="F229" i="5"/>
  <c r="E229" i="5"/>
  <c r="J229" i="5"/>
  <c r="C229" i="5"/>
  <c r="H229" i="5"/>
  <c r="I229" i="5"/>
  <c r="G229" i="5"/>
  <c r="K229" i="5"/>
  <c r="C340" i="5"/>
  <c r="F340" i="5"/>
  <c r="H340" i="5"/>
  <c r="I340" i="5"/>
  <c r="D340" i="5"/>
  <c r="E340" i="5"/>
  <c r="J340" i="5"/>
  <c r="K340" i="5"/>
  <c r="D299" i="5"/>
  <c r="K299" i="5"/>
  <c r="G299" i="5"/>
  <c r="J299" i="5"/>
  <c r="I299" i="5"/>
  <c r="F299" i="5"/>
  <c r="E299" i="5"/>
  <c r="H299" i="5"/>
  <c r="C254" i="5"/>
  <c r="G254" i="5"/>
  <c r="E254" i="5"/>
  <c r="I254" i="5"/>
  <c r="J254" i="5"/>
  <c r="H254" i="5"/>
  <c r="K254" i="5"/>
  <c r="D186" i="5"/>
  <c r="F186" i="5"/>
  <c r="H186" i="5"/>
  <c r="E186" i="5"/>
  <c r="J186" i="5"/>
  <c r="G186" i="5"/>
  <c r="K186" i="5"/>
  <c r="C352" i="5"/>
  <c r="F352" i="5"/>
  <c r="H352" i="5"/>
  <c r="D352" i="5"/>
  <c r="J352" i="5"/>
  <c r="K352" i="5"/>
  <c r="F311" i="5"/>
  <c r="K311" i="5"/>
  <c r="J311" i="5"/>
  <c r="G311" i="5"/>
  <c r="I311" i="5"/>
  <c r="E311" i="5"/>
  <c r="H311" i="5"/>
  <c r="D311" i="5"/>
  <c r="C282" i="5"/>
  <c r="F282" i="5"/>
  <c r="J282" i="5"/>
  <c r="E282" i="5"/>
  <c r="K282" i="5"/>
  <c r="H282" i="5"/>
  <c r="G282" i="5"/>
  <c r="D282" i="5"/>
  <c r="F216" i="5"/>
  <c r="C216" i="5"/>
  <c r="J216" i="5"/>
  <c r="D216" i="5"/>
  <c r="G216" i="5"/>
  <c r="H216" i="5"/>
  <c r="E216" i="5"/>
  <c r="K216" i="5"/>
  <c r="I216" i="5"/>
  <c r="G168" i="5"/>
  <c r="I168" i="5"/>
  <c r="J168" i="5"/>
  <c r="H168" i="5"/>
  <c r="K168" i="5"/>
  <c r="C92" i="5"/>
  <c r="E92" i="5"/>
  <c r="F217" i="5"/>
  <c r="H217" i="5"/>
  <c r="I217" i="5"/>
  <c r="E217" i="5"/>
  <c r="J217" i="5"/>
  <c r="D217" i="5"/>
  <c r="C217" i="5"/>
  <c r="G217" i="5"/>
  <c r="D172" i="5"/>
  <c r="K172" i="5"/>
  <c r="E172" i="5"/>
  <c r="C172" i="5"/>
  <c r="I172" i="5"/>
  <c r="H172" i="5"/>
  <c r="J172" i="5"/>
  <c r="C139" i="5"/>
  <c r="H139" i="5"/>
  <c r="I139" i="5"/>
  <c r="E139" i="5"/>
  <c r="F139" i="5"/>
  <c r="J139" i="5"/>
  <c r="D139" i="5"/>
  <c r="E87" i="5"/>
  <c r="C87" i="5"/>
  <c r="E263" i="5"/>
  <c r="G263" i="5"/>
  <c r="D263" i="5"/>
  <c r="J263" i="5"/>
  <c r="K263" i="5"/>
  <c r="F263" i="5"/>
  <c r="H263" i="5"/>
  <c r="E233" i="5"/>
  <c r="F233" i="5"/>
  <c r="G233" i="5"/>
  <c r="K233" i="5"/>
  <c r="J233" i="5"/>
  <c r="D233" i="5"/>
  <c r="H207" i="5"/>
  <c r="J207" i="5"/>
  <c r="D207" i="5"/>
  <c r="E207" i="5"/>
  <c r="I207" i="5"/>
  <c r="C207" i="5"/>
  <c r="F207" i="5"/>
  <c r="G207" i="5"/>
  <c r="K207" i="5"/>
  <c r="F183" i="5"/>
  <c r="D183" i="5"/>
  <c r="I183" i="5"/>
  <c r="K183" i="5"/>
  <c r="H183" i="5"/>
  <c r="E183" i="5"/>
  <c r="C183" i="5"/>
  <c r="J183" i="5"/>
  <c r="E167" i="5"/>
  <c r="H167" i="5"/>
  <c r="I167" i="5"/>
  <c r="J167" i="5"/>
  <c r="G167" i="5"/>
  <c r="D167" i="5"/>
  <c r="F167" i="5"/>
  <c r="K167" i="5"/>
  <c r="E117" i="5"/>
  <c r="C117" i="5"/>
  <c r="C91" i="5"/>
  <c r="E91" i="5"/>
  <c r="C55" i="5"/>
  <c r="E128" i="5"/>
  <c r="E85" i="5"/>
  <c r="C85" i="5"/>
  <c r="C66" i="5"/>
  <c r="E66" i="5"/>
  <c r="E55" i="5"/>
  <c r="E124" i="5"/>
  <c r="K157" i="5"/>
  <c r="F168" i="5"/>
  <c r="E168" i="5"/>
  <c r="G172" i="5"/>
  <c r="K217" i="5"/>
  <c r="D221" i="5"/>
  <c r="G300" i="5"/>
  <c r="G340" i="5"/>
  <c r="F321" i="5"/>
  <c r="H280" i="5"/>
  <c r="I280" i="5"/>
  <c r="E300" i="5"/>
  <c r="E336" i="5"/>
  <c r="C109" i="5"/>
  <c r="E109" i="5"/>
  <c r="C90" i="5"/>
  <c r="E74" i="5"/>
  <c r="C74" i="5"/>
  <c r="C128" i="5"/>
  <c r="H142" i="5"/>
  <c r="K155" i="5"/>
  <c r="I186" i="5"/>
  <c r="H233" i="5"/>
  <c r="C263" i="5"/>
  <c r="G336" i="5"/>
  <c r="I336" i="5"/>
  <c r="E346" i="5"/>
  <c r="E352" i="5"/>
  <c r="H346" i="5"/>
  <c r="C62" i="5"/>
  <c r="E62" i="5"/>
  <c r="D268" i="5"/>
  <c r="F268" i="5"/>
  <c r="K268" i="5"/>
  <c r="C268" i="5"/>
  <c r="G268" i="5"/>
  <c r="J268" i="5"/>
  <c r="H268" i="5"/>
  <c r="E268" i="5"/>
  <c r="I268" i="5"/>
  <c r="D321" i="5"/>
  <c r="C321" i="5"/>
  <c r="G321" i="5"/>
  <c r="K321" i="5"/>
  <c r="I321" i="5"/>
  <c r="E321" i="5"/>
  <c r="J321" i="5"/>
  <c r="D253" i="5"/>
  <c r="I253" i="5"/>
  <c r="E253" i="5"/>
  <c r="J253" i="5"/>
  <c r="H253" i="5"/>
  <c r="F253" i="5"/>
  <c r="G253" i="5"/>
  <c r="K253" i="5"/>
  <c r="C201" i="5"/>
  <c r="D201" i="5"/>
  <c r="I201" i="5"/>
  <c r="E201" i="5"/>
  <c r="J201" i="5"/>
  <c r="H201" i="5"/>
  <c r="F201" i="5"/>
  <c r="K201" i="5"/>
  <c r="G201" i="5"/>
  <c r="I177" i="5"/>
  <c r="K177" i="5"/>
  <c r="E177" i="5"/>
  <c r="F177" i="5"/>
  <c r="H177" i="5"/>
  <c r="C177" i="5"/>
  <c r="D177" i="5"/>
  <c r="C110" i="5"/>
  <c r="C356" i="5"/>
  <c r="F356" i="5"/>
  <c r="H356" i="5"/>
  <c r="D356" i="5"/>
  <c r="J356" i="5"/>
  <c r="E356" i="5"/>
  <c r="I356" i="5"/>
  <c r="K356" i="5"/>
  <c r="C328" i="5"/>
  <c r="H328" i="5"/>
  <c r="J328" i="5"/>
  <c r="E328" i="5"/>
  <c r="F328" i="5"/>
  <c r="I328" i="5"/>
  <c r="K328" i="5"/>
  <c r="C280" i="5"/>
  <c r="F280" i="5"/>
  <c r="J280" i="5"/>
  <c r="E280" i="5"/>
  <c r="D280" i="5"/>
  <c r="K280" i="5"/>
  <c r="C221" i="5"/>
  <c r="F221" i="5"/>
  <c r="J221" i="5"/>
  <c r="E221" i="5"/>
  <c r="G221" i="5"/>
  <c r="I221" i="5"/>
  <c r="H221" i="5"/>
  <c r="F136" i="5"/>
  <c r="J136" i="5"/>
  <c r="C136" i="5"/>
  <c r="K136" i="5"/>
  <c r="I136" i="5"/>
  <c r="D136" i="5"/>
  <c r="H136" i="5"/>
  <c r="J363" i="5"/>
  <c r="C363" i="5"/>
  <c r="G363" i="5"/>
  <c r="K363" i="5"/>
  <c r="I363" i="5"/>
  <c r="H363" i="5"/>
  <c r="E363" i="5"/>
  <c r="D363" i="5"/>
  <c r="C332" i="5"/>
  <c r="J332" i="5"/>
  <c r="E332" i="5"/>
  <c r="F332" i="5"/>
  <c r="H332" i="5"/>
  <c r="I332" i="5"/>
  <c r="D332" i="5"/>
  <c r="K332" i="5"/>
  <c r="C294" i="5"/>
  <c r="H294" i="5"/>
  <c r="F294" i="5"/>
  <c r="J294" i="5"/>
  <c r="E294" i="5"/>
  <c r="I294" i="5"/>
  <c r="D294" i="5"/>
  <c r="K294" i="5"/>
  <c r="E257" i="5"/>
  <c r="H257" i="5"/>
  <c r="I257" i="5"/>
  <c r="C257" i="5"/>
  <c r="F257" i="5"/>
  <c r="G257" i="5"/>
  <c r="D257" i="5"/>
  <c r="K257" i="5"/>
  <c r="F191" i="5"/>
  <c r="C191" i="5"/>
  <c r="J191" i="5"/>
  <c r="D191" i="5"/>
  <c r="G191" i="5"/>
  <c r="H191" i="5"/>
  <c r="K191" i="5"/>
  <c r="E191" i="5"/>
  <c r="C124" i="5"/>
  <c r="C270" i="5"/>
  <c r="D270" i="5"/>
  <c r="H270" i="5"/>
  <c r="E270" i="5"/>
  <c r="I270" i="5"/>
  <c r="G270" i="5"/>
  <c r="K270" i="5"/>
  <c r="D252" i="5"/>
  <c r="H252" i="5"/>
  <c r="G252" i="5"/>
  <c r="J252" i="5"/>
  <c r="K252" i="5"/>
  <c r="C252" i="5"/>
  <c r="E252" i="5"/>
  <c r="F208" i="5"/>
  <c r="G208" i="5"/>
  <c r="D208" i="5"/>
  <c r="H208" i="5"/>
  <c r="K208" i="5"/>
  <c r="C208" i="5"/>
  <c r="E208" i="5"/>
  <c r="H155" i="5"/>
  <c r="I155" i="5"/>
  <c r="D155" i="5"/>
  <c r="F155" i="5"/>
  <c r="J155" i="5"/>
  <c r="C155" i="5"/>
  <c r="G155" i="5"/>
  <c r="C129" i="5"/>
  <c r="E129" i="5"/>
  <c r="E64" i="5"/>
  <c r="C64" i="5"/>
  <c r="H243" i="5"/>
  <c r="J243" i="5"/>
  <c r="D243" i="5"/>
  <c r="I243" i="5"/>
  <c r="E243" i="5"/>
  <c r="C243" i="5"/>
  <c r="F243" i="5"/>
  <c r="G243" i="5"/>
  <c r="K243" i="5"/>
  <c r="E225" i="5"/>
  <c r="F225" i="5"/>
  <c r="J225" i="5"/>
  <c r="I225" i="5"/>
  <c r="C225" i="5"/>
  <c r="H225" i="5"/>
  <c r="G225" i="5"/>
  <c r="K225" i="5"/>
  <c r="C195" i="5"/>
  <c r="H195" i="5"/>
  <c r="D195" i="5"/>
  <c r="I195" i="5"/>
  <c r="F195" i="5"/>
  <c r="J195" i="5"/>
  <c r="E195" i="5"/>
  <c r="G195" i="5"/>
  <c r="D178" i="5"/>
  <c r="C178" i="5"/>
  <c r="H178" i="5"/>
  <c r="G178" i="5"/>
  <c r="F178" i="5"/>
  <c r="E178" i="5"/>
  <c r="J178" i="5"/>
  <c r="I178" i="5"/>
  <c r="H157" i="5"/>
  <c r="J157" i="5"/>
  <c r="C157" i="5"/>
  <c r="F157" i="5"/>
  <c r="E157" i="5"/>
  <c r="G157" i="5"/>
  <c r="I157" i="5"/>
  <c r="J144" i="5"/>
  <c r="C144" i="5"/>
  <c r="K144" i="5"/>
  <c r="F144" i="5"/>
  <c r="H144" i="5"/>
  <c r="E144" i="5"/>
  <c r="G144" i="5"/>
  <c r="I144" i="5"/>
  <c r="C125" i="5"/>
  <c r="E125" i="5"/>
  <c r="C83" i="5"/>
  <c r="E83" i="5"/>
  <c r="C102" i="5"/>
  <c r="C65" i="5"/>
  <c r="C105" i="5"/>
  <c r="E105" i="5"/>
  <c r="G139" i="5"/>
  <c r="C167" i="5"/>
  <c r="D168" i="5"/>
  <c r="D142" i="5"/>
  <c r="C186" i="5"/>
  <c r="G183" i="5"/>
  <c r="F172" i="5"/>
  <c r="D229" i="5"/>
  <c r="F254" i="5"/>
  <c r="C233" i="5"/>
  <c r="G332" i="5"/>
  <c r="G352" i="5"/>
  <c r="I233" i="5"/>
  <c r="C311" i="5"/>
  <c r="F252" i="5"/>
  <c r="C107" i="5"/>
  <c r="E107" i="5"/>
  <c r="E71" i="5"/>
  <c r="G150" i="5"/>
  <c r="F150" i="5"/>
  <c r="J150" i="5"/>
  <c r="C150" i="5"/>
  <c r="K150" i="5"/>
  <c r="C286" i="5"/>
  <c r="J286" i="5"/>
  <c r="F286" i="5"/>
  <c r="C312" i="5"/>
  <c r="H312" i="5"/>
  <c r="F312" i="5"/>
  <c r="H161" i="5"/>
  <c r="I161" i="5"/>
  <c r="D275" i="5"/>
  <c r="E275" i="5"/>
  <c r="H275" i="5"/>
  <c r="I275" i="5"/>
  <c r="D307" i="5"/>
  <c r="G307" i="5"/>
  <c r="K307" i="5"/>
  <c r="F347" i="5"/>
  <c r="C347" i="5"/>
  <c r="G347" i="5"/>
  <c r="K347" i="5"/>
  <c r="D251" i="5"/>
  <c r="J251" i="5"/>
  <c r="E251" i="5"/>
  <c r="I251" i="5"/>
  <c r="H251" i="5"/>
  <c r="C218" i="5"/>
  <c r="F218" i="5"/>
  <c r="G218" i="5"/>
  <c r="K218" i="5"/>
  <c r="E151" i="5"/>
  <c r="J151" i="5"/>
  <c r="C98" i="5"/>
  <c r="D369" i="5"/>
  <c r="C369" i="5"/>
  <c r="J355" i="5"/>
  <c r="K355" i="5"/>
  <c r="C355" i="5"/>
  <c r="G355" i="5"/>
  <c r="F339" i="5"/>
  <c r="K339" i="5"/>
  <c r="C339" i="5"/>
  <c r="G339" i="5"/>
  <c r="D297" i="5"/>
  <c r="G297" i="5"/>
  <c r="K297" i="5"/>
  <c r="D279" i="5"/>
  <c r="J279" i="5"/>
  <c r="F279" i="5"/>
  <c r="G279" i="5"/>
  <c r="J202" i="5"/>
  <c r="K202" i="5"/>
  <c r="E175" i="5"/>
  <c r="F175" i="5"/>
  <c r="H175" i="5"/>
  <c r="D175" i="5"/>
  <c r="I175" i="5"/>
  <c r="C133" i="5"/>
  <c r="E133" i="5"/>
  <c r="J133" i="5"/>
  <c r="F133" i="5"/>
  <c r="I133" i="5"/>
  <c r="D133" i="5"/>
  <c r="H133" i="5"/>
  <c r="C248" i="5"/>
  <c r="H248" i="5"/>
  <c r="D343" i="5"/>
  <c r="K343" i="5"/>
  <c r="C330" i="5"/>
  <c r="F330" i="5"/>
  <c r="H330" i="5"/>
  <c r="C306" i="5"/>
  <c r="H306" i="5"/>
  <c r="D306" i="5"/>
  <c r="I306" i="5"/>
  <c r="J306" i="5"/>
  <c r="E306" i="5"/>
  <c r="F306" i="5"/>
  <c r="C292" i="5"/>
  <c r="F292" i="5"/>
  <c r="H292" i="5"/>
  <c r="D281" i="5"/>
  <c r="F281" i="5"/>
  <c r="G281" i="5"/>
  <c r="J281" i="5"/>
  <c r="C246" i="5"/>
  <c r="G246" i="5"/>
  <c r="C154" i="5"/>
  <c r="H154" i="5"/>
  <c r="G266" i="5"/>
  <c r="H266" i="5"/>
  <c r="D266" i="5"/>
  <c r="J266" i="5"/>
  <c r="C266" i="5"/>
  <c r="D247" i="5"/>
  <c r="H247" i="5"/>
  <c r="H215" i="5"/>
  <c r="I215" i="5"/>
  <c r="C199" i="5"/>
  <c r="H199" i="5"/>
  <c r="G160" i="5"/>
  <c r="H160" i="5"/>
  <c r="J160" i="5"/>
  <c r="C160" i="5"/>
  <c r="D160" i="5"/>
  <c r="H153" i="5"/>
  <c r="I153" i="5"/>
  <c r="D153" i="5"/>
  <c r="E153" i="5"/>
  <c r="J153" i="5"/>
  <c r="F138" i="5"/>
  <c r="K138" i="5"/>
  <c r="J138" i="5"/>
  <c r="C138" i="5"/>
  <c r="C127" i="5"/>
  <c r="C260" i="5"/>
  <c r="J260" i="5"/>
  <c r="D260" i="5"/>
  <c r="K260" i="5"/>
  <c r="F260" i="5"/>
  <c r="G260" i="5"/>
  <c r="E232" i="5"/>
  <c r="C232" i="5"/>
  <c r="G232" i="5"/>
  <c r="H232" i="5"/>
  <c r="E224" i="5"/>
  <c r="G224" i="5"/>
  <c r="C224" i="5"/>
  <c r="H224" i="5"/>
  <c r="F224" i="5"/>
  <c r="J224" i="5"/>
  <c r="K224" i="5"/>
  <c r="D224" i="5"/>
  <c r="D205" i="5"/>
  <c r="H205" i="5"/>
  <c r="I190" i="5"/>
  <c r="D190" i="5"/>
  <c r="H190" i="5"/>
  <c r="E181" i="5"/>
  <c r="J181" i="5"/>
  <c r="D174" i="5"/>
  <c r="H174" i="5"/>
  <c r="D166" i="5"/>
  <c r="C166" i="5"/>
  <c r="G166" i="5"/>
  <c r="H166" i="5"/>
  <c r="H149" i="5"/>
  <c r="D149" i="5"/>
  <c r="C141" i="5"/>
  <c r="I141" i="5"/>
  <c r="D141" i="5"/>
  <c r="J141" i="5"/>
  <c r="E141" i="5"/>
  <c r="H141" i="5"/>
  <c r="E116" i="5"/>
  <c r="E82" i="5"/>
  <c r="C82" i="5"/>
  <c r="E113" i="5"/>
  <c r="C126" i="5"/>
  <c r="C99" i="5"/>
  <c r="E99" i="5"/>
  <c r="C63" i="5"/>
  <c r="J161" i="5"/>
  <c r="G286" i="5"/>
  <c r="D324" i="5"/>
  <c r="H286" i="5"/>
  <c r="G313" i="5"/>
  <c r="J275" i="5"/>
  <c r="K279" i="5"/>
  <c r="K313" i="5"/>
  <c r="F324" i="5"/>
  <c r="K353" i="5"/>
  <c r="K369" i="5"/>
  <c r="K359" i="5"/>
  <c r="C103" i="5"/>
  <c r="E103" i="5"/>
  <c r="E54" i="5"/>
  <c r="C54" i="5"/>
  <c r="G206" i="5"/>
  <c r="H206" i="5"/>
  <c r="D267" i="5"/>
  <c r="H267" i="5"/>
  <c r="I267" i="5"/>
  <c r="D291" i="5"/>
  <c r="F291" i="5"/>
  <c r="G291" i="5"/>
  <c r="J291" i="5"/>
  <c r="C291" i="5"/>
  <c r="K291" i="5"/>
  <c r="D361" i="5"/>
  <c r="C361" i="5"/>
  <c r="E231" i="5"/>
  <c r="J231" i="5"/>
  <c r="C284" i="5"/>
  <c r="F284" i="5"/>
  <c r="J284" i="5"/>
  <c r="D309" i="5"/>
  <c r="K309" i="5"/>
  <c r="F325" i="5"/>
  <c r="C325" i="5"/>
  <c r="G325" i="5"/>
  <c r="K325" i="5"/>
  <c r="C358" i="5"/>
  <c r="E358" i="5"/>
  <c r="F358" i="5"/>
  <c r="H358" i="5"/>
  <c r="J358" i="5"/>
  <c r="E245" i="5"/>
  <c r="F245" i="5"/>
  <c r="H245" i="5"/>
  <c r="J245" i="5"/>
  <c r="D211" i="5"/>
  <c r="F211" i="5"/>
  <c r="C193" i="5"/>
  <c r="D193" i="5"/>
  <c r="I193" i="5"/>
  <c r="E193" i="5"/>
  <c r="J193" i="5"/>
  <c r="H193" i="5"/>
  <c r="F193" i="5"/>
  <c r="C362" i="5"/>
  <c r="D362" i="5"/>
  <c r="I362" i="5"/>
  <c r="C350" i="5"/>
  <c r="H350" i="5"/>
  <c r="J350" i="5"/>
  <c r="E350" i="5"/>
  <c r="F350" i="5"/>
  <c r="F335" i="5"/>
  <c r="K335" i="5"/>
  <c r="C310" i="5"/>
  <c r="F310" i="5"/>
  <c r="H310" i="5"/>
  <c r="C288" i="5"/>
  <c r="F288" i="5"/>
  <c r="J288" i="5"/>
  <c r="C274" i="5"/>
  <c r="H274" i="5"/>
  <c r="C198" i="5"/>
  <c r="J198" i="5"/>
  <c r="G198" i="5"/>
  <c r="C170" i="5"/>
  <c r="F170" i="5"/>
  <c r="G170" i="5"/>
  <c r="K170" i="5"/>
  <c r="D170" i="5"/>
  <c r="J170" i="5"/>
  <c r="E112" i="5"/>
  <c r="D357" i="5"/>
  <c r="G357" i="5"/>
  <c r="K357" i="5"/>
  <c r="F341" i="5"/>
  <c r="G341" i="5"/>
  <c r="K341" i="5"/>
  <c r="C316" i="5"/>
  <c r="H316" i="5"/>
  <c r="D316" i="5"/>
  <c r="I316" i="5"/>
  <c r="J316" i="5"/>
  <c r="E316" i="5"/>
  <c r="F316" i="5"/>
  <c r="D305" i="5"/>
  <c r="C305" i="5"/>
  <c r="G305" i="5"/>
  <c r="K305" i="5"/>
  <c r="C290" i="5"/>
  <c r="H290" i="5"/>
  <c r="F209" i="5"/>
  <c r="H209" i="5"/>
  <c r="E115" i="5"/>
  <c r="C115" i="5"/>
  <c r="E265" i="5"/>
  <c r="I265" i="5"/>
  <c r="D265" i="5"/>
  <c r="H265" i="5"/>
  <c r="D244" i="5"/>
  <c r="J244" i="5"/>
  <c r="C212" i="5"/>
  <c r="G212" i="5"/>
  <c r="F192" i="5"/>
  <c r="H192" i="5"/>
  <c r="I192" i="5"/>
  <c r="E192" i="5"/>
  <c r="J192" i="5"/>
  <c r="D192" i="5"/>
  <c r="E159" i="5"/>
  <c r="I159" i="5"/>
  <c r="H159" i="5"/>
  <c r="D159" i="5"/>
  <c r="D152" i="5"/>
  <c r="J152" i="5"/>
  <c r="H152" i="5"/>
  <c r="G152" i="5"/>
  <c r="F134" i="5"/>
  <c r="G134" i="5"/>
  <c r="J134" i="5"/>
  <c r="E114" i="5"/>
  <c r="C72" i="5"/>
  <c r="C48" i="5"/>
  <c r="D256" i="5"/>
  <c r="G256" i="5"/>
  <c r="H256" i="5"/>
  <c r="E238" i="5"/>
  <c r="H238" i="5"/>
  <c r="C238" i="5"/>
  <c r="J238" i="5"/>
  <c r="D238" i="5"/>
  <c r="G238" i="5"/>
  <c r="J227" i="5"/>
  <c r="E227" i="5"/>
  <c r="F227" i="5"/>
  <c r="I227" i="5"/>
  <c r="E220" i="5"/>
  <c r="H220" i="5"/>
  <c r="C220" i="5"/>
  <c r="J220" i="5"/>
  <c r="G220" i="5"/>
  <c r="D220" i="5"/>
  <c r="C203" i="5"/>
  <c r="H203" i="5"/>
  <c r="D203" i="5"/>
  <c r="I203" i="5"/>
  <c r="F203" i="5"/>
  <c r="J203" i="5"/>
  <c r="E203" i="5"/>
  <c r="D180" i="5"/>
  <c r="F180" i="5"/>
  <c r="J180" i="5"/>
  <c r="G180" i="5"/>
  <c r="D171" i="5"/>
  <c r="J171" i="5"/>
  <c r="E171" i="5"/>
  <c r="F171" i="5"/>
  <c r="H171" i="5"/>
  <c r="C164" i="5"/>
  <c r="G164" i="5"/>
  <c r="C147" i="5"/>
  <c r="I147" i="5"/>
  <c r="D147" i="5"/>
  <c r="J147" i="5"/>
  <c r="H147" i="5"/>
  <c r="E147" i="5"/>
  <c r="C135" i="5"/>
  <c r="I135" i="5"/>
  <c r="D135" i="5"/>
  <c r="J135" i="5"/>
  <c r="H135" i="5"/>
  <c r="E135" i="5"/>
  <c r="E67" i="5"/>
  <c r="E111" i="5"/>
  <c r="C111" i="5"/>
  <c r="C97" i="5"/>
  <c r="E97" i="5"/>
  <c r="C59" i="5"/>
  <c r="E119" i="5"/>
  <c r="C73" i="5"/>
  <c r="E34" i="5"/>
  <c r="E12" i="6"/>
  <c r="H324" i="5"/>
  <c r="K286" i="5"/>
  <c r="I324" i="5"/>
  <c r="E324" i="5"/>
  <c r="G248" i="5"/>
  <c r="E286" i="5"/>
  <c r="E330" i="5"/>
  <c r="G343" i="5"/>
  <c r="G359" i="5"/>
  <c r="C94" i="5"/>
  <c r="E230" i="5"/>
  <c r="D230" i="5"/>
  <c r="J230" i="5"/>
  <c r="F230" i="5"/>
  <c r="K230" i="5"/>
  <c r="C230" i="5"/>
  <c r="G230" i="5"/>
  <c r="H230" i="5"/>
  <c r="D277" i="5"/>
  <c r="G277" i="5"/>
  <c r="J277" i="5"/>
  <c r="F277" i="5"/>
  <c r="C296" i="5"/>
  <c r="E296" i="5"/>
  <c r="J296" i="5"/>
  <c r="F296" i="5"/>
  <c r="D296" i="5"/>
  <c r="H296" i="5"/>
  <c r="I296" i="5"/>
  <c r="J371" i="5"/>
  <c r="G371" i="5"/>
  <c r="K371" i="5"/>
  <c r="C371" i="5"/>
  <c r="E56" i="5"/>
  <c r="D259" i="5"/>
  <c r="I259" i="5"/>
  <c r="F317" i="5"/>
  <c r="G317" i="5"/>
  <c r="J317" i="5"/>
  <c r="K317" i="5"/>
  <c r="D365" i="5"/>
  <c r="G365" i="5"/>
  <c r="K365" i="5"/>
  <c r="C123" i="5"/>
  <c r="E123" i="5"/>
  <c r="C360" i="5"/>
  <c r="H360" i="5"/>
  <c r="F333" i="5"/>
  <c r="J333" i="5"/>
  <c r="K333" i="5"/>
  <c r="F303" i="5"/>
  <c r="J303" i="5"/>
  <c r="K303" i="5"/>
  <c r="C303" i="5"/>
  <c r="G303" i="5"/>
  <c r="D287" i="5"/>
  <c r="J287" i="5"/>
  <c r="F287" i="5"/>
  <c r="G287" i="5"/>
  <c r="C258" i="5"/>
  <c r="G258" i="5"/>
  <c r="H258" i="5"/>
  <c r="D258" i="5"/>
  <c r="E223" i="5"/>
  <c r="J223" i="5"/>
  <c r="J194" i="5"/>
  <c r="K194" i="5"/>
  <c r="C148" i="5"/>
  <c r="J148" i="5"/>
  <c r="E78" i="5"/>
  <c r="C364" i="5"/>
  <c r="H364" i="5"/>
  <c r="D364" i="5"/>
  <c r="I364" i="5"/>
  <c r="J364" i="5"/>
  <c r="E364" i="5"/>
  <c r="F364" i="5"/>
  <c r="C334" i="5"/>
  <c r="J334" i="5"/>
  <c r="E334" i="5"/>
  <c r="H334" i="5"/>
  <c r="F334" i="5"/>
  <c r="D315" i="5"/>
  <c r="C315" i="5"/>
  <c r="G315" i="5"/>
  <c r="K315" i="5"/>
  <c r="C298" i="5"/>
  <c r="J298" i="5"/>
  <c r="E298" i="5"/>
  <c r="F298" i="5"/>
  <c r="H298" i="5"/>
  <c r="D289" i="5"/>
  <c r="F289" i="5"/>
  <c r="G289" i="5"/>
  <c r="J289" i="5"/>
  <c r="F269" i="5"/>
  <c r="I269" i="5"/>
  <c r="D269" i="5"/>
  <c r="J269" i="5"/>
  <c r="E269" i="5"/>
  <c r="H269" i="5"/>
  <c r="C219" i="5"/>
  <c r="E219" i="5"/>
  <c r="F219" i="5"/>
  <c r="I219" i="5"/>
  <c r="J219" i="5"/>
  <c r="F200" i="5"/>
  <c r="C200" i="5"/>
  <c r="J200" i="5"/>
  <c r="K200" i="5"/>
  <c r="D176" i="5"/>
  <c r="C176" i="5"/>
  <c r="H176" i="5"/>
  <c r="J176" i="5"/>
  <c r="C137" i="5"/>
  <c r="D137" i="5"/>
  <c r="J137" i="5"/>
  <c r="E137" i="5"/>
  <c r="H137" i="5"/>
  <c r="I137" i="5"/>
  <c r="C101" i="5"/>
  <c r="E101" i="5"/>
  <c r="D264" i="5"/>
  <c r="H264" i="5"/>
  <c r="G264" i="5"/>
  <c r="C264" i="5"/>
  <c r="E228" i="5"/>
  <c r="G228" i="5"/>
  <c r="H228" i="5"/>
  <c r="D228" i="5"/>
  <c r="J228" i="5"/>
  <c r="C228" i="5"/>
  <c r="C210" i="5"/>
  <c r="F210" i="5"/>
  <c r="H189" i="5"/>
  <c r="C189" i="5"/>
  <c r="G189" i="5"/>
  <c r="D158" i="5"/>
  <c r="H158" i="5"/>
  <c r="C158" i="5"/>
  <c r="G158" i="5"/>
  <c r="F146" i="5"/>
  <c r="C146" i="5"/>
  <c r="J146" i="5"/>
  <c r="C89" i="5"/>
  <c r="E89" i="5"/>
  <c r="D250" i="5"/>
  <c r="H250" i="5"/>
  <c r="J250" i="5"/>
  <c r="C236" i="5"/>
  <c r="G236" i="5"/>
  <c r="H236" i="5"/>
  <c r="E226" i="5"/>
  <c r="G226" i="5"/>
  <c r="C226" i="5"/>
  <c r="H226" i="5"/>
  <c r="K226" i="5"/>
  <c r="D226" i="5"/>
  <c r="F226" i="5"/>
  <c r="J226" i="5"/>
  <c r="G214" i="5"/>
  <c r="J214" i="5"/>
  <c r="C214" i="5"/>
  <c r="D214" i="5"/>
  <c r="H214" i="5"/>
  <c r="C197" i="5"/>
  <c r="I197" i="5"/>
  <c r="D197" i="5"/>
  <c r="J197" i="5"/>
  <c r="H197" i="5"/>
  <c r="E197" i="5"/>
  <c r="C185" i="5"/>
  <c r="J185" i="5"/>
  <c r="E179" i="5"/>
  <c r="D179" i="5"/>
  <c r="H179" i="5"/>
  <c r="I179" i="5"/>
  <c r="F162" i="5"/>
  <c r="H162" i="5"/>
  <c r="C162" i="5"/>
  <c r="J162" i="5"/>
  <c r="D162" i="5"/>
  <c r="G162" i="5"/>
  <c r="C93" i="5"/>
  <c r="E93" i="5"/>
  <c r="C50" i="5"/>
  <c r="E50" i="5"/>
  <c r="E120" i="5"/>
  <c r="C120" i="5"/>
  <c r="C106" i="5"/>
  <c r="C95" i="5"/>
  <c r="E95" i="5"/>
  <c r="E68" i="5"/>
  <c r="E58" i="5"/>
  <c r="C86" i="5"/>
  <c r="E70" i="5"/>
  <c r="C51" i="5"/>
  <c r="E25" i="5"/>
  <c r="C20" i="5"/>
  <c r="E20" i="5"/>
  <c r="E36" i="5"/>
  <c r="E12" i="5"/>
  <c r="E13" i="5"/>
  <c r="E46" i="5"/>
  <c r="E42" i="5"/>
  <c r="E44" i="5"/>
  <c r="E41" i="5"/>
  <c r="E40" i="5"/>
  <c r="C28" i="5"/>
  <c r="E28" i="5"/>
  <c r="E15" i="5"/>
  <c r="C15" i="5"/>
  <c r="E31" i="5"/>
  <c r="C31" i="5"/>
  <c r="E17" i="5"/>
  <c r="E26" i="5"/>
  <c r="E33" i="5"/>
  <c r="E22" i="5"/>
  <c r="E37" i="5"/>
  <c r="E21" i="5"/>
  <c r="E38" i="5"/>
  <c r="E23" i="5"/>
  <c r="C23" i="5"/>
  <c r="C24" i="5"/>
  <c r="E24" i="5"/>
  <c r="E27" i="5"/>
  <c r="C27" i="5"/>
  <c r="E14" i="5"/>
  <c r="E47" i="5"/>
  <c r="E29" i="5"/>
  <c r="C16" i="5"/>
  <c r="E16" i="5"/>
  <c r="C32" i="5"/>
  <c r="E32" i="5"/>
  <c r="E19" i="5"/>
  <c r="C19" i="5"/>
  <c r="E30" i="5"/>
  <c r="E35" i="5"/>
  <c r="E43" i="5"/>
  <c r="E45" i="5"/>
  <c r="E39" i="5"/>
  <c r="B26" i="12" l="1"/>
  <c r="C26" i="12" s="1"/>
  <c r="B146" i="12"/>
  <c r="G146" i="12" s="1"/>
  <c r="B47" i="12"/>
  <c r="C47" i="12" s="1"/>
  <c r="B124" i="12"/>
  <c r="C124" i="12" s="1"/>
  <c r="B55" i="12"/>
  <c r="C55" i="12" s="1"/>
  <c r="B184" i="12"/>
  <c r="H184" i="12" s="1"/>
  <c r="B17" i="12"/>
  <c r="C17" i="12" s="1"/>
  <c r="B107" i="12"/>
  <c r="C107" i="12" s="1"/>
  <c r="B92" i="12"/>
  <c r="C92" i="12" s="1"/>
  <c r="E146" i="12"/>
  <c r="F146" i="12"/>
  <c r="K146" i="12"/>
  <c r="C71" i="12"/>
  <c r="B19" i="12"/>
  <c r="B22" i="12"/>
  <c r="B51" i="12"/>
  <c r="B68" i="12"/>
  <c r="B208" i="12"/>
  <c r="B106" i="12"/>
  <c r="B58" i="12"/>
  <c r="B27" i="12"/>
  <c r="B164" i="12"/>
  <c r="B65" i="12"/>
  <c r="B132" i="12"/>
  <c r="B265" i="12"/>
  <c r="B145" i="12"/>
  <c r="B198" i="12"/>
  <c r="B156" i="12"/>
  <c r="B169" i="12"/>
  <c r="B201" i="12"/>
  <c r="B233" i="12"/>
  <c r="B248" i="12"/>
  <c r="B335" i="12"/>
  <c r="B270" i="12"/>
  <c r="B315" i="12"/>
  <c r="B338" i="12"/>
  <c r="B353" i="12"/>
  <c r="B104" i="12"/>
  <c r="B38" i="12"/>
  <c r="B102" i="12"/>
  <c r="B204" i="12"/>
  <c r="B85" i="12"/>
  <c r="B236" i="12"/>
  <c r="B340" i="12"/>
  <c r="B155" i="12"/>
  <c r="B218" i="12"/>
  <c r="B285" i="12"/>
  <c r="B179" i="12"/>
  <c r="B211" i="12"/>
  <c r="B243" i="12"/>
  <c r="B267" i="12"/>
  <c r="B300" i="12"/>
  <c r="B280" i="12"/>
  <c r="B337" i="12"/>
  <c r="B358" i="12"/>
  <c r="B363" i="12"/>
  <c r="B64" i="12"/>
  <c r="B212" i="12"/>
  <c r="B89" i="12"/>
  <c r="B240" i="12"/>
  <c r="B118" i="12"/>
  <c r="B158" i="12"/>
  <c r="B222" i="12"/>
  <c r="B295" i="12"/>
  <c r="B181" i="12"/>
  <c r="B213" i="12"/>
  <c r="B250" i="12"/>
  <c r="B82" i="12"/>
  <c r="B50" i="12"/>
  <c r="B90" i="12"/>
  <c r="B34" i="12"/>
  <c r="B196" i="12"/>
  <c r="B81" i="12"/>
  <c r="B232" i="12"/>
  <c r="B311" i="12"/>
  <c r="B153" i="12"/>
  <c r="B214" i="12"/>
  <c r="B277" i="12"/>
  <c r="B177" i="12"/>
  <c r="B209" i="12"/>
  <c r="B241" i="12"/>
  <c r="B263" i="12"/>
  <c r="B293" i="12"/>
  <c r="B278" i="12"/>
  <c r="B333" i="12"/>
  <c r="B354" i="12"/>
  <c r="B361" i="12"/>
  <c r="B72" i="12"/>
  <c r="B54" i="12"/>
  <c r="B127" i="12"/>
  <c r="B37" i="12"/>
  <c r="B101" i="12"/>
  <c r="B247" i="12"/>
  <c r="B130" i="12"/>
  <c r="B170" i="12"/>
  <c r="B234" i="12"/>
  <c r="B356" i="12"/>
  <c r="B187" i="12"/>
  <c r="B219" i="12"/>
  <c r="B259" i="12"/>
  <c r="B283" i="12"/>
  <c r="B316" i="12"/>
  <c r="B290" i="12"/>
  <c r="B368" i="12"/>
  <c r="B339" i="12"/>
  <c r="B371" i="12"/>
  <c r="B28" i="12"/>
  <c r="B41" i="12"/>
  <c r="B105" i="12"/>
  <c r="B262" i="12"/>
  <c r="B133" i="12"/>
  <c r="B174" i="12"/>
  <c r="B238" i="12"/>
  <c r="B157" i="12"/>
  <c r="B189" i="12"/>
  <c r="B221" i="12"/>
  <c r="B43" i="12"/>
  <c r="B128" i="12"/>
  <c r="B148" i="12"/>
  <c r="B66" i="12"/>
  <c r="B114" i="12"/>
  <c r="B33" i="12"/>
  <c r="B97" i="12"/>
  <c r="B246" i="12"/>
  <c r="B126" i="12"/>
  <c r="B166" i="12"/>
  <c r="B230" i="12"/>
  <c r="B331" i="12"/>
  <c r="B185" i="12"/>
  <c r="B217" i="12"/>
  <c r="B258" i="12"/>
  <c r="B279" i="12"/>
  <c r="B309" i="12"/>
  <c r="B286" i="12"/>
  <c r="B360" i="12"/>
  <c r="B370" i="12"/>
  <c r="B369" i="12"/>
  <c r="B40" i="12"/>
  <c r="B70" i="12"/>
  <c r="B144" i="12"/>
  <c r="B53" i="12"/>
  <c r="B116" i="12"/>
  <c r="B245" i="12"/>
  <c r="B139" i="12"/>
  <c r="B186" i="12"/>
  <c r="B255" i="12"/>
  <c r="B163" i="12"/>
  <c r="B195" i="12"/>
  <c r="B227" i="12"/>
  <c r="B305" i="12"/>
  <c r="B318" i="12"/>
  <c r="B264" i="12"/>
  <c r="B306" i="12"/>
  <c r="B332" i="12"/>
  <c r="B347" i="12"/>
  <c r="B150" i="12"/>
  <c r="B12" i="12"/>
  <c r="B57" i="12"/>
  <c r="B98" i="12"/>
  <c r="B49" i="12"/>
  <c r="B182" i="12"/>
  <c r="B225" i="12"/>
  <c r="B299" i="12"/>
  <c r="B16" i="12"/>
  <c r="B140" i="12"/>
  <c r="B252" i="12"/>
  <c r="B249" i="12"/>
  <c r="B342" i="12"/>
  <c r="B180" i="12"/>
  <c r="B260" i="12"/>
  <c r="B190" i="12"/>
  <c r="B165" i="12"/>
  <c r="B229" i="12"/>
  <c r="B256" i="12"/>
  <c r="B364" i="12"/>
  <c r="B274" i="12"/>
  <c r="B323" i="12"/>
  <c r="B346" i="12"/>
  <c r="B357" i="12"/>
  <c r="B88" i="12"/>
  <c r="B46" i="12"/>
  <c r="B110" i="12"/>
  <c r="B220" i="12"/>
  <c r="B93" i="12"/>
  <c r="B244" i="12"/>
  <c r="B122" i="12"/>
  <c r="B162" i="12"/>
  <c r="B226" i="12"/>
  <c r="B310" i="12"/>
  <c r="B183" i="12"/>
  <c r="B215" i="12"/>
  <c r="B251" i="12"/>
  <c r="B275" i="12"/>
  <c r="B308" i="12"/>
  <c r="B284" i="12"/>
  <c r="B352" i="12"/>
  <c r="B366" i="12"/>
  <c r="B367" i="12"/>
  <c r="B48" i="12"/>
  <c r="B137" i="12"/>
  <c r="B193" i="12"/>
  <c r="B235" i="12"/>
  <c r="B224" i="12"/>
  <c r="B205" i="12"/>
  <c r="B266" i="12"/>
  <c r="B334" i="12"/>
  <c r="B188" i="12"/>
  <c r="B228" i="12"/>
  <c r="B210" i="12"/>
  <c r="B207" i="12"/>
  <c r="B257" i="12"/>
  <c r="B276" i="12"/>
  <c r="B359" i="12"/>
  <c r="B42" i="12"/>
  <c r="B113" i="12"/>
  <c r="B254" i="12"/>
  <c r="B304" i="12"/>
  <c r="B330" i="12"/>
  <c r="B86" i="12"/>
  <c r="B273" i="12"/>
  <c r="B171" i="12"/>
  <c r="B348" i="12"/>
  <c r="B355" i="12"/>
  <c r="B73" i="12"/>
  <c r="B281" i="12"/>
  <c r="B206" i="12"/>
  <c r="B173" i="12"/>
  <c r="B237" i="12"/>
  <c r="B271" i="12"/>
  <c r="B301" i="12"/>
  <c r="B282" i="12"/>
  <c r="B344" i="12"/>
  <c r="B362" i="12"/>
  <c r="B365" i="12"/>
  <c r="B56" i="12"/>
  <c r="B62" i="12"/>
  <c r="B129" i="12"/>
  <c r="B45" i="12"/>
  <c r="B109" i="12"/>
  <c r="B296" i="12"/>
  <c r="B135" i="12"/>
  <c r="B178" i="12"/>
  <c r="B242" i="12"/>
  <c r="B159" i="12"/>
  <c r="B191" i="12"/>
  <c r="B223" i="12"/>
  <c r="B289" i="12"/>
  <c r="B302" i="12"/>
  <c r="B324" i="12"/>
  <c r="B298" i="12"/>
  <c r="B328" i="12"/>
  <c r="B343" i="12"/>
  <c r="B176" i="12"/>
  <c r="B20" i="12"/>
  <c r="B134" i="12"/>
  <c r="B325" i="12"/>
  <c r="B160" i="12"/>
  <c r="B69" i="12"/>
  <c r="B202" i="12"/>
  <c r="B322" i="12"/>
  <c r="B149" i="12"/>
  <c r="B253" i="12"/>
  <c r="B320" i="12"/>
  <c r="B319" i="12"/>
  <c r="B307" i="12"/>
  <c r="B349" i="12"/>
  <c r="B142" i="12"/>
  <c r="B94" i="12"/>
  <c r="B77" i="12"/>
  <c r="B294" i="12"/>
  <c r="B151" i="12"/>
  <c r="B269" i="12"/>
  <c r="B175" i="12"/>
  <c r="B239" i="12"/>
  <c r="B292" i="12"/>
  <c r="B329" i="12"/>
  <c r="B350" i="12"/>
  <c r="B80" i="12"/>
  <c r="B313" i="12"/>
  <c r="B161" i="12"/>
  <c r="B303" i="12"/>
  <c r="B345" i="12"/>
  <c r="B172" i="12"/>
  <c r="B147" i="12"/>
  <c r="B203" i="12"/>
  <c r="B272" i="12"/>
  <c r="B96" i="12"/>
  <c r="B117" i="12"/>
  <c r="B141" i="12"/>
  <c r="B297" i="12"/>
  <c r="B197" i="12"/>
  <c r="B288" i="12"/>
  <c r="B287" i="12"/>
  <c r="B317" i="12"/>
  <c r="B291" i="12"/>
  <c r="B326" i="12"/>
  <c r="B341" i="12"/>
  <c r="B192" i="12"/>
  <c r="B24" i="12"/>
  <c r="B78" i="12"/>
  <c r="B152" i="12"/>
  <c r="B61" i="12"/>
  <c r="B131" i="12"/>
  <c r="B261" i="12"/>
  <c r="B143" i="12"/>
  <c r="B194" i="12"/>
  <c r="B312" i="12"/>
  <c r="B167" i="12"/>
  <c r="B199" i="12"/>
  <c r="B231" i="12"/>
  <c r="B321" i="12"/>
  <c r="B327" i="12"/>
  <c r="B268" i="12"/>
  <c r="B314" i="12"/>
  <c r="B336" i="12"/>
  <c r="B351" i="12"/>
  <c r="B112" i="12"/>
  <c r="B14" i="12"/>
  <c r="B120" i="12"/>
  <c r="B99" i="12"/>
  <c r="B103" i="12"/>
  <c r="B44" i="12"/>
  <c r="B83" i="12"/>
  <c r="B59" i="12"/>
  <c r="B100" i="12"/>
  <c r="B75" i="12"/>
  <c r="B79" i="12"/>
  <c r="B108" i="12"/>
  <c r="B123" i="12"/>
  <c r="B52" i="12"/>
  <c r="B200" i="12"/>
  <c r="B32" i="12"/>
  <c r="B30" i="12"/>
  <c r="B154" i="12"/>
  <c r="B21" i="12"/>
  <c r="B125" i="12"/>
  <c r="B76" i="12"/>
  <c r="B29" i="12"/>
  <c r="B18" i="12"/>
  <c r="B121" i="12"/>
  <c r="I3" i="12"/>
  <c r="E65" i="6" s="1"/>
  <c r="B111" i="12"/>
  <c r="B31" i="12"/>
  <c r="B23" i="12"/>
  <c r="B84" i="12"/>
  <c r="B35" i="12"/>
  <c r="B63" i="12"/>
  <c r="B74" i="12"/>
  <c r="B60" i="12"/>
  <c r="B216" i="12"/>
  <c r="B39" i="12"/>
  <c r="B15" i="12"/>
  <c r="B138" i="12"/>
  <c r="B87" i="12"/>
  <c r="B36" i="12"/>
  <c r="B168" i="12"/>
  <c r="B25" i="12"/>
  <c r="B136" i="12"/>
  <c r="B13" i="12"/>
  <c r="B115" i="12"/>
  <c r="B119" i="12"/>
  <c r="B91" i="12"/>
  <c r="B95" i="12"/>
  <c r="B67" i="12"/>
  <c r="E8" i="5" a="1"/>
  <c r="E8" i="5" s="1"/>
  <c r="E16" i="6"/>
  <c r="E14" i="6"/>
  <c r="E17" i="6" s="1"/>
  <c r="F12" i="5"/>
  <c r="C146" i="12" l="1"/>
  <c r="I146" i="12"/>
  <c r="G184" i="12"/>
  <c r="C184" i="12"/>
  <c r="E184" i="12"/>
  <c r="D146" i="12"/>
  <c r="H146" i="12"/>
  <c r="D184" i="12"/>
  <c r="J146" i="12"/>
  <c r="I184" i="12"/>
  <c r="F184" i="12"/>
  <c r="J184" i="12"/>
  <c r="K184" i="12"/>
  <c r="H136" i="12"/>
  <c r="I136" i="12"/>
  <c r="F136" i="12"/>
  <c r="D136" i="12"/>
  <c r="C136" i="12"/>
  <c r="J136" i="12"/>
  <c r="G136" i="12"/>
  <c r="K136" i="12"/>
  <c r="E136" i="12"/>
  <c r="E87" i="12"/>
  <c r="C87" i="12"/>
  <c r="E216" i="12"/>
  <c r="F216" i="12"/>
  <c r="I216" i="12"/>
  <c r="H216" i="12"/>
  <c r="K216" i="12"/>
  <c r="G216" i="12"/>
  <c r="C216" i="12"/>
  <c r="D216" i="12"/>
  <c r="J216" i="12"/>
  <c r="C35" i="12"/>
  <c r="E35" i="12"/>
  <c r="C111" i="12"/>
  <c r="E111" i="12"/>
  <c r="C29" i="12"/>
  <c r="E29" i="12"/>
  <c r="D154" i="12"/>
  <c r="K154" i="12"/>
  <c r="I154" i="12"/>
  <c r="G154" i="12"/>
  <c r="J154" i="12"/>
  <c r="E154" i="12"/>
  <c r="F154" i="12"/>
  <c r="H154" i="12"/>
  <c r="C154" i="12"/>
  <c r="E52" i="12"/>
  <c r="C52" i="12"/>
  <c r="C75" i="12"/>
  <c r="E75" i="12"/>
  <c r="E44" i="12"/>
  <c r="C44" i="12"/>
  <c r="C14" i="12"/>
  <c r="E14" i="12"/>
  <c r="K314" i="12"/>
  <c r="D314" i="12"/>
  <c r="E314" i="12"/>
  <c r="J314" i="12"/>
  <c r="F314" i="12"/>
  <c r="H314" i="12"/>
  <c r="I314" i="12"/>
  <c r="C314" i="12"/>
  <c r="G314" i="12"/>
  <c r="J231" i="12"/>
  <c r="E231" i="12"/>
  <c r="G231" i="12"/>
  <c r="I231" i="12"/>
  <c r="K231" i="12"/>
  <c r="D231" i="12"/>
  <c r="C231" i="12"/>
  <c r="F231" i="12"/>
  <c r="H231" i="12"/>
  <c r="D194" i="12"/>
  <c r="G194" i="12"/>
  <c r="E194" i="12"/>
  <c r="C194" i="12"/>
  <c r="K194" i="12"/>
  <c r="J194" i="12"/>
  <c r="I194" i="12"/>
  <c r="F194" i="12"/>
  <c r="H194" i="12"/>
  <c r="E61" i="12"/>
  <c r="C61" i="12"/>
  <c r="D192" i="12"/>
  <c r="J192" i="12"/>
  <c r="I192" i="12"/>
  <c r="G192" i="12"/>
  <c r="C192" i="12"/>
  <c r="E192" i="12"/>
  <c r="F192" i="12"/>
  <c r="H192" i="12"/>
  <c r="K192" i="12"/>
  <c r="I317" i="12"/>
  <c r="F317" i="12"/>
  <c r="K317" i="12"/>
  <c r="D317" i="12"/>
  <c r="E317" i="12"/>
  <c r="G317" i="12"/>
  <c r="H317" i="12"/>
  <c r="J317" i="12"/>
  <c r="C317" i="12"/>
  <c r="F297" i="12"/>
  <c r="H297" i="12"/>
  <c r="G297" i="12"/>
  <c r="E297" i="12"/>
  <c r="K297" i="12"/>
  <c r="D297" i="12"/>
  <c r="C297" i="12"/>
  <c r="J297" i="12"/>
  <c r="I297" i="12"/>
  <c r="J272" i="12"/>
  <c r="H272" i="12"/>
  <c r="K272" i="12"/>
  <c r="F272" i="12"/>
  <c r="G272" i="12"/>
  <c r="C272" i="12"/>
  <c r="I272" i="12"/>
  <c r="E272" i="12"/>
  <c r="D272" i="12"/>
  <c r="K345" i="12"/>
  <c r="F345" i="12"/>
  <c r="E345" i="12"/>
  <c r="G345" i="12"/>
  <c r="D345" i="12"/>
  <c r="C345" i="12"/>
  <c r="I345" i="12"/>
  <c r="J345" i="12"/>
  <c r="H345" i="12"/>
  <c r="E80" i="12"/>
  <c r="C80" i="12"/>
  <c r="C239" i="12"/>
  <c r="H239" i="12"/>
  <c r="J239" i="12"/>
  <c r="E239" i="12"/>
  <c r="K239" i="12"/>
  <c r="F239" i="12"/>
  <c r="D239" i="12"/>
  <c r="G239" i="12"/>
  <c r="I239" i="12"/>
  <c r="I294" i="12"/>
  <c r="H294" i="12"/>
  <c r="K294" i="12"/>
  <c r="J294" i="12"/>
  <c r="G294" i="12"/>
  <c r="F294" i="12"/>
  <c r="D294" i="12"/>
  <c r="E294" i="12"/>
  <c r="C294" i="12"/>
  <c r="K349" i="12"/>
  <c r="F349" i="12"/>
  <c r="E349" i="12"/>
  <c r="C349" i="12"/>
  <c r="I349" i="12"/>
  <c r="G349" i="12"/>
  <c r="J349" i="12"/>
  <c r="D349" i="12"/>
  <c r="H349" i="12"/>
  <c r="K253" i="12"/>
  <c r="E253" i="12"/>
  <c r="F253" i="12"/>
  <c r="C253" i="12"/>
  <c r="D253" i="12"/>
  <c r="G253" i="12"/>
  <c r="J253" i="12"/>
  <c r="I253" i="12"/>
  <c r="H253" i="12"/>
  <c r="C69" i="12"/>
  <c r="E69" i="12"/>
  <c r="C20" i="12"/>
  <c r="E20" i="12"/>
  <c r="I298" i="12"/>
  <c r="F298" i="12"/>
  <c r="C298" i="12"/>
  <c r="E298" i="12"/>
  <c r="J298" i="12"/>
  <c r="G298" i="12"/>
  <c r="H298" i="12"/>
  <c r="D298" i="12"/>
  <c r="K298" i="12"/>
  <c r="K223" i="12"/>
  <c r="F223" i="12"/>
  <c r="D223" i="12"/>
  <c r="G223" i="12"/>
  <c r="I223" i="12"/>
  <c r="C223" i="12"/>
  <c r="H223" i="12"/>
  <c r="J223" i="12"/>
  <c r="E223" i="12"/>
  <c r="I178" i="12"/>
  <c r="K178" i="12"/>
  <c r="F178" i="12"/>
  <c r="E178" i="12"/>
  <c r="C178" i="12"/>
  <c r="H178" i="12"/>
  <c r="J178" i="12"/>
  <c r="D178" i="12"/>
  <c r="G178" i="12"/>
  <c r="E45" i="12"/>
  <c r="C45" i="12"/>
  <c r="K365" i="12"/>
  <c r="F365" i="12"/>
  <c r="D365" i="12"/>
  <c r="G365" i="12"/>
  <c r="I365" i="12"/>
  <c r="C365" i="12"/>
  <c r="H365" i="12"/>
  <c r="J365" i="12"/>
  <c r="E365" i="12"/>
  <c r="G301" i="12"/>
  <c r="H301" i="12"/>
  <c r="C301" i="12"/>
  <c r="J301" i="12"/>
  <c r="I301" i="12"/>
  <c r="F301" i="12"/>
  <c r="K301" i="12"/>
  <c r="D301" i="12"/>
  <c r="E301" i="12"/>
  <c r="D206" i="12"/>
  <c r="G206" i="12"/>
  <c r="E206" i="12"/>
  <c r="C206" i="12"/>
  <c r="I206" i="12"/>
  <c r="F206" i="12"/>
  <c r="H206" i="12"/>
  <c r="K206" i="12"/>
  <c r="J206" i="12"/>
  <c r="D348" i="12"/>
  <c r="J348" i="12"/>
  <c r="I348" i="12"/>
  <c r="F348" i="12"/>
  <c r="G348" i="12"/>
  <c r="C348" i="12"/>
  <c r="E348" i="12"/>
  <c r="H348" i="12"/>
  <c r="K348" i="12"/>
  <c r="E330" i="12"/>
  <c r="C330" i="12"/>
  <c r="J330" i="12"/>
  <c r="H330" i="12"/>
  <c r="K330" i="12"/>
  <c r="F330" i="12"/>
  <c r="G330" i="12"/>
  <c r="I330" i="12"/>
  <c r="D330" i="12"/>
  <c r="C42" i="12"/>
  <c r="E42" i="12"/>
  <c r="G207" i="12"/>
  <c r="I207" i="12"/>
  <c r="J207" i="12"/>
  <c r="E207" i="12"/>
  <c r="F207" i="12"/>
  <c r="K207" i="12"/>
  <c r="D207" i="12"/>
  <c r="C207" i="12"/>
  <c r="H207" i="12"/>
  <c r="E334" i="12"/>
  <c r="D334" i="12"/>
  <c r="F334" i="12"/>
  <c r="G334" i="12"/>
  <c r="J334" i="12"/>
  <c r="C334" i="12"/>
  <c r="I334" i="12"/>
  <c r="H334" i="12"/>
  <c r="K334" i="12"/>
  <c r="G235" i="12"/>
  <c r="I235" i="12"/>
  <c r="C235" i="12"/>
  <c r="H235" i="12"/>
  <c r="F235" i="12"/>
  <c r="E235" i="12"/>
  <c r="K235" i="12"/>
  <c r="D235" i="12"/>
  <c r="J235" i="12"/>
  <c r="J367" i="12"/>
  <c r="I367" i="12"/>
  <c r="K367" i="12"/>
  <c r="F367" i="12"/>
  <c r="D367" i="12"/>
  <c r="C367" i="12"/>
  <c r="H367" i="12"/>
  <c r="E367" i="12"/>
  <c r="G367" i="12"/>
  <c r="C308" i="12"/>
  <c r="K308" i="12"/>
  <c r="I308" i="12"/>
  <c r="G308" i="12"/>
  <c r="J308" i="12"/>
  <c r="D308" i="12"/>
  <c r="E308" i="12"/>
  <c r="H308" i="12"/>
  <c r="F308" i="12"/>
  <c r="C183" i="12"/>
  <c r="H183" i="12"/>
  <c r="J183" i="12"/>
  <c r="E183" i="12"/>
  <c r="K183" i="12"/>
  <c r="F183" i="12"/>
  <c r="D183" i="12"/>
  <c r="I183" i="12"/>
  <c r="G183" i="12"/>
  <c r="E122" i="12"/>
  <c r="C122" i="12"/>
  <c r="C110" i="12"/>
  <c r="E110" i="12"/>
  <c r="H346" i="12"/>
  <c r="K346" i="12"/>
  <c r="I346" i="12"/>
  <c r="J346" i="12"/>
  <c r="C346" i="12"/>
  <c r="G346" i="12"/>
  <c r="E346" i="12"/>
  <c r="F346" i="12"/>
  <c r="D346" i="12"/>
  <c r="I256" i="12"/>
  <c r="F256" i="12"/>
  <c r="H256" i="12"/>
  <c r="G256" i="12"/>
  <c r="C256" i="12"/>
  <c r="D256" i="12"/>
  <c r="J256" i="12"/>
  <c r="E256" i="12"/>
  <c r="K256" i="12"/>
  <c r="I260" i="12"/>
  <c r="H260" i="12"/>
  <c r="K260" i="12"/>
  <c r="J260" i="12"/>
  <c r="G260" i="12"/>
  <c r="C260" i="12"/>
  <c r="F260" i="12"/>
  <c r="E260" i="12"/>
  <c r="D260" i="12"/>
  <c r="J252" i="12"/>
  <c r="K252" i="12"/>
  <c r="D252" i="12"/>
  <c r="G252" i="12"/>
  <c r="E252" i="12"/>
  <c r="H252" i="12"/>
  <c r="C252" i="12"/>
  <c r="F252" i="12"/>
  <c r="I252" i="12"/>
  <c r="C225" i="12"/>
  <c r="D225" i="12"/>
  <c r="J225" i="12"/>
  <c r="I225" i="12"/>
  <c r="K225" i="12"/>
  <c r="F225" i="12"/>
  <c r="H225" i="12"/>
  <c r="E225" i="12"/>
  <c r="G225" i="12"/>
  <c r="C57" i="12"/>
  <c r="E57" i="12"/>
  <c r="I332" i="12"/>
  <c r="C332" i="12"/>
  <c r="E332" i="12"/>
  <c r="H332" i="12"/>
  <c r="J332" i="12"/>
  <c r="D332" i="12"/>
  <c r="G332" i="12"/>
  <c r="F332" i="12"/>
  <c r="K332" i="12"/>
  <c r="C305" i="12"/>
  <c r="D305" i="12"/>
  <c r="F305" i="12"/>
  <c r="I305" i="12"/>
  <c r="K305" i="12"/>
  <c r="J305" i="12"/>
  <c r="H305" i="12"/>
  <c r="E305" i="12"/>
  <c r="G305" i="12"/>
  <c r="C255" i="12"/>
  <c r="D255" i="12"/>
  <c r="F255" i="12"/>
  <c r="I255" i="12"/>
  <c r="K255" i="12"/>
  <c r="J255" i="12"/>
  <c r="H255" i="12"/>
  <c r="G255" i="12"/>
  <c r="E255" i="12"/>
  <c r="E116" i="12"/>
  <c r="C116" i="12"/>
  <c r="E40" i="12"/>
  <c r="C40" i="12"/>
  <c r="F286" i="12"/>
  <c r="K286" i="12"/>
  <c r="E286" i="12"/>
  <c r="H286" i="12"/>
  <c r="I286" i="12"/>
  <c r="D286" i="12"/>
  <c r="C286" i="12"/>
  <c r="J286" i="12"/>
  <c r="G286" i="12"/>
  <c r="G217" i="12"/>
  <c r="E217" i="12"/>
  <c r="J217" i="12"/>
  <c r="I217" i="12"/>
  <c r="D217" i="12"/>
  <c r="K217" i="12"/>
  <c r="H217" i="12"/>
  <c r="C217" i="12"/>
  <c r="F217" i="12"/>
  <c r="E166" i="12"/>
  <c r="C166" i="12"/>
  <c r="D166" i="12"/>
  <c r="G166" i="12"/>
  <c r="H166" i="12"/>
  <c r="K166" i="12"/>
  <c r="J166" i="12"/>
  <c r="I166" i="12"/>
  <c r="F166" i="12"/>
  <c r="C33" i="12"/>
  <c r="E33" i="12"/>
  <c r="C128" i="12"/>
  <c r="E128" i="12"/>
  <c r="C157" i="12"/>
  <c r="D157" i="12"/>
  <c r="J157" i="12"/>
  <c r="I157" i="12"/>
  <c r="K157" i="12"/>
  <c r="F157" i="12"/>
  <c r="H157" i="12"/>
  <c r="G157" i="12"/>
  <c r="E157" i="12"/>
  <c r="E262" i="12"/>
  <c r="H262" i="12"/>
  <c r="F262" i="12"/>
  <c r="G262" i="12"/>
  <c r="I262" i="12"/>
  <c r="K262" i="12"/>
  <c r="D262" i="12"/>
  <c r="C262" i="12"/>
  <c r="J262" i="12"/>
  <c r="C371" i="12"/>
  <c r="H371" i="12"/>
  <c r="K371" i="12"/>
  <c r="F371" i="12"/>
  <c r="D371" i="12"/>
  <c r="E371" i="12"/>
  <c r="G371" i="12"/>
  <c r="J371" i="12"/>
  <c r="I371" i="12"/>
  <c r="H316" i="12"/>
  <c r="J316" i="12"/>
  <c r="I316" i="12"/>
  <c r="G316" i="12"/>
  <c r="D316" i="12"/>
  <c r="C316" i="12"/>
  <c r="K316" i="12"/>
  <c r="F316" i="12"/>
  <c r="E316" i="12"/>
  <c r="C187" i="12"/>
  <c r="H187" i="12"/>
  <c r="K187" i="12"/>
  <c r="F187" i="12"/>
  <c r="D187" i="12"/>
  <c r="E187" i="12"/>
  <c r="G187" i="12"/>
  <c r="J187" i="12"/>
  <c r="I187" i="12"/>
  <c r="E130" i="12"/>
  <c r="C130" i="12"/>
  <c r="C127" i="12"/>
  <c r="E127" i="12"/>
  <c r="H354" i="12"/>
  <c r="K354" i="12"/>
  <c r="D354" i="12"/>
  <c r="F354" i="12"/>
  <c r="I354" i="12"/>
  <c r="J354" i="12"/>
  <c r="C354" i="12"/>
  <c r="E354" i="12"/>
  <c r="G354" i="12"/>
  <c r="K263" i="12"/>
  <c r="I263" i="12"/>
  <c r="G263" i="12"/>
  <c r="F263" i="12"/>
  <c r="H263" i="12"/>
  <c r="C263" i="12"/>
  <c r="E263" i="12"/>
  <c r="D263" i="12"/>
  <c r="J263" i="12"/>
  <c r="K277" i="12"/>
  <c r="E277" i="12"/>
  <c r="G277" i="12"/>
  <c r="J277" i="12"/>
  <c r="H277" i="12"/>
  <c r="C277" i="12"/>
  <c r="I277" i="12"/>
  <c r="D277" i="12"/>
  <c r="F277" i="12"/>
  <c r="H232" i="12"/>
  <c r="K232" i="12"/>
  <c r="D232" i="12"/>
  <c r="C232" i="12"/>
  <c r="I232" i="12"/>
  <c r="G232" i="12"/>
  <c r="J232" i="12"/>
  <c r="E232" i="12"/>
  <c r="F232" i="12"/>
  <c r="E90" i="12"/>
  <c r="C90" i="12"/>
  <c r="C213" i="12"/>
  <c r="D213" i="12"/>
  <c r="J213" i="12"/>
  <c r="I213" i="12"/>
  <c r="K213" i="12"/>
  <c r="F213" i="12"/>
  <c r="H213" i="12"/>
  <c r="G213" i="12"/>
  <c r="E213" i="12"/>
  <c r="H158" i="12"/>
  <c r="J158" i="12"/>
  <c r="D158" i="12"/>
  <c r="G158" i="12"/>
  <c r="I158" i="12"/>
  <c r="K158" i="12"/>
  <c r="F158" i="12"/>
  <c r="E158" i="12"/>
  <c r="C158" i="12"/>
  <c r="I212" i="12"/>
  <c r="G212" i="12"/>
  <c r="J212" i="12"/>
  <c r="E212" i="12"/>
  <c r="F212" i="12"/>
  <c r="H212" i="12"/>
  <c r="C212" i="12"/>
  <c r="D212" i="12"/>
  <c r="K212" i="12"/>
  <c r="G337" i="12"/>
  <c r="F337" i="12"/>
  <c r="D337" i="12"/>
  <c r="J337" i="12"/>
  <c r="C337" i="12"/>
  <c r="I337" i="12"/>
  <c r="H337" i="12"/>
  <c r="E337" i="12"/>
  <c r="K337" i="12"/>
  <c r="J243" i="12"/>
  <c r="E243" i="12"/>
  <c r="G243" i="12"/>
  <c r="I243" i="12"/>
  <c r="K243" i="12"/>
  <c r="D243" i="12"/>
  <c r="C243" i="12"/>
  <c r="F243" i="12"/>
  <c r="H243" i="12"/>
  <c r="I218" i="12"/>
  <c r="K218" i="12"/>
  <c r="F218" i="12"/>
  <c r="E218" i="12"/>
  <c r="C218" i="12"/>
  <c r="H218" i="12"/>
  <c r="J218" i="12"/>
  <c r="D218" i="12"/>
  <c r="G218" i="12"/>
  <c r="E85" i="12"/>
  <c r="C85" i="12"/>
  <c r="E104" i="12"/>
  <c r="C104" i="12"/>
  <c r="E270" i="12"/>
  <c r="H270" i="12"/>
  <c r="J270" i="12"/>
  <c r="D270" i="12"/>
  <c r="G270" i="12"/>
  <c r="I270" i="12"/>
  <c r="K270" i="12"/>
  <c r="C270" i="12"/>
  <c r="F270" i="12"/>
  <c r="J201" i="12"/>
  <c r="I201" i="12"/>
  <c r="K201" i="12"/>
  <c r="F201" i="12"/>
  <c r="H201" i="12"/>
  <c r="D201" i="12"/>
  <c r="G201" i="12"/>
  <c r="C201" i="12"/>
  <c r="E201" i="12"/>
  <c r="J145" i="12"/>
  <c r="E145" i="12"/>
  <c r="K145" i="12"/>
  <c r="F145" i="12"/>
  <c r="D145" i="12"/>
  <c r="C145" i="12"/>
  <c r="I145" i="12"/>
  <c r="H145" i="12"/>
  <c r="G145" i="12"/>
  <c r="H164" i="12"/>
  <c r="C164" i="12"/>
  <c r="D164" i="12"/>
  <c r="K164" i="12"/>
  <c r="F164" i="12"/>
  <c r="I164" i="12"/>
  <c r="J164" i="12"/>
  <c r="E164" i="12"/>
  <c r="G164" i="12"/>
  <c r="I208" i="12"/>
  <c r="G208" i="12"/>
  <c r="C208" i="12"/>
  <c r="E208" i="12"/>
  <c r="F208" i="12"/>
  <c r="H208" i="12"/>
  <c r="K208" i="12"/>
  <c r="D208" i="12"/>
  <c r="J208" i="12"/>
  <c r="E17" i="12"/>
  <c r="E19" i="12"/>
  <c r="C19" i="12"/>
  <c r="E71" i="12"/>
  <c r="E95" i="12"/>
  <c r="C95" i="12"/>
  <c r="E13" i="12"/>
  <c r="C13" i="12"/>
  <c r="E36" i="12"/>
  <c r="C36" i="12"/>
  <c r="E39" i="12"/>
  <c r="C39" i="12"/>
  <c r="C63" i="12"/>
  <c r="E63" i="12"/>
  <c r="C31" i="12"/>
  <c r="E31" i="12"/>
  <c r="C18" i="12"/>
  <c r="E18" i="12"/>
  <c r="E21" i="12"/>
  <c r="C21" i="12"/>
  <c r="H200" i="12"/>
  <c r="K200" i="12"/>
  <c r="F200" i="12"/>
  <c r="D200" i="12"/>
  <c r="J200" i="12"/>
  <c r="E200" i="12"/>
  <c r="I200" i="12"/>
  <c r="G200" i="12"/>
  <c r="C200" i="12"/>
  <c r="E79" i="12"/>
  <c r="C79" i="12"/>
  <c r="E83" i="12"/>
  <c r="C83" i="12"/>
  <c r="E120" i="12"/>
  <c r="C120" i="12"/>
  <c r="J336" i="12"/>
  <c r="D336" i="12"/>
  <c r="G336" i="12"/>
  <c r="I336" i="12"/>
  <c r="C336" i="12"/>
  <c r="K336" i="12"/>
  <c r="H336" i="12"/>
  <c r="F336" i="12"/>
  <c r="E336" i="12"/>
  <c r="K321" i="12"/>
  <c r="J321" i="12"/>
  <c r="H321" i="12"/>
  <c r="C321" i="12"/>
  <c r="D321" i="12"/>
  <c r="G321" i="12"/>
  <c r="F321" i="12"/>
  <c r="E321" i="12"/>
  <c r="I321" i="12"/>
  <c r="I312" i="12"/>
  <c r="J312" i="12"/>
  <c r="C312" i="12"/>
  <c r="K312" i="12"/>
  <c r="H312" i="12"/>
  <c r="D312" i="12"/>
  <c r="G312" i="12"/>
  <c r="E312" i="12"/>
  <c r="F312" i="12"/>
  <c r="C131" i="12"/>
  <c r="E131" i="12"/>
  <c r="C24" i="12"/>
  <c r="E24" i="12"/>
  <c r="K291" i="12"/>
  <c r="F291" i="12"/>
  <c r="I291" i="12"/>
  <c r="G291" i="12"/>
  <c r="E291" i="12"/>
  <c r="C291" i="12"/>
  <c r="D291" i="12"/>
  <c r="H291" i="12"/>
  <c r="J291" i="12"/>
  <c r="G197" i="12"/>
  <c r="E197" i="12"/>
  <c r="J197" i="12"/>
  <c r="I197" i="12"/>
  <c r="C197" i="12"/>
  <c r="F197" i="12"/>
  <c r="D197" i="12"/>
  <c r="K197" i="12"/>
  <c r="H197" i="12"/>
  <c r="C96" i="12"/>
  <c r="E96" i="12"/>
  <c r="D172" i="12"/>
  <c r="K172" i="12"/>
  <c r="I172" i="12"/>
  <c r="G172" i="12"/>
  <c r="J172" i="12"/>
  <c r="H172" i="12"/>
  <c r="F172" i="12"/>
  <c r="C172" i="12"/>
  <c r="E172" i="12"/>
  <c r="K313" i="12"/>
  <c r="J313" i="12"/>
  <c r="D313" i="12"/>
  <c r="G313" i="12"/>
  <c r="E313" i="12"/>
  <c r="C313" i="12"/>
  <c r="I313" i="12"/>
  <c r="H313" i="12"/>
  <c r="F313" i="12"/>
  <c r="I292" i="12"/>
  <c r="G292" i="12"/>
  <c r="J292" i="12"/>
  <c r="E292" i="12"/>
  <c r="F292" i="12"/>
  <c r="H292" i="12"/>
  <c r="D292" i="12"/>
  <c r="C292" i="12"/>
  <c r="K292" i="12"/>
  <c r="G151" i="12"/>
  <c r="E151" i="12"/>
  <c r="J151" i="12"/>
  <c r="I151" i="12"/>
  <c r="K151" i="12"/>
  <c r="H151" i="12"/>
  <c r="F151" i="12"/>
  <c r="C151" i="12"/>
  <c r="D151" i="12"/>
  <c r="E142" i="12"/>
  <c r="F142" i="12"/>
  <c r="D142" i="12"/>
  <c r="J142" i="12"/>
  <c r="H142" i="12"/>
  <c r="G142" i="12"/>
  <c r="K142" i="12"/>
  <c r="I142" i="12"/>
  <c r="C142" i="12"/>
  <c r="F320" i="12"/>
  <c r="H320" i="12"/>
  <c r="E320" i="12"/>
  <c r="D320" i="12"/>
  <c r="J320" i="12"/>
  <c r="C320" i="12"/>
  <c r="I320" i="12"/>
  <c r="G320" i="12"/>
  <c r="K320" i="12"/>
  <c r="E202" i="12"/>
  <c r="C202" i="12"/>
  <c r="H202" i="12"/>
  <c r="J202" i="12"/>
  <c r="I202" i="12"/>
  <c r="F202" i="12"/>
  <c r="D202" i="12"/>
  <c r="K202" i="12"/>
  <c r="G202" i="12"/>
  <c r="C134" i="12"/>
  <c r="J134" i="12"/>
  <c r="H134" i="12"/>
  <c r="G134" i="12"/>
  <c r="E134" i="12"/>
  <c r="D134" i="12"/>
  <c r="K134" i="12"/>
  <c r="I134" i="12"/>
  <c r="F134" i="12"/>
  <c r="F328" i="12"/>
  <c r="K328" i="12"/>
  <c r="I328" i="12"/>
  <c r="C328" i="12"/>
  <c r="E328" i="12"/>
  <c r="H328" i="12"/>
  <c r="J328" i="12"/>
  <c r="D328" i="12"/>
  <c r="G328" i="12"/>
  <c r="G289" i="12"/>
  <c r="E289" i="12"/>
  <c r="C289" i="12"/>
  <c r="D289" i="12"/>
  <c r="F289" i="12"/>
  <c r="I289" i="12"/>
  <c r="K289" i="12"/>
  <c r="J289" i="12"/>
  <c r="H289" i="12"/>
  <c r="E242" i="12"/>
  <c r="C242" i="12"/>
  <c r="H242" i="12"/>
  <c r="J242" i="12"/>
  <c r="D242" i="12"/>
  <c r="G242" i="12"/>
  <c r="F242" i="12"/>
  <c r="I242" i="12"/>
  <c r="K242" i="12"/>
  <c r="C109" i="12"/>
  <c r="E109" i="12"/>
  <c r="C56" i="12"/>
  <c r="E56" i="12"/>
  <c r="I282" i="12"/>
  <c r="C282" i="12"/>
  <c r="E282" i="12"/>
  <c r="H282" i="12"/>
  <c r="J282" i="12"/>
  <c r="D282" i="12"/>
  <c r="G282" i="12"/>
  <c r="F282" i="12"/>
  <c r="K282" i="12"/>
  <c r="G173" i="12"/>
  <c r="E173" i="12"/>
  <c r="J173" i="12"/>
  <c r="I173" i="12"/>
  <c r="C173" i="12"/>
  <c r="F173" i="12"/>
  <c r="D173" i="12"/>
  <c r="K173" i="12"/>
  <c r="H173" i="12"/>
  <c r="J355" i="12"/>
  <c r="D355" i="12"/>
  <c r="K355" i="12"/>
  <c r="F355" i="12"/>
  <c r="I355" i="12"/>
  <c r="C355" i="12"/>
  <c r="H355" i="12"/>
  <c r="E355" i="12"/>
  <c r="G355" i="12"/>
  <c r="E86" i="12"/>
  <c r="C86" i="12"/>
  <c r="E113" i="12"/>
  <c r="C113" i="12"/>
  <c r="H257" i="12"/>
  <c r="J257" i="12"/>
  <c r="K257" i="12"/>
  <c r="F257" i="12"/>
  <c r="I257" i="12"/>
  <c r="G257" i="12"/>
  <c r="E257" i="12"/>
  <c r="C257" i="12"/>
  <c r="D257" i="12"/>
  <c r="I188" i="12"/>
  <c r="G188" i="12"/>
  <c r="J188" i="12"/>
  <c r="H188" i="12"/>
  <c r="C188" i="12"/>
  <c r="D188" i="12"/>
  <c r="K188" i="12"/>
  <c r="E188" i="12"/>
  <c r="F188" i="12"/>
  <c r="I224" i="12"/>
  <c r="G224" i="12"/>
  <c r="J224" i="12"/>
  <c r="H224" i="12"/>
  <c r="K224" i="12"/>
  <c r="F224" i="12"/>
  <c r="C224" i="12"/>
  <c r="E224" i="12"/>
  <c r="D224" i="12"/>
  <c r="C48" i="12"/>
  <c r="E48" i="12"/>
  <c r="J284" i="12"/>
  <c r="H284" i="12"/>
  <c r="C284" i="12"/>
  <c r="F284" i="12"/>
  <c r="G284" i="12"/>
  <c r="D284" i="12"/>
  <c r="I284" i="12"/>
  <c r="E284" i="12"/>
  <c r="K284" i="12"/>
  <c r="J215" i="12"/>
  <c r="E215" i="12"/>
  <c r="K215" i="12"/>
  <c r="F215" i="12"/>
  <c r="D215" i="12"/>
  <c r="G215" i="12"/>
  <c r="I215" i="12"/>
  <c r="C215" i="12"/>
  <c r="H215" i="12"/>
  <c r="E162" i="12"/>
  <c r="C162" i="12"/>
  <c r="K162" i="12"/>
  <c r="I162" i="12"/>
  <c r="J162" i="12"/>
  <c r="H162" i="12"/>
  <c r="G162" i="12"/>
  <c r="D162" i="12"/>
  <c r="F162" i="12"/>
  <c r="D220" i="12"/>
  <c r="K220" i="12"/>
  <c r="G220" i="12"/>
  <c r="I220" i="12"/>
  <c r="F220" i="12"/>
  <c r="E220" i="12"/>
  <c r="C220" i="12"/>
  <c r="H220" i="12"/>
  <c r="J220" i="12"/>
  <c r="J357" i="12"/>
  <c r="H357" i="12"/>
  <c r="G357" i="12"/>
  <c r="D357" i="12"/>
  <c r="I357" i="12"/>
  <c r="C357" i="12"/>
  <c r="K357" i="12"/>
  <c r="F357" i="12"/>
  <c r="E357" i="12"/>
  <c r="E364" i="12"/>
  <c r="K364" i="12"/>
  <c r="D364" i="12"/>
  <c r="J364" i="12"/>
  <c r="C364" i="12"/>
  <c r="I364" i="12"/>
  <c r="G364" i="12"/>
  <c r="H364" i="12"/>
  <c r="F364" i="12"/>
  <c r="H190" i="12"/>
  <c r="J190" i="12"/>
  <c r="I190" i="12"/>
  <c r="K190" i="12"/>
  <c r="F190" i="12"/>
  <c r="G190" i="12"/>
  <c r="E190" i="12"/>
  <c r="D190" i="12"/>
  <c r="C190" i="12"/>
  <c r="C249" i="12"/>
  <c r="I249" i="12"/>
  <c r="H249" i="12"/>
  <c r="E249" i="12"/>
  <c r="J249" i="12"/>
  <c r="K249" i="12"/>
  <c r="D249" i="12"/>
  <c r="G249" i="12"/>
  <c r="F249" i="12"/>
  <c r="C299" i="12"/>
  <c r="I299" i="12"/>
  <c r="H299" i="12"/>
  <c r="E299" i="12"/>
  <c r="K299" i="12"/>
  <c r="F299" i="12"/>
  <c r="D299" i="12"/>
  <c r="G299" i="12"/>
  <c r="J299" i="12"/>
  <c r="C98" i="12"/>
  <c r="E98" i="12"/>
  <c r="J347" i="12"/>
  <c r="D347" i="12"/>
  <c r="K347" i="12"/>
  <c r="F347" i="12"/>
  <c r="I347" i="12"/>
  <c r="G347" i="12"/>
  <c r="H347" i="12"/>
  <c r="C347" i="12"/>
  <c r="E347" i="12"/>
  <c r="D318" i="12"/>
  <c r="G318" i="12"/>
  <c r="I318" i="12"/>
  <c r="H318" i="12"/>
  <c r="F318" i="12"/>
  <c r="E318" i="12"/>
  <c r="C318" i="12"/>
  <c r="K318" i="12"/>
  <c r="J318" i="12"/>
  <c r="J163" i="12"/>
  <c r="E163" i="12"/>
  <c r="K163" i="12"/>
  <c r="F163" i="12"/>
  <c r="D163" i="12"/>
  <c r="G163" i="12"/>
  <c r="I163" i="12"/>
  <c r="C163" i="12"/>
  <c r="H163" i="12"/>
  <c r="J245" i="12"/>
  <c r="H245" i="12"/>
  <c r="K245" i="12"/>
  <c r="E245" i="12"/>
  <c r="F245" i="12"/>
  <c r="G245" i="12"/>
  <c r="I245" i="12"/>
  <c r="D245" i="12"/>
  <c r="C245" i="12"/>
  <c r="E70" i="12"/>
  <c r="C70" i="12"/>
  <c r="H360" i="12"/>
  <c r="C360" i="12"/>
  <c r="I360" i="12"/>
  <c r="F360" i="12"/>
  <c r="G360" i="12"/>
  <c r="D360" i="12"/>
  <c r="K360" i="12"/>
  <c r="J360" i="12"/>
  <c r="E360" i="12"/>
  <c r="H258" i="12"/>
  <c r="D258" i="12"/>
  <c r="I258" i="12"/>
  <c r="G258" i="12"/>
  <c r="J258" i="12"/>
  <c r="K258" i="12"/>
  <c r="E258" i="12"/>
  <c r="C258" i="12"/>
  <c r="F258" i="12"/>
  <c r="H230" i="12"/>
  <c r="J230" i="12"/>
  <c r="I230" i="12"/>
  <c r="K230" i="12"/>
  <c r="F230" i="12"/>
  <c r="D230" i="12"/>
  <c r="C230" i="12"/>
  <c r="G230" i="12"/>
  <c r="E230" i="12"/>
  <c r="C97" i="12"/>
  <c r="E97" i="12"/>
  <c r="H148" i="12"/>
  <c r="F148" i="12"/>
  <c r="E148" i="12"/>
  <c r="K148" i="12"/>
  <c r="I148" i="12"/>
  <c r="G148" i="12"/>
  <c r="J148" i="12"/>
  <c r="D148" i="12"/>
  <c r="C148" i="12"/>
  <c r="J189" i="12"/>
  <c r="I189" i="12"/>
  <c r="K189" i="12"/>
  <c r="F189" i="12"/>
  <c r="H189" i="12"/>
  <c r="G189" i="12"/>
  <c r="E189" i="12"/>
  <c r="C189" i="12"/>
  <c r="D189" i="12"/>
  <c r="C133" i="12"/>
  <c r="E133" i="12"/>
  <c r="J133" i="12"/>
  <c r="G133" i="12"/>
  <c r="D133" i="12"/>
  <c r="F133" i="12"/>
  <c r="K133" i="12"/>
  <c r="H133" i="12"/>
  <c r="I133" i="12"/>
  <c r="E28" i="12"/>
  <c r="C28" i="12"/>
  <c r="K290" i="12"/>
  <c r="J290" i="12"/>
  <c r="E290" i="12"/>
  <c r="D290" i="12"/>
  <c r="F290" i="12"/>
  <c r="C290" i="12"/>
  <c r="I290" i="12"/>
  <c r="H290" i="12"/>
  <c r="G290" i="12"/>
  <c r="J219" i="12"/>
  <c r="E219" i="12"/>
  <c r="G219" i="12"/>
  <c r="I219" i="12"/>
  <c r="K219" i="12"/>
  <c r="D219" i="12"/>
  <c r="C219" i="12"/>
  <c r="F219" i="12"/>
  <c r="H219" i="12"/>
  <c r="H170" i="12"/>
  <c r="J170" i="12"/>
  <c r="I170" i="12"/>
  <c r="K170" i="12"/>
  <c r="F170" i="12"/>
  <c r="D170" i="12"/>
  <c r="C170" i="12"/>
  <c r="G170" i="12"/>
  <c r="E170" i="12"/>
  <c r="E37" i="12"/>
  <c r="C37" i="12"/>
  <c r="J361" i="12"/>
  <c r="H361" i="12"/>
  <c r="K361" i="12"/>
  <c r="F361" i="12"/>
  <c r="E361" i="12"/>
  <c r="G361" i="12"/>
  <c r="D361" i="12"/>
  <c r="C361" i="12"/>
  <c r="I361" i="12"/>
  <c r="I293" i="12"/>
  <c r="E293" i="12"/>
  <c r="K293" i="12"/>
  <c r="D293" i="12"/>
  <c r="J293" i="12"/>
  <c r="G293" i="12"/>
  <c r="H293" i="12"/>
  <c r="C293" i="12"/>
  <c r="F293" i="12"/>
  <c r="J177" i="12"/>
  <c r="I177" i="12"/>
  <c r="K177" i="12"/>
  <c r="F177" i="12"/>
  <c r="H177" i="12"/>
  <c r="G177" i="12"/>
  <c r="E177" i="12"/>
  <c r="C177" i="12"/>
  <c r="D177" i="12"/>
  <c r="J311" i="12"/>
  <c r="H311" i="12"/>
  <c r="K311" i="12"/>
  <c r="E311" i="12"/>
  <c r="F311" i="12"/>
  <c r="G311" i="12"/>
  <c r="I311" i="12"/>
  <c r="C311" i="12"/>
  <c r="D311" i="12"/>
  <c r="E34" i="12"/>
  <c r="C34" i="12"/>
  <c r="C250" i="12"/>
  <c r="F250" i="12"/>
  <c r="I250" i="12"/>
  <c r="G250" i="12"/>
  <c r="D250" i="12"/>
  <c r="E250" i="12"/>
  <c r="K250" i="12"/>
  <c r="H250" i="12"/>
  <c r="J250" i="12"/>
  <c r="D222" i="12"/>
  <c r="G222" i="12"/>
  <c r="I222" i="12"/>
  <c r="K222" i="12"/>
  <c r="F222" i="12"/>
  <c r="E222" i="12"/>
  <c r="C222" i="12"/>
  <c r="H222" i="12"/>
  <c r="J222" i="12"/>
  <c r="E89" i="12"/>
  <c r="C89" i="12"/>
  <c r="I358" i="12"/>
  <c r="J358" i="12"/>
  <c r="K358" i="12"/>
  <c r="H358" i="12"/>
  <c r="F358" i="12"/>
  <c r="G358" i="12"/>
  <c r="C358" i="12"/>
  <c r="E358" i="12"/>
  <c r="D358" i="12"/>
  <c r="H267" i="12"/>
  <c r="C267" i="12"/>
  <c r="E267" i="12"/>
  <c r="K267" i="12"/>
  <c r="I267" i="12"/>
  <c r="D267" i="12"/>
  <c r="G267" i="12"/>
  <c r="J267" i="12"/>
  <c r="F267" i="12"/>
  <c r="D285" i="12"/>
  <c r="F285" i="12"/>
  <c r="K285" i="12"/>
  <c r="E285" i="12"/>
  <c r="G285" i="12"/>
  <c r="J285" i="12"/>
  <c r="H285" i="12"/>
  <c r="C285" i="12"/>
  <c r="I285" i="12"/>
  <c r="E236" i="12"/>
  <c r="F236" i="12"/>
  <c r="H236" i="12"/>
  <c r="K236" i="12"/>
  <c r="D236" i="12"/>
  <c r="C236" i="12"/>
  <c r="I236" i="12"/>
  <c r="G236" i="12"/>
  <c r="J236" i="12"/>
  <c r="C38" i="12"/>
  <c r="E38" i="12"/>
  <c r="K315" i="12"/>
  <c r="F315" i="12"/>
  <c r="D315" i="12"/>
  <c r="G315" i="12"/>
  <c r="J315" i="12"/>
  <c r="H315" i="12"/>
  <c r="I315" i="12"/>
  <c r="E315" i="12"/>
  <c r="C315" i="12"/>
  <c r="K233" i="12"/>
  <c r="F233" i="12"/>
  <c r="H233" i="12"/>
  <c r="G233" i="12"/>
  <c r="E233" i="12"/>
  <c r="I233" i="12"/>
  <c r="C233" i="12"/>
  <c r="J233" i="12"/>
  <c r="D233" i="12"/>
  <c r="I198" i="12"/>
  <c r="K198" i="12"/>
  <c r="F198" i="12"/>
  <c r="E198" i="12"/>
  <c r="C198" i="12"/>
  <c r="D198" i="12"/>
  <c r="J198" i="12"/>
  <c r="G198" i="12"/>
  <c r="H198" i="12"/>
  <c r="E65" i="12"/>
  <c r="C65" i="12"/>
  <c r="C106" i="12"/>
  <c r="E106" i="12"/>
  <c r="E22" i="12"/>
  <c r="C22" i="12"/>
  <c r="E91" i="12"/>
  <c r="C91" i="12"/>
  <c r="C119" i="12"/>
  <c r="E119" i="12"/>
  <c r="C25" i="12"/>
  <c r="E25" i="12"/>
  <c r="H138" i="12"/>
  <c r="J138" i="12"/>
  <c r="G138" i="12"/>
  <c r="D138" i="12"/>
  <c r="E138" i="12"/>
  <c r="K138" i="12"/>
  <c r="C138" i="12"/>
  <c r="F138" i="12"/>
  <c r="I138" i="12"/>
  <c r="E60" i="12"/>
  <c r="C60" i="12"/>
  <c r="C84" i="12"/>
  <c r="E84" i="12"/>
  <c r="E69" i="6"/>
  <c r="E67" i="6"/>
  <c r="E70" i="6" s="1"/>
  <c r="C76" i="12"/>
  <c r="E76" i="12"/>
  <c r="C30" i="12"/>
  <c r="E30" i="12"/>
  <c r="C123" i="12"/>
  <c r="E123" i="12"/>
  <c r="E100" i="12"/>
  <c r="C100" i="12"/>
  <c r="C103" i="12"/>
  <c r="E103" i="12"/>
  <c r="C112" i="12"/>
  <c r="E112" i="12"/>
  <c r="I268" i="12"/>
  <c r="K268" i="12"/>
  <c r="J268" i="12"/>
  <c r="H268" i="12"/>
  <c r="C268" i="12"/>
  <c r="E268" i="12"/>
  <c r="G268" i="12"/>
  <c r="D268" i="12"/>
  <c r="F268" i="12"/>
  <c r="C199" i="12"/>
  <c r="H199" i="12"/>
  <c r="K199" i="12"/>
  <c r="F199" i="12"/>
  <c r="D199" i="12"/>
  <c r="E199" i="12"/>
  <c r="G199" i="12"/>
  <c r="J199" i="12"/>
  <c r="I199" i="12"/>
  <c r="C143" i="12"/>
  <c r="D143" i="12"/>
  <c r="K143" i="12"/>
  <c r="F143" i="12"/>
  <c r="H143" i="12"/>
  <c r="J143" i="12"/>
  <c r="E143" i="12"/>
  <c r="I143" i="12"/>
  <c r="G143" i="12"/>
  <c r="I152" i="12"/>
  <c r="K152" i="12"/>
  <c r="F152" i="12"/>
  <c r="H152" i="12"/>
  <c r="J152" i="12"/>
  <c r="C152" i="12"/>
  <c r="G152" i="12"/>
  <c r="E152" i="12"/>
  <c r="D152" i="12"/>
  <c r="C341" i="12"/>
  <c r="I341" i="12"/>
  <c r="J341" i="12"/>
  <c r="H341" i="12"/>
  <c r="K341" i="12"/>
  <c r="F341" i="12"/>
  <c r="E341" i="12"/>
  <c r="G341" i="12"/>
  <c r="D341" i="12"/>
  <c r="C287" i="12"/>
  <c r="D287" i="12"/>
  <c r="J287" i="12"/>
  <c r="H287" i="12"/>
  <c r="K287" i="12"/>
  <c r="E287" i="12"/>
  <c r="F287" i="12"/>
  <c r="G287" i="12"/>
  <c r="I287" i="12"/>
  <c r="G141" i="12"/>
  <c r="C141" i="12"/>
  <c r="F141" i="12"/>
  <c r="E141" i="12"/>
  <c r="H141" i="12"/>
  <c r="K141" i="12"/>
  <c r="D141" i="12"/>
  <c r="J141" i="12"/>
  <c r="I141" i="12"/>
  <c r="K203" i="12"/>
  <c r="F203" i="12"/>
  <c r="D203" i="12"/>
  <c r="G203" i="12"/>
  <c r="I203" i="12"/>
  <c r="J203" i="12"/>
  <c r="H203" i="12"/>
  <c r="E203" i="12"/>
  <c r="C203" i="12"/>
  <c r="K303" i="12"/>
  <c r="E303" i="12"/>
  <c r="F303" i="12"/>
  <c r="G303" i="12"/>
  <c r="I303" i="12"/>
  <c r="C303" i="12"/>
  <c r="D303" i="12"/>
  <c r="H303" i="12"/>
  <c r="J303" i="12"/>
  <c r="D350" i="12"/>
  <c r="C350" i="12"/>
  <c r="I350" i="12"/>
  <c r="J350" i="12"/>
  <c r="K350" i="12"/>
  <c r="E350" i="12"/>
  <c r="G350" i="12"/>
  <c r="F350" i="12"/>
  <c r="H350" i="12"/>
  <c r="K175" i="12"/>
  <c r="F175" i="12"/>
  <c r="D175" i="12"/>
  <c r="C175" i="12"/>
  <c r="H175" i="12"/>
  <c r="J175" i="12"/>
  <c r="E175" i="12"/>
  <c r="I175" i="12"/>
  <c r="G175" i="12"/>
  <c r="E77" i="12"/>
  <c r="C77" i="12"/>
  <c r="C307" i="12"/>
  <c r="D307" i="12"/>
  <c r="K307" i="12"/>
  <c r="F307" i="12"/>
  <c r="I307" i="12"/>
  <c r="J307" i="12"/>
  <c r="G307" i="12"/>
  <c r="H307" i="12"/>
  <c r="E307" i="12"/>
  <c r="C149" i="12"/>
  <c r="H149" i="12"/>
  <c r="K149" i="12"/>
  <c r="F149" i="12"/>
  <c r="D149" i="12"/>
  <c r="E149" i="12"/>
  <c r="G149" i="12"/>
  <c r="J149" i="12"/>
  <c r="I149" i="12"/>
  <c r="E160" i="12"/>
  <c r="F160" i="12"/>
  <c r="H160" i="12"/>
  <c r="K160" i="12"/>
  <c r="D160" i="12"/>
  <c r="J160" i="12"/>
  <c r="G160" i="12"/>
  <c r="C160" i="12"/>
  <c r="I160" i="12"/>
  <c r="D176" i="12"/>
  <c r="J176" i="12"/>
  <c r="I176" i="12"/>
  <c r="G176" i="12"/>
  <c r="C176" i="12"/>
  <c r="E176" i="12"/>
  <c r="F176" i="12"/>
  <c r="H176" i="12"/>
  <c r="K176" i="12"/>
  <c r="C324" i="12"/>
  <c r="K324" i="12"/>
  <c r="I324" i="12"/>
  <c r="G324" i="12"/>
  <c r="J324" i="12"/>
  <c r="E324" i="12"/>
  <c r="F324" i="12"/>
  <c r="H324" i="12"/>
  <c r="D324" i="12"/>
  <c r="J191" i="12"/>
  <c r="E191" i="12"/>
  <c r="K191" i="12"/>
  <c r="F191" i="12"/>
  <c r="D191" i="12"/>
  <c r="G191" i="12"/>
  <c r="I191" i="12"/>
  <c r="C191" i="12"/>
  <c r="H191" i="12"/>
  <c r="D135" i="12"/>
  <c r="G135" i="12"/>
  <c r="J135" i="12"/>
  <c r="H135" i="12"/>
  <c r="E135" i="12"/>
  <c r="F135" i="12"/>
  <c r="C135" i="12"/>
  <c r="K135" i="12"/>
  <c r="I135" i="12"/>
  <c r="C129" i="12"/>
  <c r="E129" i="12"/>
  <c r="I362" i="12"/>
  <c r="J362" i="12"/>
  <c r="C362" i="12"/>
  <c r="E362" i="12"/>
  <c r="G362" i="12"/>
  <c r="H362" i="12"/>
  <c r="K362" i="12"/>
  <c r="D362" i="12"/>
  <c r="F362" i="12"/>
  <c r="H271" i="12"/>
  <c r="C271" i="12"/>
  <c r="E271" i="12"/>
  <c r="D271" i="12"/>
  <c r="J271" i="12"/>
  <c r="K271" i="12"/>
  <c r="I271" i="12"/>
  <c r="G271" i="12"/>
  <c r="F271" i="12"/>
  <c r="D281" i="12"/>
  <c r="F281" i="12"/>
  <c r="G281" i="12"/>
  <c r="J281" i="12"/>
  <c r="E281" i="12"/>
  <c r="H281" i="12"/>
  <c r="I281" i="12"/>
  <c r="K281" i="12"/>
  <c r="C281" i="12"/>
  <c r="J171" i="12"/>
  <c r="E171" i="12"/>
  <c r="K171" i="12"/>
  <c r="F171" i="12"/>
  <c r="D171" i="12"/>
  <c r="C171" i="12"/>
  <c r="I171" i="12"/>
  <c r="H171" i="12"/>
  <c r="G171" i="12"/>
  <c r="F304" i="12"/>
  <c r="H304" i="12"/>
  <c r="I304" i="12"/>
  <c r="J304" i="12"/>
  <c r="G304" i="12"/>
  <c r="E304" i="12"/>
  <c r="D304" i="12"/>
  <c r="C304" i="12"/>
  <c r="K304" i="12"/>
  <c r="K359" i="12"/>
  <c r="F359" i="12"/>
  <c r="D359" i="12"/>
  <c r="G359" i="12"/>
  <c r="H359" i="12"/>
  <c r="C359" i="12"/>
  <c r="E359" i="12"/>
  <c r="I359" i="12"/>
  <c r="J359" i="12"/>
  <c r="H210" i="12"/>
  <c r="J210" i="12"/>
  <c r="I210" i="12"/>
  <c r="K210" i="12"/>
  <c r="F210" i="12"/>
  <c r="E210" i="12"/>
  <c r="C210" i="12"/>
  <c r="D210" i="12"/>
  <c r="G210" i="12"/>
  <c r="F266" i="12"/>
  <c r="K266" i="12"/>
  <c r="E266" i="12"/>
  <c r="H266" i="12"/>
  <c r="C266" i="12"/>
  <c r="J266" i="12"/>
  <c r="G266" i="12"/>
  <c r="I266" i="12"/>
  <c r="D266" i="12"/>
  <c r="G193" i="12"/>
  <c r="E193" i="12"/>
  <c r="C193" i="12"/>
  <c r="D193" i="12"/>
  <c r="J193" i="12"/>
  <c r="I193" i="12"/>
  <c r="F193" i="12"/>
  <c r="K193" i="12"/>
  <c r="H193" i="12"/>
  <c r="H366" i="12"/>
  <c r="F366" i="12"/>
  <c r="D366" i="12"/>
  <c r="C366" i="12"/>
  <c r="E366" i="12"/>
  <c r="J366" i="12"/>
  <c r="G366" i="12"/>
  <c r="I366" i="12"/>
  <c r="K366" i="12"/>
  <c r="K275" i="12"/>
  <c r="I275" i="12"/>
  <c r="G275" i="12"/>
  <c r="F275" i="12"/>
  <c r="J275" i="12"/>
  <c r="H275" i="12"/>
  <c r="E275" i="12"/>
  <c r="D275" i="12"/>
  <c r="C275" i="12"/>
  <c r="E310" i="12"/>
  <c r="J310" i="12"/>
  <c r="D310" i="12"/>
  <c r="F310" i="12"/>
  <c r="G310" i="12"/>
  <c r="I310" i="12"/>
  <c r="K310" i="12"/>
  <c r="H310" i="12"/>
  <c r="C310" i="12"/>
  <c r="E244" i="12"/>
  <c r="F244" i="12"/>
  <c r="D244" i="12"/>
  <c r="I244" i="12"/>
  <c r="G244" i="12"/>
  <c r="J244" i="12"/>
  <c r="C244" i="12"/>
  <c r="H244" i="12"/>
  <c r="K244" i="12"/>
  <c r="C46" i="12"/>
  <c r="E46" i="12"/>
  <c r="G323" i="12"/>
  <c r="H323" i="12"/>
  <c r="J323" i="12"/>
  <c r="K323" i="12"/>
  <c r="E323" i="12"/>
  <c r="I323" i="12"/>
  <c r="C323" i="12"/>
  <c r="F323" i="12"/>
  <c r="D323" i="12"/>
  <c r="C229" i="12"/>
  <c r="D229" i="12"/>
  <c r="K229" i="12"/>
  <c r="F229" i="12"/>
  <c r="H229" i="12"/>
  <c r="J229" i="12"/>
  <c r="E229" i="12"/>
  <c r="I229" i="12"/>
  <c r="G229" i="12"/>
  <c r="E180" i="12"/>
  <c r="F180" i="12"/>
  <c r="D180" i="12"/>
  <c r="K180" i="12"/>
  <c r="H180" i="12"/>
  <c r="G180" i="12"/>
  <c r="C180" i="12"/>
  <c r="I180" i="12"/>
  <c r="J180" i="12"/>
  <c r="G140" i="12"/>
  <c r="J140" i="12"/>
  <c r="K140" i="12"/>
  <c r="C140" i="12"/>
  <c r="E140" i="12"/>
  <c r="H140" i="12"/>
  <c r="I140" i="12"/>
  <c r="D140" i="12"/>
  <c r="F140" i="12"/>
  <c r="H182" i="12"/>
  <c r="J182" i="12"/>
  <c r="D182" i="12"/>
  <c r="G182" i="12"/>
  <c r="I182" i="12"/>
  <c r="K182" i="12"/>
  <c r="F182" i="12"/>
  <c r="E182" i="12"/>
  <c r="C182" i="12"/>
  <c r="E12" i="12"/>
  <c r="D12" i="12"/>
  <c r="I12" i="12" s="1"/>
  <c r="K12" i="12" s="1"/>
  <c r="C12" i="12"/>
  <c r="E306" i="12"/>
  <c r="D306" i="12"/>
  <c r="G306" i="12"/>
  <c r="C306" i="12"/>
  <c r="K306" i="12"/>
  <c r="J306" i="12"/>
  <c r="H306" i="12"/>
  <c r="I306" i="12"/>
  <c r="F306" i="12"/>
  <c r="G227" i="12"/>
  <c r="I227" i="12"/>
  <c r="C227" i="12"/>
  <c r="H227" i="12"/>
  <c r="J227" i="12"/>
  <c r="E227" i="12"/>
  <c r="F227" i="12"/>
  <c r="K227" i="12"/>
  <c r="D227" i="12"/>
  <c r="E186" i="12"/>
  <c r="C186" i="12"/>
  <c r="H186" i="12"/>
  <c r="J186" i="12"/>
  <c r="D186" i="12"/>
  <c r="G186" i="12"/>
  <c r="I186" i="12"/>
  <c r="F186" i="12"/>
  <c r="K186" i="12"/>
  <c r="E53" i="12"/>
  <c r="C53" i="12"/>
  <c r="K369" i="12"/>
  <c r="F369" i="12"/>
  <c r="E369" i="12"/>
  <c r="C369" i="12"/>
  <c r="I369" i="12"/>
  <c r="D369" i="12"/>
  <c r="H369" i="12"/>
  <c r="G369" i="12"/>
  <c r="J369" i="12"/>
  <c r="K309" i="12"/>
  <c r="D309" i="12"/>
  <c r="J309" i="12"/>
  <c r="C309" i="12"/>
  <c r="F309" i="12"/>
  <c r="G309" i="12"/>
  <c r="I309" i="12"/>
  <c r="H309" i="12"/>
  <c r="E309" i="12"/>
  <c r="K185" i="12"/>
  <c r="F185" i="12"/>
  <c r="H185" i="12"/>
  <c r="C185" i="12"/>
  <c r="D185" i="12"/>
  <c r="E185" i="12"/>
  <c r="I185" i="12"/>
  <c r="G185" i="12"/>
  <c r="J185" i="12"/>
  <c r="C126" i="12"/>
  <c r="E126" i="12"/>
  <c r="E114" i="12"/>
  <c r="C114" i="12"/>
  <c r="E43" i="12"/>
  <c r="C43" i="12"/>
  <c r="E238" i="12"/>
  <c r="C238" i="12"/>
  <c r="H238" i="12"/>
  <c r="J238" i="12"/>
  <c r="D238" i="12"/>
  <c r="G238" i="12"/>
  <c r="I238" i="12"/>
  <c r="K238" i="12"/>
  <c r="F238" i="12"/>
  <c r="C105" i="12"/>
  <c r="E105" i="12"/>
  <c r="G339" i="12"/>
  <c r="H339" i="12"/>
  <c r="J339" i="12"/>
  <c r="D339" i="12"/>
  <c r="E339" i="12"/>
  <c r="K339" i="12"/>
  <c r="I339" i="12"/>
  <c r="C339" i="12"/>
  <c r="F339" i="12"/>
  <c r="D283" i="12"/>
  <c r="J283" i="12"/>
  <c r="G283" i="12"/>
  <c r="F283" i="12"/>
  <c r="K283" i="12"/>
  <c r="C283" i="12"/>
  <c r="I283" i="12"/>
  <c r="H283" i="12"/>
  <c r="E283" i="12"/>
  <c r="E356" i="12"/>
  <c r="K356" i="12"/>
  <c r="D356" i="12"/>
  <c r="C356" i="12"/>
  <c r="I356" i="12"/>
  <c r="J356" i="12"/>
  <c r="H356" i="12"/>
  <c r="G356" i="12"/>
  <c r="F356" i="12"/>
  <c r="F247" i="12"/>
  <c r="H247" i="12"/>
  <c r="G247" i="12"/>
  <c r="E247" i="12"/>
  <c r="K247" i="12"/>
  <c r="D247" i="12"/>
  <c r="C247" i="12"/>
  <c r="J247" i="12"/>
  <c r="I247" i="12"/>
  <c r="C54" i="12"/>
  <c r="E54" i="12"/>
  <c r="D333" i="12"/>
  <c r="J333" i="12"/>
  <c r="K333" i="12"/>
  <c r="I333" i="12"/>
  <c r="G333" i="12"/>
  <c r="F333" i="12"/>
  <c r="H333" i="12"/>
  <c r="C333" i="12"/>
  <c r="E333" i="12"/>
  <c r="G241" i="12"/>
  <c r="E241" i="12"/>
  <c r="C241" i="12"/>
  <c r="D241" i="12"/>
  <c r="J241" i="12"/>
  <c r="I241" i="12"/>
  <c r="K241" i="12"/>
  <c r="F241" i="12"/>
  <c r="H241" i="12"/>
  <c r="E214" i="12"/>
  <c r="C214" i="12"/>
  <c r="H214" i="12"/>
  <c r="J214" i="12"/>
  <c r="D214" i="12"/>
  <c r="G214" i="12"/>
  <c r="I214" i="12"/>
  <c r="K214" i="12"/>
  <c r="F214" i="12"/>
  <c r="C81" i="12"/>
  <c r="E81" i="12"/>
  <c r="C50" i="12"/>
  <c r="E50" i="12"/>
  <c r="G181" i="12"/>
  <c r="E181" i="12"/>
  <c r="C181" i="12"/>
  <c r="D181" i="12"/>
  <c r="J181" i="12"/>
  <c r="I181" i="12"/>
  <c r="K181" i="12"/>
  <c r="F181" i="12"/>
  <c r="H181" i="12"/>
  <c r="C118" i="12"/>
  <c r="E118" i="12"/>
  <c r="C64" i="12"/>
  <c r="E64" i="12"/>
  <c r="I280" i="12"/>
  <c r="D280" i="12"/>
  <c r="J280" i="12"/>
  <c r="H280" i="12"/>
  <c r="K280" i="12"/>
  <c r="E280" i="12"/>
  <c r="G280" i="12"/>
  <c r="C280" i="12"/>
  <c r="F280" i="12"/>
  <c r="C211" i="12"/>
  <c r="H211" i="12"/>
  <c r="K211" i="12"/>
  <c r="F211" i="12"/>
  <c r="D211" i="12"/>
  <c r="E211" i="12"/>
  <c r="G211" i="12"/>
  <c r="J211" i="12"/>
  <c r="I211" i="12"/>
  <c r="J155" i="12"/>
  <c r="I155" i="12"/>
  <c r="K155" i="12"/>
  <c r="F155" i="12"/>
  <c r="H155" i="12"/>
  <c r="G155" i="12"/>
  <c r="E155" i="12"/>
  <c r="C155" i="12"/>
  <c r="D155" i="12"/>
  <c r="H204" i="12"/>
  <c r="C204" i="12"/>
  <c r="D204" i="12"/>
  <c r="K204" i="12"/>
  <c r="I204" i="12"/>
  <c r="G204" i="12"/>
  <c r="J204" i="12"/>
  <c r="E204" i="12"/>
  <c r="F204" i="12"/>
  <c r="C353" i="12"/>
  <c r="I353" i="12"/>
  <c r="J353" i="12"/>
  <c r="H353" i="12"/>
  <c r="D353" i="12"/>
  <c r="K353" i="12"/>
  <c r="E353" i="12"/>
  <c r="G353" i="12"/>
  <c r="F353" i="12"/>
  <c r="K335" i="12"/>
  <c r="E335" i="12"/>
  <c r="G335" i="12"/>
  <c r="J335" i="12"/>
  <c r="D335" i="12"/>
  <c r="C335" i="12"/>
  <c r="F335" i="12"/>
  <c r="I335" i="12"/>
  <c r="H335" i="12"/>
  <c r="C169" i="12"/>
  <c r="D169" i="12"/>
  <c r="J169" i="12"/>
  <c r="I169" i="12"/>
  <c r="E169" i="12"/>
  <c r="K169" i="12"/>
  <c r="H169" i="12"/>
  <c r="G169" i="12"/>
  <c r="F169" i="12"/>
  <c r="K265" i="12"/>
  <c r="E265" i="12"/>
  <c r="G265" i="12"/>
  <c r="J265" i="12"/>
  <c r="D265" i="12"/>
  <c r="C265" i="12"/>
  <c r="F265" i="12"/>
  <c r="H265" i="12"/>
  <c r="I265" i="12"/>
  <c r="C27" i="12"/>
  <c r="E27" i="12"/>
  <c r="E107" i="12"/>
  <c r="E68" i="12"/>
  <c r="C68" i="12"/>
  <c r="E124" i="12"/>
  <c r="E47" i="12"/>
  <c r="E92" i="12"/>
  <c r="E67" i="12"/>
  <c r="C67" i="12"/>
  <c r="C115" i="12"/>
  <c r="E115" i="12"/>
  <c r="D168" i="12"/>
  <c r="J168" i="12"/>
  <c r="I168" i="12"/>
  <c r="G168" i="12"/>
  <c r="C168" i="12"/>
  <c r="E168" i="12"/>
  <c r="F168" i="12"/>
  <c r="K168" i="12"/>
  <c r="H168" i="12"/>
  <c r="C15" i="12"/>
  <c r="E15" i="12"/>
  <c r="C74" i="12"/>
  <c r="E74" i="12"/>
  <c r="C23" i="12"/>
  <c r="E23" i="12"/>
  <c r="E121" i="12"/>
  <c r="C121" i="12"/>
  <c r="E125" i="12"/>
  <c r="C125" i="12"/>
  <c r="C32" i="12"/>
  <c r="E32" i="12"/>
  <c r="E108" i="12"/>
  <c r="C108" i="12"/>
  <c r="C59" i="12"/>
  <c r="E59" i="12"/>
  <c r="C99" i="12"/>
  <c r="E99" i="12"/>
  <c r="G351" i="12"/>
  <c r="H351" i="12"/>
  <c r="J351" i="12"/>
  <c r="I351" i="12"/>
  <c r="E351" i="12"/>
  <c r="K351" i="12"/>
  <c r="D351" i="12"/>
  <c r="C351" i="12"/>
  <c r="F351" i="12"/>
  <c r="D327" i="12"/>
  <c r="F327" i="12"/>
  <c r="G327" i="12"/>
  <c r="J327" i="12"/>
  <c r="K327" i="12"/>
  <c r="C327" i="12"/>
  <c r="E327" i="12"/>
  <c r="H327" i="12"/>
  <c r="I327" i="12"/>
  <c r="G167" i="12"/>
  <c r="I167" i="12"/>
  <c r="J167" i="12"/>
  <c r="E167" i="12"/>
  <c r="H167" i="12"/>
  <c r="K167" i="12"/>
  <c r="D167" i="12"/>
  <c r="C167" i="12"/>
  <c r="F167" i="12"/>
  <c r="G261" i="12"/>
  <c r="I261" i="12"/>
  <c r="J261" i="12"/>
  <c r="H261" i="12"/>
  <c r="C261" i="12"/>
  <c r="E261" i="12"/>
  <c r="D261" i="12"/>
  <c r="K261" i="12"/>
  <c r="F261" i="12"/>
  <c r="E78" i="12"/>
  <c r="C78" i="12"/>
  <c r="F326" i="12"/>
  <c r="G326" i="12"/>
  <c r="I326" i="12"/>
  <c r="K326" i="12"/>
  <c r="E326" i="12"/>
  <c r="D326" i="12"/>
  <c r="C326" i="12"/>
  <c r="J326" i="12"/>
  <c r="H326" i="12"/>
  <c r="E288" i="12"/>
  <c r="D288" i="12"/>
  <c r="K288" i="12"/>
  <c r="C288" i="12"/>
  <c r="F288" i="12"/>
  <c r="H288" i="12"/>
  <c r="J288" i="12"/>
  <c r="G288" i="12"/>
  <c r="I288" i="12"/>
  <c r="C117" i="12"/>
  <c r="E117" i="12"/>
  <c r="K147" i="12"/>
  <c r="F147" i="12"/>
  <c r="H147" i="12"/>
  <c r="G147" i="12"/>
  <c r="E147" i="12"/>
  <c r="I147" i="12"/>
  <c r="C147" i="12"/>
  <c r="J147" i="12"/>
  <c r="D147" i="12"/>
  <c r="K161" i="12"/>
  <c r="F161" i="12"/>
  <c r="H161" i="12"/>
  <c r="G161" i="12"/>
  <c r="E161" i="12"/>
  <c r="C161" i="12"/>
  <c r="D161" i="12"/>
  <c r="J161" i="12"/>
  <c r="I161" i="12"/>
  <c r="K329" i="12"/>
  <c r="I329" i="12"/>
  <c r="G329" i="12"/>
  <c r="F329" i="12"/>
  <c r="H329" i="12"/>
  <c r="C329" i="12"/>
  <c r="E329" i="12"/>
  <c r="J329" i="12"/>
  <c r="D329" i="12"/>
  <c r="G269" i="12"/>
  <c r="J269" i="12"/>
  <c r="D269" i="12"/>
  <c r="F269" i="12"/>
  <c r="K269" i="12"/>
  <c r="E269" i="12"/>
  <c r="H269" i="12"/>
  <c r="C269" i="12"/>
  <c r="I269" i="12"/>
  <c r="E94" i="12"/>
  <c r="C94" i="12"/>
  <c r="K319" i="12"/>
  <c r="E319" i="12"/>
  <c r="F319" i="12"/>
  <c r="C319" i="12"/>
  <c r="D319" i="12"/>
  <c r="I319" i="12"/>
  <c r="H319" i="12"/>
  <c r="G319" i="12"/>
  <c r="J319" i="12"/>
  <c r="E322" i="12"/>
  <c r="D322" i="12"/>
  <c r="G322" i="12"/>
  <c r="C322" i="12"/>
  <c r="I322" i="12"/>
  <c r="H322" i="12"/>
  <c r="K322" i="12"/>
  <c r="F322" i="12"/>
  <c r="J322" i="12"/>
  <c r="K325" i="12"/>
  <c r="D325" i="12"/>
  <c r="G325" i="12"/>
  <c r="I325" i="12"/>
  <c r="C325" i="12"/>
  <c r="F325" i="12"/>
  <c r="H325" i="12"/>
  <c r="E325" i="12"/>
  <c r="J325" i="12"/>
  <c r="C343" i="12"/>
  <c r="E343" i="12"/>
  <c r="J343" i="12"/>
  <c r="I343" i="12"/>
  <c r="K343" i="12"/>
  <c r="F343" i="12"/>
  <c r="D343" i="12"/>
  <c r="G343" i="12"/>
  <c r="H343" i="12"/>
  <c r="J302" i="12"/>
  <c r="K302" i="12"/>
  <c r="D302" i="12"/>
  <c r="G302" i="12"/>
  <c r="I302" i="12"/>
  <c r="H302" i="12"/>
  <c r="F302" i="12"/>
  <c r="C302" i="12"/>
  <c r="E302" i="12"/>
  <c r="C159" i="12"/>
  <c r="H159" i="12"/>
  <c r="J159" i="12"/>
  <c r="E159" i="12"/>
  <c r="K159" i="12"/>
  <c r="F159" i="12"/>
  <c r="D159" i="12"/>
  <c r="G159" i="12"/>
  <c r="I159" i="12"/>
  <c r="K296" i="12"/>
  <c r="H296" i="12"/>
  <c r="F296" i="12"/>
  <c r="G296" i="12"/>
  <c r="I296" i="12"/>
  <c r="J296" i="12"/>
  <c r="C296" i="12"/>
  <c r="E296" i="12"/>
  <c r="D296" i="12"/>
  <c r="C62" i="12"/>
  <c r="E62" i="12"/>
  <c r="D344" i="12"/>
  <c r="J344" i="12"/>
  <c r="I344" i="12"/>
  <c r="F344" i="12"/>
  <c r="G344" i="12"/>
  <c r="E344" i="12"/>
  <c r="K344" i="12"/>
  <c r="H344" i="12"/>
  <c r="C344" i="12"/>
  <c r="J237" i="12"/>
  <c r="I237" i="12"/>
  <c r="G237" i="12"/>
  <c r="E237" i="12"/>
  <c r="F237" i="12"/>
  <c r="D237" i="12"/>
  <c r="K237" i="12"/>
  <c r="H237" i="12"/>
  <c r="C237" i="12"/>
  <c r="C73" i="12"/>
  <c r="E73" i="12"/>
  <c r="G273" i="12"/>
  <c r="J273" i="12"/>
  <c r="H273" i="12"/>
  <c r="C273" i="12"/>
  <c r="I273" i="12"/>
  <c r="E273" i="12"/>
  <c r="D273" i="12"/>
  <c r="K273" i="12"/>
  <c r="F273" i="12"/>
  <c r="F254" i="12"/>
  <c r="H254" i="12"/>
  <c r="I254" i="12"/>
  <c r="J254" i="12"/>
  <c r="G254" i="12"/>
  <c r="E254" i="12"/>
  <c r="D254" i="12"/>
  <c r="K254" i="12"/>
  <c r="C254" i="12"/>
  <c r="F276" i="12"/>
  <c r="G276" i="12"/>
  <c r="I276" i="12"/>
  <c r="K276" i="12"/>
  <c r="E276" i="12"/>
  <c r="D276" i="12"/>
  <c r="H276" i="12"/>
  <c r="J276" i="12"/>
  <c r="C276" i="12"/>
  <c r="D228" i="12"/>
  <c r="C228" i="12"/>
  <c r="E228" i="12"/>
  <c r="F228" i="12"/>
  <c r="K228" i="12"/>
  <c r="H228" i="12"/>
  <c r="J228" i="12"/>
  <c r="I228" i="12"/>
  <c r="G228" i="12"/>
  <c r="C205" i="12"/>
  <c r="D205" i="12"/>
  <c r="K205" i="12"/>
  <c r="F205" i="12"/>
  <c r="H205" i="12"/>
  <c r="J205" i="12"/>
  <c r="E205" i="12"/>
  <c r="I205" i="12"/>
  <c r="G205" i="12"/>
  <c r="F137" i="12"/>
  <c r="D137" i="12"/>
  <c r="K137" i="12"/>
  <c r="C137" i="12"/>
  <c r="E137" i="12"/>
  <c r="H137" i="12"/>
  <c r="G137" i="12"/>
  <c r="J137" i="12"/>
  <c r="I137" i="12"/>
  <c r="E352" i="12"/>
  <c r="K352" i="12"/>
  <c r="H352" i="12"/>
  <c r="C352" i="12"/>
  <c r="I352" i="12"/>
  <c r="G352" i="12"/>
  <c r="D352" i="12"/>
  <c r="F352" i="12"/>
  <c r="J352" i="12"/>
  <c r="G251" i="12"/>
  <c r="C251" i="12"/>
  <c r="D251" i="12"/>
  <c r="E251" i="12"/>
  <c r="H251" i="12"/>
  <c r="K251" i="12"/>
  <c r="J251" i="12"/>
  <c r="F251" i="12"/>
  <c r="I251" i="12"/>
  <c r="H226" i="12"/>
  <c r="J226" i="12"/>
  <c r="D226" i="12"/>
  <c r="F226" i="12"/>
  <c r="K226" i="12"/>
  <c r="I226" i="12"/>
  <c r="C226" i="12"/>
  <c r="E226" i="12"/>
  <c r="G226" i="12"/>
  <c r="C93" i="12"/>
  <c r="E93" i="12"/>
  <c r="C88" i="12"/>
  <c r="E88" i="12"/>
  <c r="I274" i="12"/>
  <c r="C274" i="12"/>
  <c r="J274" i="12"/>
  <c r="D274" i="12"/>
  <c r="G274" i="12"/>
  <c r="H274" i="12"/>
  <c r="F274" i="12"/>
  <c r="E274" i="12"/>
  <c r="K274" i="12"/>
  <c r="K165" i="12"/>
  <c r="F165" i="12"/>
  <c r="H165" i="12"/>
  <c r="C165" i="12"/>
  <c r="D165" i="12"/>
  <c r="G165" i="12"/>
  <c r="J165" i="12"/>
  <c r="E165" i="12"/>
  <c r="I165" i="12"/>
  <c r="H342" i="12"/>
  <c r="F342" i="12"/>
  <c r="D342" i="12"/>
  <c r="C342" i="12"/>
  <c r="E342" i="12"/>
  <c r="J342" i="12"/>
  <c r="G342" i="12"/>
  <c r="I342" i="12"/>
  <c r="K342" i="12"/>
  <c r="E16" i="12"/>
  <c r="C16" i="12"/>
  <c r="C49" i="12"/>
  <c r="E49" i="12"/>
  <c r="I150" i="12"/>
  <c r="G150" i="12"/>
  <c r="J150" i="12"/>
  <c r="E150" i="12"/>
  <c r="F150" i="12"/>
  <c r="H150" i="12"/>
  <c r="K150" i="12"/>
  <c r="D150" i="12"/>
  <c r="C150" i="12"/>
  <c r="J264" i="12"/>
  <c r="H264" i="12"/>
  <c r="K264" i="12"/>
  <c r="F264" i="12"/>
  <c r="G264" i="12"/>
  <c r="I264" i="12"/>
  <c r="D264" i="12"/>
  <c r="C264" i="12"/>
  <c r="E264" i="12"/>
  <c r="K195" i="12"/>
  <c r="F195" i="12"/>
  <c r="D195" i="12"/>
  <c r="G195" i="12"/>
  <c r="I195" i="12"/>
  <c r="C195" i="12"/>
  <c r="H195" i="12"/>
  <c r="J195" i="12"/>
  <c r="E195" i="12"/>
  <c r="J139" i="12"/>
  <c r="E139" i="12"/>
  <c r="H139" i="12"/>
  <c r="F139" i="12"/>
  <c r="D139" i="12"/>
  <c r="G139" i="12"/>
  <c r="C139" i="12"/>
  <c r="I139" i="12"/>
  <c r="K139" i="12"/>
  <c r="H144" i="12"/>
  <c r="J144" i="12"/>
  <c r="D144" i="12"/>
  <c r="G144" i="12"/>
  <c r="I144" i="12"/>
  <c r="K144" i="12"/>
  <c r="F144" i="12"/>
  <c r="E144" i="12"/>
  <c r="C144" i="12"/>
  <c r="D370" i="12"/>
  <c r="F370" i="12"/>
  <c r="E370" i="12"/>
  <c r="G370" i="12"/>
  <c r="J370" i="12"/>
  <c r="K370" i="12"/>
  <c r="I370" i="12"/>
  <c r="C370" i="12"/>
  <c r="H370" i="12"/>
  <c r="G279" i="12"/>
  <c r="F279" i="12"/>
  <c r="D279" i="12"/>
  <c r="J279" i="12"/>
  <c r="H279" i="12"/>
  <c r="E279" i="12"/>
  <c r="K279" i="12"/>
  <c r="C279" i="12"/>
  <c r="I279" i="12"/>
  <c r="G331" i="12"/>
  <c r="J331" i="12"/>
  <c r="D331" i="12"/>
  <c r="F331" i="12"/>
  <c r="C331" i="12"/>
  <c r="E331" i="12"/>
  <c r="H331" i="12"/>
  <c r="I331" i="12"/>
  <c r="K331" i="12"/>
  <c r="K246" i="12"/>
  <c r="H246" i="12"/>
  <c r="I246" i="12"/>
  <c r="J246" i="12"/>
  <c r="C246" i="12"/>
  <c r="G246" i="12"/>
  <c r="E246" i="12"/>
  <c r="F246" i="12"/>
  <c r="D246" i="12"/>
  <c r="C66" i="12"/>
  <c r="E66" i="12"/>
  <c r="K221" i="12"/>
  <c r="F221" i="12"/>
  <c r="H221" i="12"/>
  <c r="G221" i="12"/>
  <c r="E221" i="12"/>
  <c r="C221" i="12"/>
  <c r="D221" i="12"/>
  <c r="J221" i="12"/>
  <c r="I221" i="12"/>
  <c r="I174" i="12"/>
  <c r="K174" i="12"/>
  <c r="F174" i="12"/>
  <c r="E174" i="12"/>
  <c r="C174" i="12"/>
  <c r="H174" i="12"/>
  <c r="J174" i="12"/>
  <c r="G174" i="12"/>
  <c r="D174" i="12"/>
  <c r="E41" i="12"/>
  <c r="C41" i="12"/>
  <c r="I368" i="12"/>
  <c r="F368" i="12"/>
  <c r="G368" i="12"/>
  <c r="H368" i="12"/>
  <c r="C368" i="12"/>
  <c r="K368" i="12"/>
  <c r="J368" i="12"/>
  <c r="E368" i="12"/>
  <c r="D368" i="12"/>
  <c r="K259" i="12"/>
  <c r="D259" i="12"/>
  <c r="J259" i="12"/>
  <c r="C259" i="12"/>
  <c r="F259" i="12"/>
  <c r="G259" i="12"/>
  <c r="I259" i="12"/>
  <c r="H259" i="12"/>
  <c r="E259" i="12"/>
  <c r="I234" i="12"/>
  <c r="D234" i="12"/>
  <c r="G234" i="12"/>
  <c r="E234" i="12"/>
  <c r="C234" i="12"/>
  <c r="K234" i="12"/>
  <c r="J234" i="12"/>
  <c r="F234" i="12"/>
  <c r="H234" i="12"/>
  <c r="E101" i="12"/>
  <c r="C101" i="12"/>
  <c r="C72" i="12"/>
  <c r="E72" i="12"/>
  <c r="J278" i="12"/>
  <c r="D278" i="12"/>
  <c r="G278" i="12"/>
  <c r="F278" i="12"/>
  <c r="K278" i="12"/>
  <c r="I278" i="12"/>
  <c r="C278" i="12"/>
  <c r="E278" i="12"/>
  <c r="H278" i="12"/>
  <c r="K209" i="12"/>
  <c r="F209" i="12"/>
  <c r="H209" i="12"/>
  <c r="G209" i="12"/>
  <c r="E209" i="12"/>
  <c r="C209" i="12"/>
  <c r="D209" i="12"/>
  <c r="J209" i="12"/>
  <c r="I209" i="12"/>
  <c r="K153" i="12"/>
  <c r="F153" i="12"/>
  <c r="D153" i="12"/>
  <c r="G153" i="12"/>
  <c r="I153" i="12"/>
  <c r="C153" i="12"/>
  <c r="H153" i="12"/>
  <c r="J153" i="12"/>
  <c r="E153" i="12"/>
  <c r="D196" i="12"/>
  <c r="K196" i="12"/>
  <c r="I196" i="12"/>
  <c r="G196" i="12"/>
  <c r="J196" i="12"/>
  <c r="E196" i="12"/>
  <c r="F196" i="12"/>
  <c r="H196" i="12"/>
  <c r="C196" i="12"/>
  <c r="E82" i="12"/>
  <c r="C82" i="12"/>
  <c r="K295" i="12"/>
  <c r="E295" i="12"/>
  <c r="F295" i="12"/>
  <c r="G295" i="12"/>
  <c r="I295" i="12"/>
  <c r="C295" i="12"/>
  <c r="D295" i="12"/>
  <c r="J295" i="12"/>
  <c r="H295" i="12"/>
  <c r="D240" i="12"/>
  <c r="C240" i="12"/>
  <c r="I240" i="12"/>
  <c r="G240" i="12"/>
  <c r="J240" i="12"/>
  <c r="E240" i="12"/>
  <c r="F240" i="12"/>
  <c r="H240" i="12"/>
  <c r="K240" i="12"/>
  <c r="G363" i="12"/>
  <c r="H363" i="12"/>
  <c r="J363" i="12"/>
  <c r="D363" i="12"/>
  <c r="E363" i="12"/>
  <c r="K363" i="12"/>
  <c r="I363" i="12"/>
  <c r="C363" i="12"/>
  <c r="F363" i="12"/>
  <c r="E300" i="12"/>
  <c r="K300" i="12"/>
  <c r="C300" i="12"/>
  <c r="F300" i="12"/>
  <c r="H300" i="12"/>
  <c r="G300" i="12"/>
  <c r="J300" i="12"/>
  <c r="I300" i="12"/>
  <c r="D300" i="12"/>
  <c r="G179" i="12"/>
  <c r="I179" i="12"/>
  <c r="J179" i="12"/>
  <c r="H179" i="12"/>
  <c r="K179" i="12"/>
  <c r="E179" i="12"/>
  <c r="C179" i="12"/>
  <c r="D179" i="12"/>
  <c r="F179" i="12"/>
  <c r="H340" i="12"/>
  <c r="C340" i="12"/>
  <c r="D340" i="12"/>
  <c r="J340" i="12"/>
  <c r="I340" i="12"/>
  <c r="F340" i="12"/>
  <c r="G340" i="12"/>
  <c r="E340" i="12"/>
  <c r="K340" i="12"/>
  <c r="E102" i="12"/>
  <c r="C102" i="12"/>
  <c r="E338" i="12"/>
  <c r="G338" i="12"/>
  <c r="H338" i="12"/>
  <c r="K338" i="12"/>
  <c r="J338" i="12"/>
  <c r="F338" i="12"/>
  <c r="I338" i="12"/>
  <c r="C338" i="12"/>
  <c r="D338" i="12"/>
  <c r="E248" i="12"/>
  <c r="J248" i="12"/>
  <c r="G248" i="12"/>
  <c r="H248" i="12"/>
  <c r="I248" i="12"/>
  <c r="C248" i="12"/>
  <c r="K248" i="12"/>
  <c r="F248" i="12"/>
  <c r="D248" i="12"/>
  <c r="E156" i="12"/>
  <c r="D156" i="12"/>
  <c r="H156" i="12"/>
  <c r="C156" i="12"/>
  <c r="F156" i="12"/>
  <c r="K156" i="12"/>
  <c r="I156" i="12"/>
  <c r="J156" i="12"/>
  <c r="G156" i="12"/>
  <c r="D132" i="12"/>
  <c r="J132" i="12"/>
  <c r="G132" i="12"/>
  <c r="E132" i="12"/>
  <c r="H132" i="12"/>
  <c r="C132" i="12"/>
  <c r="K132" i="12"/>
  <c r="F132" i="12"/>
  <c r="I132" i="12"/>
  <c r="C58" i="12"/>
  <c r="E58" i="12"/>
  <c r="E55" i="12"/>
  <c r="C51" i="12"/>
  <c r="E51" i="12"/>
  <c r="E26" i="12"/>
  <c r="E18" i="6"/>
  <c r="E24" i="6" s="1"/>
  <c r="E26" i="6" s="1"/>
  <c r="E27" i="6" s="1"/>
  <c r="G12" i="5"/>
  <c r="H12" i="5" s="1"/>
  <c r="M12" i="5" s="1"/>
  <c r="E71" i="6" l="1"/>
  <c r="E73" i="6" s="1"/>
  <c r="E75" i="6" s="1"/>
  <c r="E8" i="12" a="1"/>
  <c r="E8" i="12" s="1"/>
  <c r="F12" i="12"/>
  <c r="G12" i="12" s="1"/>
  <c r="H12" i="12" s="1"/>
  <c r="M12" i="12" s="1"/>
  <c r="E80" i="6"/>
  <c r="E20" i="6"/>
  <c r="E22" i="6" s="1"/>
  <c r="J12" i="5"/>
  <c r="E76" i="6" l="1"/>
  <c r="G22" i="6"/>
  <c r="E81" i="6"/>
  <c r="E82" i="6" s="1"/>
  <c r="E84" i="6" s="1"/>
  <c r="E77" i="6"/>
  <c r="J12" i="12"/>
  <c r="D13" i="12" s="1"/>
  <c r="G24" i="6"/>
  <c r="H32" i="6" s="1"/>
  <c r="G19" i="6"/>
  <c r="H19" i="6" s="1"/>
  <c r="E43" i="6"/>
  <c r="E56" i="6" s="1"/>
  <c r="F3" i="11" s="1"/>
  <c r="D13" i="5"/>
  <c r="I13" i="12" l="1"/>
  <c r="F13" i="12"/>
  <c r="I13" i="5"/>
  <c r="F13" i="5"/>
  <c r="G13" i="12" l="1"/>
  <c r="H13" i="12" s="1"/>
  <c r="M13" i="12" s="1"/>
  <c r="K13" i="12"/>
  <c r="G13" i="5"/>
  <c r="H13" i="5" s="1"/>
  <c r="M13" i="5" s="1"/>
  <c r="K13" i="5"/>
  <c r="J13" i="12" l="1"/>
  <c r="J13" i="5"/>
  <c r="D14" i="5"/>
  <c r="D14" i="12" l="1"/>
  <c r="I14" i="5"/>
  <c r="F14" i="5"/>
  <c r="F14" i="12" l="1"/>
  <c r="I14" i="12"/>
  <c r="G14" i="5"/>
  <c r="H14" i="5" s="1"/>
  <c r="M14" i="5" s="1"/>
  <c r="K14" i="5"/>
  <c r="K14" i="12" l="1"/>
  <c r="G14" i="12"/>
  <c r="H14" i="12" s="1"/>
  <c r="M14" i="12" s="1"/>
  <c r="J14" i="5"/>
  <c r="J14" i="12" l="1"/>
  <c r="D15" i="5"/>
  <c r="D15" i="12" l="1"/>
  <c r="I15" i="5"/>
  <c r="F15" i="5"/>
  <c r="I15" i="12" l="1"/>
  <c r="F15" i="12"/>
  <c r="G15" i="5"/>
  <c r="H15" i="5" s="1"/>
  <c r="M15" i="5" s="1"/>
  <c r="K15" i="5"/>
  <c r="G15" i="12" l="1"/>
  <c r="H15" i="12" s="1"/>
  <c r="M15" i="12" s="1"/>
  <c r="K15" i="12"/>
  <c r="J15" i="5"/>
  <c r="J15" i="12" l="1"/>
  <c r="D16" i="5"/>
  <c r="D16" i="12" l="1"/>
  <c r="I16" i="5"/>
  <c r="F16" i="5"/>
  <c r="I16" i="12" l="1"/>
  <c r="K16" i="12" s="1"/>
  <c r="F16" i="12"/>
  <c r="G16" i="5"/>
  <c r="H16" i="5" s="1"/>
  <c r="M16" i="5" s="1"/>
  <c r="K16" i="5"/>
  <c r="G16" i="12" l="1"/>
  <c r="H16" i="12" s="1"/>
  <c r="M16" i="12" s="1"/>
  <c r="J16" i="5"/>
  <c r="J16" i="12" l="1"/>
  <c r="D17" i="5"/>
  <c r="D17" i="12" l="1"/>
  <c r="I17" i="5"/>
  <c r="F17" i="5"/>
  <c r="I17" i="12" l="1"/>
  <c r="K17" i="12" s="1"/>
  <c r="F17" i="12"/>
  <c r="K17" i="5"/>
  <c r="G17" i="5"/>
  <c r="H17" i="5" s="1"/>
  <c r="M17" i="5" s="1"/>
  <c r="G17" i="12" l="1"/>
  <c r="H17" i="12" s="1"/>
  <c r="M17" i="12" s="1"/>
  <c r="J17" i="5"/>
  <c r="D18" i="5" s="1"/>
  <c r="J17" i="12" l="1"/>
  <c r="D18" i="12" s="1"/>
  <c r="I18" i="5"/>
  <c r="K18" i="5" s="1"/>
  <c r="F18" i="5"/>
  <c r="F18" i="12" l="1"/>
  <c r="I18" i="12"/>
  <c r="K18" i="12" s="1"/>
  <c r="G18" i="5"/>
  <c r="H18" i="5" s="1"/>
  <c r="M18" i="5" s="1"/>
  <c r="G18" i="12" l="1"/>
  <c r="H18" i="12" s="1"/>
  <c r="M18" i="12" s="1"/>
  <c r="J18" i="5"/>
  <c r="D19" i="5" s="1"/>
  <c r="J18" i="12" l="1"/>
  <c r="D19" i="12" s="1"/>
  <c r="I19" i="5"/>
  <c r="K19" i="5" s="1"/>
  <c r="F19" i="5"/>
  <c r="I19" i="12" l="1"/>
  <c r="K19" i="12" s="1"/>
  <c r="F19" i="12"/>
  <c r="G19" i="5"/>
  <c r="H19" i="5" s="1"/>
  <c r="M19" i="5" s="1"/>
  <c r="G19" i="12" l="1"/>
  <c r="H19" i="12" s="1"/>
  <c r="M19" i="12" s="1"/>
  <c r="J19" i="5"/>
  <c r="D20" i="5" s="1"/>
  <c r="J19" i="12" l="1"/>
  <c r="D20" i="12" s="1"/>
  <c r="I20" i="12" s="1"/>
  <c r="K20" i="12" s="1"/>
  <c r="I20" i="5"/>
  <c r="K20" i="5" s="1"/>
  <c r="F20" i="5"/>
  <c r="F20" i="12" l="1"/>
  <c r="G20" i="12" s="1"/>
  <c r="H20" i="12" s="1"/>
  <c r="M20" i="12" s="1"/>
  <c r="G20" i="5"/>
  <c r="H20" i="5" s="1"/>
  <c r="M20" i="5" s="1"/>
  <c r="J20" i="12" l="1"/>
  <c r="D21" i="12" s="1"/>
  <c r="I21" i="12" s="1"/>
  <c r="K21" i="12" s="1"/>
  <c r="J20" i="5"/>
  <c r="D21" i="5" s="1"/>
  <c r="F21" i="12" l="1"/>
  <c r="G21" i="12" s="1"/>
  <c r="H21" i="12" s="1"/>
  <c r="M21" i="12" s="1"/>
  <c r="I21" i="5"/>
  <c r="K21" i="5" s="1"/>
  <c r="F21" i="5"/>
  <c r="J21" i="12" l="1"/>
  <c r="D22" i="12" s="1"/>
  <c r="I22" i="12" s="1"/>
  <c r="K22" i="12" s="1"/>
  <c r="G21" i="5"/>
  <c r="H21" i="5" s="1"/>
  <c r="M21" i="5" s="1"/>
  <c r="F22" i="12" l="1"/>
  <c r="G22" i="12" s="1"/>
  <c r="H22" i="12" s="1"/>
  <c r="J21" i="5"/>
  <c r="D22" i="5" s="1"/>
  <c r="M22" i="12" l="1"/>
  <c r="J22" i="12"/>
  <c r="D23" i="12" s="1"/>
  <c r="I23" i="12" s="1"/>
  <c r="K23" i="12" s="1"/>
  <c r="I22" i="5"/>
  <c r="K22" i="5" s="1"/>
  <c r="F22" i="5"/>
  <c r="F23" i="12" l="1"/>
  <c r="G23" i="12" s="1"/>
  <c r="H23" i="12" s="1"/>
  <c r="M23" i="12" s="1"/>
  <c r="G22" i="5"/>
  <c r="H22" i="5" s="1"/>
  <c r="M22" i="5" s="1"/>
  <c r="J23" i="12" l="1"/>
  <c r="D24" i="12" s="1"/>
  <c r="J22" i="5"/>
  <c r="D23" i="5" s="1"/>
  <c r="I24" i="12" l="1"/>
  <c r="K24" i="12" s="1"/>
  <c r="F24" i="12"/>
  <c r="I23" i="5"/>
  <c r="K23" i="5" s="1"/>
  <c r="F23" i="5"/>
  <c r="G24" i="12" l="1"/>
  <c r="H24" i="12" s="1"/>
  <c r="M24" i="12" s="1"/>
  <c r="G23" i="5"/>
  <c r="H23" i="5" s="1"/>
  <c r="M23" i="5" s="1"/>
  <c r="J24" i="12" l="1"/>
  <c r="D25" i="12" s="1"/>
  <c r="I25" i="12" s="1"/>
  <c r="K25" i="12" s="1"/>
  <c r="J23" i="5"/>
  <c r="D24" i="5" s="1"/>
  <c r="F25" i="12" l="1"/>
  <c r="G25" i="12" s="1"/>
  <c r="H25" i="12" s="1"/>
  <c r="M25" i="12" s="1"/>
  <c r="I24" i="5"/>
  <c r="K24" i="5" s="1"/>
  <c r="F24" i="5"/>
  <c r="J25" i="12" l="1"/>
  <c r="D26" i="12" s="1"/>
  <c r="G24" i="5"/>
  <c r="H24" i="5" s="1"/>
  <c r="M24" i="5" s="1"/>
  <c r="F26" i="12" l="1"/>
  <c r="I26" i="12"/>
  <c r="K26" i="12" s="1"/>
  <c r="J24" i="5"/>
  <c r="D25" i="5" s="1"/>
  <c r="G26" i="12" l="1"/>
  <c r="H26" i="12" s="1"/>
  <c r="M26" i="12" s="1"/>
  <c r="I25" i="5"/>
  <c r="K25" i="5" s="1"/>
  <c r="F25" i="5"/>
  <c r="J26" i="12" l="1"/>
  <c r="D27" i="12" s="1"/>
  <c r="G25" i="5"/>
  <c r="H25" i="5" s="1"/>
  <c r="M25" i="5" s="1"/>
  <c r="I27" i="12" l="1"/>
  <c r="K27" i="12" s="1"/>
  <c r="F27" i="12"/>
  <c r="J25" i="5"/>
  <c r="D26" i="5" s="1"/>
  <c r="I26" i="5" s="1"/>
  <c r="K26" i="5" s="1"/>
  <c r="G27" i="12" l="1"/>
  <c r="H27" i="12" s="1"/>
  <c r="M27" i="12" s="1"/>
  <c r="F26" i="5"/>
  <c r="G26" i="5" s="1"/>
  <c r="H26" i="5" s="1"/>
  <c r="M26" i="5" s="1"/>
  <c r="J27" i="12" l="1"/>
  <c r="D28" i="12" s="1"/>
  <c r="J26" i="5"/>
  <c r="D27" i="5" s="1"/>
  <c r="F28" i="12" l="1"/>
  <c r="I28" i="12"/>
  <c r="K28" i="12" s="1"/>
  <c r="I27" i="5"/>
  <c r="K27" i="5" s="1"/>
  <c r="F27" i="5"/>
  <c r="G28" i="12" l="1"/>
  <c r="H28" i="12" s="1"/>
  <c r="M28" i="12" s="1"/>
  <c r="G27" i="5"/>
  <c r="H27" i="5" s="1"/>
  <c r="M27" i="5" s="1"/>
  <c r="J28" i="12" l="1"/>
  <c r="D29" i="12" s="1"/>
  <c r="J27" i="5"/>
  <c r="D28" i="5" s="1"/>
  <c r="F28" i="5" s="1"/>
  <c r="I29" i="12" l="1"/>
  <c r="K29" i="12" s="1"/>
  <c r="F29" i="12"/>
  <c r="I28" i="5"/>
  <c r="K28" i="5" s="1"/>
  <c r="G28" i="5"/>
  <c r="H28" i="5" l="1"/>
  <c r="M28" i="5" s="1"/>
  <c r="G29" i="12"/>
  <c r="H29" i="12" s="1"/>
  <c r="M29" i="12" s="1"/>
  <c r="J28" i="5" l="1"/>
  <c r="D29" i="5" s="1"/>
  <c r="I29" i="5" s="1"/>
  <c r="K29" i="5" s="1"/>
  <c r="J29" i="12"/>
  <c r="D30" i="12" s="1"/>
  <c r="I30" i="12" s="1"/>
  <c r="K30" i="12" s="1"/>
  <c r="F29" i="5" l="1"/>
  <c r="G29" i="5" s="1"/>
  <c r="H29" i="5" s="1"/>
  <c r="M29" i="5" s="1"/>
  <c r="F30" i="12"/>
  <c r="G30" i="12" s="1"/>
  <c r="H30" i="12" s="1"/>
  <c r="M30" i="12" s="1"/>
  <c r="J30" i="12" l="1"/>
  <c r="D31" i="12" s="1"/>
  <c r="F31" i="12" s="1"/>
  <c r="G31" i="12" s="1"/>
  <c r="J29" i="5"/>
  <c r="D30" i="5" s="1"/>
  <c r="I31" i="12" l="1"/>
  <c r="K31" i="12" s="1"/>
  <c r="I30" i="5"/>
  <c r="K30" i="5" s="1"/>
  <c r="F30" i="5"/>
  <c r="H31" i="12" l="1"/>
  <c r="G30" i="5"/>
  <c r="H30" i="5" s="1"/>
  <c r="M30" i="5" s="1"/>
  <c r="M31" i="12" l="1"/>
  <c r="J31" i="12"/>
  <c r="D32" i="12" s="1"/>
  <c r="J30" i="5"/>
  <c r="D31" i="5" s="1"/>
  <c r="I32" i="12" l="1"/>
  <c r="K32" i="12" s="1"/>
  <c r="F32" i="12"/>
  <c r="G32" i="12" s="1"/>
  <c r="I31" i="5"/>
  <c r="K31" i="5" s="1"/>
  <c r="F31" i="5"/>
  <c r="H32" i="12" l="1"/>
  <c r="M32" i="12" s="1"/>
  <c r="G31" i="5"/>
  <c r="H31" i="5" s="1"/>
  <c r="M31" i="5" s="1"/>
  <c r="J32" i="12" l="1"/>
  <c r="D33" i="12" s="1"/>
  <c r="I33" i="12" s="1"/>
  <c r="K33" i="12" s="1"/>
  <c r="J31" i="5"/>
  <c r="D32" i="5" s="1"/>
  <c r="F33" i="12" l="1"/>
  <c r="G33" i="12" s="1"/>
  <c r="H33" i="12" s="1"/>
  <c r="M33" i="12" s="1"/>
  <c r="I32" i="5"/>
  <c r="K32" i="5" s="1"/>
  <c r="F32" i="5"/>
  <c r="J33" i="12" l="1"/>
  <c r="D34" i="12" s="1"/>
  <c r="F34" i="12" s="1"/>
  <c r="G32" i="5"/>
  <c r="H32" i="5" s="1"/>
  <c r="M32" i="5" s="1"/>
  <c r="I34" i="12" l="1"/>
  <c r="K34" i="12" s="1"/>
  <c r="G34" i="12"/>
  <c r="H34" i="12" s="1"/>
  <c r="M34" i="12" s="1"/>
  <c r="J32" i="5"/>
  <c r="D33" i="5" s="1"/>
  <c r="I33" i="5" s="1"/>
  <c r="K33" i="5" s="1"/>
  <c r="J34" i="12" l="1"/>
  <c r="D35" i="12" s="1"/>
  <c r="F33" i="5"/>
  <c r="G33" i="5" s="1"/>
  <c r="H33" i="5" s="1"/>
  <c r="M33" i="5" s="1"/>
  <c r="I35" i="12" l="1"/>
  <c r="K35" i="12" s="1"/>
  <c r="F35" i="12"/>
  <c r="J33" i="5"/>
  <c r="D34" i="5" s="1"/>
  <c r="I34" i="5" s="1"/>
  <c r="K34" i="5" s="1"/>
  <c r="G35" i="12" l="1"/>
  <c r="H35" i="12" s="1"/>
  <c r="M35" i="12" s="1"/>
  <c r="F34" i="5"/>
  <c r="G34" i="5" s="1"/>
  <c r="H34" i="5" s="1"/>
  <c r="M34" i="5" s="1"/>
  <c r="J35" i="12" l="1"/>
  <c r="D36" i="12" s="1"/>
  <c r="J34" i="5"/>
  <c r="D35" i="5" s="1"/>
  <c r="I36" i="12" l="1"/>
  <c r="K36" i="12" s="1"/>
  <c r="F36" i="12"/>
  <c r="I35" i="5"/>
  <c r="K35" i="5" s="1"/>
  <c r="F35" i="5"/>
  <c r="G36" i="12" l="1"/>
  <c r="H36" i="12" s="1"/>
  <c r="M36" i="12" s="1"/>
  <c r="G35" i="5"/>
  <c r="H35" i="5" s="1"/>
  <c r="M35" i="5" s="1"/>
  <c r="J36" i="12" l="1"/>
  <c r="D37" i="12" s="1"/>
  <c r="J35" i="5"/>
  <c r="D36" i="5" s="1"/>
  <c r="I37" i="12" l="1"/>
  <c r="K37" i="12" s="1"/>
  <c r="F37" i="12"/>
  <c r="I36" i="5"/>
  <c r="K36" i="5" s="1"/>
  <c r="F36" i="5"/>
  <c r="G37" i="12" l="1"/>
  <c r="H37" i="12" s="1"/>
  <c r="M37" i="12" s="1"/>
  <c r="G36" i="5"/>
  <c r="H36" i="5" s="1"/>
  <c r="M36" i="5" s="1"/>
  <c r="J37" i="12" l="1"/>
  <c r="D38" i="12" s="1"/>
  <c r="J36" i="5"/>
  <c r="D37" i="5" s="1"/>
  <c r="I38" i="12" l="1"/>
  <c r="K38" i="12" s="1"/>
  <c r="F38" i="12"/>
  <c r="I37" i="5"/>
  <c r="K37" i="5" s="1"/>
  <c r="F37" i="5"/>
  <c r="G38" i="12" l="1"/>
  <c r="H38" i="12" s="1"/>
  <c r="M38" i="12" s="1"/>
  <c r="G37" i="5"/>
  <c r="H37" i="5" s="1"/>
  <c r="M37" i="5" s="1"/>
  <c r="J38" i="12" l="1"/>
  <c r="D39" i="12" s="1"/>
  <c r="I39" i="12" s="1"/>
  <c r="K39" i="12" s="1"/>
  <c r="J37" i="5"/>
  <c r="D38" i="5" s="1"/>
  <c r="F39" i="12" l="1"/>
  <c r="G39" i="12" s="1"/>
  <c r="H39" i="12" s="1"/>
  <c r="M39" i="12" s="1"/>
  <c r="I38" i="5"/>
  <c r="K38" i="5" s="1"/>
  <c r="F38" i="5"/>
  <c r="J39" i="12" l="1"/>
  <c r="D40" i="12" s="1"/>
  <c r="G38" i="5"/>
  <c r="H38" i="5" s="1"/>
  <c r="M38" i="5" s="1"/>
  <c r="I40" i="12" l="1"/>
  <c r="K40" i="12" s="1"/>
  <c r="F40" i="12"/>
  <c r="J38" i="5"/>
  <c r="D39" i="5" s="1"/>
  <c r="I39" i="5" s="1"/>
  <c r="K39" i="5" s="1"/>
  <c r="G40" i="12" l="1"/>
  <c r="H40" i="12" s="1"/>
  <c r="M40" i="12" s="1"/>
  <c r="F39" i="5"/>
  <c r="G39" i="5" s="1"/>
  <c r="H39" i="5" s="1"/>
  <c r="M39" i="5" s="1"/>
  <c r="J40" i="12" l="1"/>
  <c r="D41" i="12" s="1"/>
  <c r="I41" i="12" s="1"/>
  <c r="K41" i="12" s="1"/>
  <c r="J39" i="5"/>
  <c r="D40" i="5" s="1"/>
  <c r="F41" i="12" l="1"/>
  <c r="G41" i="12" s="1"/>
  <c r="H41" i="12" s="1"/>
  <c r="M41" i="12" s="1"/>
  <c r="I40" i="5"/>
  <c r="K40" i="5" s="1"/>
  <c r="F40" i="5"/>
  <c r="J41" i="12" l="1"/>
  <c r="D42" i="12" s="1"/>
  <c r="G40" i="5"/>
  <c r="H40" i="5" s="1"/>
  <c r="M40" i="5" s="1"/>
  <c r="F42" i="12" l="1"/>
  <c r="I42" i="12"/>
  <c r="K42" i="12" s="1"/>
  <c r="J40" i="5"/>
  <c r="D41" i="5" s="1"/>
  <c r="G42" i="12" l="1"/>
  <c r="H42" i="12" s="1"/>
  <c r="M42" i="12" s="1"/>
  <c r="I41" i="5"/>
  <c r="K41" i="5" s="1"/>
  <c r="F41" i="5"/>
  <c r="J42" i="12" l="1"/>
  <c r="D43" i="12" s="1"/>
  <c r="G41" i="5"/>
  <c r="H41" i="5" s="1"/>
  <c r="M41" i="5" s="1"/>
  <c r="I43" i="12" l="1"/>
  <c r="K43" i="12" s="1"/>
  <c r="F43" i="12"/>
  <c r="J41" i="5"/>
  <c r="D42" i="5" s="1"/>
  <c r="G43" i="12" l="1"/>
  <c r="H43" i="12" s="1"/>
  <c r="M43" i="12" s="1"/>
  <c r="I42" i="5"/>
  <c r="K42" i="5" s="1"/>
  <c r="F42" i="5"/>
  <c r="J43" i="12" l="1"/>
  <c r="D44" i="12" s="1"/>
  <c r="G42" i="5"/>
  <c r="H42" i="5" s="1"/>
  <c r="M42" i="5" s="1"/>
  <c r="I44" i="12" l="1"/>
  <c r="K44" i="12" s="1"/>
  <c r="F44" i="12"/>
  <c r="J42" i="5"/>
  <c r="D43" i="5" s="1"/>
  <c r="G44" i="12" l="1"/>
  <c r="H44" i="12" s="1"/>
  <c r="M44" i="12" s="1"/>
  <c r="I43" i="5"/>
  <c r="K43" i="5" s="1"/>
  <c r="F43" i="5"/>
  <c r="J44" i="12" l="1"/>
  <c r="D45" i="12" s="1"/>
  <c r="G43" i="5"/>
  <c r="H43" i="5" s="1"/>
  <c r="M43" i="5" s="1"/>
  <c r="I45" i="12" l="1"/>
  <c r="K45" i="12" s="1"/>
  <c r="F45" i="12"/>
  <c r="J43" i="5"/>
  <c r="D44" i="5" s="1"/>
  <c r="G45" i="12" l="1"/>
  <c r="H45" i="12" s="1"/>
  <c r="M45" i="12" s="1"/>
  <c r="I44" i="5"/>
  <c r="K44" i="5" s="1"/>
  <c r="F44" i="5"/>
  <c r="J45" i="12" l="1"/>
  <c r="D46" i="12" s="1"/>
  <c r="G44" i="5"/>
  <c r="H44" i="5" s="1"/>
  <c r="M44" i="5" s="1"/>
  <c r="I46" i="12" l="1"/>
  <c r="K46" i="12" s="1"/>
  <c r="F46" i="12"/>
  <c r="J44" i="5"/>
  <c r="D45" i="5" s="1"/>
  <c r="I45" i="5" s="1"/>
  <c r="K45" i="5" s="1"/>
  <c r="G46" i="12" l="1"/>
  <c r="H46" i="12" s="1"/>
  <c r="M46" i="12" s="1"/>
  <c r="F45" i="5"/>
  <c r="G45" i="5" s="1"/>
  <c r="H45" i="5" s="1"/>
  <c r="M45" i="5" s="1"/>
  <c r="J46" i="12" l="1"/>
  <c r="D47" i="12" s="1"/>
  <c r="J45" i="5"/>
  <c r="D46" i="5" s="1"/>
  <c r="I47" i="12" l="1"/>
  <c r="K47" i="12" s="1"/>
  <c r="F47" i="12"/>
  <c r="I46" i="5"/>
  <c r="K46" i="5" s="1"/>
  <c r="F46" i="5"/>
  <c r="G47" i="12" l="1"/>
  <c r="H47" i="12" s="1"/>
  <c r="M47" i="12" s="1"/>
  <c r="G46" i="5"/>
  <c r="H46" i="5" s="1"/>
  <c r="M46" i="5" s="1"/>
  <c r="J47" i="12" l="1"/>
  <c r="D48" i="12" s="1"/>
  <c r="J46" i="5"/>
  <c r="D47" i="5" s="1"/>
  <c r="F48" i="12" l="1"/>
  <c r="I48" i="12"/>
  <c r="K48" i="12" s="1"/>
  <c r="I47" i="5"/>
  <c r="F47" i="5"/>
  <c r="G48" i="12" l="1"/>
  <c r="H48" i="12" s="1"/>
  <c r="M48" i="12" s="1"/>
  <c r="G47" i="5"/>
  <c r="H47" i="5" s="1"/>
  <c r="M47" i="5" s="1"/>
  <c r="K47" i="5"/>
  <c r="J48" i="12" l="1"/>
  <c r="D49" i="12" s="1"/>
  <c r="J47" i="5"/>
  <c r="I49" i="12" l="1"/>
  <c r="K49" i="12" s="1"/>
  <c r="F49" i="12"/>
  <c r="D48" i="5"/>
  <c r="G49" i="12" l="1"/>
  <c r="H49" i="12" s="1"/>
  <c r="M49" i="12" s="1"/>
  <c r="I48" i="5"/>
  <c r="F48" i="5"/>
  <c r="J49" i="12" l="1"/>
  <c r="D50" i="12" s="1"/>
  <c r="G48" i="5"/>
  <c r="H48" i="5" s="1"/>
  <c r="M48" i="5" s="1"/>
  <c r="K48" i="5"/>
  <c r="I50" i="12" l="1"/>
  <c r="K50" i="12" s="1"/>
  <c r="F50" i="12"/>
  <c r="J48" i="5"/>
  <c r="G50" i="12" l="1"/>
  <c r="H50" i="12" s="1"/>
  <c r="M50" i="12" s="1"/>
  <c r="D49" i="5"/>
  <c r="J50" i="12" l="1"/>
  <c r="D51" i="12" s="1"/>
  <c r="I49" i="5"/>
  <c r="F49" i="5"/>
  <c r="I51" i="12" l="1"/>
  <c r="K51" i="12" s="1"/>
  <c r="F51" i="12"/>
  <c r="G49" i="5"/>
  <c r="H49" i="5" s="1"/>
  <c r="M49" i="5" s="1"/>
  <c r="K49" i="5"/>
  <c r="G51" i="12" l="1"/>
  <c r="H51" i="12" s="1"/>
  <c r="M51" i="12" s="1"/>
  <c r="J49" i="5"/>
  <c r="J51" i="12" l="1"/>
  <c r="D52" i="12" s="1"/>
  <c r="D50" i="5"/>
  <c r="I52" i="12" l="1"/>
  <c r="K52" i="12" s="1"/>
  <c r="F52" i="12"/>
  <c r="I50" i="5"/>
  <c r="F50" i="5"/>
  <c r="G52" i="12" l="1"/>
  <c r="H52" i="12" s="1"/>
  <c r="M52" i="12" s="1"/>
  <c r="G50" i="5"/>
  <c r="H50" i="5" s="1"/>
  <c r="M50" i="5" s="1"/>
  <c r="K50" i="5"/>
  <c r="J52" i="12" l="1"/>
  <c r="D53" i="12" s="1"/>
  <c r="J50" i="5"/>
  <c r="F53" i="12" l="1"/>
  <c r="I53" i="12"/>
  <c r="K53" i="12" s="1"/>
  <c r="D51" i="5"/>
  <c r="G53" i="12" l="1"/>
  <c r="H53" i="12" s="1"/>
  <c r="M53" i="12" s="1"/>
  <c r="F51" i="5"/>
  <c r="I51" i="5"/>
  <c r="J53" i="12" l="1"/>
  <c r="D54" i="12" s="1"/>
  <c r="K51" i="5"/>
  <c r="G51" i="5"/>
  <c r="H51" i="5" s="1"/>
  <c r="M51" i="5" s="1"/>
  <c r="I54" i="12" l="1"/>
  <c r="K54" i="12" s="1"/>
  <c r="F54" i="12"/>
  <c r="J51" i="5"/>
  <c r="G54" i="12" l="1"/>
  <c r="H54" i="12" s="1"/>
  <c r="M54" i="12" s="1"/>
  <c r="D52" i="5"/>
  <c r="J54" i="12" l="1"/>
  <c r="D55" i="12" s="1"/>
  <c r="I52" i="5"/>
  <c r="F52" i="5"/>
  <c r="I55" i="12" l="1"/>
  <c r="K55" i="12" s="1"/>
  <c r="F55" i="12"/>
  <c r="G52" i="5"/>
  <c r="H52" i="5" s="1"/>
  <c r="M52" i="5" s="1"/>
  <c r="K52" i="5"/>
  <c r="G55" i="12" l="1"/>
  <c r="H55" i="12" s="1"/>
  <c r="M55" i="12" s="1"/>
  <c r="J52" i="5"/>
  <c r="D53" i="5"/>
  <c r="J55" i="12" l="1"/>
  <c r="D56" i="12" s="1"/>
  <c r="I53" i="5"/>
  <c r="K53" i="5" s="1"/>
  <c r="F53" i="5"/>
  <c r="I56" i="12" l="1"/>
  <c r="K56" i="12" s="1"/>
  <c r="F56" i="12"/>
  <c r="G53" i="5"/>
  <c r="H53" i="5" s="1"/>
  <c r="M53" i="5" s="1"/>
  <c r="G56" i="12" l="1"/>
  <c r="H56" i="12" s="1"/>
  <c r="M56" i="12" s="1"/>
  <c r="J53" i="5"/>
  <c r="D54" i="5" s="1"/>
  <c r="J56" i="12" l="1"/>
  <c r="D57" i="12" s="1"/>
  <c r="I54" i="5"/>
  <c r="K54" i="5" s="1"/>
  <c r="F54" i="5"/>
  <c r="I57" i="12" l="1"/>
  <c r="K57" i="12" s="1"/>
  <c r="F57" i="12"/>
  <c r="G54" i="5"/>
  <c r="H54" i="5" s="1"/>
  <c r="M54" i="5" s="1"/>
  <c r="G57" i="12" l="1"/>
  <c r="H57" i="12" s="1"/>
  <c r="M57" i="12" s="1"/>
  <c r="J54" i="5"/>
  <c r="D55" i="5" s="1"/>
  <c r="J57" i="12" l="1"/>
  <c r="D58" i="12" s="1"/>
  <c r="I55" i="5"/>
  <c r="K55" i="5" s="1"/>
  <c r="F55" i="5"/>
  <c r="I58" i="12" l="1"/>
  <c r="K58" i="12" s="1"/>
  <c r="F58" i="12"/>
  <c r="G55" i="5"/>
  <c r="H55" i="5" s="1"/>
  <c r="M55" i="5" s="1"/>
  <c r="G58" i="12" l="1"/>
  <c r="H58" i="12" s="1"/>
  <c r="M58" i="12" s="1"/>
  <c r="J55" i="5"/>
  <c r="D56" i="5" s="1"/>
  <c r="J58" i="12" l="1"/>
  <c r="D59" i="12" s="1"/>
  <c r="I56" i="5"/>
  <c r="K56" i="5" s="1"/>
  <c r="F56" i="5"/>
  <c r="I59" i="12" l="1"/>
  <c r="K59" i="12" s="1"/>
  <c r="F59" i="12"/>
  <c r="G56" i="5"/>
  <c r="H56" i="5" s="1"/>
  <c r="M56" i="5" s="1"/>
  <c r="G59" i="12" l="1"/>
  <c r="H59" i="12" s="1"/>
  <c r="M59" i="12" s="1"/>
  <c r="J56" i="5"/>
  <c r="D57" i="5" s="1"/>
  <c r="J59" i="12" l="1"/>
  <c r="D60" i="12" s="1"/>
  <c r="I57" i="5"/>
  <c r="K57" i="5" s="1"/>
  <c r="F57" i="5"/>
  <c r="I60" i="12" l="1"/>
  <c r="K60" i="12" s="1"/>
  <c r="F60" i="12"/>
  <c r="G57" i="5"/>
  <c r="H57" i="5" s="1"/>
  <c r="M57" i="5" s="1"/>
  <c r="G60" i="12" l="1"/>
  <c r="H60" i="12" s="1"/>
  <c r="M60" i="12" s="1"/>
  <c r="J57" i="5"/>
  <c r="D58" i="5" s="1"/>
  <c r="J60" i="12" l="1"/>
  <c r="D61" i="12" s="1"/>
  <c r="I58" i="5"/>
  <c r="K58" i="5" s="1"/>
  <c r="F58" i="5"/>
  <c r="I61" i="12" l="1"/>
  <c r="K61" i="12" s="1"/>
  <c r="F61" i="12"/>
  <c r="G58" i="5"/>
  <c r="H58" i="5" s="1"/>
  <c r="M58" i="5" s="1"/>
  <c r="G61" i="12" l="1"/>
  <c r="H61" i="12" s="1"/>
  <c r="M61" i="12" s="1"/>
  <c r="J58" i="5"/>
  <c r="D59" i="5" s="1"/>
  <c r="J61" i="12" l="1"/>
  <c r="D62" i="12" s="1"/>
  <c r="I59" i="5"/>
  <c r="K59" i="5" s="1"/>
  <c r="F59" i="5"/>
  <c r="I62" i="12" l="1"/>
  <c r="K62" i="12" s="1"/>
  <c r="F62" i="12"/>
  <c r="G59" i="5"/>
  <c r="H59" i="5" s="1"/>
  <c r="M59" i="5" s="1"/>
  <c r="G62" i="12" l="1"/>
  <c r="H62" i="12" s="1"/>
  <c r="M62" i="12" s="1"/>
  <c r="J59" i="5"/>
  <c r="D60" i="5" s="1"/>
  <c r="I60" i="5" s="1"/>
  <c r="K60" i="5" s="1"/>
  <c r="J62" i="12" l="1"/>
  <c r="D63" i="12" s="1"/>
  <c r="F60" i="5"/>
  <c r="G60" i="5" s="1"/>
  <c r="H60" i="5" s="1"/>
  <c r="M60" i="5" s="1"/>
  <c r="I63" i="12" l="1"/>
  <c r="K63" i="12" s="1"/>
  <c r="F63" i="12"/>
  <c r="J60" i="5"/>
  <c r="D61" i="5" s="1"/>
  <c r="G63" i="12" l="1"/>
  <c r="H63" i="12" s="1"/>
  <c r="M63" i="12" s="1"/>
  <c r="I61" i="5"/>
  <c r="K61" i="5" s="1"/>
  <c r="F61" i="5"/>
  <c r="J63" i="12" l="1"/>
  <c r="D64" i="12" s="1"/>
  <c r="G61" i="5"/>
  <c r="H61" i="5" s="1"/>
  <c r="M61" i="5" s="1"/>
  <c r="I64" i="12" l="1"/>
  <c r="K64" i="12" s="1"/>
  <c r="F64" i="12"/>
  <c r="J61" i="5"/>
  <c r="D62" i="5" s="1"/>
  <c r="G64" i="12" l="1"/>
  <c r="H64" i="12" s="1"/>
  <c r="M64" i="12" s="1"/>
  <c r="I62" i="5"/>
  <c r="K62" i="5" s="1"/>
  <c r="F62" i="5"/>
  <c r="J64" i="12" l="1"/>
  <c r="D65" i="12" s="1"/>
  <c r="G62" i="5"/>
  <c r="H62" i="5" s="1"/>
  <c r="M62" i="5" s="1"/>
  <c r="I65" i="12" l="1"/>
  <c r="K65" i="12" s="1"/>
  <c r="F65" i="12"/>
  <c r="J62" i="5"/>
  <c r="D63" i="5" s="1"/>
  <c r="G65" i="12" l="1"/>
  <c r="H65" i="12" s="1"/>
  <c r="M65" i="12" s="1"/>
  <c r="I63" i="5"/>
  <c r="K63" i="5" s="1"/>
  <c r="F63" i="5"/>
  <c r="J65" i="12" l="1"/>
  <c r="D66" i="12" s="1"/>
  <c r="G63" i="5"/>
  <c r="H63" i="5" s="1"/>
  <c r="M63" i="5" s="1"/>
  <c r="F66" i="12" l="1"/>
  <c r="I66" i="12"/>
  <c r="K66" i="12" s="1"/>
  <c r="J63" i="5"/>
  <c r="D64" i="5" s="1"/>
  <c r="G66" i="12" l="1"/>
  <c r="H66" i="12" s="1"/>
  <c r="M66" i="12" s="1"/>
  <c r="I64" i="5"/>
  <c r="K64" i="5" s="1"/>
  <c r="F64" i="5"/>
  <c r="J66" i="12" l="1"/>
  <c r="D67" i="12" s="1"/>
  <c r="G64" i="5"/>
  <c r="H64" i="5" s="1"/>
  <c r="M64" i="5" s="1"/>
  <c r="I67" i="12" l="1"/>
  <c r="K67" i="12" s="1"/>
  <c r="F67" i="12"/>
  <c r="J64" i="5"/>
  <c r="D65" i="5" s="1"/>
  <c r="G67" i="12" l="1"/>
  <c r="H67" i="12" s="1"/>
  <c r="M67" i="12" s="1"/>
  <c r="I65" i="5"/>
  <c r="K65" i="5" s="1"/>
  <c r="F65" i="5"/>
  <c r="J67" i="12" l="1"/>
  <c r="D68" i="12" s="1"/>
  <c r="G65" i="5"/>
  <c r="H65" i="5" s="1"/>
  <c r="M65" i="5" s="1"/>
  <c r="I68" i="12" l="1"/>
  <c r="K68" i="12" s="1"/>
  <c r="F68" i="12"/>
  <c r="J65" i="5"/>
  <c r="D66" i="5" s="1"/>
  <c r="G68" i="12" l="1"/>
  <c r="H68" i="12" s="1"/>
  <c r="M68" i="12" s="1"/>
  <c r="I66" i="5"/>
  <c r="K66" i="5" s="1"/>
  <c r="F66" i="5"/>
  <c r="J68" i="12" l="1"/>
  <c r="D69" i="12" s="1"/>
  <c r="G66" i="5"/>
  <c r="H66" i="5" s="1"/>
  <c r="M66" i="5" s="1"/>
  <c r="I69" i="12" l="1"/>
  <c r="K69" i="12" s="1"/>
  <c r="F69" i="12"/>
  <c r="J66" i="5"/>
  <c r="D67" i="5" s="1"/>
  <c r="G69" i="12" l="1"/>
  <c r="H69" i="12" s="1"/>
  <c r="M69" i="12" s="1"/>
  <c r="I67" i="5"/>
  <c r="K67" i="5" s="1"/>
  <c r="F67" i="5"/>
  <c r="J69" i="12" l="1"/>
  <c r="D70" i="12" s="1"/>
  <c r="G67" i="5"/>
  <c r="H67" i="5" s="1"/>
  <c r="M67" i="5" s="1"/>
  <c r="I70" i="12" l="1"/>
  <c r="K70" i="12" s="1"/>
  <c r="F70" i="12"/>
  <c r="J67" i="5"/>
  <c r="D68" i="5" s="1"/>
  <c r="G70" i="12" l="1"/>
  <c r="H70" i="12" s="1"/>
  <c r="M70" i="12" s="1"/>
  <c r="I68" i="5"/>
  <c r="K68" i="5" s="1"/>
  <c r="F68" i="5"/>
  <c r="J70" i="12" l="1"/>
  <c r="D71" i="12" s="1"/>
  <c r="G68" i="5"/>
  <c r="H68" i="5" s="1"/>
  <c r="M68" i="5" s="1"/>
  <c r="F71" i="12" l="1"/>
  <c r="I71" i="12"/>
  <c r="K71" i="12" s="1"/>
  <c r="J68" i="5"/>
  <c r="D69" i="5" s="1"/>
  <c r="G71" i="12" l="1"/>
  <c r="H71" i="12" s="1"/>
  <c r="M71" i="12" s="1"/>
  <c r="I69" i="5"/>
  <c r="K69" i="5" s="1"/>
  <c r="F69" i="5"/>
  <c r="J71" i="12" l="1"/>
  <c r="D72" i="12" s="1"/>
  <c r="G69" i="5"/>
  <c r="H69" i="5" s="1"/>
  <c r="M69" i="5" s="1"/>
  <c r="I72" i="12" l="1"/>
  <c r="K72" i="12" s="1"/>
  <c r="F72" i="12"/>
  <c r="J69" i="5"/>
  <c r="D70" i="5" s="1"/>
  <c r="G72" i="12" l="1"/>
  <c r="H72" i="12" s="1"/>
  <c r="M72" i="12" s="1"/>
  <c r="I70" i="5"/>
  <c r="K70" i="5" s="1"/>
  <c r="F70" i="5"/>
  <c r="J72" i="12" l="1"/>
  <c r="D73" i="12" s="1"/>
  <c r="G70" i="5"/>
  <c r="H70" i="5" s="1"/>
  <c r="M70" i="5" s="1"/>
  <c r="I73" i="12" l="1"/>
  <c r="K73" i="12" s="1"/>
  <c r="F73" i="12"/>
  <c r="J70" i="5"/>
  <c r="D71" i="5" s="1"/>
  <c r="G73" i="12" l="1"/>
  <c r="H73" i="12" s="1"/>
  <c r="M73" i="12" s="1"/>
  <c r="I71" i="5"/>
  <c r="K71" i="5" s="1"/>
  <c r="F71" i="5"/>
  <c r="J73" i="12" l="1"/>
  <c r="D74" i="12" s="1"/>
  <c r="G71" i="5"/>
  <c r="H71" i="5" s="1"/>
  <c r="M71" i="5" s="1"/>
  <c r="I74" i="12" l="1"/>
  <c r="K74" i="12" s="1"/>
  <c r="F74" i="12"/>
  <c r="J71" i="5"/>
  <c r="D72" i="5" s="1"/>
  <c r="G74" i="12" l="1"/>
  <c r="H74" i="12" s="1"/>
  <c r="M74" i="12" s="1"/>
  <c r="I72" i="5"/>
  <c r="K72" i="5" s="1"/>
  <c r="F72" i="5"/>
  <c r="J74" i="12" l="1"/>
  <c r="D75" i="12" s="1"/>
  <c r="G72" i="5"/>
  <c r="H72" i="5" s="1"/>
  <c r="M72" i="5" s="1"/>
  <c r="I75" i="12" l="1"/>
  <c r="K75" i="12" s="1"/>
  <c r="F75" i="12"/>
  <c r="J72" i="5"/>
  <c r="D73" i="5" s="1"/>
  <c r="G75" i="12" l="1"/>
  <c r="H75" i="12" s="1"/>
  <c r="M75" i="12" s="1"/>
  <c r="I73" i="5"/>
  <c r="K73" i="5" s="1"/>
  <c r="F73" i="5"/>
  <c r="J75" i="12" l="1"/>
  <c r="D76" i="12" s="1"/>
  <c r="G73" i="5"/>
  <c r="H73" i="5" s="1"/>
  <c r="M73" i="5" s="1"/>
  <c r="I76" i="12" l="1"/>
  <c r="K76" i="12" s="1"/>
  <c r="F76" i="12"/>
  <c r="J73" i="5"/>
  <c r="D74" i="5" s="1"/>
  <c r="G76" i="12" l="1"/>
  <c r="H76" i="12" s="1"/>
  <c r="M76" i="12" s="1"/>
  <c r="I74" i="5"/>
  <c r="K74" i="5" s="1"/>
  <c r="F74" i="5"/>
  <c r="J76" i="12" l="1"/>
  <c r="D77" i="12" s="1"/>
  <c r="G74" i="5"/>
  <c r="H74" i="5" s="1"/>
  <c r="M74" i="5" s="1"/>
  <c r="I77" i="12" l="1"/>
  <c r="K77" i="12" s="1"/>
  <c r="F77" i="12"/>
  <c r="J74" i="5"/>
  <c r="D75" i="5" s="1"/>
  <c r="G77" i="12" l="1"/>
  <c r="H77" i="12" s="1"/>
  <c r="M77" i="12" s="1"/>
  <c r="I75" i="5"/>
  <c r="K75" i="5" s="1"/>
  <c r="F75" i="5"/>
  <c r="J77" i="12" l="1"/>
  <c r="D78" i="12" s="1"/>
  <c r="G75" i="5"/>
  <c r="H75" i="5" s="1"/>
  <c r="M75" i="5" s="1"/>
  <c r="I78" i="12" l="1"/>
  <c r="K78" i="12" s="1"/>
  <c r="F78" i="12"/>
  <c r="J75" i="5"/>
  <c r="D76" i="5" s="1"/>
  <c r="I76" i="5" s="1"/>
  <c r="K76" i="5" s="1"/>
  <c r="G78" i="12" l="1"/>
  <c r="H78" i="12" s="1"/>
  <c r="M78" i="12" s="1"/>
  <c r="F76" i="5"/>
  <c r="G76" i="5" s="1"/>
  <c r="H76" i="5" s="1"/>
  <c r="M76" i="5" s="1"/>
  <c r="J78" i="12" l="1"/>
  <c r="D79" i="12" s="1"/>
  <c r="J76" i="5"/>
  <c r="D77" i="5" s="1"/>
  <c r="I79" i="12" l="1"/>
  <c r="K79" i="12" s="1"/>
  <c r="F79" i="12"/>
  <c r="I77" i="5"/>
  <c r="K77" i="5" s="1"/>
  <c r="F77" i="5"/>
  <c r="G79" i="12" l="1"/>
  <c r="H79" i="12" s="1"/>
  <c r="M79" i="12" s="1"/>
  <c r="G77" i="5"/>
  <c r="H77" i="5" s="1"/>
  <c r="M77" i="5" s="1"/>
  <c r="J79" i="12" l="1"/>
  <c r="D80" i="12" s="1"/>
  <c r="J77" i="5"/>
  <c r="D78" i="5" s="1"/>
  <c r="I80" i="12" l="1"/>
  <c r="K80" i="12" s="1"/>
  <c r="F80" i="12"/>
  <c r="I78" i="5"/>
  <c r="K78" i="5" s="1"/>
  <c r="F78" i="5"/>
  <c r="G80" i="12" l="1"/>
  <c r="H80" i="12" s="1"/>
  <c r="M80" i="12" s="1"/>
  <c r="G78" i="5"/>
  <c r="H78" i="5" s="1"/>
  <c r="M78" i="5" s="1"/>
  <c r="J80" i="12" l="1"/>
  <c r="D81" i="12" s="1"/>
  <c r="J78" i="5"/>
  <c r="D79" i="5" s="1"/>
  <c r="I81" i="12" l="1"/>
  <c r="K81" i="12" s="1"/>
  <c r="F81" i="12"/>
  <c r="I79" i="5"/>
  <c r="K79" i="5" s="1"/>
  <c r="F79" i="5"/>
  <c r="G81" i="12" l="1"/>
  <c r="H81" i="12" s="1"/>
  <c r="M81" i="12" s="1"/>
  <c r="G79" i="5"/>
  <c r="H79" i="5" s="1"/>
  <c r="M79" i="5" s="1"/>
  <c r="J81" i="12" l="1"/>
  <c r="D82" i="12" s="1"/>
  <c r="J79" i="5"/>
  <c r="D80" i="5" s="1"/>
  <c r="I82" i="12" l="1"/>
  <c r="K82" i="12" s="1"/>
  <c r="F82" i="12"/>
  <c r="I80" i="5"/>
  <c r="K80" i="5" s="1"/>
  <c r="F80" i="5"/>
  <c r="G82" i="12" l="1"/>
  <c r="H82" i="12" s="1"/>
  <c r="M82" i="12" s="1"/>
  <c r="G80" i="5"/>
  <c r="H80" i="5" s="1"/>
  <c r="M80" i="5" s="1"/>
  <c r="J82" i="12" l="1"/>
  <c r="D83" i="12" s="1"/>
  <c r="J80" i="5"/>
  <c r="D81" i="5" s="1"/>
  <c r="I83" i="12" l="1"/>
  <c r="K83" i="12" s="1"/>
  <c r="F83" i="12"/>
  <c r="I81" i="5"/>
  <c r="K81" i="5" s="1"/>
  <c r="F81" i="5"/>
  <c r="G83" i="12" l="1"/>
  <c r="H83" i="12" s="1"/>
  <c r="M83" i="12" s="1"/>
  <c r="G81" i="5"/>
  <c r="H81" i="5" s="1"/>
  <c r="M81" i="5" s="1"/>
  <c r="J83" i="12" l="1"/>
  <c r="D84" i="12" s="1"/>
  <c r="J81" i="5"/>
  <c r="D82" i="5" s="1"/>
  <c r="I84" i="12" l="1"/>
  <c r="K84" i="12" s="1"/>
  <c r="F84" i="12"/>
  <c r="I82" i="5"/>
  <c r="K82" i="5" s="1"/>
  <c r="F82" i="5"/>
  <c r="G84" i="12" l="1"/>
  <c r="H84" i="12" s="1"/>
  <c r="M84" i="12" s="1"/>
  <c r="G82" i="5"/>
  <c r="H82" i="5" s="1"/>
  <c r="M82" i="5" s="1"/>
  <c r="J84" i="12" l="1"/>
  <c r="D85" i="12" s="1"/>
  <c r="J82" i="5"/>
  <c r="D83" i="5" s="1"/>
  <c r="I83" i="5" s="1"/>
  <c r="K83" i="5" s="1"/>
  <c r="I85" i="12" l="1"/>
  <c r="K85" i="12" s="1"/>
  <c r="F85" i="12"/>
  <c r="F83" i="5"/>
  <c r="G83" i="5" s="1"/>
  <c r="H83" i="5" s="1"/>
  <c r="M83" i="5" s="1"/>
  <c r="G85" i="12" l="1"/>
  <c r="H85" i="12" s="1"/>
  <c r="M85" i="12" s="1"/>
  <c r="J83" i="5"/>
  <c r="D84" i="5" s="1"/>
  <c r="J85" i="12" l="1"/>
  <c r="D86" i="12" s="1"/>
  <c r="I84" i="5"/>
  <c r="K84" i="5" s="1"/>
  <c r="F84" i="5"/>
  <c r="F86" i="12" l="1"/>
  <c r="I86" i="12"/>
  <c r="K86" i="12" s="1"/>
  <c r="G84" i="5"/>
  <c r="H84" i="5" s="1"/>
  <c r="J84" i="5" l="1"/>
  <c r="D85" i="5" s="1"/>
  <c r="F85" i="5" s="1"/>
  <c r="M84" i="5"/>
  <c r="G86" i="12"/>
  <c r="H86" i="12" s="1"/>
  <c r="M86" i="12" s="1"/>
  <c r="I85" i="5" l="1"/>
  <c r="K85" i="5" s="1"/>
  <c r="J86" i="12"/>
  <c r="D87" i="12" s="1"/>
  <c r="G85" i="5"/>
  <c r="H85" i="5" s="1"/>
  <c r="J85" i="5" s="1"/>
  <c r="D86" i="5" s="1"/>
  <c r="M85" i="5" l="1"/>
  <c r="F87" i="12"/>
  <c r="I87" i="12"/>
  <c r="K87" i="12" s="1"/>
  <c r="F86" i="5"/>
  <c r="I86" i="5"/>
  <c r="K86" i="5" s="1"/>
  <c r="G87" i="12" l="1"/>
  <c r="H87" i="12" s="1"/>
  <c r="M87" i="12" s="1"/>
  <c r="G86" i="5"/>
  <c r="H86" i="5" s="1"/>
  <c r="J86" i="5" s="1"/>
  <c r="D87" i="5" s="1"/>
  <c r="M86" i="5" l="1"/>
  <c r="J87" i="12"/>
  <c r="D88" i="12" s="1"/>
  <c r="I87" i="5"/>
  <c r="K87" i="5" s="1"/>
  <c r="F87" i="5"/>
  <c r="F88" i="12" l="1"/>
  <c r="I88" i="12"/>
  <c r="K88" i="12" s="1"/>
  <c r="G87" i="5"/>
  <c r="H87" i="5" s="1"/>
  <c r="J87" i="5" s="1"/>
  <c r="D88" i="5" s="1"/>
  <c r="M87" i="5" l="1"/>
  <c r="G88" i="12"/>
  <c r="H88" i="12" s="1"/>
  <c r="M88" i="12" s="1"/>
  <c r="I88" i="5"/>
  <c r="K88" i="5" s="1"/>
  <c r="F88" i="5"/>
  <c r="J88" i="12" l="1"/>
  <c r="D89" i="12" s="1"/>
  <c r="G88" i="5"/>
  <c r="H88" i="5" s="1"/>
  <c r="J88" i="5" s="1"/>
  <c r="D89" i="5" s="1"/>
  <c r="M88" i="5" l="1"/>
  <c r="F89" i="12"/>
  <c r="I89" i="12"/>
  <c r="K89" i="12" s="1"/>
  <c r="I89" i="5"/>
  <c r="K89" i="5" s="1"/>
  <c r="F89" i="5"/>
  <c r="G89" i="12" l="1"/>
  <c r="H89" i="12" s="1"/>
  <c r="M89" i="12" s="1"/>
  <c r="G89" i="5"/>
  <c r="H89" i="5" s="1"/>
  <c r="J89" i="5" s="1"/>
  <c r="D90" i="5" s="1"/>
  <c r="M89" i="5" l="1"/>
  <c r="J89" i="12"/>
  <c r="D90" i="12" s="1"/>
  <c r="I90" i="5"/>
  <c r="K90" i="5" s="1"/>
  <c r="F90" i="5"/>
  <c r="I90" i="12" l="1"/>
  <c r="K90" i="12" s="1"/>
  <c r="F90" i="12"/>
  <c r="G90" i="5"/>
  <c r="H90" i="5" s="1"/>
  <c r="J90" i="5" s="1"/>
  <c r="D91" i="5" s="1"/>
  <c r="M90" i="5" l="1"/>
  <c r="G90" i="12"/>
  <c r="H90" i="12" s="1"/>
  <c r="M90" i="12" s="1"/>
  <c r="I91" i="5"/>
  <c r="K91" i="5" s="1"/>
  <c r="F91" i="5"/>
  <c r="J90" i="12" l="1"/>
  <c r="D91" i="12" s="1"/>
  <c r="G91" i="5"/>
  <c r="H91" i="5" s="1"/>
  <c r="J91" i="5" s="1"/>
  <c r="D92" i="5" s="1"/>
  <c r="M91" i="5" l="1"/>
  <c r="I91" i="12"/>
  <c r="K91" i="12" s="1"/>
  <c r="F91" i="12"/>
  <c r="F92" i="5"/>
  <c r="I92" i="5"/>
  <c r="K92" i="5" s="1"/>
  <c r="G91" i="12" l="1"/>
  <c r="H91" i="12" s="1"/>
  <c r="M91" i="12" s="1"/>
  <c r="G92" i="5"/>
  <c r="H92" i="5" s="1"/>
  <c r="J92" i="5" s="1"/>
  <c r="D93" i="5" s="1"/>
  <c r="M92" i="5" l="1"/>
  <c r="J91" i="12"/>
  <c r="D92" i="12" s="1"/>
  <c r="I93" i="5"/>
  <c r="K93" i="5" s="1"/>
  <c r="F93" i="5"/>
  <c r="I92" i="12" l="1"/>
  <c r="K92" i="12" s="1"/>
  <c r="F92" i="12"/>
  <c r="G93" i="5"/>
  <c r="H93" i="5" s="1"/>
  <c r="J93" i="5" s="1"/>
  <c r="D94" i="5" s="1"/>
  <c r="M93" i="5" l="1"/>
  <c r="G92" i="12"/>
  <c r="H92" i="12" s="1"/>
  <c r="M92" i="12" s="1"/>
  <c r="I94" i="5"/>
  <c r="K94" i="5" s="1"/>
  <c r="F94" i="5"/>
  <c r="J92" i="12" l="1"/>
  <c r="D93" i="12" s="1"/>
  <c r="G94" i="5"/>
  <c r="H94" i="5" s="1"/>
  <c r="J94" i="5" s="1"/>
  <c r="D95" i="5" s="1"/>
  <c r="M94" i="5" l="1"/>
  <c r="I93" i="12"/>
  <c r="K93" i="12" s="1"/>
  <c r="F93" i="12"/>
  <c r="F95" i="5"/>
  <c r="I95" i="5"/>
  <c r="K95" i="5" s="1"/>
  <c r="G93" i="12" l="1"/>
  <c r="H93" i="12" s="1"/>
  <c r="M93" i="12" s="1"/>
  <c r="G95" i="5"/>
  <c r="H95" i="5" s="1"/>
  <c r="J95" i="5" s="1"/>
  <c r="D96" i="5" s="1"/>
  <c r="M95" i="5" l="1"/>
  <c r="J93" i="12"/>
  <c r="D94" i="12" s="1"/>
  <c r="I96" i="5"/>
  <c r="K96" i="5" s="1"/>
  <c r="F96" i="5"/>
  <c r="I94" i="12" l="1"/>
  <c r="K94" i="12" s="1"/>
  <c r="F94" i="12"/>
  <c r="G96" i="5"/>
  <c r="H96" i="5" s="1"/>
  <c r="J96" i="5" s="1"/>
  <c r="D97" i="5" s="1"/>
  <c r="M96" i="5" l="1"/>
  <c r="G94" i="12"/>
  <c r="H94" i="12" s="1"/>
  <c r="M94" i="12" s="1"/>
  <c r="I97" i="5"/>
  <c r="K97" i="5" s="1"/>
  <c r="F97" i="5"/>
  <c r="J94" i="12" l="1"/>
  <c r="D95" i="12" s="1"/>
  <c r="G97" i="5"/>
  <c r="H97" i="5" s="1"/>
  <c r="J97" i="5" s="1"/>
  <c r="D98" i="5" s="1"/>
  <c r="M97" i="5" l="1"/>
  <c r="I95" i="12"/>
  <c r="K95" i="12" s="1"/>
  <c r="F95" i="12"/>
  <c r="I98" i="5"/>
  <c r="K98" i="5" s="1"/>
  <c r="F98" i="5"/>
  <c r="G95" i="12" l="1"/>
  <c r="H95" i="12" s="1"/>
  <c r="M95" i="12" s="1"/>
  <c r="G98" i="5"/>
  <c r="H98" i="5" s="1"/>
  <c r="J98" i="5" s="1"/>
  <c r="D99" i="5" s="1"/>
  <c r="M98" i="5" l="1"/>
  <c r="J95" i="12"/>
  <c r="D96" i="12" s="1"/>
  <c r="I99" i="5"/>
  <c r="K99" i="5" s="1"/>
  <c r="F99" i="5"/>
  <c r="I96" i="12" l="1"/>
  <c r="K96" i="12" s="1"/>
  <c r="F96" i="12"/>
  <c r="G99" i="5"/>
  <c r="H99" i="5" s="1"/>
  <c r="J99" i="5" s="1"/>
  <c r="D100" i="5" s="1"/>
  <c r="M99" i="5" l="1"/>
  <c r="G96" i="12"/>
  <c r="H96" i="12" s="1"/>
  <c r="M96" i="12" s="1"/>
  <c r="I100" i="5"/>
  <c r="K100" i="5" s="1"/>
  <c r="F100" i="5"/>
  <c r="J96" i="12" l="1"/>
  <c r="D97" i="12" s="1"/>
  <c r="G100" i="5"/>
  <c r="H100" i="5" s="1"/>
  <c r="J100" i="5" s="1"/>
  <c r="D101" i="5" s="1"/>
  <c r="M100" i="5" l="1"/>
  <c r="I97" i="12"/>
  <c r="K97" i="12" s="1"/>
  <c r="F97" i="12"/>
  <c r="F101" i="5"/>
  <c r="I101" i="5"/>
  <c r="K101" i="5" s="1"/>
  <c r="G97" i="12" l="1"/>
  <c r="H97" i="12" s="1"/>
  <c r="M97" i="12" s="1"/>
  <c r="G101" i="5"/>
  <c r="H101" i="5" s="1"/>
  <c r="J101" i="5" s="1"/>
  <c r="D102" i="5" s="1"/>
  <c r="M101" i="5" l="1"/>
  <c r="J97" i="12"/>
  <c r="D98" i="12" s="1"/>
  <c r="F102" i="5"/>
  <c r="I102" i="5"/>
  <c r="K102" i="5" s="1"/>
  <c r="I98" i="12" l="1"/>
  <c r="K98" i="12" s="1"/>
  <c r="F98" i="12"/>
  <c r="G102" i="5"/>
  <c r="H102" i="5" s="1"/>
  <c r="J102" i="5" s="1"/>
  <c r="D103" i="5" s="1"/>
  <c r="M102" i="5" l="1"/>
  <c r="G98" i="12"/>
  <c r="H98" i="12" s="1"/>
  <c r="M98" i="12" s="1"/>
  <c r="I103" i="5"/>
  <c r="K103" i="5" s="1"/>
  <c r="F103" i="5"/>
  <c r="J98" i="12" l="1"/>
  <c r="D99" i="12" s="1"/>
  <c r="G103" i="5"/>
  <c r="H103" i="5" s="1"/>
  <c r="J103" i="5" l="1"/>
  <c r="D104" i="5" s="1"/>
  <c r="F104" i="5" s="1"/>
  <c r="M103" i="5"/>
  <c r="I99" i="12"/>
  <c r="K99" i="12" s="1"/>
  <c r="F99" i="12"/>
  <c r="I104" i="5" l="1"/>
  <c r="K104" i="5" s="1"/>
  <c r="G99" i="12"/>
  <c r="H99" i="12" s="1"/>
  <c r="M99" i="12" s="1"/>
  <c r="G104" i="5"/>
  <c r="H104" i="5" s="1"/>
  <c r="J104" i="5" s="1"/>
  <c r="D105" i="5" s="1"/>
  <c r="M104" i="5" l="1"/>
  <c r="J99" i="12"/>
  <c r="D100" i="12" s="1"/>
  <c r="F105" i="5"/>
  <c r="I105" i="5"/>
  <c r="K105" i="5" s="1"/>
  <c r="I100" i="12" l="1"/>
  <c r="K100" i="12" s="1"/>
  <c r="F100" i="12"/>
  <c r="G105" i="5"/>
  <c r="H105" i="5" s="1"/>
  <c r="J105" i="5" s="1"/>
  <c r="D106" i="5" s="1"/>
  <c r="M105" i="5" l="1"/>
  <c r="G100" i="12"/>
  <c r="H100" i="12" s="1"/>
  <c r="M100" i="12" s="1"/>
  <c r="I106" i="5"/>
  <c r="K106" i="5" s="1"/>
  <c r="F106" i="5"/>
  <c r="J100" i="12" l="1"/>
  <c r="D101" i="12" s="1"/>
  <c r="G106" i="5"/>
  <c r="H106" i="5" s="1"/>
  <c r="J106" i="5" s="1"/>
  <c r="D107" i="5" s="1"/>
  <c r="M106" i="5" l="1"/>
  <c r="I101" i="12"/>
  <c r="K101" i="12" s="1"/>
  <c r="F101" i="12"/>
  <c r="I107" i="5"/>
  <c r="K107" i="5" s="1"/>
  <c r="F107" i="5"/>
  <c r="G101" i="12" l="1"/>
  <c r="H101" i="12" s="1"/>
  <c r="M101" i="12" s="1"/>
  <c r="G107" i="5"/>
  <c r="H107" i="5" s="1"/>
  <c r="J107" i="5" s="1"/>
  <c r="D108" i="5" s="1"/>
  <c r="M107" i="5" l="1"/>
  <c r="J101" i="12"/>
  <c r="D102" i="12" s="1"/>
  <c r="F108" i="5"/>
  <c r="I108" i="5"/>
  <c r="K108" i="5" s="1"/>
  <c r="I102" i="12" l="1"/>
  <c r="K102" i="12" s="1"/>
  <c r="F102" i="12"/>
  <c r="G108" i="5"/>
  <c r="H108" i="5" s="1"/>
  <c r="J108" i="5" s="1"/>
  <c r="D109" i="5" s="1"/>
  <c r="M108" i="5" l="1"/>
  <c r="G102" i="12"/>
  <c r="H102" i="12" s="1"/>
  <c r="M102" i="12" s="1"/>
  <c r="I109" i="5"/>
  <c r="K109" i="5" s="1"/>
  <c r="F109" i="5"/>
  <c r="J102" i="12" l="1"/>
  <c r="D103" i="12" s="1"/>
  <c r="G109" i="5"/>
  <c r="H109" i="5" s="1"/>
  <c r="J109" i="5" s="1"/>
  <c r="D110" i="5" s="1"/>
  <c r="M109" i="5" l="1"/>
  <c r="I103" i="12"/>
  <c r="K103" i="12" s="1"/>
  <c r="F103" i="12"/>
  <c r="I110" i="5"/>
  <c r="K110" i="5" s="1"/>
  <c r="F110" i="5"/>
  <c r="G103" i="12" l="1"/>
  <c r="H103" i="12" s="1"/>
  <c r="M103" i="12" s="1"/>
  <c r="G110" i="5"/>
  <c r="H110" i="5" s="1"/>
  <c r="J110" i="5" s="1"/>
  <c r="D111" i="5" s="1"/>
  <c r="M110" i="5" l="1"/>
  <c r="J103" i="12"/>
  <c r="D104" i="12" s="1"/>
  <c r="I111" i="5"/>
  <c r="K111" i="5" s="1"/>
  <c r="F111" i="5"/>
  <c r="I104" i="12" l="1"/>
  <c r="K104" i="12" s="1"/>
  <c r="F104" i="12"/>
  <c r="G111" i="5"/>
  <c r="H111" i="5" s="1"/>
  <c r="J111" i="5" s="1"/>
  <c r="D112" i="5" s="1"/>
  <c r="M111" i="5" l="1"/>
  <c r="G104" i="12"/>
  <c r="H104" i="12" s="1"/>
  <c r="M104" i="12" s="1"/>
  <c r="I112" i="5"/>
  <c r="K112" i="5" s="1"/>
  <c r="F112" i="5"/>
  <c r="J104" i="12" l="1"/>
  <c r="D105" i="12" s="1"/>
  <c r="G112" i="5"/>
  <c r="H112" i="5" s="1"/>
  <c r="J112" i="5" s="1"/>
  <c r="D113" i="5" s="1"/>
  <c r="M112" i="5" l="1"/>
  <c r="I105" i="12"/>
  <c r="K105" i="12" s="1"/>
  <c r="F105" i="12"/>
  <c r="I113" i="5"/>
  <c r="K113" i="5" s="1"/>
  <c r="F113" i="5"/>
  <c r="G105" i="12" l="1"/>
  <c r="H105" i="12" s="1"/>
  <c r="M105" i="12" s="1"/>
  <c r="G113" i="5"/>
  <c r="H113" i="5" s="1"/>
  <c r="J113" i="5" s="1"/>
  <c r="D114" i="5" s="1"/>
  <c r="M113" i="5" l="1"/>
  <c r="J105" i="12"/>
  <c r="D106" i="12" s="1"/>
  <c r="I114" i="5"/>
  <c r="K114" i="5" s="1"/>
  <c r="F114" i="5"/>
  <c r="F106" i="12" l="1"/>
  <c r="I106" i="12"/>
  <c r="K106" i="12" s="1"/>
  <c r="G114" i="5"/>
  <c r="H114" i="5" s="1"/>
  <c r="J114" i="5" s="1"/>
  <c r="D115" i="5" s="1"/>
  <c r="M114" i="5" l="1"/>
  <c r="G106" i="12"/>
  <c r="H106" i="12" s="1"/>
  <c r="M106" i="12" s="1"/>
  <c r="I115" i="5"/>
  <c r="K115" i="5" s="1"/>
  <c r="F115" i="5"/>
  <c r="J106" i="12" l="1"/>
  <c r="D107" i="12" s="1"/>
  <c r="G115" i="5"/>
  <c r="H115" i="5" s="1"/>
  <c r="J115" i="5" s="1"/>
  <c r="D116" i="5" s="1"/>
  <c r="M115" i="5" l="1"/>
  <c r="I107" i="12"/>
  <c r="K107" i="12" s="1"/>
  <c r="F107" i="12"/>
  <c r="I116" i="5"/>
  <c r="K116" i="5" s="1"/>
  <c r="F116" i="5"/>
  <c r="G107" i="12" l="1"/>
  <c r="H107" i="12" s="1"/>
  <c r="M107" i="12" s="1"/>
  <c r="G116" i="5"/>
  <c r="H116" i="5" s="1"/>
  <c r="J116" i="5" s="1"/>
  <c r="D117" i="5" s="1"/>
  <c r="M116" i="5" l="1"/>
  <c r="J107" i="12"/>
  <c r="D108" i="12" s="1"/>
  <c r="I117" i="5"/>
  <c r="K117" i="5" s="1"/>
  <c r="F117" i="5"/>
  <c r="I108" i="12" l="1"/>
  <c r="K108" i="12" s="1"/>
  <c r="F108" i="12"/>
  <c r="G117" i="5"/>
  <c r="H117" i="5" s="1"/>
  <c r="J117" i="5" s="1"/>
  <c r="D118" i="5" s="1"/>
  <c r="M117" i="5" l="1"/>
  <c r="G108" i="12"/>
  <c r="H108" i="12" s="1"/>
  <c r="M108" i="12" s="1"/>
  <c r="I118" i="5"/>
  <c r="K118" i="5" s="1"/>
  <c r="F118" i="5"/>
  <c r="J108" i="12" l="1"/>
  <c r="D109" i="12" s="1"/>
  <c r="G118" i="5"/>
  <c r="H118" i="5" s="1"/>
  <c r="J118" i="5" s="1"/>
  <c r="D119" i="5" s="1"/>
  <c r="M118" i="5" l="1"/>
  <c r="I109" i="12"/>
  <c r="K109" i="12" s="1"/>
  <c r="F109" i="12"/>
  <c r="I119" i="5"/>
  <c r="K119" i="5" s="1"/>
  <c r="F119" i="5"/>
  <c r="G109" i="12" l="1"/>
  <c r="H109" i="12" s="1"/>
  <c r="M109" i="12" s="1"/>
  <c r="G119" i="5"/>
  <c r="H119" i="5" s="1"/>
  <c r="J119" i="5" s="1"/>
  <c r="D120" i="5" s="1"/>
  <c r="M119" i="5" l="1"/>
  <c r="J109" i="12"/>
  <c r="D110" i="12" s="1"/>
  <c r="I120" i="5"/>
  <c r="K120" i="5" s="1"/>
  <c r="F120" i="5"/>
  <c r="I110" i="12" l="1"/>
  <c r="K110" i="12" s="1"/>
  <c r="F110" i="12"/>
  <c r="G120" i="5"/>
  <c r="H120" i="5" s="1"/>
  <c r="J120" i="5" s="1"/>
  <c r="D121" i="5" s="1"/>
  <c r="M120" i="5" l="1"/>
  <c r="G110" i="12"/>
  <c r="H110" i="12" s="1"/>
  <c r="M110" i="12" s="1"/>
  <c r="I121" i="5"/>
  <c r="K121" i="5" s="1"/>
  <c r="F121" i="5"/>
  <c r="J110" i="12" l="1"/>
  <c r="D111" i="12" s="1"/>
  <c r="G121" i="5"/>
  <c r="H121" i="5" s="1"/>
  <c r="J121" i="5" s="1"/>
  <c r="D122" i="5" s="1"/>
  <c r="M121" i="5" l="1"/>
  <c r="I111" i="12"/>
  <c r="K111" i="12" s="1"/>
  <c r="F111" i="12"/>
  <c r="I122" i="5"/>
  <c r="K122" i="5" s="1"/>
  <c r="F122" i="5"/>
  <c r="G111" i="12" l="1"/>
  <c r="H111" i="12" s="1"/>
  <c r="M111" i="12" s="1"/>
  <c r="G122" i="5"/>
  <c r="H122" i="5" s="1"/>
  <c r="J122" i="5" s="1"/>
  <c r="D123" i="5" s="1"/>
  <c r="M122" i="5" l="1"/>
  <c r="J111" i="12"/>
  <c r="D112" i="12" s="1"/>
  <c r="I123" i="5"/>
  <c r="K123" i="5" s="1"/>
  <c r="F123" i="5"/>
  <c r="F112" i="12" l="1"/>
  <c r="I112" i="12"/>
  <c r="K112" i="12" s="1"/>
  <c r="G123" i="5"/>
  <c r="H123" i="5" s="1"/>
  <c r="J123" i="5" s="1"/>
  <c r="D124" i="5" s="1"/>
  <c r="M123" i="5" l="1"/>
  <c r="G112" i="12"/>
  <c r="H112" i="12" s="1"/>
  <c r="M112" i="12" s="1"/>
  <c r="I124" i="5"/>
  <c r="K124" i="5" s="1"/>
  <c r="F124" i="5"/>
  <c r="J112" i="12" l="1"/>
  <c r="D113" i="12" s="1"/>
  <c r="G124" i="5"/>
  <c r="H124" i="5" s="1"/>
  <c r="J124" i="5" s="1"/>
  <c r="D125" i="5" s="1"/>
  <c r="M124" i="5" l="1"/>
  <c r="F113" i="12"/>
  <c r="I113" i="12"/>
  <c r="K113" i="12" s="1"/>
  <c r="I125" i="5"/>
  <c r="K125" i="5" s="1"/>
  <c r="F125" i="5"/>
  <c r="G113" i="12" l="1"/>
  <c r="H113" i="12" s="1"/>
  <c r="M113" i="12" s="1"/>
  <c r="G125" i="5"/>
  <c r="H125" i="5" s="1"/>
  <c r="J125" i="5" s="1"/>
  <c r="D126" i="5" s="1"/>
  <c r="M125" i="5" l="1"/>
  <c r="J113" i="12"/>
  <c r="D114" i="12" s="1"/>
  <c r="I126" i="5"/>
  <c r="K126" i="5" s="1"/>
  <c r="F126" i="5"/>
  <c r="I114" i="12" l="1"/>
  <c r="K114" i="12" s="1"/>
  <c r="F114" i="12"/>
  <c r="G126" i="5"/>
  <c r="H126" i="5" s="1"/>
  <c r="J126" i="5" s="1"/>
  <c r="D127" i="5" s="1"/>
  <c r="M126" i="5" l="1"/>
  <c r="G114" i="12"/>
  <c r="H114" i="12" s="1"/>
  <c r="M114" i="12" s="1"/>
  <c r="I127" i="5"/>
  <c r="K127" i="5" s="1"/>
  <c r="F127" i="5"/>
  <c r="J114" i="12" l="1"/>
  <c r="D115" i="12" s="1"/>
  <c r="G127" i="5"/>
  <c r="H127" i="5" s="1"/>
  <c r="J127" i="5" l="1"/>
  <c r="D128" i="5" s="1"/>
  <c r="I128" i="5" s="1"/>
  <c r="K128" i="5" s="1"/>
  <c r="M127" i="5"/>
  <c r="I115" i="12"/>
  <c r="K115" i="12" s="1"/>
  <c r="F115" i="12"/>
  <c r="F128" i="5" l="1"/>
  <c r="G128" i="5" s="1"/>
  <c r="H128" i="5" s="1"/>
  <c r="J128" i="5" s="1"/>
  <c r="D129" i="5" s="1"/>
  <c r="G115" i="12"/>
  <c r="H115" i="12" s="1"/>
  <c r="M115" i="12" s="1"/>
  <c r="M128" i="5" l="1"/>
  <c r="J115" i="12"/>
  <c r="D116" i="12" s="1"/>
  <c r="F129" i="5"/>
  <c r="I129" i="5"/>
  <c r="K129" i="5" s="1"/>
  <c r="I116" i="12" l="1"/>
  <c r="K116" i="12" s="1"/>
  <c r="F116" i="12"/>
  <c r="G129" i="5"/>
  <c r="H129" i="5" s="1"/>
  <c r="J129" i="5" s="1"/>
  <c r="D130" i="5" s="1"/>
  <c r="M129" i="5" l="1"/>
  <c r="G116" i="12"/>
  <c r="H116" i="12" s="1"/>
  <c r="M116" i="12" s="1"/>
  <c r="I130" i="5"/>
  <c r="K130" i="5" s="1"/>
  <c r="F130" i="5"/>
  <c r="J116" i="12" l="1"/>
  <c r="D117" i="12" s="1"/>
  <c r="G130" i="5"/>
  <c r="H130" i="5" s="1"/>
  <c r="J130" i="5" s="1"/>
  <c r="D131" i="5" s="1"/>
  <c r="M130" i="5" l="1"/>
  <c r="I117" i="12"/>
  <c r="K117" i="12" s="1"/>
  <c r="F117" i="12"/>
  <c r="F131" i="5"/>
  <c r="I131" i="5"/>
  <c r="G117" i="12" l="1"/>
  <c r="H117" i="12" s="1"/>
  <c r="M117" i="12" s="1"/>
  <c r="K131" i="5"/>
  <c r="I7" i="5"/>
  <c r="G131" i="5"/>
  <c r="H131" i="5" s="1"/>
  <c r="M131" i="5" s="1"/>
  <c r="J131" i="5"/>
  <c r="I5" i="5" s="1"/>
  <c r="E45" i="6" s="1"/>
  <c r="I6" i="5"/>
  <c r="J117" i="12" l="1"/>
  <c r="D118" i="12" s="1"/>
  <c r="E46" i="6"/>
  <c r="E49" i="6"/>
  <c r="I118" i="12" l="1"/>
  <c r="K118" i="12" s="1"/>
  <c r="F118" i="12"/>
  <c r="E48" i="6"/>
  <c r="E50" i="6" s="1"/>
  <c r="E60" i="6" s="1"/>
  <c r="F6" i="11" s="1"/>
  <c r="E59" i="6"/>
  <c r="E52" i="6"/>
  <c r="E54" i="6" s="1"/>
  <c r="E57" i="6" s="1"/>
  <c r="F4" i="11" s="1"/>
  <c r="G118" i="12" l="1"/>
  <c r="H118" i="12" s="1"/>
  <c r="M118" i="12" s="1"/>
  <c r="J118" i="12" l="1"/>
  <c r="D119" i="12" s="1"/>
  <c r="F119" i="12" l="1"/>
  <c r="I119" i="12"/>
  <c r="K119" i="12" s="1"/>
  <c r="G119" i="12" l="1"/>
  <c r="H119" i="12" s="1"/>
  <c r="M119" i="12" s="1"/>
  <c r="J119" i="12" l="1"/>
  <c r="D120" i="12" s="1"/>
  <c r="F120" i="12" l="1"/>
  <c r="I120" i="12"/>
  <c r="K120" i="12" s="1"/>
  <c r="G120" i="12" l="1"/>
  <c r="H120" i="12" s="1"/>
  <c r="M120" i="12" s="1"/>
  <c r="J120" i="12" l="1"/>
  <c r="D121" i="12" s="1"/>
  <c r="I121" i="12" l="1"/>
  <c r="K121" i="12" s="1"/>
  <c r="F121" i="12"/>
  <c r="G121" i="12" l="1"/>
  <c r="H121" i="12" s="1"/>
  <c r="M121" i="12" s="1"/>
  <c r="J121" i="12" l="1"/>
  <c r="D122" i="12" s="1"/>
  <c r="I122" i="12" l="1"/>
  <c r="K122" i="12" s="1"/>
  <c r="F122" i="12"/>
  <c r="G122" i="12" l="1"/>
  <c r="H122" i="12" s="1"/>
  <c r="M122" i="12" s="1"/>
  <c r="J122" i="12" l="1"/>
  <c r="D123" i="12" s="1"/>
  <c r="F123" i="12" l="1"/>
  <c r="I123" i="12"/>
  <c r="K123" i="12" s="1"/>
  <c r="G123" i="12" l="1"/>
  <c r="H123" i="12" s="1"/>
  <c r="M123" i="12" s="1"/>
  <c r="J123" i="12" l="1"/>
  <c r="D124" i="12" s="1"/>
  <c r="I124" i="12" l="1"/>
  <c r="K124" i="12" s="1"/>
  <c r="F124" i="12"/>
  <c r="G124" i="12" l="1"/>
  <c r="H124" i="12" s="1"/>
  <c r="M124" i="12" s="1"/>
  <c r="J124" i="12" l="1"/>
  <c r="D125" i="12" s="1"/>
  <c r="I125" i="12" l="1"/>
  <c r="K125" i="12" s="1"/>
  <c r="F125" i="12"/>
  <c r="G125" i="12" l="1"/>
  <c r="H125" i="12" s="1"/>
  <c r="M125" i="12" s="1"/>
  <c r="J125" i="12" l="1"/>
  <c r="D126" i="12" s="1"/>
  <c r="I126" i="12" l="1"/>
  <c r="K126" i="12" s="1"/>
  <c r="F126" i="12"/>
  <c r="G126" i="12" l="1"/>
  <c r="H126" i="12" s="1"/>
  <c r="M126" i="12" s="1"/>
  <c r="J126" i="12" l="1"/>
  <c r="D127" i="12" s="1"/>
  <c r="I127" i="12" l="1"/>
  <c r="K127" i="12" s="1"/>
  <c r="F127" i="12"/>
  <c r="G127" i="12" l="1"/>
  <c r="H127" i="12" s="1"/>
  <c r="M127" i="12" s="1"/>
  <c r="J127" i="12" l="1"/>
  <c r="D128" i="12" s="1"/>
  <c r="I128" i="12" l="1"/>
  <c r="K128" i="12" s="1"/>
  <c r="F128" i="12"/>
  <c r="G128" i="12" l="1"/>
  <c r="H128" i="12" s="1"/>
  <c r="M128" i="12" s="1"/>
  <c r="J128" i="12" l="1"/>
  <c r="D129" i="12" s="1"/>
  <c r="I129" i="12" l="1"/>
  <c r="K129" i="12" s="1"/>
  <c r="F129" i="12"/>
  <c r="G129" i="12" l="1"/>
  <c r="H129" i="12" s="1"/>
  <c r="M129" i="12" s="1"/>
  <c r="J129" i="12" l="1"/>
  <c r="D130" i="12" s="1"/>
  <c r="F130" i="12" l="1"/>
  <c r="I130" i="12"/>
  <c r="K130" i="12" s="1"/>
  <c r="G130" i="12" l="1"/>
  <c r="H130" i="12" s="1"/>
  <c r="M130" i="12" s="1"/>
  <c r="J130" i="12" l="1"/>
  <c r="D131" i="12" s="1"/>
  <c r="I131" i="12" l="1"/>
  <c r="F131" i="12"/>
  <c r="I6" i="12" s="1"/>
  <c r="K131" i="12" l="1"/>
  <c r="I7" i="12"/>
  <c r="J131" i="12"/>
  <c r="I5" i="12" s="1"/>
  <c r="G131" i="12"/>
  <c r="H131" i="12" s="1"/>
  <c r="M131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<sst xmlns="http://schemas.openxmlformats.org/spreadsheetml/2006/main" count="111" uniqueCount="92">
  <si>
    <t>CUMULATIVE Principal</t>
  </si>
  <si>
    <t>CUMULATIVE INTEREST</t>
  </si>
  <si>
    <t>ENDING BALANCE</t>
  </si>
  <si>
    <t>INTEREST</t>
  </si>
  <si>
    <t>PRINCIPAL</t>
  </si>
  <si>
    <t>TOTAL PAYMENT</t>
  </si>
  <si>
    <t>EXTRA PAYMENT</t>
  </si>
  <si>
    <t>SCHEDULED PAYMENT</t>
  </si>
  <si>
    <t>BEGINNING BALANCE</t>
  </si>
  <si>
    <t>PAYMENT DATE</t>
  </si>
  <si>
    <t>PMT NO</t>
  </si>
  <si>
    <t>LENDER NAME</t>
  </si>
  <si>
    <t>End date of Surcharge</t>
  </si>
  <si>
    <t>Total interest</t>
  </si>
  <si>
    <t>Start date of Surcharge</t>
  </si>
  <si>
    <t>Total early payments</t>
  </si>
  <si>
    <t>Number of payments per year</t>
  </si>
  <si>
    <t>Actual number of payments</t>
  </si>
  <si>
    <t>Loan period in years</t>
  </si>
  <si>
    <t>Scheduled number of payments</t>
  </si>
  <si>
    <t>Annual interest rate</t>
  </si>
  <si>
    <t>Scheduled payment</t>
  </si>
  <si>
    <t>Loan amount</t>
  </si>
  <si>
    <t>LOAN SUMMARY</t>
  </si>
  <si>
    <t>ENTER VALUES</t>
  </si>
  <si>
    <t>SURCHARGE AMORTIZATION SCHEDULE - To Collect Through Surcharge</t>
  </si>
  <si>
    <t>Total Effect Per Customer</t>
  </si>
  <si>
    <t>Total Collection Surcharge and Estimated Company Financing</t>
  </si>
  <si>
    <t>Monthly Collection</t>
  </si>
  <si>
    <t>Total Effect on Customers</t>
  </si>
  <si>
    <t>Estimated Rate per customer</t>
  </si>
  <si>
    <t>Total Monthly Company Financing and Taxes (Est.)</t>
  </si>
  <si>
    <t>B&amp;O and FIT Taxes, Monthly on revenue collection (Est.)</t>
  </si>
  <si>
    <t>Monthly Amortization of Company Financing</t>
  </si>
  <si>
    <t>Company GRC Monthly Collection (Est.) - If adding Amort. To GRC</t>
  </si>
  <si>
    <t>USE</t>
  </si>
  <si>
    <t>Divide: Customer Count</t>
  </si>
  <si>
    <t>Total Collected by Surcharge rate (If Interest increases total collected per customer, uses One Time Payment Calc.)</t>
  </si>
  <si>
    <t xml:space="preserve">Annual Revenue Increase </t>
  </si>
  <si>
    <t>Divide: Years of Collection</t>
  </si>
  <si>
    <t>Total collected by surcharge rate</t>
  </si>
  <si>
    <t>Times: Number of Months Collected</t>
  </si>
  <si>
    <t>Times: Customer Count</t>
  </si>
  <si>
    <t>Generated by calculated Surcharge Rate - Use in Memo</t>
  </si>
  <si>
    <t>Total</t>
  </si>
  <si>
    <t>Surcharge per customer, One time payment, no Interest</t>
  </si>
  <si>
    <t>Total Surcharge Amortization and Taxes</t>
  </si>
  <si>
    <t>Interest Savings</t>
  </si>
  <si>
    <t>One Time Payment Calculation</t>
  </si>
  <si>
    <t>Annual Revenue</t>
  </si>
  <si>
    <t>Times: 12 Months</t>
  </si>
  <si>
    <t>Months</t>
  </si>
  <si>
    <t>Monthly</t>
  </si>
  <si>
    <t>Monthly surcharge per customer, with interest</t>
  </si>
  <si>
    <t>Divided by: Number of customers (per company documents)</t>
  </si>
  <si>
    <t>Total Monthly Surcharge Amortization and Taxes</t>
  </si>
  <si>
    <t>B&amp;O Taxes Due on Surcharge Revenue</t>
  </si>
  <si>
    <t>Times: Gross Up Factor (B&amp;O Tax Rate, UTC Reg Fee)</t>
  </si>
  <si>
    <t>Monthly Amortization of Surcharge</t>
  </si>
  <si>
    <t>Monthly Surcharge Payment Calculation</t>
  </si>
  <si>
    <t>Total company investment to collect by GRC</t>
  </si>
  <si>
    <t>Times: Percent Company Financed</t>
  </si>
  <si>
    <t>Total Surcharge to collect</t>
  </si>
  <si>
    <t>Times: Percent Surcharge Financed</t>
  </si>
  <si>
    <t>Total Project Expenses</t>
  </si>
  <si>
    <t>Project Financing Mix</t>
  </si>
  <si>
    <t>Financing Information</t>
  </si>
  <si>
    <t>Staff Member Assigned:</t>
  </si>
  <si>
    <t>Open Meeting Date:</t>
  </si>
  <si>
    <t>Docket No.:</t>
  </si>
  <si>
    <t>TBD</t>
  </si>
  <si>
    <t>No Annual interest rate</t>
  </si>
  <si>
    <t>Asset Life in years</t>
  </si>
  <si>
    <t>Expected Effective date of GRC</t>
  </si>
  <si>
    <t>End date of Recovery Period</t>
  </si>
  <si>
    <t>Monthly Revenue Increase</t>
  </si>
  <si>
    <t>Scheduled number of periods</t>
  </si>
  <si>
    <t>Actual number of periods</t>
  </si>
  <si>
    <t>Company Inputs</t>
  </si>
  <si>
    <t>Commission Staff Inputs</t>
  </si>
  <si>
    <t>Commission Staff Data - Not for inclusion in Surcharge Request</t>
  </si>
  <si>
    <t>230XXX</t>
  </si>
  <si>
    <t>Use to complete cover letter and Surcharge tariff page</t>
  </si>
  <si>
    <t>GRC Calc? "Yes" or "No"</t>
  </si>
  <si>
    <t>Estimate of general rate Impact for company portion of costs.</t>
  </si>
  <si>
    <t>Company Name:  LakeLand Village Water Company</t>
  </si>
  <si>
    <t>Customer Count:  905</t>
  </si>
  <si>
    <t>Lender: Olympia Federal Savings and Loan Association</t>
  </si>
  <si>
    <t xml:space="preserve">Total Project Cost/Borrowed: </t>
  </si>
  <si>
    <t xml:space="preserve">Term in Years: </t>
  </si>
  <si>
    <t xml:space="preserve">Interest Rate: </t>
  </si>
  <si>
    <t>Surcharge Effective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</si>
</sst>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%"/>
    <numFmt numFmtId="167" formatCode="_(&quot;$&quot;* #,##0_);_(&quot;$&quot;* \(#,##0\);_(&quot;$&quot;* &quot;-&quot;??_);_(@_)"/>
    <numFmt numFmtId="168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 tint="0.24994659260841701"/>
      <name val="Calibri Light"/>
      <family val="2"/>
      <scheme val="major"/>
    </font>
    <font>
      <b/>
      <sz val="11"/>
      <color theme="1" tint="0.24994659260841701"/>
      <name val="Calibri Light"/>
      <family val="2"/>
      <scheme val="major"/>
    </font>
    <font>
      <i/>
      <sz val="11"/>
      <color theme="1" tint="0.34998626667073579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1" applyNumberFormat="0" applyFill="0" applyProtection="0">
      <alignment vertical="center"/>
    </xf>
    <xf numFmtId="0" fontId="4" fillId="0" borderId="0"/>
    <xf numFmtId="0" fontId="6" fillId="0" borderId="2" applyNumberFormat="0" applyFill="0" applyProtection="0">
      <alignment vertical="center"/>
    </xf>
    <xf numFmtId="0" fontId="7" fillId="0" borderId="3" applyNumberFormat="0" applyProtection="0">
      <alignment vertical="center"/>
    </xf>
    <xf numFmtId="165" fontId="8" fillId="3" borderId="0" applyFont="0" applyFill="0" applyBorder="0" applyAlignment="0" applyProtection="0"/>
    <xf numFmtId="0" fontId="8" fillId="2" borderId="0" applyNumberFormat="0" applyFont="0" applyAlignment="0">
      <alignment horizontal="center" vertical="center" wrapText="1"/>
    </xf>
    <xf numFmtId="10" fontId="4" fillId="0" borderId="0" applyFont="0" applyFill="0" applyBorder="0" applyAlignment="0" applyProtection="0"/>
    <xf numFmtId="1" fontId="8" fillId="2" borderId="0" applyFont="0" applyFill="0" applyBorder="0" applyAlignment="0"/>
    <xf numFmtId="14" fontId="8" fillId="0" borderId="0" applyFont="0" applyFill="0" applyBorder="0" applyAlignment="0"/>
    <xf numFmtId="0" fontId="2" fillId="0" borderId="4" applyNumberFormat="0" applyFill="0" applyProtection="0">
      <alignment vertical="center"/>
    </xf>
    <xf numFmtId="0" fontId="8" fillId="3" borderId="3" applyNumberFormat="0" applyProtection="0">
      <alignment horizontal="right"/>
    </xf>
    <xf numFmtId="0" fontId="3" fillId="4" borderId="0" applyNumberFormat="0" applyBorder="0" applyProtection="0">
      <alignment vertical="center" wrapText="1"/>
    </xf>
    <xf numFmtId="0" fontId="3" fillId="4" borderId="0" applyBorder="0" applyProtection="0">
      <alignment horizontal="right" vertical="center" wrapText="1" indent="2"/>
    </xf>
    <xf numFmtId="165" fontId="8" fillId="3" borderId="0" applyFont="0" applyFill="0" applyBorder="0" applyProtection="0">
      <alignment horizontal="right" indent="2"/>
    </xf>
    <xf numFmtId="44" fontId="1" fillId="0" borderId="0" applyFont="0" applyFill="0" applyBorder="0" applyAlignment="0" applyProtection="0"/>
  </cellStyleXfs>
  <cellXfs count="117">
    <xf numFmtId="0" fontId="0" fillId="0" borderId="0" xfId="0"/>
    <xf numFmtId="10" fontId="0" fillId="0" borderId="0" xfId="2" applyNumberFormat="1" applyFont="1"/>
    <xf numFmtId="0" fontId="4" fillId="0" borderId="0" xfId="4"/>
    <xf numFmtId="165" fontId="0" fillId="0" borderId="0" xfId="16" applyFont="1" applyFill="1" applyBorder="1">
      <alignment horizontal="right" indent="2"/>
    </xf>
    <xf numFmtId="14" fontId="0" fillId="0" borderId="0" xfId="11" applyFont="1" applyFill="1" applyBorder="1" applyAlignment="1">
      <alignment horizontal="left"/>
    </xf>
    <xf numFmtId="1" fontId="0" fillId="0" borderId="0" xfId="10" applyFont="1" applyFill="1" applyBorder="1" applyAlignment="1">
      <alignment horizontal="left"/>
    </xf>
    <xf numFmtId="165" fontId="0" fillId="0" borderId="5" xfId="16" applyFont="1" applyFill="1" applyBorder="1">
      <alignment horizontal="right" indent="2"/>
    </xf>
    <xf numFmtId="0" fontId="3" fillId="4" borderId="5" xfId="15" applyBorder="1">
      <alignment horizontal="right" vertical="center" wrapText="1" indent="2"/>
    </xf>
    <xf numFmtId="0" fontId="3" fillId="4" borderId="0" xfId="15">
      <alignment horizontal="right" vertical="center" wrapText="1" indent="2"/>
    </xf>
    <xf numFmtId="0" fontId="3" fillId="4" borderId="0" xfId="14">
      <alignment vertical="center" wrapText="1"/>
    </xf>
    <xf numFmtId="0" fontId="2" fillId="0" borderId="4" xfId="12">
      <alignment vertical="center"/>
    </xf>
    <xf numFmtId="165" fontId="8" fillId="0" borderId="0" xfId="7" applyFont="1" applyFill="1" applyBorder="1"/>
    <xf numFmtId="14" fontId="4" fillId="0" borderId="0" xfId="4" applyNumberFormat="1"/>
    <xf numFmtId="14" fontId="8" fillId="3" borderId="3" xfId="11" applyFill="1" applyBorder="1"/>
    <xf numFmtId="165" fontId="8" fillId="2" borderId="3" xfId="8" applyNumberFormat="1" applyBorder="1" applyAlignment="1"/>
    <xf numFmtId="0" fontId="4" fillId="0" borderId="0" xfId="4" applyAlignment="1">
      <alignment horizontal="right" vertical="center"/>
    </xf>
    <xf numFmtId="1" fontId="8" fillId="3" borderId="3" xfId="10" applyFill="1" applyBorder="1"/>
    <xf numFmtId="1" fontId="8" fillId="2" borderId="3" xfId="10" applyBorder="1" applyAlignment="1"/>
    <xf numFmtId="1" fontId="8" fillId="3" borderId="0" xfId="10" applyFill="1"/>
    <xf numFmtId="10" fontId="8" fillId="3" borderId="3" xfId="9" applyFont="1" applyFill="1" applyBorder="1" applyAlignment="1">
      <alignment horizontal="right"/>
    </xf>
    <xf numFmtId="165" fontId="8" fillId="2" borderId="0" xfId="8" applyNumberFormat="1" applyAlignment="1"/>
    <xf numFmtId="165" fontId="8" fillId="3" borderId="0" xfId="7"/>
    <xf numFmtId="0" fontId="6" fillId="0" borderId="2" xfId="5">
      <alignment vertical="center"/>
    </xf>
    <xf numFmtId="0" fontId="5" fillId="0" borderId="1" xfId="3">
      <alignment vertical="center"/>
    </xf>
    <xf numFmtId="44" fontId="10" fillId="5" borderId="7" xfId="0" applyNumberFormat="1" applyFont="1" applyFill="1" applyBorder="1"/>
    <xf numFmtId="0" fontId="10" fillId="5" borderId="0" xfId="0" applyFont="1" applyFill="1"/>
    <xf numFmtId="0" fontId="0" fillId="5" borderId="0" xfId="0" applyFill="1"/>
    <xf numFmtId="164" fontId="0" fillId="5" borderId="0" xfId="1" applyNumberFormat="1" applyFont="1" applyFill="1"/>
    <xf numFmtId="44" fontId="11" fillId="5" borderId="8" xfId="0" applyNumberFormat="1" applyFont="1" applyFill="1" applyBorder="1"/>
    <xf numFmtId="0" fontId="11" fillId="5" borderId="0" xfId="0" applyFont="1" applyFill="1"/>
    <xf numFmtId="44" fontId="0" fillId="5" borderId="0" xfId="0" applyNumberFormat="1" applyFill="1"/>
    <xf numFmtId="44" fontId="0" fillId="5" borderId="8" xfId="17" applyFont="1" applyFill="1" applyBorder="1"/>
    <xf numFmtId="164" fontId="0" fillId="5" borderId="0" xfId="0" applyNumberFormat="1" applyFill="1"/>
    <xf numFmtId="44" fontId="0" fillId="5" borderId="8" xfId="0" applyNumberFormat="1" applyFill="1" applyBorder="1"/>
    <xf numFmtId="166" fontId="0" fillId="5" borderId="0" xfId="0" applyNumberFormat="1" applyFill="1"/>
    <xf numFmtId="44" fontId="0" fillId="5" borderId="0" xfId="17" applyFont="1" applyFill="1"/>
    <xf numFmtId="167" fontId="9" fillId="6" borderId="10" xfId="0" applyNumberFormat="1" applyFont="1" applyFill="1" applyBorder="1"/>
    <xf numFmtId="0" fontId="9" fillId="6" borderId="11" xfId="0" applyFont="1" applyFill="1" applyBorder="1"/>
    <xf numFmtId="0" fontId="9" fillId="6" borderId="12" xfId="0" applyFont="1" applyFill="1" applyBorder="1"/>
    <xf numFmtId="167" fontId="9" fillId="6" borderId="13" xfId="0" applyNumberFormat="1" applyFont="1" applyFill="1" applyBorder="1"/>
    <xf numFmtId="0" fontId="9" fillId="6" borderId="14" xfId="0" applyFont="1" applyFill="1" applyBorder="1"/>
    <xf numFmtId="0" fontId="9" fillId="6" borderId="15" xfId="0" applyFont="1" applyFill="1" applyBorder="1"/>
    <xf numFmtId="44" fontId="9" fillId="6" borderId="13" xfId="0" applyNumberFormat="1" applyFont="1" applyFill="1" applyBorder="1"/>
    <xf numFmtId="44" fontId="9" fillId="6" borderId="16" xfId="0" applyNumberFormat="1" applyFont="1" applyFill="1" applyBorder="1"/>
    <xf numFmtId="0" fontId="9" fillId="6" borderId="17" xfId="0" applyFont="1" applyFill="1" applyBorder="1"/>
    <xf numFmtId="0" fontId="9" fillId="6" borderId="18" xfId="0" applyFont="1" applyFill="1" applyBorder="1"/>
    <xf numFmtId="0" fontId="0" fillId="6" borderId="0" xfId="0" applyFill="1"/>
    <xf numFmtId="44" fontId="0" fillId="6" borderId="7" xfId="17" applyFont="1" applyFill="1" applyBorder="1"/>
    <xf numFmtId="0" fontId="9" fillId="6" borderId="0" xfId="0" applyFont="1" applyFill="1"/>
    <xf numFmtId="44" fontId="0" fillId="0" borderId="0" xfId="0" applyNumberFormat="1"/>
    <xf numFmtId="164" fontId="0" fillId="6" borderId="0" xfId="0" applyNumberFormat="1" applyFill="1"/>
    <xf numFmtId="167" fontId="0" fillId="6" borderId="0" xfId="0" applyNumberFormat="1" applyFill="1" applyAlignment="1">
      <alignment vertical="center"/>
    </xf>
    <xf numFmtId="167" fontId="9" fillId="6" borderId="7" xfId="17" applyNumberFormat="1" applyFont="1" applyFill="1" applyBorder="1"/>
    <xf numFmtId="167" fontId="0" fillId="0" borderId="0" xfId="0" applyNumberFormat="1"/>
    <xf numFmtId="167" fontId="0" fillId="6" borderId="0" xfId="0" applyNumberFormat="1" applyFill="1"/>
    <xf numFmtId="44" fontId="0" fillId="0" borderId="0" xfId="17" applyFont="1" applyFill="1"/>
    <xf numFmtId="44" fontId="0" fillId="6" borderId="0" xfId="17" applyFont="1" applyFill="1"/>
    <xf numFmtId="164" fontId="0" fillId="6" borderId="0" xfId="1" applyNumberFormat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4" fontId="9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9" fillId="6" borderId="0" xfId="0" applyFont="1" applyFill="1" applyAlignment="1">
      <alignment vertical="center"/>
    </xf>
    <xf numFmtId="44" fontId="10" fillId="8" borderId="7" xfId="17" applyFont="1" applyFill="1" applyBorder="1"/>
    <xf numFmtId="0" fontId="10" fillId="8" borderId="0" xfId="0" applyFont="1" applyFill="1"/>
    <xf numFmtId="164" fontId="0" fillId="8" borderId="0" xfId="0" applyNumberFormat="1" applyFill="1"/>
    <xf numFmtId="0" fontId="0" fillId="8" borderId="0" xfId="0" applyFill="1"/>
    <xf numFmtId="44" fontId="0" fillId="8" borderId="0" xfId="0" applyNumberFormat="1" applyFill="1"/>
    <xf numFmtId="44" fontId="11" fillId="8" borderId="8" xfId="0" applyNumberFormat="1" applyFont="1" applyFill="1" applyBorder="1"/>
    <xf numFmtId="0" fontId="11" fillId="8" borderId="0" xfId="0" applyFont="1" applyFill="1"/>
    <xf numFmtId="43" fontId="0" fillId="8" borderId="0" xfId="0" applyNumberFormat="1" applyFill="1"/>
    <xf numFmtId="44" fontId="0" fillId="8" borderId="0" xfId="17" applyFont="1" applyFill="1"/>
    <xf numFmtId="44" fontId="0" fillId="8" borderId="8" xfId="17" applyFont="1" applyFill="1" applyBorder="1"/>
    <xf numFmtId="166" fontId="0" fillId="8" borderId="0" xfId="0" applyNumberFormat="1" applyFill="1"/>
    <xf numFmtId="44" fontId="10" fillId="9" borderId="7" xfId="0" applyNumberFormat="1" applyFont="1" applyFill="1" applyBorder="1"/>
    <xf numFmtId="0" fontId="10" fillId="9" borderId="0" xfId="0" applyFont="1" applyFill="1"/>
    <xf numFmtId="44" fontId="10" fillId="9" borderId="0" xfId="0" applyNumberFormat="1" applyFont="1" applyFill="1"/>
    <xf numFmtId="164" fontId="0" fillId="9" borderId="9" xfId="1" applyNumberFormat="1" applyFont="1" applyFill="1" applyBorder="1"/>
    <xf numFmtId="0" fontId="0" fillId="9" borderId="0" xfId="0" applyFill="1"/>
    <xf numFmtId="44" fontId="0" fillId="9" borderId="0" xfId="0" applyNumberFormat="1" applyFill="1"/>
    <xf numFmtId="164" fontId="0" fillId="9" borderId="0" xfId="1" applyNumberFormat="1" applyFont="1" applyFill="1"/>
    <xf numFmtId="44" fontId="11" fillId="9" borderId="8" xfId="0" applyNumberFormat="1" applyFont="1" applyFill="1" applyBorder="1"/>
    <xf numFmtId="0" fontId="11" fillId="9" borderId="0" xfId="0" applyFont="1" applyFill="1"/>
    <xf numFmtId="43" fontId="0" fillId="9" borderId="0" xfId="1" applyFont="1" applyFill="1"/>
    <xf numFmtId="44" fontId="0" fillId="9" borderId="8" xfId="0" applyNumberFormat="1" applyFill="1" applyBorder="1"/>
    <xf numFmtId="166" fontId="0" fillId="9" borderId="0" xfId="2" applyNumberFormat="1" applyFont="1" applyFill="1"/>
    <xf numFmtId="44" fontId="0" fillId="9" borderId="0" xfId="17" applyFont="1" applyFill="1"/>
    <xf numFmtId="44" fontId="0" fillId="0" borderId="19" xfId="0" applyNumberFormat="1" applyBorder="1"/>
    <xf numFmtId="44" fontId="0" fillId="5" borderId="7" xfId="0" applyNumberFormat="1" applyFill="1" applyBorder="1"/>
    <xf numFmtId="9" fontId="0" fillId="5" borderId="0" xfId="2" applyFont="1" applyFill="1"/>
    <xf numFmtId="44" fontId="0" fillId="0" borderId="0" xfId="17" applyFont="1"/>
    <xf numFmtId="44" fontId="0" fillId="5" borderId="7" xfId="17" applyFont="1" applyFill="1" applyBorder="1"/>
    <xf numFmtId="0" fontId="0" fillId="5" borderId="21" xfId="0" applyFill="1" applyBorder="1"/>
    <xf numFmtId="0" fontId="0" fillId="5" borderId="14" xfId="0" applyFill="1" applyBorder="1"/>
    <xf numFmtId="43" fontId="0" fillId="5" borderId="14" xfId="1" applyFont="1" applyFill="1" applyBorder="1"/>
    <xf numFmtId="10" fontId="0" fillId="5" borderId="14" xfId="0" applyNumberFormat="1" applyFill="1" applyBorder="1"/>
    <xf numFmtId="0" fontId="0" fillId="9" borderId="21" xfId="0" applyFill="1" applyBorder="1"/>
    <xf numFmtId="0" fontId="0" fillId="9" borderId="14" xfId="0" applyFill="1" applyBorder="1"/>
    <xf numFmtId="168" fontId="0" fillId="9" borderId="14" xfId="0" applyNumberFormat="1" applyFill="1" applyBorder="1"/>
    <xf numFmtId="44" fontId="9" fillId="6" borderId="16" xfId="17" applyFont="1" applyFill="1" applyBorder="1"/>
    <xf numFmtId="44" fontId="9" fillId="6" borderId="13" xfId="17" applyFont="1" applyFill="1" applyBorder="1"/>
    <xf numFmtId="44" fontId="9" fillId="6" borderId="10" xfId="17" applyFont="1" applyFill="1" applyBorder="1"/>
    <xf numFmtId="14" fontId="0" fillId="5" borderId="14" xfId="0" applyNumberFormat="1" applyFill="1" applyBorder="1"/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0" fillId="6" borderId="0" xfId="0" applyFill="1" applyAlignment="1">
      <alignment wrapText="1"/>
    </xf>
    <xf numFmtId="0" fontId="12" fillId="5" borderId="9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7" fillId="0" borderId="3" xfId="6">
      <alignment vertical="center"/>
    </xf>
    <xf numFmtId="0" fontId="7" fillId="0" borderId="0" xfId="6" applyBorder="1">
      <alignment vertical="center"/>
    </xf>
    <xf numFmtId="0" fontId="8" fillId="3" borderId="3" xfId="13">
      <alignment horizontal="right"/>
    </xf>
    <xf numFmtId="0" fontId="7" fillId="0" borderId="6" xfId="6" applyBorder="1">
      <alignment vertical="center"/>
    </xf>
  </cellXfs>
  <cellStyles count="18">
    <cellStyle name="Amount" xfId="7" xr:uid="{00000000-0005-0000-0000-000000000000}"/>
    <cellStyle name="Comma" xfId="1" builtinId="3"/>
    <cellStyle name="Currency" xfId="17" builtinId="4"/>
    <cellStyle name="Date" xfId="11" xr:uid="{00000000-0005-0000-0000-000003000000}"/>
    <cellStyle name="Explanatory Text 2" xfId="6" xr:uid="{00000000-0005-0000-0000-000004000000}"/>
    <cellStyle name="Heading 1 2" xfId="3" xr:uid="{00000000-0005-0000-0000-000005000000}"/>
    <cellStyle name="Heading 2 2" xfId="5" xr:uid="{00000000-0005-0000-0000-000006000000}"/>
    <cellStyle name="Heading 3 2" xfId="12" xr:uid="{00000000-0005-0000-0000-000007000000}"/>
    <cellStyle name="Heading 4 2" xfId="14" xr:uid="{00000000-0005-0000-0000-000008000000}"/>
    <cellStyle name="Heading 4 Right aligned" xfId="15" xr:uid="{00000000-0005-0000-0000-000009000000}"/>
    <cellStyle name="Input 2" xfId="13" xr:uid="{00000000-0005-0000-0000-00000A000000}"/>
    <cellStyle name="Loan Summary" xfId="8" xr:uid="{00000000-0005-0000-0000-00000B000000}"/>
    <cellStyle name="Normal" xfId="0" builtinId="0"/>
    <cellStyle name="Normal 2" xfId="4" xr:uid="{00000000-0005-0000-0000-00000D000000}"/>
    <cellStyle name="Number" xfId="10" xr:uid="{00000000-0005-0000-0000-00000E000000}"/>
    <cellStyle name="Percent" xfId="2" builtinId="5"/>
    <cellStyle name="Percent 2" xfId="9" xr:uid="{00000000-0005-0000-0000-000010000000}"/>
    <cellStyle name="Table Amount" xfId="16" xr:uid="{00000000-0005-0000-0000-000011000000}"/>
  </cellStyles>
  <dxfs count="25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3" defaultTableStyle="TableStyleMedium2" defaultPivotStyle="PivotStyleLight16">
    <tableStyle name="Loan Amortization Schedule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  <tableStyle name="Loan Amortization Schedule 2" pivot="0" count="7" xr9:uid="{00000000-0011-0000-FFFF-FFFF01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oan Amortization Schedule 3" pivot="0" count="7" xr9:uid="{00000000-0011-0000-FFFF-FFFF02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1:K371" totalsRowShown="0" headerRowCellStyle="Amount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aymentSchedule3" displayName="PaymentSchedule3" ref="B11:K371" totalsRowShown="0" headerRowCellStyle="Amount">
  <tableColumns count="10">
    <tableColumn id="1" xr3:uid="{00000000-0010-0000-0100-000001000000}" name="PMT NO" dataCellStyle="Number">
      <calculatedColumnFormula>IF(LoanIsGood,IF(ROW()-ROW(PaymentSchedule3[[#Headers],[PMT NO]])&gt;ScheduledNumberOfPayments,"",ROW()-ROW(PaymentSchedule3[[#Headers],[PMT NO]])),"")</calculatedColumnFormula>
    </tableColumn>
    <tableColumn id="2" xr3:uid="{00000000-0010-0000-0100-000002000000}" name="PAYMENT DATE" dataCellStyle="Date">
      <calculatedColumnFormula>IF(PaymentSchedule3[[#This Row],[PMT NO]]&lt;&gt;"",EOMONTH(LoanStartDate,ROW(PaymentSchedule3[[#This Row],[PMT NO]])-ROW(PaymentSchedule3[[#Headers],[PMT NO]])-2)+DAY(LoanStartDate),"")</calculatedColumnFormula>
    </tableColumn>
    <tableColumn id="3" xr3:uid="{00000000-0010-0000-0100-000003000000}" name="BEGINNING BALANCE" dataCellStyle="Table Amount">
      <calculatedColumnFormula>IF(PaymentSchedule3[[#This Row],[PMT NO]]&lt;&gt;"",IF(ROW()-ROW(PaymentSchedule3[[#Headers],[BEGINNING BALANCE]])=1,LoanAmount,INDEX(PaymentSchedule3[ENDING BALANCE],ROW()-ROW(PaymentSchedule3[[#Headers],[BEGINNING BALANCE]])-1)),"")</calculatedColumnFormula>
    </tableColumn>
    <tableColumn id="4" xr3:uid="{00000000-0010-0000-0100-000004000000}" name="SCHEDULED PAYMENT" dataCellStyle="Table Amount">
      <calculatedColumnFormula>IF(PaymentSchedule3[[#This Row],[PMT NO]]&lt;&gt;"",ScheduledPayment,"")</calculatedColumnFormula>
    </tableColumn>
    <tableColumn id="5" xr3:uid="{00000000-0010-0000-0100-000005000000}" name="EXTRA PAYMENT" dataCellStyle="Table Amount">
      <calculatedColumnFormula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calculatedColumnFormula>
    </tableColumn>
    <tableColumn id="6" xr3:uid="{00000000-0010-0000-0100-000006000000}" name="TOTAL PAYMENT" dataCellStyle="Table Amount">
      <calculatedColumnFormula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calculatedColumnFormula>
    </tableColumn>
    <tableColumn id="7" xr3:uid="{00000000-0010-0000-0100-000007000000}" name="PRINCIPAL" dataCellStyle="Table Amount">
      <calculatedColumnFormula>IF(PaymentSchedule3[[#This Row],[PMT NO]]&lt;&gt;"",PaymentSchedule3[[#This Row],[TOTAL PAYMENT]]-PaymentSchedule3[[#This Row],[INTEREST]],"")</calculatedColumnFormula>
    </tableColumn>
    <tableColumn id="8" xr3:uid="{00000000-0010-0000-0100-000008000000}" name="INTEREST" dataCellStyle="Table Amount">
      <calculatedColumnFormula>IF(PaymentSchedule3[[#This Row],[PMT NO]]&lt;&gt;"",PaymentSchedule3[[#This Row],[BEGINNING BALANCE]]*(InterestRate/PaymentsPerYear),"")</calculatedColumnFormula>
    </tableColumn>
    <tableColumn id="9" xr3:uid="{00000000-0010-0000-0100-000009000000}" name="ENDING BALANCE" dataCellStyle="Table Amount">
      <calculatedColumnFormula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calculatedColumnFormula>
    </tableColumn>
    <tableColumn id="10" xr3:uid="{00000000-0010-0000-0100-00000A000000}" name="CUMULATIVE INTEREST" dataCellStyle="Table Amount">
      <calculatedColumnFormula>IF(PaymentSchedule3[[#This Row],[PMT NO]]&lt;&gt;"",SUM(INDEX(PaymentSchedule3[INTEREST],1,1):PaymentSchedule3[[#This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2:F18"/>
  <sheetViews>
    <sheetView tabSelected="1" workbookViewId="0">
      <selection activeCell="E13" sqref="E13"/>
    </sheetView>
  </sheetViews>
  <sheetFormatPr defaultRowHeight="15" x14ac:dyDescent="0.25"/>
  <cols>
    <col min="2" max="2" width="29.28515625" bestFit="1" customWidth="1"/>
    <col min="3" max="3" width="37.7109375" customWidth="1"/>
    <col min="5" max="5" width="53.140625" customWidth="1"/>
    <col min="6" max="6" width="13.5703125" customWidth="1"/>
  </cols>
  <sheetData>
    <row r="2" spans="2:6" ht="19.5" thickBot="1" x14ac:dyDescent="0.35">
      <c r="B2" s="103" t="s">
        <v>78</v>
      </c>
      <c r="C2" s="103"/>
      <c r="E2" s="104" t="s">
        <v>82</v>
      </c>
      <c r="F2" s="104"/>
    </row>
    <row r="3" spans="2:6" x14ac:dyDescent="0.25">
      <c r="B3" s="92" t="s">
        <v>85</v>
      </c>
      <c r="C3" s="92"/>
      <c r="E3" s="45" t="str">
        <f>'Per Customer'!C56</f>
        <v>Monthly surcharge per customer, with interest</v>
      </c>
      <c r="F3" s="99">
        <f>'Per Customer'!E56</f>
        <v>1.1000000000000001</v>
      </c>
    </row>
    <row r="4" spans="2:6" x14ac:dyDescent="0.25">
      <c r="B4" s="93" t="s">
        <v>86</v>
      </c>
      <c r="C4" s="93">
        <v>905</v>
      </c>
      <c r="E4" s="41" t="str">
        <f>'Per Customer'!C57</f>
        <v>Surcharge per customer, One time payment, no Interest</v>
      </c>
      <c r="F4" s="100">
        <f>'Per Customer'!E57</f>
        <v>81.385635359116023</v>
      </c>
    </row>
    <row r="5" spans="2:6" x14ac:dyDescent="0.25">
      <c r="B5" s="26"/>
      <c r="C5" s="26"/>
      <c r="E5" s="41"/>
      <c r="F5" s="100"/>
    </row>
    <row r="6" spans="2:6" ht="15.75" thickBot="1" x14ac:dyDescent="0.3">
      <c r="B6" s="105" t="s">
        <v>66</v>
      </c>
      <c r="C6" s="105"/>
      <c r="E6" s="38" t="str">
        <f>'Per Customer'!C60</f>
        <v xml:space="preserve">Annual Revenue Increase </v>
      </c>
      <c r="F6" s="101">
        <f>'Per Customer'!E60</f>
        <v>11946.000000000002</v>
      </c>
    </row>
    <row r="7" spans="2:6" x14ac:dyDescent="0.25">
      <c r="B7" s="92" t="s">
        <v>87</v>
      </c>
      <c r="C7" s="92"/>
    </row>
    <row r="8" spans="2:6" x14ac:dyDescent="0.25">
      <c r="B8" s="93" t="s">
        <v>88</v>
      </c>
      <c r="C8" s="94">
        <v>100000</v>
      </c>
    </row>
    <row r="9" spans="2:6" x14ac:dyDescent="0.25">
      <c r="B9" s="93" t="s">
        <v>89</v>
      </c>
      <c r="C9" s="93">
        <v>10</v>
      </c>
    </row>
    <row r="10" spans="2:6" x14ac:dyDescent="0.25">
      <c r="B10" s="93" t="s">
        <v>90</v>
      </c>
      <c r="C10" s="95">
        <v>0.105</v>
      </c>
    </row>
    <row r="11" spans="2:6" x14ac:dyDescent="0.25">
      <c r="B11" s="93" t="s">
        <v>91</v>
      </c>
      <c r="C11" s="102">
        <v>45323</v>
      </c>
    </row>
    <row r="14" spans="2:6" ht="18.75" x14ac:dyDescent="0.3">
      <c r="B14" s="103" t="s">
        <v>79</v>
      </c>
      <c r="C14" s="103"/>
    </row>
    <row r="15" spans="2:6" x14ac:dyDescent="0.25">
      <c r="B15" s="96" t="s">
        <v>67</v>
      </c>
      <c r="C15" s="96" t="s">
        <v>70</v>
      </c>
    </row>
    <row r="16" spans="2:6" x14ac:dyDescent="0.25">
      <c r="B16" s="97" t="s">
        <v>69</v>
      </c>
      <c r="C16" s="97" t="s">
        <v>81</v>
      </c>
    </row>
    <row r="17" spans="2:3" x14ac:dyDescent="0.25">
      <c r="B17" s="97" t="s">
        <v>68</v>
      </c>
      <c r="C17" s="98">
        <v>45165</v>
      </c>
    </row>
    <row r="18" spans="2:3" x14ac:dyDescent="0.25">
      <c r="B18" s="97" t="s">
        <v>83</v>
      </c>
      <c r="C18" s="97"/>
    </row>
  </sheetData>
  <mergeCells count="4">
    <mergeCell ref="B2:C2"/>
    <mergeCell ref="E2:F2"/>
    <mergeCell ref="B6:C6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2:N85"/>
  <sheetViews>
    <sheetView topLeftCell="A7" workbookViewId="0">
      <selection activeCell="D16" sqref="D16"/>
    </sheetView>
  </sheetViews>
  <sheetFormatPr defaultRowHeight="15" x14ac:dyDescent="0.25"/>
  <cols>
    <col min="2" max="2" width="6.28515625" customWidth="1"/>
    <col min="3" max="3" width="6.140625" customWidth="1"/>
    <col min="4" max="4" width="64.28515625" customWidth="1"/>
    <col min="5" max="5" width="13.140625" bestFit="1" customWidth="1"/>
    <col min="6" max="6" width="11.5703125" bestFit="1" customWidth="1"/>
    <col min="7" max="7" width="14.140625" customWidth="1"/>
    <col min="8" max="8" width="17.42578125" bestFit="1" customWidth="1"/>
    <col min="10" max="10" width="19.28515625" bestFit="1" customWidth="1"/>
    <col min="13" max="13" width="18.28515625" bestFit="1" customWidth="1"/>
    <col min="14" max="14" width="11.5703125" bestFit="1" customWidth="1"/>
  </cols>
  <sheetData>
    <row r="2" spans="2:14" ht="18.75" x14ac:dyDescent="0.3">
      <c r="B2" s="109" t="s">
        <v>65</v>
      </c>
      <c r="C2" s="109"/>
      <c r="D2" s="109"/>
      <c r="E2" s="109"/>
      <c r="M2" s="106"/>
      <c r="N2" s="106"/>
    </row>
    <row r="3" spans="2:14" x14ac:dyDescent="0.25">
      <c r="B3" s="26" t="s">
        <v>64</v>
      </c>
      <c r="C3" s="26"/>
      <c r="D3" s="26"/>
      <c r="E3" s="35">
        <f>Inputs!C8</f>
        <v>100000</v>
      </c>
    </row>
    <row r="4" spans="2:14" x14ac:dyDescent="0.25">
      <c r="B4" s="26" t="s">
        <v>63</v>
      </c>
      <c r="C4" s="26"/>
      <c r="D4" s="26"/>
      <c r="E4" s="89">
        <v>0.7</v>
      </c>
      <c r="N4" s="90"/>
    </row>
    <row r="5" spans="2:14" ht="15.75" thickBot="1" x14ac:dyDescent="0.3">
      <c r="B5" s="26"/>
      <c r="C5" s="26" t="s">
        <v>62</v>
      </c>
      <c r="D5" s="26"/>
      <c r="E5" s="91">
        <f>E3*E4</f>
        <v>70000</v>
      </c>
      <c r="G5" s="49">
        <f>+E5</f>
        <v>70000</v>
      </c>
      <c r="N5" s="90"/>
    </row>
    <row r="6" spans="2:14" ht="15.75" thickTop="1" x14ac:dyDescent="0.25">
      <c r="B6" s="26"/>
      <c r="C6" s="26"/>
      <c r="D6" s="26"/>
      <c r="E6" s="26"/>
      <c r="N6" s="90"/>
    </row>
    <row r="7" spans="2:14" x14ac:dyDescent="0.25">
      <c r="B7" s="26" t="str">
        <f>B3</f>
        <v>Total Project Expenses</v>
      </c>
      <c r="C7" s="26"/>
      <c r="D7" s="26"/>
      <c r="E7" s="30">
        <f>E3</f>
        <v>100000</v>
      </c>
      <c r="N7" s="90"/>
    </row>
    <row r="8" spans="2:14" x14ac:dyDescent="0.25">
      <c r="B8" s="26" t="s">
        <v>61</v>
      </c>
      <c r="C8" s="26"/>
      <c r="D8" s="26"/>
      <c r="E8" s="89">
        <f>1-E4</f>
        <v>0.30000000000000004</v>
      </c>
      <c r="N8" s="90"/>
    </row>
    <row r="9" spans="2:14" ht="15.75" thickBot="1" x14ac:dyDescent="0.3">
      <c r="B9" s="26"/>
      <c r="C9" s="26" t="s">
        <v>60</v>
      </c>
      <c r="D9" s="26"/>
      <c r="E9" s="88">
        <f>E7*E8</f>
        <v>30000.000000000004</v>
      </c>
      <c r="G9" s="49">
        <f>+E9</f>
        <v>30000.000000000004</v>
      </c>
      <c r="N9" s="90"/>
    </row>
    <row r="10" spans="2:14" ht="16.5" thickTop="1" thickBot="1" x14ac:dyDescent="0.3">
      <c r="G10" s="87">
        <f>SUM(G3:G9)</f>
        <v>100000</v>
      </c>
      <c r="N10" s="90"/>
    </row>
    <row r="11" spans="2:14" ht="18.75" x14ac:dyDescent="0.3">
      <c r="B11" s="110" t="s">
        <v>59</v>
      </c>
      <c r="C11" s="110"/>
      <c r="D11" s="110"/>
      <c r="E11" s="110"/>
    </row>
    <row r="12" spans="2:14" x14ac:dyDescent="0.25">
      <c r="B12" s="78" t="s">
        <v>58</v>
      </c>
      <c r="C12" s="78"/>
      <c r="D12" s="78"/>
      <c r="E12" s="86">
        <f>'Surcharge Amort Sch'!I3</f>
        <v>944.54497742882882</v>
      </c>
    </row>
    <row r="13" spans="2:14" x14ac:dyDescent="0.25">
      <c r="B13" s="78" t="s">
        <v>57</v>
      </c>
      <c r="C13" s="78"/>
      <c r="D13" s="78"/>
      <c r="E13" s="85">
        <v>5.2200000000000003E-2</v>
      </c>
    </row>
    <row r="14" spans="2:14" x14ac:dyDescent="0.25">
      <c r="B14" s="78"/>
      <c r="C14" s="78" t="s">
        <v>56</v>
      </c>
      <c r="D14" s="78"/>
      <c r="E14" s="84">
        <f>E12*E13</f>
        <v>49.305247821784867</v>
      </c>
    </row>
    <row r="15" spans="2:14" x14ac:dyDescent="0.25">
      <c r="B15" s="78"/>
      <c r="C15" s="78"/>
      <c r="D15" s="78"/>
      <c r="E15" s="78"/>
    </row>
    <row r="16" spans="2:14" x14ac:dyDescent="0.25">
      <c r="B16" s="78" t="str">
        <f>B12</f>
        <v>Monthly Amortization of Surcharge</v>
      </c>
      <c r="C16" s="78"/>
      <c r="D16" s="78"/>
      <c r="E16" s="79">
        <f>E12</f>
        <v>944.54497742882882</v>
      </c>
    </row>
    <row r="17" spans="2:10" x14ac:dyDescent="0.25">
      <c r="B17" s="78" t="str">
        <f>"Plus: "&amp;C14</f>
        <v>Plus: B&amp;O Taxes Due on Surcharge Revenue</v>
      </c>
      <c r="C17" s="78"/>
      <c r="D17" s="78"/>
      <c r="E17" s="83">
        <f>E14</f>
        <v>49.305247821784867</v>
      </c>
    </row>
    <row r="18" spans="2:10" x14ac:dyDescent="0.25">
      <c r="B18" s="78"/>
      <c r="C18" s="82" t="s">
        <v>55</v>
      </c>
      <c r="D18" s="82"/>
      <c r="E18" s="81">
        <f>SUM(E16:E17)</f>
        <v>993.85022525061368</v>
      </c>
      <c r="F18" s="49"/>
    </row>
    <row r="19" spans="2:10" x14ac:dyDescent="0.25">
      <c r="B19" s="78"/>
      <c r="C19" s="78"/>
      <c r="D19" s="78"/>
      <c r="E19" s="78"/>
      <c r="G19" s="49">
        <f>E22*148</f>
        <v>162.53020258242083</v>
      </c>
      <c r="H19" s="49">
        <f>G19*2</f>
        <v>325.06040516484165</v>
      </c>
      <c r="J19">
        <f>2961.44+1605.6</f>
        <v>4567.04</v>
      </c>
    </row>
    <row r="20" spans="2:10" x14ac:dyDescent="0.25">
      <c r="B20" s="78" t="str">
        <f>C18</f>
        <v>Total Monthly Surcharge Amortization and Taxes</v>
      </c>
      <c r="C20" s="78"/>
      <c r="D20" s="78"/>
      <c r="E20" s="79">
        <f>E18</f>
        <v>993.85022525061368</v>
      </c>
    </row>
    <row r="21" spans="2:10" x14ac:dyDescent="0.25">
      <c r="B21" s="78" t="s">
        <v>54</v>
      </c>
      <c r="C21" s="78"/>
      <c r="D21" s="78"/>
      <c r="E21" s="80">
        <f>Inputs!C4</f>
        <v>905</v>
      </c>
    </row>
    <row r="22" spans="2:10" ht="15.75" thickBot="1" x14ac:dyDescent="0.3">
      <c r="B22" s="75"/>
      <c r="C22" s="75" t="s">
        <v>53</v>
      </c>
      <c r="D22" s="75"/>
      <c r="E22" s="74">
        <f>E20/E21</f>
        <v>1.0981770444758163</v>
      </c>
      <c r="G22" s="49">
        <f>+E22</f>
        <v>1.0981770444758163</v>
      </c>
      <c r="H22" t="s">
        <v>52</v>
      </c>
      <c r="I22">
        <v>4.47</v>
      </c>
    </row>
    <row r="23" spans="2:10" ht="15.75" thickTop="1" x14ac:dyDescent="0.25">
      <c r="B23" s="75"/>
      <c r="C23" s="75"/>
      <c r="D23" s="75"/>
      <c r="E23" s="76"/>
      <c r="G23">
        <v>36</v>
      </c>
      <c r="H23" t="s">
        <v>51</v>
      </c>
      <c r="I23">
        <v>36</v>
      </c>
    </row>
    <row r="24" spans="2:10" x14ac:dyDescent="0.25">
      <c r="B24" s="78" t="str">
        <f>C18</f>
        <v>Total Monthly Surcharge Amortization and Taxes</v>
      </c>
      <c r="C24" s="78"/>
      <c r="D24" s="78"/>
      <c r="E24" s="79">
        <f>E18</f>
        <v>993.85022525061368</v>
      </c>
      <c r="G24" s="49">
        <f>+G23*G22</f>
        <v>39.534373601129388</v>
      </c>
      <c r="H24" t="s">
        <v>44</v>
      </c>
      <c r="I24">
        <f>I22*I23</f>
        <v>160.91999999999999</v>
      </c>
    </row>
    <row r="25" spans="2:10" x14ac:dyDescent="0.25">
      <c r="B25" s="78" t="s">
        <v>50</v>
      </c>
      <c r="C25" s="78"/>
      <c r="D25" s="78"/>
      <c r="E25" s="77">
        <v>12</v>
      </c>
    </row>
    <row r="26" spans="2:10" x14ac:dyDescent="0.25">
      <c r="B26" s="75"/>
      <c r="C26" s="75" t="s">
        <v>49</v>
      </c>
      <c r="D26" s="75"/>
      <c r="E26" s="76">
        <f>E24*E25</f>
        <v>11926.202703007364</v>
      </c>
      <c r="F26" s="49"/>
    </row>
    <row r="27" spans="2:10" ht="15.75" thickBot="1" x14ac:dyDescent="0.3">
      <c r="B27" s="75"/>
      <c r="C27" s="75"/>
      <c r="D27" s="75" t="str">
        <f>"Life of Surcharge ("&amp;Inputs!C9&amp;" Years)"</f>
        <v>Life of Surcharge (10 Years)</v>
      </c>
      <c r="E27" s="74">
        <f>E26*Inputs!C9</f>
        <v>119262.02703007364</v>
      </c>
      <c r="F27" s="49"/>
    </row>
    <row r="28" spans="2:10" ht="15.75" thickTop="1" x14ac:dyDescent="0.25"/>
    <row r="29" spans="2:10" ht="18.75" x14ac:dyDescent="0.3">
      <c r="B29" s="111" t="s">
        <v>48</v>
      </c>
      <c r="C29" s="111"/>
      <c r="D29" s="111"/>
      <c r="E29" s="111"/>
    </row>
    <row r="30" spans="2:10" x14ac:dyDescent="0.25">
      <c r="B30" s="66" t="str">
        <f>C5</f>
        <v>Total Surcharge to collect</v>
      </c>
      <c r="C30" s="66"/>
      <c r="D30" s="66"/>
      <c r="E30" s="71">
        <f>E5</f>
        <v>70000</v>
      </c>
    </row>
    <row r="31" spans="2:10" x14ac:dyDescent="0.25">
      <c r="B31" s="66" t="str">
        <f>B13</f>
        <v>Times: Gross Up Factor (B&amp;O Tax Rate, UTC Reg Fee)</v>
      </c>
      <c r="C31" s="66"/>
      <c r="D31" s="66"/>
      <c r="E31" s="73">
        <f>E13</f>
        <v>5.2200000000000003E-2</v>
      </c>
      <c r="H31" t="s">
        <v>47</v>
      </c>
    </row>
    <row r="32" spans="2:10" x14ac:dyDescent="0.25">
      <c r="B32" s="66"/>
      <c r="C32" s="66" t="str">
        <f>C14</f>
        <v>B&amp;O Taxes Due on Surcharge Revenue</v>
      </c>
      <c r="D32" s="66"/>
      <c r="E32" s="72">
        <f>E30*E31</f>
        <v>3654.0000000000005</v>
      </c>
      <c r="H32" s="49">
        <f>+G40-G24</f>
        <v>41.851261757986634</v>
      </c>
    </row>
    <row r="33" spans="2:10" x14ac:dyDescent="0.25">
      <c r="B33" s="66"/>
      <c r="C33" s="66"/>
      <c r="D33" s="66"/>
      <c r="E33" s="66"/>
    </row>
    <row r="34" spans="2:10" x14ac:dyDescent="0.25">
      <c r="B34" s="66" t="str">
        <f>B30</f>
        <v>Total Surcharge to collect</v>
      </c>
      <c r="C34" s="66"/>
      <c r="D34" s="66"/>
      <c r="E34" s="71">
        <f>E30</f>
        <v>70000</v>
      </c>
    </row>
    <row r="35" spans="2:10" x14ac:dyDescent="0.25">
      <c r="B35" s="66" t="str">
        <f>C32</f>
        <v>B&amp;O Taxes Due on Surcharge Revenue</v>
      </c>
      <c r="C35" s="66"/>
      <c r="D35" s="66"/>
      <c r="E35" s="70">
        <f>E32</f>
        <v>3654.0000000000005</v>
      </c>
    </row>
    <row r="36" spans="2:10" x14ac:dyDescent="0.25">
      <c r="B36" s="66"/>
      <c r="C36" s="69" t="s">
        <v>46</v>
      </c>
      <c r="D36" s="69"/>
      <c r="E36" s="68">
        <f>E34+E35</f>
        <v>73654</v>
      </c>
    </row>
    <row r="37" spans="2:10" x14ac:dyDescent="0.25">
      <c r="B37" s="66"/>
      <c r="C37" s="66"/>
      <c r="D37" s="66"/>
      <c r="E37" s="66"/>
    </row>
    <row r="38" spans="2:10" x14ac:dyDescent="0.25">
      <c r="B38" s="66" t="str">
        <f>C36</f>
        <v>Total Surcharge Amortization and Taxes</v>
      </c>
      <c r="C38" s="66"/>
      <c r="D38" s="66"/>
      <c r="E38" s="67">
        <f>E36</f>
        <v>73654</v>
      </c>
    </row>
    <row r="39" spans="2:10" x14ac:dyDescent="0.25">
      <c r="B39" s="66" t="str">
        <f>B21</f>
        <v>Divided by: Number of customers (per company documents)</v>
      </c>
      <c r="C39" s="66"/>
      <c r="D39" s="66"/>
      <c r="E39" s="65">
        <f>E21</f>
        <v>905</v>
      </c>
    </row>
    <row r="40" spans="2:10" ht="15.75" thickBot="1" x14ac:dyDescent="0.3">
      <c r="B40" s="64"/>
      <c r="C40" s="64" t="s">
        <v>45</v>
      </c>
      <c r="D40" s="64"/>
      <c r="E40" s="63">
        <f>E38/E39</f>
        <v>81.385635359116023</v>
      </c>
      <c r="G40" s="49">
        <f>+E40</f>
        <v>81.385635359116023</v>
      </c>
      <c r="H40" t="s">
        <v>44</v>
      </c>
    </row>
    <row r="41" spans="2:10" ht="15.75" thickTop="1" x14ac:dyDescent="0.25"/>
    <row r="42" spans="2:10" ht="18.75" x14ac:dyDescent="0.3">
      <c r="B42" s="107" t="s">
        <v>43</v>
      </c>
      <c r="C42" s="107"/>
      <c r="D42" s="107"/>
      <c r="E42" s="107"/>
    </row>
    <row r="43" spans="2:10" x14ac:dyDescent="0.25">
      <c r="B43" s="62" t="str">
        <f>C22</f>
        <v>Monthly surcharge per customer, with interest</v>
      </c>
      <c r="C43" s="61"/>
      <c r="D43" s="61"/>
      <c r="E43" s="60">
        <f>ROUND(E22,2)</f>
        <v>1.1000000000000001</v>
      </c>
      <c r="F43" s="59"/>
      <c r="G43" s="58"/>
    </row>
    <row r="44" spans="2:10" x14ac:dyDescent="0.25">
      <c r="B44" s="46" t="s">
        <v>42</v>
      </c>
      <c r="C44" s="46"/>
      <c r="D44" s="46"/>
      <c r="E44" s="57">
        <f>E21</f>
        <v>905</v>
      </c>
      <c r="F44" s="55"/>
      <c r="G44" s="55"/>
      <c r="H44" s="49"/>
    </row>
    <row r="45" spans="2:10" x14ac:dyDescent="0.25">
      <c r="B45" s="46" t="s">
        <v>41</v>
      </c>
      <c r="C45" s="46"/>
      <c r="D45" s="46"/>
      <c r="E45" s="57">
        <f>'Surcharge Amort Sch'!I5</f>
        <v>120</v>
      </c>
      <c r="J45" s="1"/>
    </row>
    <row r="46" spans="2:10" ht="15.75" thickBot="1" x14ac:dyDescent="0.3">
      <c r="B46" s="46"/>
      <c r="C46" s="48" t="s">
        <v>40</v>
      </c>
      <c r="D46" s="46"/>
      <c r="E46" s="52">
        <f>E43*E44*E45</f>
        <v>119460.00000000001</v>
      </c>
      <c r="F46" s="55"/>
      <c r="G46" s="55"/>
      <c r="H46" s="49"/>
    </row>
    <row r="47" spans="2:10" ht="15.75" thickTop="1" x14ac:dyDescent="0.25">
      <c r="B47" s="46"/>
      <c r="C47" s="46"/>
      <c r="D47" s="46"/>
      <c r="E47" s="56"/>
      <c r="F47" s="55"/>
      <c r="G47" s="55"/>
      <c r="H47" s="49"/>
    </row>
    <row r="48" spans="2:10" x14ac:dyDescent="0.25">
      <c r="B48" s="46" t="str">
        <f>C46</f>
        <v>Total collected by surcharge rate</v>
      </c>
      <c r="C48" s="46"/>
      <c r="D48" s="46"/>
      <c r="E48" s="54">
        <f>E46</f>
        <v>119460.00000000001</v>
      </c>
      <c r="G48" s="53"/>
    </row>
    <row r="49" spans="2:7" x14ac:dyDescent="0.25">
      <c r="B49" s="46" t="s">
        <v>39</v>
      </c>
      <c r="C49" s="46"/>
      <c r="D49" s="46"/>
      <c r="E49" s="50">
        <f>E45/12</f>
        <v>10</v>
      </c>
      <c r="G49" s="49"/>
    </row>
    <row r="50" spans="2:7" ht="15.75" thickBot="1" x14ac:dyDescent="0.3">
      <c r="B50" s="46"/>
      <c r="C50" s="48" t="s">
        <v>38</v>
      </c>
      <c r="D50" s="46"/>
      <c r="E50" s="52">
        <f>E48/E49</f>
        <v>11946.000000000002</v>
      </c>
      <c r="G50" s="49"/>
    </row>
    <row r="51" spans="2:7" ht="15.75" thickTop="1" x14ac:dyDescent="0.25">
      <c r="B51" s="46"/>
      <c r="C51" s="46"/>
      <c r="D51" s="46"/>
      <c r="E51" s="46"/>
      <c r="G51" s="49"/>
    </row>
    <row r="52" spans="2:7" ht="29.25" customHeight="1" x14ac:dyDescent="0.25">
      <c r="B52" s="108" t="s">
        <v>37</v>
      </c>
      <c r="C52" s="108"/>
      <c r="D52" s="108"/>
      <c r="E52" s="51">
        <f>IF(E36&lt;E46,E36,E46)</f>
        <v>73654</v>
      </c>
      <c r="G52" s="49"/>
    </row>
    <row r="53" spans="2:7" x14ac:dyDescent="0.25">
      <c r="B53" s="46" t="s">
        <v>36</v>
      </c>
      <c r="C53" s="46"/>
      <c r="D53" s="46"/>
      <c r="E53" s="50">
        <f>E44</f>
        <v>905</v>
      </c>
      <c r="G53" s="49"/>
    </row>
    <row r="54" spans="2:7" ht="15.75" thickBot="1" x14ac:dyDescent="0.3">
      <c r="B54" s="46"/>
      <c r="C54" s="48" t="str">
        <f>C40</f>
        <v>Surcharge per customer, One time payment, no Interest</v>
      </c>
      <c r="D54" s="46"/>
      <c r="E54" s="47">
        <f>E52/E53</f>
        <v>81.385635359116023</v>
      </c>
    </row>
    <row r="55" spans="2:7" ht="16.5" thickTop="1" thickBot="1" x14ac:dyDescent="0.3">
      <c r="B55" s="46"/>
      <c r="C55" s="46"/>
      <c r="D55" s="46"/>
      <c r="E55" s="46"/>
    </row>
    <row r="56" spans="2:7" x14ac:dyDescent="0.25">
      <c r="B56" s="45" t="s">
        <v>35</v>
      </c>
      <c r="C56" s="44" t="str">
        <f>B43</f>
        <v>Monthly surcharge per customer, with interest</v>
      </c>
      <c r="D56" s="44"/>
      <c r="E56" s="43">
        <f>E43</f>
        <v>1.1000000000000001</v>
      </c>
    </row>
    <row r="57" spans="2:7" x14ac:dyDescent="0.25">
      <c r="B57" s="41" t="s">
        <v>35</v>
      </c>
      <c r="C57" s="40" t="str">
        <f>C54</f>
        <v>Surcharge per customer, One time payment, no Interest</v>
      </c>
      <c r="D57" s="40"/>
      <c r="E57" s="42">
        <f>E54</f>
        <v>81.385635359116023</v>
      </c>
    </row>
    <row r="58" spans="2:7" x14ac:dyDescent="0.25">
      <c r="B58" s="41"/>
      <c r="C58" s="40"/>
      <c r="D58" s="40"/>
      <c r="E58" s="39"/>
    </row>
    <row r="59" spans="2:7" x14ac:dyDescent="0.25">
      <c r="B59" s="41" t="s">
        <v>35</v>
      </c>
      <c r="C59" s="40" t="str">
        <f>C46</f>
        <v>Total collected by surcharge rate</v>
      </c>
      <c r="D59" s="40"/>
      <c r="E59" s="39">
        <f>E46</f>
        <v>119460.00000000001</v>
      </c>
    </row>
    <row r="60" spans="2:7" ht="15.75" thickBot="1" x14ac:dyDescent="0.3">
      <c r="B60" s="38" t="s">
        <v>35</v>
      </c>
      <c r="C60" s="37" t="str">
        <f>C50</f>
        <v xml:space="preserve">Annual Revenue Increase </v>
      </c>
      <c r="D60" s="37"/>
      <c r="E60" s="36">
        <f>E50</f>
        <v>11946.000000000002</v>
      </c>
    </row>
    <row r="63" spans="2:7" ht="21" x14ac:dyDescent="0.35">
      <c r="B63" s="112" t="s">
        <v>80</v>
      </c>
      <c r="C63" s="112"/>
      <c r="D63" s="112"/>
      <c r="E63" s="112"/>
    </row>
    <row r="64" spans="2:7" ht="18.75" x14ac:dyDescent="0.3">
      <c r="B64" s="109" t="s">
        <v>34</v>
      </c>
      <c r="C64" s="109"/>
      <c r="D64" s="109"/>
      <c r="E64" s="109"/>
    </row>
    <row r="65" spans="2:5" x14ac:dyDescent="0.25">
      <c r="B65" s="26" t="s">
        <v>33</v>
      </c>
      <c r="C65" s="26"/>
      <c r="D65" s="26"/>
      <c r="E65" s="35">
        <f>'GRC Impact Estimate'!ScheduledPayment</f>
        <v>250.0000000012605</v>
      </c>
    </row>
    <row r="66" spans="2:5" x14ac:dyDescent="0.25">
      <c r="B66" s="26" t="str">
        <f>B13</f>
        <v>Times: Gross Up Factor (B&amp;O Tax Rate, UTC Reg Fee)</v>
      </c>
      <c r="C66" s="26"/>
      <c r="D66" s="26"/>
      <c r="E66" s="34">
        <f>E13</f>
        <v>5.2200000000000003E-2</v>
      </c>
    </row>
    <row r="67" spans="2:5" x14ac:dyDescent="0.25">
      <c r="B67" s="26"/>
      <c r="C67" s="26" t="s">
        <v>32</v>
      </c>
      <c r="D67" s="26"/>
      <c r="E67" s="33">
        <f>E65*E66</f>
        <v>13.050000000065799</v>
      </c>
    </row>
    <row r="68" spans="2:5" x14ac:dyDescent="0.25">
      <c r="B68" s="26"/>
      <c r="C68" s="26"/>
      <c r="D68" s="26"/>
      <c r="E68" s="26"/>
    </row>
    <row r="69" spans="2:5" x14ac:dyDescent="0.25">
      <c r="B69" s="26" t="str">
        <f>B65</f>
        <v>Monthly Amortization of Company Financing</v>
      </c>
      <c r="C69" s="26"/>
      <c r="D69" s="26"/>
      <c r="E69" s="30">
        <f>E65</f>
        <v>250.0000000012605</v>
      </c>
    </row>
    <row r="70" spans="2:5" x14ac:dyDescent="0.25">
      <c r="B70" s="26" t="str">
        <f>"Plus: "&amp;C67</f>
        <v>Plus: B&amp;O and FIT Taxes, Monthly on revenue collection (Est.)</v>
      </c>
      <c r="C70" s="26"/>
      <c r="D70" s="26"/>
      <c r="E70" s="30">
        <f>E67</f>
        <v>13.050000000065799</v>
      </c>
    </row>
    <row r="71" spans="2:5" x14ac:dyDescent="0.25">
      <c r="B71" s="26"/>
      <c r="C71" s="29" t="s">
        <v>31</v>
      </c>
      <c r="D71" s="29"/>
      <c r="E71" s="28">
        <f>E69+E70</f>
        <v>263.05000000132628</v>
      </c>
    </row>
    <row r="72" spans="2:5" x14ac:dyDescent="0.25">
      <c r="B72" s="26"/>
      <c r="C72" s="26"/>
      <c r="D72" s="26"/>
      <c r="E72" s="26"/>
    </row>
    <row r="73" spans="2:5" x14ac:dyDescent="0.25">
      <c r="B73" s="26" t="str">
        <f>C71</f>
        <v>Total Monthly Company Financing and Taxes (Est.)</v>
      </c>
      <c r="C73" s="26"/>
      <c r="D73" s="26"/>
      <c r="E73" s="30">
        <f>E71</f>
        <v>263.05000000132628</v>
      </c>
    </row>
    <row r="74" spans="2:5" x14ac:dyDescent="0.25">
      <c r="B74" s="26" t="str">
        <f>B39</f>
        <v>Divided by: Number of customers (per company documents)</v>
      </c>
      <c r="C74" s="26"/>
      <c r="D74" s="26"/>
      <c r="E74" s="32">
        <f>E39</f>
        <v>905</v>
      </c>
    </row>
    <row r="75" spans="2:5" x14ac:dyDescent="0.25">
      <c r="B75" s="26"/>
      <c r="C75" s="26" t="s">
        <v>30</v>
      </c>
      <c r="D75" s="26"/>
      <c r="E75" s="31">
        <f>E73/E74</f>
        <v>0.29066298342687985</v>
      </c>
    </row>
    <row r="76" spans="2:5" x14ac:dyDescent="0.25">
      <c r="B76" s="26"/>
      <c r="C76" s="26" t="str">
        <f>C22</f>
        <v>Monthly surcharge per customer, with interest</v>
      </c>
      <c r="D76" s="26"/>
      <c r="E76" s="30">
        <f>E22</f>
        <v>1.0981770444758163</v>
      </c>
    </row>
    <row r="77" spans="2:5" ht="15.75" thickBot="1" x14ac:dyDescent="0.3">
      <c r="B77" s="26"/>
      <c r="C77" s="26"/>
      <c r="D77" s="25" t="s">
        <v>29</v>
      </c>
      <c r="E77" s="24">
        <f>E75+E76</f>
        <v>1.3888400279026962</v>
      </c>
    </row>
    <row r="78" spans="2:5" ht="15.75" thickTop="1" x14ac:dyDescent="0.25">
      <c r="B78" s="26"/>
      <c r="C78" s="26"/>
      <c r="D78" s="26"/>
      <c r="E78" s="30"/>
    </row>
    <row r="79" spans="2:5" ht="18.75" x14ac:dyDescent="0.3">
      <c r="B79" s="109" t="s">
        <v>28</v>
      </c>
      <c r="C79" s="109"/>
      <c r="D79" s="109"/>
      <c r="E79" s="109"/>
    </row>
    <row r="80" spans="2:5" x14ac:dyDescent="0.25">
      <c r="B80" s="26" t="str">
        <f>C18</f>
        <v>Total Monthly Surcharge Amortization and Taxes</v>
      </c>
      <c r="C80" s="26"/>
      <c r="D80" s="26"/>
      <c r="E80" s="30">
        <f>E18</f>
        <v>993.85022525061368</v>
      </c>
    </row>
    <row r="81" spans="2:5" x14ac:dyDescent="0.25">
      <c r="B81" s="26" t="str">
        <f>C71</f>
        <v>Total Monthly Company Financing and Taxes (Est.)</v>
      </c>
      <c r="C81" s="26"/>
      <c r="D81" s="26"/>
      <c r="E81" s="30">
        <f>E71</f>
        <v>263.05000000132628</v>
      </c>
    </row>
    <row r="82" spans="2:5" x14ac:dyDescent="0.25">
      <c r="B82" s="26"/>
      <c r="C82" s="29" t="s">
        <v>27</v>
      </c>
      <c r="D82" s="29"/>
      <c r="E82" s="28">
        <f>E80+E81</f>
        <v>1256.9002252519399</v>
      </c>
    </row>
    <row r="83" spans="2:5" x14ac:dyDescent="0.25">
      <c r="B83" s="26"/>
      <c r="C83" s="26" t="str">
        <f>B74</f>
        <v>Divided by: Number of customers (per company documents)</v>
      </c>
      <c r="D83" s="26"/>
      <c r="E83" s="27">
        <f>E74</f>
        <v>905</v>
      </c>
    </row>
    <row r="84" spans="2:5" ht="15.75" thickBot="1" x14ac:dyDescent="0.3">
      <c r="B84" s="26"/>
      <c r="C84" s="26"/>
      <c r="D84" s="25" t="s">
        <v>26</v>
      </c>
      <c r="E84" s="24">
        <f>E82/E83</f>
        <v>1.388840027902696</v>
      </c>
    </row>
    <row r="85" spans="2:5" ht="15.75" thickTop="1" x14ac:dyDescent="0.25"/>
  </sheetData>
  <mergeCells count="9">
    <mergeCell ref="M2:N2"/>
    <mergeCell ref="B42:E42"/>
    <mergeCell ref="B52:D52"/>
    <mergeCell ref="B64:E64"/>
    <mergeCell ref="B79:E79"/>
    <mergeCell ref="B2:E2"/>
    <mergeCell ref="B11:E11"/>
    <mergeCell ref="B29:E29"/>
    <mergeCell ref="B63:E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autoPageBreaks="0" fitToPage="1"/>
  </sheetPr>
  <dimension ref="B1:M371"/>
  <sheetViews>
    <sheetView showGridLines="0" zoomScaleNormal="100" workbookViewId="0">
      <pane ySplit="11" topLeftCell="A12" activePane="bottomLeft" state="frozen"/>
      <selection activeCell="M5" sqref="M5"/>
      <selection pane="bottomLeft" activeCell="F7" sqref="F7"/>
    </sheetView>
  </sheetViews>
  <sheetFormatPr defaultColWidth="9.140625" defaultRowHeight="15" x14ac:dyDescent="0.25"/>
  <cols>
    <col min="1" max="1" width="3" style="2" customWidth="1"/>
    <col min="2" max="2" width="7.85546875" style="2" customWidth="1"/>
    <col min="3" max="3" width="17.140625" style="2" customWidth="1"/>
    <col min="4" max="4" width="19.140625" style="2" customWidth="1"/>
    <col min="5" max="10" width="17.85546875" style="2" customWidth="1"/>
    <col min="11" max="11" width="20.140625" style="2" customWidth="1"/>
    <col min="12" max="12" width="9.140625" style="2"/>
    <col min="13" max="13" width="18.7109375" style="2" customWidth="1"/>
    <col min="14" max="16384" width="9.140625" style="2"/>
  </cols>
  <sheetData>
    <row r="1" spans="2:13" ht="30" customHeight="1" thickBot="1" x14ac:dyDescent="0.3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</row>
    <row r="2" spans="2:13" ht="20.100000000000001" customHeight="1" thickTop="1" thickBot="1" x14ac:dyDescent="0.3">
      <c r="C2" s="22" t="s">
        <v>24</v>
      </c>
      <c r="D2" s="22"/>
      <c r="E2" s="22"/>
      <c r="G2" s="22" t="s">
        <v>23</v>
      </c>
      <c r="H2" s="22"/>
      <c r="I2" s="22"/>
    </row>
    <row r="3" spans="2:13" ht="14.25" customHeight="1" x14ac:dyDescent="0.25">
      <c r="C3" s="116" t="s">
        <v>22</v>
      </c>
      <c r="D3" s="116"/>
      <c r="E3" s="21">
        <f>'Per Customer'!E5</f>
        <v>70000</v>
      </c>
      <c r="G3" s="116" t="s">
        <v>21</v>
      </c>
      <c r="H3" s="116"/>
      <c r="I3" s="20">
        <f>IF(LoanIsGood,-PMT(InterestRate/PaymentsPerYear,ScheduledNumberOfPayments,LoanAmount),"")</f>
        <v>944.54497742882882</v>
      </c>
      <c r="K3" s="15" t="str">
        <f>Inputs!C15</f>
        <v>TBD</v>
      </c>
    </row>
    <row r="4" spans="2:13" x14ac:dyDescent="0.25">
      <c r="C4" s="113" t="s">
        <v>20</v>
      </c>
      <c r="D4" s="113"/>
      <c r="E4" s="19">
        <f>Inputs!C10</f>
        <v>0.105</v>
      </c>
      <c r="G4" s="113" t="s">
        <v>19</v>
      </c>
      <c r="H4" s="113"/>
      <c r="I4" s="17">
        <f>IF(LoanIsGood,LoanPeriod*PaymentsPerYear,"")</f>
        <v>120</v>
      </c>
      <c r="K4" s="15" t="str">
        <f>"UW-"&amp;Inputs!C16</f>
        <v>UW-230XXX</v>
      </c>
    </row>
    <row r="5" spans="2:13" x14ac:dyDescent="0.25">
      <c r="C5" s="113" t="s">
        <v>18</v>
      </c>
      <c r="D5" s="113"/>
      <c r="E5" s="18">
        <f>Inputs!C9</f>
        <v>10</v>
      </c>
      <c r="G5" s="113" t="s">
        <v>17</v>
      </c>
      <c r="H5" s="113"/>
      <c r="I5" s="17">
        <f>ActualNumberOfPayments</f>
        <v>120</v>
      </c>
      <c r="K5" s="15">
        <f>Inputs!C3</f>
        <v>0</v>
      </c>
    </row>
    <row r="6" spans="2:13" x14ac:dyDescent="0.25">
      <c r="C6" s="113" t="s">
        <v>16</v>
      </c>
      <c r="D6" s="113"/>
      <c r="E6" s="16">
        <v>12</v>
      </c>
      <c r="G6" s="113" t="s">
        <v>15</v>
      </c>
      <c r="H6" s="113"/>
      <c r="I6" s="14">
        <f>TotalEarlyPayments</f>
        <v>0</v>
      </c>
      <c r="K6" s="15"/>
    </row>
    <row r="7" spans="2:13" x14ac:dyDescent="0.25">
      <c r="C7" s="113" t="s">
        <v>14</v>
      </c>
      <c r="D7" s="113"/>
      <c r="E7" s="13">
        <v>45323</v>
      </c>
      <c r="G7" s="113" t="s">
        <v>13</v>
      </c>
      <c r="H7" s="113"/>
      <c r="I7" s="14">
        <f>TotalInterest</f>
        <v>43345.397291459471</v>
      </c>
    </row>
    <row r="8" spans="2:13" x14ac:dyDescent="0.25">
      <c r="C8" s="113" t="s">
        <v>12</v>
      </c>
      <c r="D8" s="113"/>
      <c r="E8" s="13" cm="1">
        <f t="array" ref="E8">LOOKUP(2,1/(C:C&lt;&gt;""),C:C)</f>
        <v>48945</v>
      </c>
      <c r="F8" s="12"/>
    </row>
    <row r="9" spans="2:13" x14ac:dyDescent="0.25">
      <c r="C9" s="114"/>
      <c r="D9" s="114"/>
      <c r="E9" s="11"/>
      <c r="G9" s="10" t="s">
        <v>11</v>
      </c>
      <c r="H9" s="115">
        <f>Inputs!C7</f>
        <v>0</v>
      </c>
      <c r="I9" s="115"/>
    </row>
    <row r="11" spans="2:13" ht="35.1" customHeight="1" x14ac:dyDescent="0.25">
      <c r="B11" s="9" t="s">
        <v>10</v>
      </c>
      <c r="C11" s="9" t="s">
        <v>9</v>
      </c>
      <c r="D11" s="8" t="s">
        <v>8</v>
      </c>
      <c r="E11" s="8" t="s">
        <v>7</v>
      </c>
      <c r="F11" s="8" t="s">
        <v>6</v>
      </c>
      <c r="G11" s="8" t="s">
        <v>5</v>
      </c>
      <c r="H11" s="8" t="s">
        <v>4</v>
      </c>
      <c r="I11" s="8" t="s">
        <v>3</v>
      </c>
      <c r="J11" s="8" t="s">
        <v>2</v>
      </c>
      <c r="K11" s="8" t="s">
        <v>1</v>
      </c>
      <c r="M11" s="7" t="s">
        <v>0</v>
      </c>
    </row>
    <row r="12" spans="2:13" x14ac:dyDescent="0.25">
      <c r="B12" s="5">
        <f>IF(LoanIsGood,IF(ROW()-ROW(PaymentSchedule[[#Headers],[PMT NO]])&gt;ScheduledNumberOfPayments,"",ROW()-ROW(PaymentSchedule[[#Headers],[PMT NO]])),"")</f>
        <v>1</v>
      </c>
      <c r="C12" s="4">
        <f>IF(PaymentSchedule[[#This Row],[PMT NO]]&lt;&gt;"",EOMONTH(LoanStartDate,ROW(PaymentSchedule[[#This Row],[PMT NO]])-ROW(PaymentSchedule[[#Headers],[PMT NO]])-2)+DAY(LoanStartDate),"")</f>
        <v>45323</v>
      </c>
      <c r="D12" s="3">
        <f>IF(PaymentSchedule[[#This Row],[PMT NO]]&lt;&gt;"",IF(ROW()-ROW(PaymentSchedule[[#Headers],[BEGINNING BALANCE]])=1,LoanAmount,INDEX(PaymentSchedule[ENDING BALANCE],ROW()-ROW(PaymentSchedule[[#Headers],[BEGINNING BALANCE]])-1)),"")</f>
        <v>70000</v>
      </c>
      <c r="E12" s="3">
        <f>IF(PaymentSchedule[[#This Row],[PMT NO]]&lt;&gt;"",ScheduledPayment,"")</f>
        <v>944.54497742882882</v>
      </c>
      <c r="F1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" s="3">
        <f>IF(PaymentSchedule[[#This Row],[PMT NO]]&lt;&gt;"",PaymentSchedule[[#This Row],[TOTAL PAYMENT]]-PaymentSchedule[[#This Row],[INTEREST]],"")</f>
        <v>332.04497742882893</v>
      </c>
      <c r="I12" s="3">
        <f>IF(PaymentSchedule[[#This Row],[PMT NO]]&lt;&gt;"",PaymentSchedule[[#This Row],[BEGINNING BALANCE]]*(InterestRate/PaymentsPerYear),"")</f>
        <v>612.49999999999989</v>
      </c>
      <c r="J1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69667.955022571172</v>
      </c>
      <c r="K12" s="3">
        <f>IF(PaymentSchedule[[#This Row],[PMT NO]]&lt;&gt;"",SUM(INDEX(PaymentSchedule[INTEREST],1,1):PaymentSchedule[[#This Row],[INTEREST]]),"")</f>
        <v>612.49999999999989</v>
      </c>
      <c r="M12" s="6">
        <f>+PaymentSchedule[[#This Row],[PRINCIPAL]]</f>
        <v>332.04497742882893</v>
      </c>
    </row>
    <row r="13" spans="2:13" x14ac:dyDescent="0.25">
      <c r="B13" s="5">
        <f>IF(LoanIsGood,IF(ROW()-ROW(PaymentSchedule[[#Headers],[PMT NO]])&gt;ScheduledNumberOfPayments,"",ROW()-ROW(PaymentSchedule[[#Headers],[PMT NO]])),"")</f>
        <v>2</v>
      </c>
      <c r="C13" s="4">
        <f>IF(PaymentSchedule[[#This Row],[PMT NO]]&lt;&gt;"",EOMONTH(LoanStartDate,ROW(PaymentSchedule[[#This Row],[PMT NO]])-ROW(PaymentSchedule[[#Headers],[PMT NO]])-2)+DAY(LoanStartDate),"")</f>
        <v>45352</v>
      </c>
      <c r="D13" s="3">
        <f>IF(PaymentSchedule[[#This Row],[PMT NO]]&lt;&gt;"",IF(ROW()-ROW(PaymentSchedule[[#Headers],[BEGINNING BALANCE]])=1,LoanAmount,INDEX(PaymentSchedule[ENDING BALANCE],ROW()-ROW(PaymentSchedule[[#Headers],[BEGINNING BALANCE]])-1)),"")</f>
        <v>69667.955022571172</v>
      </c>
      <c r="E13" s="3">
        <f>IF(PaymentSchedule[[#This Row],[PMT NO]]&lt;&gt;"",ScheduledPayment,"")</f>
        <v>944.54497742882882</v>
      </c>
      <c r="F1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3" s="3">
        <f>IF(PaymentSchedule[[#This Row],[PMT NO]]&lt;&gt;"",PaymentSchedule[[#This Row],[TOTAL PAYMENT]]-PaymentSchedule[[#This Row],[INTEREST]],"")</f>
        <v>334.95037098133116</v>
      </c>
      <c r="I13" s="3">
        <f>IF(PaymentSchedule[[#This Row],[PMT NO]]&lt;&gt;"",PaymentSchedule[[#This Row],[BEGINNING BALANCE]]*(InterestRate/PaymentsPerYear),"")</f>
        <v>609.59460644749765</v>
      </c>
      <c r="J1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69333.004651589843</v>
      </c>
      <c r="K13" s="3">
        <f>IF(PaymentSchedule[[#This Row],[PMT NO]]&lt;&gt;"",SUM(INDEX(PaymentSchedule[INTEREST],1,1):PaymentSchedule[[#This Row],[INTEREST]]),"")</f>
        <v>1222.0946064474974</v>
      </c>
      <c r="M13" s="6">
        <f>+M12+PaymentSchedule[[#This Row],[PRINCIPAL]]</f>
        <v>666.99534841016009</v>
      </c>
    </row>
    <row r="14" spans="2:13" x14ac:dyDescent="0.25">
      <c r="B14" s="5">
        <f>IF(LoanIsGood,IF(ROW()-ROW(PaymentSchedule[[#Headers],[PMT NO]])&gt;ScheduledNumberOfPayments,"",ROW()-ROW(PaymentSchedule[[#Headers],[PMT NO]])),"")</f>
        <v>3</v>
      </c>
      <c r="C14" s="4">
        <f>IF(PaymentSchedule[[#This Row],[PMT NO]]&lt;&gt;"",EOMONTH(LoanStartDate,ROW(PaymentSchedule[[#This Row],[PMT NO]])-ROW(PaymentSchedule[[#Headers],[PMT NO]])-2)+DAY(LoanStartDate),"")</f>
        <v>45383</v>
      </c>
      <c r="D14" s="3">
        <f>IF(PaymentSchedule[[#This Row],[PMT NO]]&lt;&gt;"",IF(ROW()-ROW(PaymentSchedule[[#Headers],[BEGINNING BALANCE]])=1,LoanAmount,INDEX(PaymentSchedule[ENDING BALANCE],ROW()-ROW(PaymentSchedule[[#Headers],[BEGINNING BALANCE]])-1)),"")</f>
        <v>69333.004651589843</v>
      </c>
      <c r="E14" s="3">
        <f>IF(PaymentSchedule[[#This Row],[PMT NO]]&lt;&gt;"",ScheduledPayment,"")</f>
        <v>944.54497742882882</v>
      </c>
      <c r="F1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4" s="3">
        <f>IF(PaymentSchedule[[#This Row],[PMT NO]]&lt;&gt;"",PaymentSchedule[[#This Row],[TOTAL PAYMENT]]-PaymentSchedule[[#This Row],[INTEREST]],"")</f>
        <v>337.8811867274178</v>
      </c>
      <c r="I14" s="3">
        <f>IF(PaymentSchedule[[#This Row],[PMT NO]]&lt;&gt;"",PaymentSchedule[[#This Row],[BEGINNING BALANCE]]*(InterestRate/PaymentsPerYear),"")</f>
        <v>606.66379070141102</v>
      </c>
      <c r="J1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68995.123464862423</v>
      </c>
      <c r="K14" s="3">
        <f>IF(PaymentSchedule[[#This Row],[PMT NO]]&lt;&gt;"",SUM(INDEX(PaymentSchedule[INTEREST],1,1):PaymentSchedule[[#This Row],[INTEREST]]),"")</f>
        <v>1828.7583971489084</v>
      </c>
      <c r="M14" s="6">
        <f>+M13+PaymentSchedule[[#This Row],[PRINCIPAL]]</f>
        <v>1004.8765351375779</v>
      </c>
    </row>
    <row r="15" spans="2:13" x14ac:dyDescent="0.25">
      <c r="B15" s="5">
        <f>IF(LoanIsGood,IF(ROW()-ROW(PaymentSchedule[[#Headers],[PMT NO]])&gt;ScheduledNumberOfPayments,"",ROW()-ROW(PaymentSchedule[[#Headers],[PMT NO]])),"")</f>
        <v>4</v>
      </c>
      <c r="C15" s="4">
        <f>IF(PaymentSchedule[[#This Row],[PMT NO]]&lt;&gt;"",EOMONTH(LoanStartDate,ROW(PaymentSchedule[[#This Row],[PMT NO]])-ROW(PaymentSchedule[[#Headers],[PMT NO]])-2)+DAY(LoanStartDate),"")</f>
        <v>45413</v>
      </c>
      <c r="D15" s="3">
        <f>IF(PaymentSchedule[[#This Row],[PMT NO]]&lt;&gt;"",IF(ROW()-ROW(PaymentSchedule[[#Headers],[BEGINNING BALANCE]])=1,LoanAmount,INDEX(PaymentSchedule[ENDING BALANCE],ROW()-ROW(PaymentSchedule[[#Headers],[BEGINNING BALANCE]])-1)),"")</f>
        <v>68995.123464862423</v>
      </c>
      <c r="E15" s="3">
        <f>IF(PaymentSchedule[[#This Row],[PMT NO]]&lt;&gt;"",ScheduledPayment,"")</f>
        <v>944.54497742882882</v>
      </c>
      <c r="F1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5" s="3">
        <f>IF(PaymentSchedule[[#This Row],[PMT NO]]&lt;&gt;"",PaymentSchedule[[#This Row],[TOTAL PAYMENT]]-PaymentSchedule[[#This Row],[INTEREST]],"")</f>
        <v>340.83764711128265</v>
      </c>
      <c r="I15" s="3">
        <f>IF(PaymentSchedule[[#This Row],[PMT NO]]&lt;&gt;"",PaymentSchedule[[#This Row],[BEGINNING BALANCE]]*(InterestRate/PaymentsPerYear),"")</f>
        <v>603.70733031754617</v>
      </c>
      <c r="J1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68654.285817751137</v>
      </c>
      <c r="K15" s="3">
        <f>IF(PaymentSchedule[[#This Row],[PMT NO]]&lt;&gt;"",SUM(INDEX(PaymentSchedule[INTEREST],1,1):PaymentSchedule[[#This Row],[INTEREST]]),"")</f>
        <v>2432.4657274664546</v>
      </c>
      <c r="M15" s="6">
        <f>+M14+PaymentSchedule[[#This Row],[PRINCIPAL]]</f>
        <v>1345.7141822488607</v>
      </c>
    </row>
    <row r="16" spans="2:13" x14ac:dyDescent="0.25">
      <c r="B16" s="5">
        <f>IF(LoanIsGood,IF(ROW()-ROW(PaymentSchedule[[#Headers],[PMT NO]])&gt;ScheduledNumberOfPayments,"",ROW()-ROW(PaymentSchedule[[#Headers],[PMT NO]])),"")</f>
        <v>5</v>
      </c>
      <c r="C16" s="4">
        <f>IF(PaymentSchedule[[#This Row],[PMT NO]]&lt;&gt;"",EOMONTH(LoanStartDate,ROW(PaymentSchedule[[#This Row],[PMT NO]])-ROW(PaymentSchedule[[#Headers],[PMT NO]])-2)+DAY(LoanStartDate),"")</f>
        <v>45444</v>
      </c>
      <c r="D16" s="3">
        <f>IF(PaymentSchedule[[#This Row],[PMT NO]]&lt;&gt;"",IF(ROW()-ROW(PaymentSchedule[[#Headers],[BEGINNING BALANCE]])=1,LoanAmount,INDEX(PaymentSchedule[ENDING BALANCE],ROW()-ROW(PaymentSchedule[[#Headers],[BEGINNING BALANCE]])-1)),"")</f>
        <v>68654.285817751137</v>
      </c>
      <c r="E16" s="3">
        <f>IF(PaymentSchedule[[#This Row],[PMT NO]]&lt;&gt;"",ScheduledPayment,"")</f>
        <v>944.54497742882882</v>
      </c>
      <c r="F1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6" s="3">
        <f>IF(PaymentSchedule[[#This Row],[PMT NO]]&lt;&gt;"",PaymentSchedule[[#This Row],[TOTAL PAYMENT]]-PaymentSchedule[[#This Row],[INTEREST]],"")</f>
        <v>343.8199765235064</v>
      </c>
      <c r="I16" s="3">
        <f>IF(PaymentSchedule[[#This Row],[PMT NO]]&lt;&gt;"",PaymentSchedule[[#This Row],[BEGINNING BALANCE]]*(InterestRate/PaymentsPerYear),"")</f>
        <v>600.72500090532242</v>
      </c>
      <c r="J1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68310.465841227633</v>
      </c>
      <c r="K16" s="3">
        <f>IF(PaymentSchedule[[#This Row],[PMT NO]]&lt;&gt;"",SUM(INDEX(PaymentSchedule[INTEREST],1,1):PaymentSchedule[[#This Row],[INTEREST]]),"")</f>
        <v>3033.1907283717769</v>
      </c>
      <c r="M16" s="6">
        <f>+M15+PaymentSchedule[[#This Row],[PRINCIPAL]]</f>
        <v>1689.5341587723669</v>
      </c>
    </row>
    <row r="17" spans="2:13" x14ac:dyDescent="0.25">
      <c r="B17" s="5">
        <f>IF(LoanIsGood,IF(ROW()-ROW(PaymentSchedule[[#Headers],[PMT NO]])&gt;ScheduledNumberOfPayments,"",ROW()-ROW(PaymentSchedule[[#Headers],[PMT NO]])),"")</f>
        <v>6</v>
      </c>
      <c r="C17" s="4">
        <f>IF(PaymentSchedule[[#This Row],[PMT NO]]&lt;&gt;"",EOMONTH(LoanStartDate,ROW(PaymentSchedule[[#This Row],[PMT NO]])-ROW(PaymentSchedule[[#Headers],[PMT NO]])-2)+DAY(LoanStartDate),"")</f>
        <v>45474</v>
      </c>
      <c r="D17" s="3">
        <f>IF(PaymentSchedule[[#This Row],[PMT NO]]&lt;&gt;"",IF(ROW()-ROW(PaymentSchedule[[#Headers],[BEGINNING BALANCE]])=1,LoanAmount,INDEX(PaymentSchedule[ENDING BALANCE],ROW()-ROW(PaymentSchedule[[#Headers],[BEGINNING BALANCE]])-1)),"")</f>
        <v>68310.465841227633</v>
      </c>
      <c r="E17" s="3">
        <f>IF(PaymentSchedule[[#This Row],[PMT NO]]&lt;&gt;"",ScheduledPayment,"")</f>
        <v>944.54497742882882</v>
      </c>
      <c r="F1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7" s="3">
        <f>IF(PaymentSchedule[[#This Row],[PMT NO]]&lt;&gt;"",PaymentSchedule[[#This Row],[TOTAL PAYMENT]]-PaymentSchedule[[#This Row],[INTEREST]],"")</f>
        <v>346.82840131808712</v>
      </c>
      <c r="I17" s="3">
        <f>IF(PaymentSchedule[[#This Row],[PMT NO]]&lt;&gt;"",PaymentSchedule[[#This Row],[BEGINNING BALANCE]]*(InterestRate/PaymentsPerYear),"")</f>
        <v>597.7165761107417</v>
      </c>
      <c r="J1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67963.637439909551</v>
      </c>
      <c r="K17" s="3">
        <f>IF(PaymentSchedule[[#This Row],[PMT NO]]&lt;&gt;"",SUM(INDEX(PaymentSchedule[INTEREST],1,1):PaymentSchedule[[#This Row],[INTEREST]]),"")</f>
        <v>3630.9073044825186</v>
      </c>
      <c r="M17" s="6">
        <f>+M16+PaymentSchedule[[#This Row],[PRINCIPAL]]</f>
        <v>2036.3625600904541</v>
      </c>
    </row>
    <row r="18" spans="2:13" x14ac:dyDescent="0.25">
      <c r="B18" s="5">
        <f>IF(LoanIsGood,IF(ROW()-ROW(PaymentSchedule[[#Headers],[PMT NO]])&gt;ScheduledNumberOfPayments,"",ROW()-ROW(PaymentSchedule[[#Headers],[PMT NO]])),"")</f>
        <v>7</v>
      </c>
      <c r="C18" s="4">
        <f>IF(PaymentSchedule[[#This Row],[PMT NO]]&lt;&gt;"",EOMONTH(LoanStartDate,ROW(PaymentSchedule[[#This Row],[PMT NO]])-ROW(PaymentSchedule[[#Headers],[PMT NO]])-2)+DAY(LoanStartDate),"")</f>
        <v>45505</v>
      </c>
      <c r="D18" s="3">
        <f>IF(PaymentSchedule[[#This Row],[PMT NO]]&lt;&gt;"",IF(ROW()-ROW(PaymentSchedule[[#Headers],[BEGINNING BALANCE]])=1,LoanAmount,INDEX(PaymentSchedule[ENDING BALANCE],ROW()-ROW(PaymentSchedule[[#Headers],[BEGINNING BALANCE]])-1)),"")</f>
        <v>67963.637439909551</v>
      </c>
      <c r="E18" s="3">
        <f>IF(PaymentSchedule[[#This Row],[PMT NO]]&lt;&gt;"",ScheduledPayment,"")</f>
        <v>944.54497742882882</v>
      </c>
      <c r="F1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8" s="3">
        <f>IF(PaymentSchedule[[#This Row],[PMT NO]]&lt;&gt;"",PaymentSchedule[[#This Row],[TOTAL PAYMENT]]-PaymentSchedule[[#This Row],[INTEREST]],"")</f>
        <v>349.86314982962028</v>
      </c>
      <c r="I18" s="3">
        <f>IF(PaymentSchedule[[#This Row],[PMT NO]]&lt;&gt;"",PaymentSchedule[[#This Row],[BEGINNING BALANCE]]*(InterestRate/PaymentsPerYear),"")</f>
        <v>594.68182759920853</v>
      </c>
      <c r="J1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67613.774290079935</v>
      </c>
      <c r="K18" s="3">
        <f>IF(PaymentSchedule[[#This Row],[PMT NO]]&lt;&gt;"",SUM(INDEX(PaymentSchedule[INTEREST],1,1):PaymentSchedule[[#This Row],[INTEREST]]),"")</f>
        <v>4225.5891320817273</v>
      </c>
      <c r="M18" s="6">
        <f>+M17+PaymentSchedule[[#This Row],[PRINCIPAL]]</f>
        <v>2386.2257099200742</v>
      </c>
    </row>
    <row r="19" spans="2:13" x14ac:dyDescent="0.25">
      <c r="B19" s="5">
        <f>IF(LoanIsGood,IF(ROW()-ROW(PaymentSchedule[[#Headers],[PMT NO]])&gt;ScheduledNumberOfPayments,"",ROW()-ROW(PaymentSchedule[[#Headers],[PMT NO]])),"")</f>
        <v>8</v>
      </c>
      <c r="C19" s="4">
        <f>IF(PaymentSchedule[[#This Row],[PMT NO]]&lt;&gt;"",EOMONTH(LoanStartDate,ROW(PaymentSchedule[[#This Row],[PMT NO]])-ROW(PaymentSchedule[[#Headers],[PMT NO]])-2)+DAY(LoanStartDate),"")</f>
        <v>45536</v>
      </c>
      <c r="D19" s="3">
        <f>IF(PaymentSchedule[[#This Row],[PMT NO]]&lt;&gt;"",IF(ROW()-ROW(PaymentSchedule[[#Headers],[BEGINNING BALANCE]])=1,LoanAmount,INDEX(PaymentSchedule[ENDING BALANCE],ROW()-ROW(PaymentSchedule[[#Headers],[BEGINNING BALANCE]])-1)),"")</f>
        <v>67613.774290079935</v>
      </c>
      <c r="E19" s="3">
        <f>IF(PaymentSchedule[[#This Row],[PMT NO]]&lt;&gt;"",ScheduledPayment,"")</f>
        <v>944.54497742882882</v>
      </c>
      <c r="F1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9" s="3">
        <f>IF(PaymentSchedule[[#This Row],[PMT NO]]&lt;&gt;"",PaymentSchedule[[#This Row],[TOTAL PAYMENT]]-PaymentSchedule[[#This Row],[INTEREST]],"")</f>
        <v>352.92445239062943</v>
      </c>
      <c r="I19" s="3">
        <f>IF(PaymentSchedule[[#This Row],[PMT NO]]&lt;&gt;"",PaymentSchedule[[#This Row],[BEGINNING BALANCE]]*(InterestRate/PaymentsPerYear),"")</f>
        <v>591.62052503819939</v>
      </c>
      <c r="J1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67260.849837689311</v>
      </c>
      <c r="K19" s="3">
        <f>IF(PaymentSchedule[[#This Row],[PMT NO]]&lt;&gt;"",SUM(INDEX(PaymentSchedule[INTEREST],1,1):PaymentSchedule[[#This Row],[INTEREST]]),"")</f>
        <v>4817.2096571199263</v>
      </c>
      <c r="M19" s="6">
        <f>+M18+PaymentSchedule[[#This Row],[PRINCIPAL]]</f>
        <v>2739.1501623107038</v>
      </c>
    </row>
    <row r="20" spans="2:13" x14ac:dyDescent="0.25">
      <c r="B20" s="5">
        <f>IF(LoanIsGood,IF(ROW()-ROW(PaymentSchedule[[#Headers],[PMT NO]])&gt;ScheduledNumberOfPayments,"",ROW()-ROW(PaymentSchedule[[#Headers],[PMT NO]])),"")</f>
        <v>9</v>
      </c>
      <c r="C20" s="4">
        <f>IF(PaymentSchedule[[#This Row],[PMT NO]]&lt;&gt;"",EOMONTH(LoanStartDate,ROW(PaymentSchedule[[#This Row],[PMT NO]])-ROW(PaymentSchedule[[#Headers],[PMT NO]])-2)+DAY(LoanStartDate),"")</f>
        <v>45566</v>
      </c>
      <c r="D20" s="3">
        <f>IF(PaymentSchedule[[#This Row],[PMT NO]]&lt;&gt;"",IF(ROW()-ROW(PaymentSchedule[[#Headers],[BEGINNING BALANCE]])=1,LoanAmount,INDEX(PaymentSchedule[ENDING BALANCE],ROW()-ROW(PaymentSchedule[[#Headers],[BEGINNING BALANCE]])-1)),"")</f>
        <v>67260.849837689311</v>
      </c>
      <c r="E20" s="3">
        <f>IF(PaymentSchedule[[#This Row],[PMT NO]]&lt;&gt;"",ScheduledPayment,"")</f>
        <v>944.54497742882882</v>
      </c>
      <c r="F2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0" s="3">
        <f>IF(PaymentSchedule[[#This Row],[PMT NO]]&lt;&gt;"",PaymentSchedule[[#This Row],[TOTAL PAYMENT]]-PaymentSchedule[[#This Row],[INTEREST]],"")</f>
        <v>356.01254134904741</v>
      </c>
      <c r="I20" s="3">
        <f>IF(PaymentSchedule[[#This Row],[PMT NO]]&lt;&gt;"",PaymentSchedule[[#This Row],[BEGINNING BALANCE]]*(InterestRate/PaymentsPerYear),"")</f>
        <v>588.53243607978141</v>
      </c>
      <c r="J2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66904.837296340265</v>
      </c>
      <c r="K20" s="3">
        <f>IF(PaymentSchedule[[#This Row],[PMT NO]]&lt;&gt;"",SUM(INDEX(PaymentSchedule[INTEREST],1,1):PaymentSchedule[[#This Row],[INTEREST]]),"")</f>
        <v>5405.7420931997076</v>
      </c>
      <c r="M20" s="6">
        <f>+M19+PaymentSchedule[[#This Row],[PRINCIPAL]]</f>
        <v>3095.1627036597511</v>
      </c>
    </row>
    <row r="21" spans="2:13" x14ac:dyDescent="0.25">
      <c r="B21" s="5">
        <f>IF(LoanIsGood,IF(ROW()-ROW(PaymentSchedule[[#Headers],[PMT NO]])&gt;ScheduledNumberOfPayments,"",ROW()-ROW(PaymentSchedule[[#Headers],[PMT NO]])),"")</f>
        <v>10</v>
      </c>
      <c r="C21" s="4">
        <f>IF(PaymentSchedule[[#This Row],[PMT NO]]&lt;&gt;"",EOMONTH(LoanStartDate,ROW(PaymentSchedule[[#This Row],[PMT NO]])-ROW(PaymentSchedule[[#Headers],[PMT NO]])-2)+DAY(LoanStartDate),"")</f>
        <v>45597</v>
      </c>
      <c r="D21" s="3">
        <f>IF(PaymentSchedule[[#This Row],[PMT NO]]&lt;&gt;"",IF(ROW()-ROW(PaymentSchedule[[#Headers],[BEGINNING BALANCE]])=1,LoanAmount,INDEX(PaymentSchedule[ENDING BALANCE],ROW()-ROW(PaymentSchedule[[#Headers],[BEGINNING BALANCE]])-1)),"")</f>
        <v>66904.837296340265</v>
      </c>
      <c r="E21" s="3">
        <f>IF(PaymentSchedule[[#This Row],[PMT NO]]&lt;&gt;"",ScheduledPayment,"")</f>
        <v>944.54497742882882</v>
      </c>
      <c r="F2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1" s="3">
        <f>IF(PaymentSchedule[[#This Row],[PMT NO]]&lt;&gt;"",PaymentSchedule[[#This Row],[TOTAL PAYMENT]]-PaymentSchedule[[#This Row],[INTEREST]],"")</f>
        <v>359.12765108585154</v>
      </c>
      <c r="I21" s="3">
        <f>IF(PaymentSchedule[[#This Row],[PMT NO]]&lt;&gt;"",PaymentSchedule[[#This Row],[BEGINNING BALANCE]]*(InterestRate/PaymentsPerYear),"")</f>
        <v>585.41732634297728</v>
      </c>
      <c r="J2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66545.709645254421</v>
      </c>
      <c r="K21" s="3">
        <f>IF(PaymentSchedule[[#This Row],[PMT NO]]&lt;&gt;"",SUM(INDEX(PaymentSchedule[INTEREST],1,1):PaymentSchedule[[#This Row],[INTEREST]]),"")</f>
        <v>5991.1594195426851</v>
      </c>
      <c r="M21" s="6">
        <f>+M20+PaymentSchedule[[#This Row],[PRINCIPAL]]</f>
        <v>3454.2903547456026</v>
      </c>
    </row>
    <row r="22" spans="2:13" x14ac:dyDescent="0.25">
      <c r="B22" s="5">
        <f>IF(LoanIsGood,IF(ROW()-ROW(PaymentSchedule[[#Headers],[PMT NO]])&gt;ScheduledNumberOfPayments,"",ROW()-ROW(PaymentSchedule[[#Headers],[PMT NO]])),"")</f>
        <v>11</v>
      </c>
      <c r="C22" s="4">
        <f>IF(PaymentSchedule[[#This Row],[PMT NO]]&lt;&gt;"",EOMONTH(LoanStartDate,ROW(PaymentSchedule[[#This Row],[PMT NO]])-ROW(PaymentSchedule[[#Headers],[PMT NO]])-2)+DAY(LoanStartDate),"")</f>
        <v>45627</v>
      </c>
      <c r="D22" s="3">
        <f>IF(PaymentSchedule[[#This Row],[PMT NO]]&lt;&gt;"",IF(ROW()-ROW(PaymentSchedule[[#Headers],[BEGINNING BALANCE]])=1,LoanAmount,INDEX(PaymentSchedule[ENDING BALANCE],ROW()-ROW(PaymentSchedule[[#Headers],[BEGINNING BALANCE]])-1)),"")</f>
        <v>66545.709645254421</v>
      </c>
      <c r="E22" s="3">
        <f>IF(PaymentSchedule[[#This Row],[PMT NO]]&lt;&gt;"",ScheduledPayment,"")</f>
        <v>944.54497742882882</v>
      </c>
      <c r="F2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2" s="3">
        <f>IF(PaymentSchedule[[#This Row],[PMT NO]]&lt;&gt;"",PaymentSchedule[[#This Row],[TOTAL PAYMENT]]-PaymentSchedule[[#This Row],[INTEREST]],"")</f>
        <v>362.2700180328527</v>
      </c>
      <c r="I22" s="3">
        <f>IF(PaymentSchedule[[#This Row],[PMT NO]]&lt;&gt;"",PaymentSchedule[[#This Row],[BEGINNING BALANCE]]*(InterestRate/PaymentsPerYear),"")</f>
        <v>582.27495939597611</v>
      </c>
      <c r="J2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66183.439627221567</v>
      </c>
      <c r="K22" s="3">
        <f>IF(PaymentSchedule[[#This Row],[PMT NO]]&lt;&gt;"",SUM(INDEX(PaymentSchedule[INTEREST],1,1):PaymentSchedule[[#This Row],[INTEREST]]),"")</f>
        <v>6573.4343789386612</v>
      </c>
      <c r="M22" s="6">
        <f>+M21+PaymentSchedule[[#This Row],[PRINCIPAL]]</f>
        <v>3816.5603727784555</v>
      </c>
    </row>
    <row r="23" spans="2:13" x14ac:dyDescent="0.25">
      <c r="B23" s="5">
        <f>IF(LoanIsGood,IF(ROW()-ROW(PaymentSchedule[[#Headers],[PMT NO]])&gt;ScheduledNumberOfPayments,"",ROW()-ROW(PaymentSchedule[[#Headers],[PMT NO]])),"")</f>
        <v>12</v>
      </c>
      <c r="C23" s="4">
        <f>IF(PaymentSchedule[[#This Row],[PMT NO]]&lt;&gt;"",EOMONTH(LoanStartDate,ROW(PaymentSchedule[[#This Row],[PMT NO]])-ROW(PaymentSchedule[[#Headers],[PMT NO]])-2)+DAY(LoanStartDate),"")</f>
        <v>45658</v>
      </c>
      <c r="D23" s="3">
        <f>IF(PaymentSchedule[[#This Row],[PMT NO]]&lt;&gt;"",IF(ROW()-ROW(PaymentSchedule[[#Headers],[BEGINNING BALANCE]])=1,LoanAmount,INDEX(PaymentSchedule[ENDING BALANCE],ROW()-ROW(PaymentSchedule[[#Headers],[BEGINNING BALANCE]])-1)),"")</f>
        <v>66183.439627221567</v>
      </c>
      <c r="E23" s="3">
        <f>IF(PaymentSchedule[[#This Row],[PMT NO]]&lt;&gt;"",ScheduledPayment,"")</f>
        <v>944.54497742882882</v>
      </c>
      <c r="F2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3" s="3">
        <f>IF(PaymentSchedule[[#This Row],[PMT NO]]&lt;&gt;"",PaymentSchedule[[#This Row],[TOTAL PAYMENT]]-PaymentSchedule[[#This Row],[INTEREST]],"")</f>
        <v>365.43988069064017</v>
      </c>
      <c r="I23" s="3">
        <f>IF(PaymentSchedule[[#This Row],[PMT NO]]&lt;&gt;"",PaymentSchedule[[#This Row],[BEGINNING BALANCE]]*(InterestRate/PaymentsPerYear),"")</f>
        <v>579.10509673818865</v>
      </c>
      <c r="J2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65817.999746530928</v>
      </c>
      <c r="K23" s="3">
        <f>IF(PaymentSchedule[[#This Row],[PMT NO]]&lt;&gt;"",SUM(INDEX(PaymentSchedule[INTEREST],1,1):PaymentSchedule[[#This Row],[INTEREST]]),"")</f>
        <v>7152.5394756768501</v>
      </c>
      <c r="M23" s="6">
        <f>+M22+PaymentSchedule[[#This Row],[PRINCIPAL]]</f>
        <v>4182.0002534690957</v>
      </c>
    </row>
    <row r="24" spans="2:13" x14ac:dyDescent="0.25">
      <c r="B24" s="5">
        <f>IF(LoanIsGood,IF(ROW()-ROW(PaymentSchedule[[#Headers],[PMT NO]])&gt;ScheduledNumberOfPayments,"",ROW()-ROW(PaymentSchedule[[#Headers],[PMT NO]])),"")</f>
        <v>13</v>
      </c>
      <c r="C24" s="4">
        <f>IF(PaymentSchedule[[#This Row],[PMT NO]]&lt;&gt;"",EOMONTH(LoanStartDate,ROW(PaymentSchedule[[#This Row],[PMT NO]])-ROW(PaymentSchedule[[#Headers],[PMT NO]])-2)+DAY(LoanStartDate),"")</f>
        <v>45689</v>
      </c>
      <c r="D24" s="3">
        <f>IF(PaymentSchedule[[#This Row],[PMT NO]]&lt;&gt;"",IF(ROW()-ROW(PaymentSchedule[[#Headers],[BEGINNING BALANCE]])=1,LoanAmount,INDEX(PaymentSchedule[ENDING BALANCE],ROW()-ROW(PaymentSchedule[[#Headers],[BEGINNING BALANCE]])-1)),"")</f>
        <v>65817.999746530928</v>
      </c>
      <c r="E24" s="3">
        <f>IF(PaymentSchedule[[#This Row],[PMT NO]]&lt;&gt;"",ScheduledPayment,"")</f>
        <v>944.54497742882882</v>
      </c>
      <c r="F2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4" s="3">
        <f>IF(PaymentSchedule[[#This Row],[PMT NO]]&lt;&gt;"",PaymentSchedule[[#This Row],[TOTAL PAYMENT]]-PaymentSchedule[[#This Row],[INTEREST]],"")</f>
        <v>368.63747964668323</v>
      </c>
      <c r="I24" s="3">
        <f>IF(PaymentSchedule[[#This Row],[PMT NO]]&lt;&gt;"",PaymentSchedule[[#This Row],[BEGINNING BALANCE]]*(InterestRate/PaymentsPerYear),"")</f>
        <v>575.90749778214558</v>
      </c>
      <c r="J2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65449.362266884244</v>
      </c>
      <c r="K24" s="3">
        <f>IF(PaymentSchedule[[#This Row],[PMT NO]]&lt;&gt;"",SUM(INDEX(PaymentSchedule[INTEREST],1,1):PaymentSchedule[[#This Row],[INTEREST]]),"")</f>
        <v>7728.4469734589957</v>
      </c>
      <c r="M24" s="6">
        <f>+M23+PaymentSchedule[[#This Row],[PRINCIPAL]]</f>
        <v>4550.6377331157792</v>
      </c>
    </row>
    <row r="25" spans="2:13" x14ac:dyDescent="0.25">
      <c r="B25" s="5">
        <f>IF(LoanIsGood,IF(ROW()-ROW(PaymentSchedule[[#Headers],[PMT NO]])&gt;ScheduledNumberOfPayments,"",ROW()-ROW(PaymentSchedule[[#Headers],[PMT NO]])),"")</f>
        <v>14</v>
      </c>
      <c r="C25" s="4">
        <f>IF(PaymentSchedule[[#This Row],[PMT NO]]&lt;&gt;"",EOMONTH(LoanStartDate,ROW(PaymentSchedule[[#This Row],[PMT NO]])-ROW(PaymentSchedule[[#Headers],[PMT NO]])-2)+DAY(LoanStartDate),"")</f>
        <v>45717</v>
      </c>
      <c r="D25" s="3">
        <f>IF(PaymentSchedule[[#This Row],[PMT NO]]&lt;&gt;"",IF(ROW()-ROW(PaymentSchedule[[#Headers],[BEGINNING BALANCE]])=1,LoanAmount,INDEX(PaymentSchedule[ENDING BALANCE],ROW()-ROW(PaymentSchedule[[#Headers],[BEGINNING BALANCE]])-1)),"")</f>
        <v>65449.362266884244</v>
      </c>
      <c r="E25" s="3">
        <f>IF(PaymentSchedule[[#This Row],[PMT NO]]&lt;&gt;"",ScheduledPayment,"")</f>
        <v>944.54497742882882</v>
      </c>
      <c r="F2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5" s="3">
        <f>IF(PaymentSchedule[[#This Row],[PMT NO]]&lt;&gt;"",PaymentSchedule[[#This Row],[TOTAL PAYMENT]]-PaymentSchedule[[#This Row],[INTEREST]],"")</f>
        <v>371.86305759359175</v>
      </c>
      <c r="I25" s="3">
        <f>IF(PaymentSchedule[[#This Row],[PMT NO]]&lt;&gt;"",PaymentSchedule[[#This Row],[BEGINNING BALANCE]]*(InterestRate/PaymentsPerYear),"")</f>
        <v>572.68191983523707</v>
      </c>
      <c r="J2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65077.499209290654</v>
      </c>
      <c r="K25" s="3">
        <f>IF(PaymentSchedule[[#This Row],[PMT NO]]&lt;&gt;"",SUM(INDEX(PaymentSchedule[INTEREST],1,1):PaymentSchedule[[#This Row],[INTEREST]]),"")</f>
        <v>8301.1288932942334</v>
      </c>
      <c r="M25" s="6">
        <f>+M24+PaymentSchedule[[#This Row],[PRINCIPAL]]</f>
        <v>4922.5007907093714</v>
      </c>
    </row>
    <row r="26" spans="2:13" x14ac:dyDescent="0.25">
      <c r="B26" s="5">
        <f>IF(LoanIsGood,IF(ROW()-ROW(PaymentSchedule[[#Headers],[PMT NO]])&gt;ScheduledNumberOfPayments,"",ROW()-ROW(PaymentSchedule[[#Headers],[PMT NO]])),"")</f>
        <v>15</v>
      </c>
      <c r="C26" s="4">
        <f>IF(PaymentSchedule[[#This Row],[PMT NO]]&lt;&gt;"",EOMONTH(LoanStartDate,ROW(PaymentSchedule[[#This Row],[PMT NO]])-ROW(PaymentSchedule[[#Headers],[PMT NO]])-2)+DAY(LoanStartDate),"")</f>
        <v>45748</v>
      </c>
      <c r="D26" s="3">
        <f>IF(PaymentSchedule[[#This Row],[PMT NO]]&lt;&gt;"",IF(ROW()-ROW(PaymentSchedule[[#Headers],[BEGINNING BALANCE]])=1,LoanAmount,INDEX(PaymentSchedule[ENDING BALANCE],ROW()-ROW(PaymentSchedule[[#Headers],[BEGINNING BALANCE]])-1)),"")</f>
        <v>65077.499209290654</v>
      </c>
      <c r="E26" s="3">
        <f>IF(PaymentSchedule[[#This Row],[PMT NO]]&lt;&gt;"",ScheduledPayment,"")</f>
        <v>944.54497742882882</v>
      </c>
      <c r="F2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6" s="3">
        <f>IF(PaymentSchedule[[#This Row],[PMT NO]]&lt;&gt;"",PaymentSchedule[[#This Row],[TOTAL PAYMENT]]-PaymentSchedule[[#This Row],[INTEREST]],"")</f>
        <v>375.11685934753564</v>
      </c>
      <c r="I26" s="3">
        <f>IF(PaymentSchedule[[#This Row],[PMT NO]]&lt;&gt;"",PaymentSchedule[[#This Row],[BEGINNING BALANCE]]*(InterestRate/PaymentsPerYear),"")</f>
        <v>569.42811808129318</v>
      </c>
      <c r="J2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64702.382349943116</v>
      </c>
      <c r="K26" s="3">
        <f>IF(PaymentSchedule[[#This Row],[PMT NO]]&lt;&gt;"",SUM(INDEX(PaymentSchedule[INTEREST],1,1):PaymentSchedule[[#This Row],[INTEREST]]),"")</f>
        <v>8870.5570113755275</v>
      </c>
      <c r="M26" s="6">
        <f>+M25+PaymentSchedule[[#This Row],[PRINCIPAL]]</f>
        <v>5297.6176500569072</v>
      </c>
    </row>
    <row r="27" spans="2:13" x14ac:dyDescent="0.25">
      <c r="B27" s="5">
        <f>IF(LoanIsGood,IF(ROW()-ROW(PaymentSchedule[[#Headers],[PMT NO]])&gt;ScheduledNumberOfPayments,"",ROW()-ROW(PaymentSchedule[[#Headers],[PMT NO]])),"")</f>
        <v>16</v>
      </c>
      <c r="C27" s="4">
        <f>IF(PaymentSchedule[[#This Row],[PMT NO]]&lt;&gt;"",EOMONTH(LoanStartDate,ROW(PaymentSchedule[[#This Row],[PMT NO]])-ROW(PaymentSchedule[[#Headers],[PMT NO]])-2)+DAY(LoanStartDate),"")</f>
        <v>45778</v>
      </c>
      <c r="D27" s="3">
        <f>IF(PaymentSchedule[[#This Row],[PMT NO]]&lt;&gt;"",IF(ROW()-ROW(PaymentSchedule[[#Headers],[BEGINNING BALANCE]])=1,LoanAmount,INDEX(PaymentSchedule[ENDING BALANCE],ROW()-ROW(PaymentSchedule[[#Headers],[BEGINNING BALANCE]])-1)),"")</f>
        <v>64702.382349943116</v>
      </c>
      <c r="E27" s="3">
        <f>IF(PaymentSchedule[[#This Row],[PMT NO]]&lt;&gt;"",ScheduledPayment,"")</f>
        <v>944.54497742882882</v>
      </c>
      <c r="F2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7" s="3">
        <f>IF(PaymentSchedule[[#This Row],[PMT NO]]&lt;&gt;"",PaymentSchedule[[#This Row],[TOTAL PAYMENT]]-PaymentSchedule[[#This Row],[INTEREST]],"")</f>
        <v>378.39913186682656</v>
      </c>
      <c r="I27" s="3">
        <f>IF(PaymentSchedule[[#This Row],[PMT NO]]&lt;&gt;"",PaymentSchedule[[#This Row],[BEGINNING BALANCE]]*(InterestRate/PaymentsPerYear),"")</f>
        <v>566.14584556200225</v>
      </c>
      <c r="J2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64323.98321807629</v>
      </c>
      <c r="K27" s="3">
        <f>IF(PaymentSchedule[[#This Row],[PMT NO]]&lt;&gt;"",SUM(INDEX(PaymentSchedule[INTEREST],1,1):PaymentSchedule[[#This Row],[INTEREST]]),"")</f>
        <v>9436.7028569375288</v>
      </c>
      <c r="M27" s="6">
        <f>+M26+PaymentSchedule[[#This Row],[PRINCIPAL]]</f>
        <v>5676.016781923734</v>
      </c>
    </row>
    <row r="28" spans="2:13" x14ac:dyDescent="0.25">
      <c r="B28" s="5">
        <f>IF(LoanIsGood,IF(ROW()-ROW(PaymentSchedule[[#Headers],[PMT NO]])&gt;ScheduledNumberOfPayments,"",ROW()-ROW(PaymentSchedule[[#Headers],[PMT NO]])),"")</f>
        <v>17</v>
      </c>
      <c r="C28" s="4">
        <f>IF(PaymentSchedule[[#This Row],[PMT NO]]&lt;&gt;"",EOMONTH(LoanStartDate,ROW(PaymentSchedule[[#This Row],[PMT NO]])-ROW(PaymentSchedule[[#Headers],[PMT NO]])-2)+DAY(LoanStartDate),"")</f>
        <v>45809</v>
      </c>
      <c r="D28" s="3">
        <f>IF(PaymentSchedule[[#This Row],[PMT NO]]&lt;&gt;"",IF(ROW()-ROW(PaymentSchedule[[#Headers],[BEGINNING BALANCE]])=1,LoanAmount,INDEX(PaymentSchedule[ENDING BALANCE],ROW()-ROW(PaymentSchedule[[#Headers],[BEGINNING BALANCE]])-1)),"")</f>
        <v>64323.98321807629</v>
      </c>
      <c r="E28" s="3">
        <f>IF(PaymentSchedule[[#This Row],[PMT NO]]&lt;&gt;"",ScheduledPayment,"")</f>
        <v>944.54497742882882</v>
      </c>
      <c r="F2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8" s="3">
        <f>IF(PaymentSchedule[[#This Row],[PMT NO]]&lt;&gt;"",PaymentSchedule[[#This Row],[TOTAL PAYMENT]]-PaymentSchedule[[#This Row],[INTEREST]],"")</f>
        <v>381.71012427066137</v>
      </c>
      <c r="I28" s="3">
        <f>IF(PaymentSchedule[[#This Row],[PMT NO]]&lt;&gt;"",PaymentSchedule[[#This Row],[BEGINNING BALANCE]]*(InterestRate/PaymentsPerYear),"")</f>
        <v>562.83485315816745</v>
      </c>
      <c r="J2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63942.273093805627</v>
      </c>
      <c r="K28" s="3">
        <f>IF(PaymentSchedule[[#This Row],[PMT NO]]&lt;&gt;"",SUM(INDEX(PaymentSchedule[INTEREST],1,1):PaymentSchedule[[#This Row],[INTEREST]]),"")</f>
        <v>9999.5377100956957</v>
      </c>
      <c r="M28" s="6">
        <f>+M27+PaymentSchedule[[#This Row],[PRINCIPAL]]</f>
        <v>6057.7269061943953</v>
      </c>
    </row>
    <row r="29" spans="2:13" x14ac:dyDescent="0.25">
      <c r="B29" s="5">
        <f>IF(LoanIsGood,IF(ROW()-ROW(PaymentSchedule[[#Headers],[PMT NO]])&gt;ScheduledNumberOfPayments,"",ROW()-ROW(PaymentSchedule[[#Headers],[PMT NO]])),"")</f>
        <v>18</v>
      </c>
      <c r="C29" s="4">
        <f>IF(PaymentSchedule[[#This Row],[PMT NO]]&lt;&gt;"",EOMONTH(LoanStartDate,ROW(PaymentSchedule[[#This Row],[PMT NO]])-ROW(PaymentSchedule[[#Headers],[PMT NO]])-2)+DAY(LoanStartDate),"")</f>
        <v>45839</v>
      </c>
      <c r="D29" s="3">
        <f>IF(PaymentSchedule[[#This Row],[PMT NO]]&lt;&gt;"",IF(ROW()-ROW(PaymentSchedule[[#Headers],[BEGINNING BALANCE]])=1,LoanAmount,INDEX(PaymentSchedule[ENDING BALANCE],ROW()-ROW(PaymentSchedule[[#Headers],[BEGINNING BALANCE]])-1)),"")</f>
        <v>63942.273093805627</v>
      </c>
      <c r="E29" s="3">
        <f>IF(PaymentSchedule[[#This Row],[PMT NO]]&lt;&gt;"",ScheduledPayment,"")</f>
        <v>944.54497742882882</v>
      </c>
      <c r="F2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29" s="3">
        <f>IF(PaymentSchedule[[#This Row],[PMT NO]]&lt;&gt;"",PaymentSchedule[[#This Row],[TOTAL PAYMENT]]-PaymentSchedule[[#This Row],[INTEREST]],"")</f>
        <v>385.05008785802966</v>
      </c>
      <c r="I29" s="3">
        <f>IF(PaymentSchedule[[#This Row],[PMT NO]]&lt;&gt;"",PaymentSchedule[[#This Row],[BEGINNING BALANCE]]*(InterestRate/PaymentsPerYear),"")</f>
        <v>559.49488957079916</v>
      </c>
      <c r="J2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63557.223005947599</v>
      </c>
      <c r="K29" s="3">
        <f>IF(PaymentSchedule[[#This Row],[PMT NO]]&lt;&gt;"",SUM(INDEX(PaymentSchedule[INTEREST],1,1):PaymentSchedule[[#This Row],[INTEREST]]),"")</f>
        <v>10559.032599666494</v>
      </c>
      <c r="M29" s="6">
        <f>+M28+PaymentSchedule[[#This Row],[PRINCIPAL]]</f>
        <v>6442.7769940524249</v>
      </c>
    </row>
    <row r="30" spans="2:13" x14ac:dyDescent="0.25">
      <c r="B30" s="5">
        <f>IF(LoanIsGood,IF(ROW()-ROW(PaymentSchedule[[#Headers],[PMT NO]])&gt;ScheduledNumberOfPayments,"",ROW()-ROW(PaymentSchedule[[#Headers],[PMT NO]])),"")</f>
        <v>19</v>
      </c>
      <c r="C30" s="4">
        <f>IF(PaymentSchedule[[#This Row],[PMT NO]]&lt;&gt;"",EOMONTH(LoanStartDate,ROW(PaymentSchedule[[#This Row],[PMT NO]])-ROW(PaymentSchedule[[#Headers],[PMT NO]])-2)+DAY(LoanStartDate),"")</f>
        <v>45870</v>
      </c>
      <c r="D30" s="3">
        <f>IF(PaymentSchedule[[#This Row],[PMT NO]]&lt;&gt;"",IF(ROW()-ROW(PaymentSchedule[[#Headers],[BEGINNING BALANCE]])=1,LoanAmount,INDEX(PaymentSchedule[ENDING BALANCE],ROW()-ROW(PaymentSchedule[[#Headers],[BEGINNING BALANCE]])-1)),"")</f>
        <v>63557.223005947599</v>
      </c>
      <c r="E30" s="3">
        <f>IF(PaymentSchedule[[#This Row],[PMT NO]]&lt;&gt;"",ScheduledPayment,"")</f>
        <v>944.54497742882882</v>
      </c>
      <c r="F3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0" s="3">
        <f>IF(PaymentSchedule[[#This Row],[PMT NO]]&lt;&gt;"",PaymentSchedule[[#This Row],[TOTAL PAYMENT]]-PaymentSchedule[[#This Row],[INTEREST]],"")</f>
        <v>388.41927612678739</v>
      </c>
      <c r="I30" s="3">
        <f>IF(PaymentSchedule[[#This Row],[PMT NO]]&lt;&gt;"",PaymentSchedule[[#This Row],[BEGINNING BALANCE]]*(InterestRate/PaymentsPerYear),"")</f>
        <v>556.12570130204142</v>
      </c>
      <c r="J3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63168.803729820815</v>
      </c>
      <c r="K30" s="3">
        <f>IF(PaymentSchedule[[#This Row],[PMT NO]]&lt;&gt;"",SUM(INDEX(PaymentSchedule[INTEREST],1,1):PaymentSchedule[[#This Row],[INTEREST]]),"")</f>
        <v>11115.158300968536</v>
      </c>
      <c r="M30" s="6">
        <f>+M29+PaymentSchedule[[#This Row],[PRINCIPAL]]</f>
        <v>6831.1962701792127</v>
      </c>
    </row>
    <row r="31" spans="2:13" x14ac:dyDescent="0.25">
      <c r="B31" s="5">
        <f>IF(LoanIsGood,IF(ROW()-ROW(PaymentSchedule[[#Headers],[PMT NO]])&gt;ScheduledNumberOfPayments,"",ROW()-ROW(PaymentSchedule[[#Headers],[PMT NO]])),"")</f>
        <v>20</v>
      </c>
      <c r="C31" s="4">
        <f>IF(PaymentSchedule[[#This Row],[PMT NO]]&lt;&gt;"",EOMONTH(LoanStartDate,ROW(PaymentSchedule[[#This Row],[PMT NO]])-ROW(PaymentSchedule[[#Headers],[PMT NO]])-2)+DAY(LoanStartDate),"")</f>
        <v>45901</v>
      </c>
      <c r="D31" s="3">
        <f>IF(PaymentSchedule[[#This Row],[PMT NO]]&lt;&gt;"",IF(ROW()-ROW(PaymentSchedule[[#Headers],[BEGINNING BALANCE]])=1,LoanAmount,INDEX(PaymentSchedule[ENDING BALANCE],ROW()-ROW(PaymentSchedule[[#Headers],[BEGINNING BALANCE]])-1)),"")</f>
        <v>63168.803729820815</v>
      </c>
      <c r="E31" s="3">
        <f>IF(PaymentSchedule[[#This Row],[PMT NO]]&lt;&gt;"",ScheduledPayment,"")</f>
        <v>944.54497742882882</v>
      </c>
      <c r="F3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1" s="3">
        <f>IF(PaymentSchedule[[#This Row],[PMT NO]]&lt;&gt;"",PaymentSchedule[[#This Row],[TOTAL PAYMENT]]-PaymentSchedule[[#This Row],[INTEREST]],"")</f>
        <v>391.8179447928967</v>
      </c>
      <c r="I31" s="3">
        <f>IF(PaymentSchedule[[#This Row],[PMT NO]]&lt;&gt;"",PaymentSchedule[[#This Row],[BEGINNING BALANCE]]*(InterestRate/PaymentsPerYear),"")</f>
        <v>552.72703263593212</v>
      </c>
      <c r="J3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62776.985785027915</v>
      </c>
      <c r="K31" s="3">
        <f>IF(PaymentSchedule[[#This Row],[PMT NO]]&lt;&gt;"",SUM(INDEX(PaymentSchedule[INTEREST],1,1):PaymentSchedule[[#This Row],[INTEREST]]),"")</f>
        <v>11667.885333604469</v>
      </c>
      <c r="M31" s="6">
        <f>+M30+PaymentSchedule[[#This Row],[PRINCIPAL]]</f>
        <v>7223.0142149721096</v>
      </c>
    </row>
    <row r="32" spans="2:13" x14ac:dyDescent="0.25">
      <c r="B32" s="5">
        <f>IF(LoanIsGood,IF(ROW()-ROW(PaymentSchedule[[#Headers],[PMT NO]])&gt;ScheduledNumberOfPayments,"",ROW()-ROW(PaymentSchedule[[#Headers],[PMT NO]])),"")</f>
        <v>21</v>
      </c>
      <c r="C32" s="4">
        <f>IF(PaymentSchedule[[#This Row],[PMT NO]]&lt;&gt;"",EOMONTH(LoanStartDate,ROW(PaymentSchedule[[#This Row],[PMT NO]])-ROW(PaymentSchedule[[#Headers],[PMT NO]])-2)+DAY(LoanStartDate),"")</f>
        <v>45931</v>
      </c>
      <c r="D32" s="3">
        <f>IF(PaymentSchedule[[#This Row],[PMT NO]]&lt;&gt;"",IF(ROW()-ROW(PaymentSchedule[[#Headers],[BEGINNING BALANCE]])=1,LoanAmount,INDEX(PaymentSchedule[ENDING BALANCE],ROW()-ROW(PaymentSchedule[[#Headers],[BEGINNING BALANCE]])-1)),"")</f>
        <v>62776.985785027915</v>
      </c>
      <c r="E32" s="3">
        <f>IF(PaymentSchedule[[#This Row],[PMT NO]]&lt;&gt;"",ScheduledPayment,"")</f>
        <v>944.54497742882882</v>
      </c>
      <c r="F3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2" s="3">
        <f>IF(PaymentSchedule[[#This Row],[PMT NO]]&lt;&gt;"",PaymentSchedule[[#This Row],[TOTAL PAYMENT]]-PaymentSchedule[[#This Row],[INTEREST]],"")</f>
        <v>395.24635180983466</v>
      </c>
      <c r="I32" s="3">
        <f>IF(PaymentSchedule[[#This Row],[PMT NO]]&lt;&gt;"",PaymentSchedule[[#This Row],[BEGINNING BALANCE]]*(InterestRate/PaymentsPerYear),"")</f>
        <v>549.29862561899415</v>
      </c>
      <c r="J3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62381.739433218077</v>
      </c>
      <c r="K32" s="3">
        <f>IF(PaymentSchedule[[#This Row],[PMT NO]]&lt;&gt;"",SUM(INDEX(PaymentSchedule[INTEREST],1,1):PaymentSchedule[[#This Row],[INTEREST]]),"")</f>
        <v>12217.183959223463</v>
      </c>
      <c r="M32" s="6">
        <f>+M31+PaymentSchedule[[#This Row],[PRINCIPAL]]</f>
        <v>7618.2605667819444</v>
      </c>
    </row>
    <row r="33" spans="2:13" x14ac:dyDescent="0.25">
      <c r="B33" s="5">
        <f>IF(LoanIsGood,IF(ROW()-ROW(PaymentSchedule[[#Headers],[PMT NO]])&gt;ScheduledNumberOfPayments,"",ROW()-ROW(PaymentSchedule[[#Headers],[PMT NO]])),"")</f>
        <v>22</v>
      </c>
      <c r="C33" s="4">
        <f>IF(PaymentSchedule[[#This Row],[PMT NO]]&lt;&gt;"",EOMONTH(LoanStartDate,ROW(PaymentSchedule[[#This Row],[PMT NO]])-ROW(PaymentSchedule[[#Headers],[PMT NO]])-2)+DAY(LoanStartDate),"")</f>
        <v>45962</v>
      </c>
      <c r="D33" s="3">
        <f>IF(PaymentSchedule[[#This Row],[PMT NO]]&lt;&gt;"",IF(ROW()-ROW(PaymentSchedule[[#Headers],[BEGINNING BALANCE]])=1,LoanAmount,INDEX(PaymentSchedule[ENDING BALANCE],ROW()-ROW(PaymentSchedule[[#Headers],[BEGINNING BALANCE]])-1)),"")</f>
        <v>62381.739433218077</v>
      </c>
      <c r="E33" s="3">
        <f>IF(PaymentSchedule[[#This Row],[PMT NO]]&lt;&gt;"",ScheduledPayment,"")</f>
        <v>944.54497742882882</v>
      </c>
      <c r="F3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3" s="3">
        <f>IF(PaymentSchedule[[#This Row],[PMT NO]]&lt;&gt;"",PaymentSchedule[[#This Row],[TOTAL PAYMENT]]-PaymentSchedule[[#This Row],[INTEREST]],"")</f>
        <v>398.70475738817072</v>
      </c>
      <c r="I33" s="3">
        <f>IF(PaymentSchedule[[#This Row],[PMT NO]]&lt;&gt;"",PaymentSchedule[[#This Row],[BEGINNING BALANCE]]*(InterestRate/PaymentsPerYear),"")</f>
        <v>545.8402200406581</v>
      </c>
      <c r="J3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61983.034675829906</v>
      </c>
      <c r="K33" s="3">
        <f>IF(PaymentSchedule[[#This Row],[PMT NO]]&lt;&gt;"",SUM(INDEX(PaymentSchedule[INTEREST],1,1):PaymentSchedule[[#This Row],[INTEREST]]),"")</f>
        <v>12763.024179264121</v>
      </c>
      <c r="M33" s="6">
        <f>+M32+PaymentSchedule[[#This Row],[PRINCIPAL]]</f>
        <v>8016.9653241701153</v>
      </c>
    </row>
    <row r="34" spans="2:13" x14ac:dyDescent="0.25">
      <c r="B34" s="5">
        <f>IF(LoanIsGood,IF(ROW()-ROW(PaymentSchedule[[#Headers],[PMT NO]])&gt;ScheduledNumberOfPayments,"",ROW()-ROW(PaymentSchedule[[#Headers],[PMT NO]])),"")</f>
        <v>23</v>
      </c>
      <c r="C34" s="4">
        <f>IF(PaymentSchedule[[#This Row],[PMT NO]]&lt;&gt;"",EOMONTH(LoanStartDate,ROW(PaymentSchedule[[#This Row],[PMT NO]])-ROW(PaymentSchedule[[#Headers],[PMT NO]])-2)+DAY(LoanStartDate),"")</f>
        <v>45992</v>
      </c>
      <c r="D34" s="3">
        <f>IF(PaymentSchedule[[#This Row],[PMT NO]]&lt;&gt;"",IF(ROW()-ROW(PaymentSchedule[[#Headers],[BEGINNING BALANCE]])=1,LoanAmount,INDEX(PaymentSchedule[ENDING BALANCE],ROW()-ROW(PaymentSchedule[[#Headers],[BEGINNING BALANCE]])-1)),"")</f>
        <v>61983.034675829906</v>
      </c>
      <c r="E34" s="3">
        <f>IF(PaymentSchedule[[#This Row],[PMT NO]]&lt;&gt;"",ScheduledPayment,"")</f>
        <v>944.54497742882882</v>
      </c>
      <c r="F3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4" s="3">
        <f>IF(PaymentSchedule[[#This Row],[PMT NO]]&lt;&gt;"",PaymentSchedule[[#This Row],[TOTAL PAYMENT]]-PaymentSchedule[[#This Row],[INTEREST]],"")</f>
        <v>402.19342401531719</v>
      </c>
      <c r="I34" s="3">
        <f>IF(PaymentSchedule[[#This Row],[PMT NO]]&lt;&gt;"",PaymentSchedule[[#This Row],[BEGINNING BALANCE]]*(InterestRate/PaymentsPerYear),"")</f>
        <v>542.35155341351162</v>
      </c>
      <c r="J3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61580.841251814585</v>
      </c>
      <c r="K34" s="3">
        <f>IF(PaymentSchedule[[#This Row],[PMT NO]]&lt;&gt;"",SUM(INDEX(PaymentSchedule[INTEREST],1,1):PaymentSchedule[[#This Row],[INTEREST]]),"")</f>
        <v>13305.375732677632</v>
      </c>
      <c r="M34" s="6">
        <f>+M33+PaymentSchedule[[#This Row],[PRINCIPAL]]</f>
        <v>8419.1587481854331</v>
      </c>
    </row>
    <row r="35" spans="2:13" x14ac:dyDescent="0.25">
      <c r="B35" s="5">
        <f>IF(LoanIsGood,IF(ROW()-ROW(PaymentSchedule[[#Headers],[PMT NO]])&gt;ScheduledNumberOfPayments,"",ROW()-ROW(PaymentSchedule[[#Headers],[PMT NO]])),"")</f>
        <v>24</v>
      </c>
      <c r="C35" s="4">
        <f>IF(PaymentSchedule[[#This Row],[PMT NO]]&lt;&gt;"",EOMONTH(LoanStartDate,ROW(PaymentSchedule[[#This Row],[PMT NO]])-ROW(PaymentSchedule[[#Headers],[PMT NO]])-2)+DAY(LoanStartDate),"")</f>
        <v>46023</v>
      </c>
      <c r="D35" s="3">
        <f>IF(PaymentSchedule[[#This Row],[PMT NO]]&lt;&gt;"",IF(ROW()-ROW(PaymentSchedule[[#Headers],[BEGINNING BALANCE]])=1,LoanAmount,INDEX(PaymentSchedule[ENDING BALANCE],ROW()-ROW(PaymentSchedule[[#Headers],[BEGINNING BALANCE]])-1)),"")</f>
        <v>61580.841251814585</v>
      </c>
      <c r="E35" s="3">
        <f>IF(PaymentSchedule[[#This Row],[PMT NO]]&lt;&gt;"",ScheduledPayment,"")</f>
        <v>944.54497742882882</v>
      </c>
      <c r="F3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5" s="3">
        <f>IF(PaymentSchedule[[#This Row],[PMT NO]]&lt;&gt;"",PaymentSchedule[[#This Row],[TOTAL PAYMENT]]-PaymentSchedule[[#This Row],[INTEREST]],"")</f>
        <v>405.71261647545123</v>
      </c>
      <c r="I35" s="3">
        <f>IF(PaymentSchedule[[#This Row],[PMT NO]]&lt;&gt;"",PaymentSchedule[[#This Row],[BEGINNING BALANCE]]*(InterestRate/PaymentsPerYear),"")</f>
        <v>538.83236095337759</v>
      </c>
      <c r="J3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61175.128635339133</v>
      </c>
      <c r="K35" s="3">
        <f>IF(PaymentSchedule[[#This Row],[PMT NO]]&lt;&gt;"",SUM(INDEX(PaymentSchedule[INTEREST],1,1):PaymentSchedule[[#This Row],[INTEREST]]),"")</f>
        <v>13844.20809363101</v>
      </c>
      <c r="M35" s="6">
        <f>+M34+PaymentSchedule[[#This Row],[PRINCIPAL]]</f>
        <v>8824.8713646608849</v>
      </c>
    </row>
    <row r="36" spans="2:13" x14ac:dyDescent="0.25">
      <c r="B36" s="5">
        <f>IF(LoanIsGood,IF(ROW()-ROW(PaymentSchedule[[#Headers],[PMT NO]])&gt;ScheduledNumberOfPayments,"",ROW()-ROW(PaymentSchedule[[#Headers],[PMT NO]])),"")</f>
        <v>25</v>
      </c>
      <c r="C36" s="4">
        <f>IF(PaymentSchedule[[#This Row],[PMT NO]]&lt;&gt;"",EOMONTH(LoanStartDate,ROW(PaymentSchedule[[#This Row],[PMT NO]])-ROW(PaymentSchedule[[#Headers],[PMT NO]])-2)+DAY(LoanStartDate),"")</f>
        <v>46054</v>
      </c>
      <c r="D36" s="3">
        <f>IF(PaymentSchedule[[#This Row],[PMT NO]]&lt;&gt;"",IF(ROW()-ROW(PaymentSchedule[[#Headers],[BEGINNING BALANCE]])=1,LoanAmount,INDEX(PaymentSchedule[ENDING BALANCE],ROW()-ROW(PaymentSchedule[[#Headers],[BEGINNING BALANCE]])-1)),"")</f>
        <v>61175.128635339133</v>
      </c>
      <c r="E36" s="3">
        <f>IF(PaymentSchedule[[#This Row],[PMT NO]]&lt;&gt;"",ScheduledPayment,"")</f>
        <v>944.54497742882882</v>
      </c>
      <c r="F3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6" s="3">
        <f>IF(PaymentSchedule[[#This Row],[PMT NO]]&lt;&gt;"",PaymentSchedule[[#This Row],[TOTAL PAYMENT]]-PaymentSchedule[[#This Row],[INTEREST]],"")</f>
        <v>409.26260186961144</v>
      </c>
      <c r="I36" s="3">
        <f>IF(PaymentSchedule[[#This Row],[PMT NO]]&lt;&gt;"",PaymentSchedule[[#This Row],[BEGINNING BALANCE]]*(InterestRate/PaymentsPerYear),"")</f>
        <v>535.28237555921737</v>
      </c>
      <c r="J3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60765.866033469523</v>
      </c>
      <c r="K36" s="3">
        <f>IF(PaymentSchedule[[#This Row],[PMT NO]]&lt;&gt;"",SUM(INDEX(PaymentSchedule[INTEREST],1,1):PaymentSchedule[[#This Row],[INTEREST]]),"")</f>
        <v>14379.490469190228</v>
      </c>
      <c r="M36" s="6">
        <f>+M35+PaymentSchedule[[#This Row],[PRINCIPAL]]</f>
        <v>9234.1339665304968</v>
      </c>
    </row>
    <row r="37" spans="2:13" x14ac:dyDescent="0.25">
      <c r="B37" s="5">
        <f>IF(LoanIsGood,IF(ROW()-ROW(PaymentSchedule[[#Headers],[PMT NO]])&gt;ScheduledNumberOfPayments,"",ROW()-ROW(PaymentSchedule[[#Headers],[PMT NO]])),"")</f>
        <v>26</v>
      </c>
      <c r="C37" s="4">
        <f>IF(PaymentSchedule[[#This Row],[PMT NO]]&lt;&gt;"",EOMONTH(LoanStartDate,ROW(PaymentSchedule[[#This Row],[PMT NO]])-ROW(PaymentSchedule[[#Headers],[PMT NO]])-2)+DAY(LoanStartDate),"")</f>
        <v>46082</v>
      </c>
      <c r="D37" s="3">
        <f>IF(PaymentSchedule[[#This Row],[PMT NO]]&lt;&gt;"",IF(ROW()-ROW(PaymentSchedule[[#Headers],[BEGINNING BALANCE]])=1,LoanAmount,INDEX(PaymentSchedule[ENDING BALANCE],ROW()-ROW(PaymentSchedule[[#Headers],[BEGINNING BALANCE]])-1)),"")</f>
        <v>60765.866033469523</v>
      </c>
      <c r="E37" s="3">
        <f>IF(PaymentSchedule[[#This Row],[PMT NO]]&lt;&gt;"",ScheduledPayment,"")</f>
        <v>944.54497742882882</v>
      </c>
      <c r="F3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7" s="3">
        <f>IF(PaymentSchedule[[#This Row],[PMT NO]]&lt;&gt;"",PaymentSchedule[[#This Row],[TOTAL PAYMENT]]-PaymentSchedule[[#This Row],[INTEREST]],"")</f>
        <v>412.84364963597056</v>
      </c>
      <c r="I37" s="3">
        <f>IF(PaymentSchedule[[#This Row],[PMT NO]]&lt;&gt;"",PaymentSchedule[[#This Row],[BEGINNING BALANCE]]*(InterestRate/PaymentsPerYear),"")</f>
        <v>531.70132779285825</v>
      </c>
      <c r="J3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60353.022383833551</v>
      </c>
      <c r="K37" s="3">
        <f>IF(PaymentSchedule[[#This Row],[PMT NO]]&lt;&gt;"",SUM(INDEX(PaymentSchedule[INTEREST],1,1):PaymentSchedule[[#This Row],[INTEREST]]),"")</f>
        <v>14911.191796983087</v>
      </c>
      <c r="M37" s="6">
        <f>+M36+PaymentSchedule[[#This Row],[PRINCIPAL]]</f>
        <v>9646.9776161664668</v>
      </c>
    </row>
    <row r="38" spans="2:13" x14ac:dyDescent="0.25">
      <c r="B38" s="5">
        <f>IF(LoanIsGood,IF(ROW()-ROW(PaymentSchedule[[#Headers],[PMT NO]])&gt;ScheduledNumberOfPayments,"",ROW()-ROW(PaymentSchedule[[#Headers],[PMT NO]])),"")</f>
        <v>27</v>
      </c>
      <c r="C38" s="4">
        <f>IF(PaymentSchedule[[#This Row],[PMT NO]]&lt;&gt;"",EOMONTH(LoanStartDate,ROW(PaymentSchedule[[#This Row],[PMT NO]])-ROW(PaymentSchedule[[#Headers],[PMT NO]])-2)+DAY(LoanStartDate),"")</f>
        <v>46113</v>
      </c>
      <c r="D38" s="3">
        <f>IF(PaymentSchedule[[#This Row],[PMT NO]]&lt;&gt;"",IF(ROW()-ROW(PaymentSchedule[[#Headers],[BEGINNING BALANCE]])=1,LoanAmount,INDEX(PaymentSchedule[ENDING BALANCE],ROW()-ROW(PaymentSchedule[[#Headers],[BEGINNING BALANCE]])-1)),"")</f>
        <v>60353.022383833551</v>
      </c>
      <c r="E38" s="3">
        <f>IF(PaymentSchedule[[#This Row],[PMT NO]]&lt;&gt;"",ScheduledPayment,"")</f>
        <v>944.54497742882882</v>
      </c>
      <c r="F3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8" s="3">
        <f>IF(PaymentSchedule[[#This Row],[PMT NO]]&lt;&gt;"",PaymentSchedule[[#This Row],[TOTAL PAYMENT]]-PaymentSchedule[[#This Row],[INTEREST]],"")</f>
        <v>416.45603157028529</v>
      </c>
      <c r="I38" s="3">
        <f>IF(PaymentSchedule[[#This Row],[PMT NO]]&lt;&gt;"",PaymentSchedule[[#This Row],[BEGINNING BALANCE]]*(InterestRate/PaymentsPerYear),"")</f>
        <v>528.08894585854352</v>
      </c>
      <c r="J3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59936.566352263268</v>
      </c>
      <c r="K38" s="3">
        <f>IF(PaymentSchedule[[#This Row],[PMT NO]]&lt;&gt;"",SUM(INDEX(PaymentSchedule[INTEREST],1,1):PaymentSchedule[[#This Row],[INTEREST]]),"")</f>
        <v>15439.280742841631</v>
      </c>
      <c r="M38" s="6">
        <f>+M37+PaymentSchedule[[#This Row],[PRINCIPAL]]</f>
        <v>10063.433647736752</v>
      </c>
    </row>
    <row r="39" spans="2:13" x14ac:dyDescent="0.25">
      <c r="B39" s="5">
        <f>IF(LoanIsGood,IF(ROW()-ROW(PaymentSchedule[[#Headers],[PMT NO]])&gt;ScheduledNumberOfPayments,"",ROW()-ROW(PaymentSchedule[[#Headers],[PMT NO]])),"")</f>
        <v>28</v>
      </c>
      <c r="C39" s="4">
        <f>IF(PaymentSchedule[[#This Row],[PMT NO]]&lt;&gt;"",EOMONTH(LoanStartDate,ROW(PaymentSchedule[[#This Row],[PMT NO]])-ROW(PaymentSchedule[[#Headers],[PMT NO]])-2)+DAY(LoanStartDate),"")</f>
        <v>46143</v>
      </c>
      <c r="D39" s="3">
        <f>IF(PaymentSchedule[[#This Row],[PMT NO]]&lt;&gt;"",IF(ROW()-ROW(PaymentSchedule[[#Headers],[BEGINNING BALANCE]])=1,LoanAmount,INDEX(PaymentSchedule[ENDING BALANCE],ROW()-ROW(PaymentSchedule[[#Headers],[BEGINNING BALANCE]])-1)),"")</f>
        <v>59936.566352263268</v>
      </c>
      <c r="E39" s="3">
        <f>IF(PaymentSchedule[[#This Row],[PMT NO]]&lt;&gt;"",ScheduledPayment,"")</f>
        <v>944.54497742882882</v>
      </c>
      <c r="F3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39" s="3">
        <f>IF(PaymentSchedule[[#This Row],[PMT NO]]&lt;&gt;"",PaymentSchedule[[#This Row],[TOTAL PAYMENT]]-PaymentSchedule[[#This Row],[INTEREST]],"")</f>
        <v>420.10002184652524</v>
      </c>
      <c r="I39" s="3">
        <f>IF(PaymentSchedule[[#This Row],[PMT NO]]&lt;&gt;"",PaymentSchedule[[#This Row],[BEGINNING BALANCE]]*(InterestRate/PaymentsPerYear),"")</f>
        <v>524.44495558230358</v>
      </c>
      <c r="J3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59516.466330416741</v>
      </c>
      <c r="K39" s="3">
        <f>IF(PaymentSchedule[[#This Row],[PMT NO]]&lt;&gt;"",SUM(INDEX(PaymentSchedule[INTEREST],1,1):PaymentSchedule[[#This Row],[INTEREST]]),"")</f>
        <v>15963.725698423934</v>
      </c>
      <c r="M39" s="6">
        <f>+M38+PaymentSchedule[[#This Row],[PRINCIPAL]]</f>
        <v>10483.533669583278</v>
      </c>
    </row>
    <row r="40" spans="2:13" x14ac:dyDescent="0.25">
      <c r="B40" s="5">
        <f>IF(LoanIsGood,IF(ROW()-ROW(PaymentSchedule[[#Headers],[PMT NO]])&gt;ScheduledNumberOfPayments,"",ROW()-ROW(PaymentSchedule[[#Headers],[PMT NO]])),"")</f>
        <v>29</v>
      </c>
      <c r="C40" s="4">
        <f>IF(PaymentSchedule[[#This Row],[PMT NO]]&lt;&gt;"",EOMONTH(LoanStartDate,ROW(PaymentSchedule[[#This Row],[PMT NO]])-ROW(PaymentSchedule[[#Headers],[PMT NO]])-2)+DAY(LoanStartDate),"")</f>
        <v>46174</v>
      </c>
      <c r="D40" s="3">
        <f>IF(PaymentSchedule[[#This Row],[PMT NO]]&lt;&gt;"",IF(ROW()-ROW(PaymentSchedule[[#Headers],[BEGINNING BALANCE]])=1,LoanAmount,INDEX(PaymentSchedule[ENDING BALANCE],ROW()-ROW(PaymentSchedule[[#Headers],[BEGINNING BALANCE]])-1)),"")</f>
        <v>59516.466330416741</v>
      </c>
      <c r="E40" s="3">
        <f>IF(PaymentSchedule[[#This Row],[PMT NO]]&lt;&gt;"",ScheduledPayment,"")</f>
        <v>944.54497742882882</v>
      </c>
      <c r="F4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0" s="3">
        <f>IF(PaymentSchedule[[#This Row],[PMT NO]]&lt;&gt;"",PaymentSchedule[[#This Row],[TOTAL PAYMENT]]-PaymentSchedule[[#This Row],[INTEREST]],"")</f>
        <v>423.7758970376824</v>
      </c>
      <c r="I40" s="3">
        <f>IF(PaymentSchedule[[#This Row],[PMT NO]]&lt;&gt;"",PaymentSchedule[[#This Row],[BEGINNING BALANCE]]*(InterestRate/PaymentsPerYear),"")</f>
        <v>520.76908039114642</v>
      </c>
      <c r="J4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59092.690433379059</v>
      </c>
      <c r="K40" s="3">
        <f>IF(PaymentSchedule[[#This Row],[PMT NO]]&lt;&gt;"",SUM(INDEX(PaymentSchedule[INTEREST],1,1):PaymentSchedule[[#This Row],[INTEREST]]),"")</f>
        <v>16484.494778815082</v>
      </c>
      <c r="M40" s="6">
        <f>+M39+PaymentSchedule[[#This Row],[PRINCIPAL]]</f>
        <v>10907.309566620959</v>
      </c>
    </row>
    <row r="41" spans="2:13" x14ac:dyDescent="0.25">
      <c r="B41" s="5">
        <f>IF(LoanIsGood,IF(ROW()-ROW(PaymentSchedule[[#Headers],[PMT NO]])&gt;ScheduledNumberOfPayments,"",ROW()-ROW(PaymentSchedule[[#Headers],[PMT NO]])),"")</f>
        <v>30</v>
      </c>
      <c r="C41" s="4">
        <f>IF(PaymentSchedule[[#This Row],[PMT NO]]&lt;&gt;"",EOMONTH(LoanStartDate,ROW(PaymentSchedule[[#This Row],[PMT NO]])-ROW(PaymentSchedule[[#Headers],[PMT NO]])-2)+DAY(LoanStartDate),"")</f>
        <v>46204</v>
      </c>
      <c r="D41" s="3">
        <f>IF(PaymentSchedule[[#This Row],[PMT NO]]&lt;&gt;"",IF(ROW()-ROW(PaymentSchedule[[#Headers],[BEGINNING BALANCE]])=1,LoanAmount,INDEX(PaymentSchedule[ENDING BALANCE],ROW()-ROW(PaymentSchedule[[#Headers],[BEGINNING BALANCE]])-1)),"")</f>
        <v>59092.690433379059</v>
      </c>
      <c r="E41" s="3">
        <f>IF(PaymentSchedule[[#This Row],[PMT NO]]&lt;&gt;"",ScheduledPayment,"")</f>
        <v>944.54497742882882</v>
      </c>
      <c r="F4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1" s="3">
        <f>IF(PaymentSchedule[[#This Row],[PMT NO]]&lt;&gt;"",PaymentSchedule[[#This Row],[TOTAL PAYMENT]]-PaymentSchedule[[#This Row],[INTEREST]],"")</f>
        <v>427.48393613676205</v>
      </c>
      <c r="I41" s="3">
        <f>IF(PaymentSchedule[[#This Row],[PMT NO]]&lt;&gt;"",PaymentSchedule[[#This Row],[BEGINNING BALANCE]]*(InterestRate/PaymentsPerYear),"")</f>
        <v>517.06104129206676</v>
      </c>
      <c r="J4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58665.206497242296</v>
      </c>
      <c r="K41" s="3">
        <f>IF(PaymentSchedule[[#This Row],[PMT NO]]&lt;&gt;"",SUM(INDEX(PaymentSchedule[INTEREST],1,1):PaymentSchedule[[#This Row],[INTEREST]]),"")</f>
        <v>17001.555820107147</v>
      </c>
      <c r="M41" s="6">
        <f>+M40+PaymentSchedule[[#This Row],[PRINCIPAL]]</f>
        <v>11334.79350275772</v>
      </c>
    </row>
    <row r="42" spans="2:13" x14ac:dyDescent="0.25">
      <c r="B42" s="5">
        <f>IF(LoanIsGood,IF(ROW()-ROW(PaymentSchedule[[#Headers],[PMT NO]])&gt;ScheduledNumberOfPayments,"",ROW()-ROW(PaymentSchedule[[#Headers],[PMT NO]])),"")</f>
        <v>31</v>
      </c>
      <c r="C42" s="4">
        <f>IF(PaymentSchedule[[#This Row],[PMT NO]]&lt;&gt;"",EOMONTH(LoanStartDate,ROW(PaymentSchedule[[#This Row],[PMT NO]])-ROW(PaymentSchedule[[#Headers],[PMT NO]])-2)+DAY(LoanStartDate),"")</f>
        <v>46235</v>
      </c>
      <c r="D42" s="3">
        <f>IF(PaymentSchedule[[#This Row],[PMT NO]]&lt;&gt;"",IF(ROW()-ROW(PaymentSchedule[[#Headers],[BEGINNING BALANCE]])=1,LoanAmount,INDEX(PaymentSchedule[ENDING BALANCE],ROW()-ROW(PaymentSchedule[[#Headers],[BEGINNING BALANCE]])-1)),"")</f>
        <v>58665.206497242296</v>
      </c>
      <c r="E42" s="3">
        <f>IF(PaymentSchedule[[#This Row],[PMT NO]]&lt;&gt;"",ScheduledPayment,"")</f>
        <v>944.54497742882882</v>
      </c>
      <c r="F4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2" s="3">
        <f>IF(PaymentSchedule[[#This Row],[PMT NO]]&lt;&gt;"",PaymentSchedule[[#This Row],[TOTAL PAYMENT]]-PaymentSchedule[[#This Row],[INTEREST]],"")</f>
        <v>431.22442057795877</v>
      </c>
      <c r="I42" s="3">
        <f>IF(PaymentSchedule[[#This Row],[PMT NO]]&lt;&gt;"",PaymentSchedule[[#This Row],[BEGINNING BALANCE]]*(InterestRate/PaymentsPerYear),"")</f>
        <v>513.32055685087005</v>
      </c>
      <c r="J4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58233.982076664339</v>
      </c>
      <c r="K42" s="3">
        <f>IF(PaymentSchedule[[#This Row],[PMT NO]]&lt;&gt;"",SUM(INDEX(PaymentSchedule[INTEREST],1,1):PaymentSchedule[[#This Row],[INTEREST]]),"")</f>
        <v>17514.876376958018</v>
      </c>
      <c r="M42" s="6">
        <f>+M41+PaymentSchedule[[#This Row],[PRINCIPAL]]</f>
        <v>11766.017923335679</v>
      </c>
    </row>
    <row r="43" spans="2:13" x14ac:dyDescent="0.25">
      <c r="B43" s="5">
        <f>IF(LoanIsGood,IF(ROW()-ROW(PaymentSchedule[[#Headers],[PMT NO]])&gt;ScheduledNumberOfPayments,"",ROW()-ROW(PaymentSchedule[[#Headers],[PMT NO]])),"")</f>
        <v>32</v>
      </c>
      <c r="C43" s="4">
        <f>IF(PaymentSchedule[[#This Row],[PMT NO]]&lt;&gt;"",EOMONTH(LoanStartDate,ROW(PaymentSchedule[[#This Row],[PMT NO]])-ROW(PaymentSchedule[[#Headers],[PMT NO]])-2)+DAY(LoanStartDate),"")</f>
        <v>46266</v>
      </c>
      <c r="D43" s="3">
        <f>IF(PaymentSchedule[[#This Row],[PMT NO]]&lt;&gt;"",IF(ROW()-ROW(PaymentSchedule[[#Headers],[BEGINNING BALANCE]])=1,LoanAmount,INDEX(PaymentSchedule[ENDING BALANCE],ROW()-ROW(PaymentSchedule[[#Headers],[BEGINNING BALANCE]])-1)),"")</f>
        <v>58233.982076664339</v>
      </c>
      <c r="E43" s="3">
        <f>IF(PaymentSchedule[[#This Row],[PMT NO]]&lt;&gt;"",ScheduledPayment,"")</f>
        <v>944.54497742882882</v>
      </c>
      <c r="F4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3" s="3">
        <f>IF(PaymentSchedule[[#This Row],[PMT NO]]&lt;&gt;"",PaymentSchedule[[#This Row],[TOTAL PAYMENT]]-PaymentSchedule[[#This Row],[INTEREST]],"")</f>
        <v>434.99763425801592</v>
      </c>
      <c r="I43" s="3">
        <f>IF(PaymentSchedule[[#This Row],[PMT NO]]&lt;&gt;"",PaymentSchedule[[#This Row],[BEGINNING BALANCE]]*(InterestRate/PaymentsPerYear),"")</f>
        <v>509.54734317081289</v>
      </c>
      <c r="J4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57798.984442406319</v>
      </c>
      <c r="K43" s="3">
        <f>IF(PaymentSchedule[[#This Row],[PMT NO]]&lt;&gt;"",SUM(INDEX(PaymentSchedule[INTEREST],1,1):PaymentSchedule[[#This Row],[INTEREST]]),"")</f>
        <v>18024.423720128831</v>
      </c>
      <c r="M43" s="6">
        <f>+M42+PaymentSchedule[[#This Row],[PRINCIPAL]]</f>
        <v>12201.015557593695</v>
      </c>
    </row>
    <row r="44" spans="2:13" x14ac:dyDescent="0.25">
      <c r="B44" s="5">
        <f>IF(LoanIsGood,IF(ROW()-ROW(PaymentSchedule[[#Headers],[PMT NO]])&gt;ScheduledNumberOfPayments,"",ROW()-ROW(PaymentSchedule[[#Headers],[PMT NO]])),"")</f>
        <v>33</v>
      </c>
      <c r="C44" s="4">
        <f>IF(PaymentSchedule[[#This Row],[PMT NO]]&lt;&gt;"",EOMONTH(LoanStartDate,ROW(PaymentSchedule[[#This Row],[PMT NO]])-ROW(PaymentSchedule[[#Headers],[PMT NO]])-2)+DAY(LoanStartDate),"")</f>
        <v>46296</v>
      </c>
      <c r="D44" s="3">
        <f>IF(PaymentSchedule[[#This Row],[PMT NO]]&lt;&gt;"",IF(ROW()-ROW(PaymentSchedule[[#Headers],[BEGINNING BALANCE]])=1,LoanAmount,INDEX(PaymentSchedule[ENDING BALANCE],ROW()-ROW(PaymentSchedule[[#Headers],[BEGINNING BALANCE]])-1)),"")</f>
        <v>57798.984442406319</v>
      </c>
      <c r="E44" s="3">
        <f>IF(PaymentSchedule[[#This Row],[PMT NO]]&lt;&gt;"",ScheduledPayment,"")</f>
        <v>944.54497742882882</v>
      </c>
      <c r="F4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4" s="3">
        <f>IF(PaymentSchedule[[#This Row],[PMT NO]]&lt;&gt;"",PaymentSchedule[[#This Row],[TOTAL PAYMENT]]-PaymentSchedule[[#This Row],[INTEREST]],"")</f>
        <v>438.80386355777358</v>
      </c>
      <c r="I44" s="3">
        <f>IF(PaymentSchedule[[#This Row],[PMT NO]]&lt;&gt;"",PaymentSchedule[[#This Row],[BEGINNING BALANCE]]*(InterestRate/PaymentsPerYear),"")</f>
        <v>505.74111387105523</v>
      </c>
      <c r="J4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57360.180578848544</v>
      </c>
      <c r="K44" s="3">
        <f>IF(PaymentSchedule[[#This Row],[PMT NO]]&lt;&gt;"",SUM(INDEX(PaymentSchedule[INTEREST],1,1):PaymentSchedule[[#This Row],[INTEREST]]),"")</f>
        <v>18530.164833999886</v>
      </c>
      <c r="M44" s="6">
        <f>+M43+PaymentSchedule[[#This Row],[PRINCIPAL]]</f>
        <v>12639.819421151469</v>
      </c>
    </row>
    <row r="45" spans="2:13" x14ac:dyDescent="0.25">
      <c r="B45" s="5">
        <f>IF(LoanIsGood,IF(ROW()-ROW(PaymentSchedule[[#Headers],[PMT NO]])&gt;ScheduledNumberOfPayments,"",ROW()-ROW(PaymentSchedule[[#Headers],[PMT NO]])),"")</f>
        <v>34</v>
      </c>
      <c r="C45" s="4">
        <f>IF(PaymentSchedule[[#This Row],[PMT NO]]&lt;&gt;"",EOMONTH(LoanStartDate,ROW(PaymentSchedule[[#This Row],[PMT NO]])-ROW(PaymentSchedule[[#Headers],[PMT NO]])-2)+DAY(LoanStartDate),"")</f>
        <v>46327</v>
      </c>
      <c r="D45" s="3">
        <f>IF(PaymentSchedule[[#This Row],[PMT NO]]&lt;&gt;"",IF(ROW()-ROW(PaymentSchedule[[#Headers],[BEGINNING BALANCE]])=1,LoanAmount,INDEX(PaymentSchedule[ENDING BALANCE],ROW()-ROW(PaymentSchedule[[#Headers],[BEGINNING BALANCE]])-1)),"")</f>
        <v>57360.180578848544</v>
      </c>
      <c r="E45" s="3">
        <f>IF(PaymentSchedule[[#This Row],[PMT NO]]&lt;&gt;"",ScheduledPayment,"")</f>
        <v>944.54497742882882</v>
      </c>
      <c r="F4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5" s="3">
        <f>IF(PaymentSchedule[[#This Row],[PMT NO]]&lt;&gt;"",PaymentSchedule[[#This Row],[TOTAL PAYMENT]]-PaymentSchedule[[#This Row],[INTEREST]],"")</f>
        <v>442.64339736390411</v>
      </c>
      <c r="I45" s="3">
        <f>IF(PaymentSchedule[[#This Row],[PMT NO]]&lt;&gt;"",PaymentSchedule[[#This Row],[BEGINNING BALANCE]]*(InterestRate/PaymentsPerYear),"")</f>
        <v>501.9015800649247</v>
      </c>
      <c r="J4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56917.537181484637</v>
      </c>
      <c r="K45" s="3">
        <f>IF(PaymentSchedule[[#This Row],[PMT NO]]&lt;&gt;"",SUM(INDEX(PaymentSchedule[INTEREST],1,1):PaymentSchedule[[#This Row],[INTEREST]]),"")</f>
        <v>19032.066414064811</v>
      </c>
      <c r="M45" s="6">
        <f>+M44+PaymentSchedule[[#This Row],[PRINCIPAL]]</f>
        <v>13082.462818515374</v>
      </c>
    </row>
    <row r="46" spans="2:13" x14ac:dyDescent="0.25">
      <c r="B46" s="5">
        <f>IF(LoanIsGood,IF(ROW()-ROW(PaymentSchedule[[#Headers],[PMT NO]])&gt;ScheduledNumberOfPayments,"",ROW()-ROW(PaymentSchedule[[#Headers],[PMT NO]])),"")</f>
        <v>35</v>
      </c>
      <c r="C46" s="4">
        <f>IF(PaymentSchedule[[#This Row],[PMT NO]]&lt;&gt;"",EOMONTH(LoanStartDate,ROW(PaymentSchedule[[#This Row],[PMT NO]])-ROW(PaymentSchedule[[#Headers],[PMT NO]])-2)+DAY(LoanStartDate),"")</f>
        <v>46357</v>
      </c>
      <c r="D46" s="3">
        <f>IF(PaymentSchedule[[#This Row],[PMT NO]]&lt;&gt;"",IF(ROW()-ROW(PaymentSchedule[[#Headers],[BEGINNING BALANCE]])=1,LoanAmount,INDEX(PaymentSchedule[ENDING BALANCE],ROW()-ROW(PaymentSchedule[[#Headers],[BEGINNING BALANCE]])-1)),"")</f>
        <v>56917.537181484637</v>
      </c>
      <c r="E46" s="3">
        <f>IF(PaymentSchedule[[#This Row],[PMT NO]]&lt;&gt;"",ScheduledPayment,"")</f>
        <v>944.54497742882882</v>
      </c>
      <c r="F4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6" s="3">
        <f>IF(PaymentSchedule[[#This Row],[PMT NO]]&lt;&gt;"",PaymentSchedule[[#This Row],[TOTAL PAYMENT]]-PaymentSchedule[[#This Row],[INTEREST]],"")</f>
        <v>446.51652709083828</v>
      </c>
      <c r="I46" s="3">
        <f>IF(PaymentSchedule[[#This Row],[PMT NO]]&lt;&gt;"",PaymentSchedule[[#This Row],[BEGINNING BALANCE]]*(InterestRate/PaymentsPerYear),"")</f>
        <v>498.02845033799053</v>
      </c>
      <c r="J4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56471.020654393797</v>
      </c>
      <c r="K46" s="3">
        <f>IF(PaymentSchedule[[#This Row],[PMT NO]]&lt;&gt;"",SUM(INDEX(PaymentSchedule[INTEREST],1,1):PaymentSchedule[[#This Row],[INTEREST]]),"")</f>
        <v>19530.094864402803</v>
      </c>
      <c r="M46" s="6">
        <f>+M45+PaymentSchedule[[#This Row],[PRINCIPAL]]</f>
        <v>13528.979345606213</v>
      </c>
    </row>
    <row r="47" spans="2:13" x14ac:dyDescent="0.25">
      <c r="B47" s="5">
        <f>IF(LoanIsGood,IF(ROW()-ROW(PaymentSchedule[[#Headers],[PMT NO]])&gt;ScheduledNumberOfPayments,"",ROW()-ROW(PaymentSchedule[[#Headers],[PMT NO]])),"")</f>
        <v>36</v>
      </c>
      <c r="C47" s="4">
        <f>IF(PaymentSchedule[[#This Row],[PMT NO]]&lt;&gt;"",EOMONTH(LoanStartDate,ROW(PaymentSchedule[[#This Row],[PMT NO]])-ROW(PaymentSchedule[[#Headers],[PMT NO]])-2)+DAY(LoanStartDate),"")</f>
        <v>46388</v>
      </c>
      <c r="D47" s="3">
        <f>IF(PaymentSchedule[[#This Row],[PMT NO]]&lt;&gt;"",IF(ROW()-ROW(PaymentSchedule[[#Headers],[BEGINNING BALANCE]])=1,LoanAmount,INDEX(PaymentSchedule[ENDING BALANCE],ROW()-ROW(PaymentSchedule[[#Headers],[BEGINNING BALANCE]])-1)),"")</f>
        <v>56471.020654393797</v>
      </c>
      <c r="E47" s="3">
        <f>IF(PaymentSchedule[[#This Row],[PMT NO]]&lt;&gt;"",ScheduledPayment,"")</f>
        <v>944.54497742882882</v>
      </c>
      <c r="F4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7" s="3">
        <f>IF(PaymentSchedule[[#This Row],[PMT NO]]&lt;&gt;"",PaymentSchedule[[#This Row],[TOTAL PAYMENT]]-PaymentSchedule[[#This Row],[INTEREST]],"")</f>
        <v>450.42354670288313</v>
      </c>
      <c r="I47" s="3">
        <f>IF(PaymentSchedule[[#This Row],[PMT NO]]&lt;&gt;"",PaymentSchedule[[#This Row],[BEGINNING BALANCE]]*(InterestRate/PaymentsPerYear),"")</f>
        <v>494.12143072594569</v>
      </c>
      <c r="J4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56020.597107690912</v>
      </c>
      <c r="K47" s="3">
        <f>IF(PaymentSchedule[[#This Row],[PMT NO]]&lt;&gt;"",SUM(INDEX(PaymentSchedule[INTEREST],1,1):PaymentSchedule[[#This Row],[INTEREST]]),"")</f>
        <v>20024.21629512875</v>
      </c>
      <c r="M47" s="6">
        <f>+M46+PaymentSchedule[[#This Row],[PRINCIPAL]]</f>
        <v>13979.402892309095</v>
      </c>
    </row>
    <row r="48" spans="2:13" x14ac:dyDescent="0.25">
      <c r="B48" s="5">
        <f>IF(LoanIsGood,IF(ROW()-ROW(PaymentSchedule[[#Headers],[PMT NO]])&gt;ScheduledNumberOfPayments,"",ROW()-ROW(PaymentSchedule[[#Headers],[PMT NO]])),"")</f>
        <v>37</v>
      </c>
      <c r="C48" s="4">
        <f>IF(PaymentSchedule[[#This Row],[PMT NO]]&lt;&gt;"",EOMONTH(LoanStartDate,ROW(PaymentSchedule[[#This Row],[PMT NO]])-ROW(PaymentSchedule[[#Headers],[PMT NO]])-2)+DAY(LoanStartDate),"")</f>
        <v>46419</v>
      </c>
      <c r="D48" s="3">
        <f>IF(PaymentSchedule[[#This Row],[PMT NO]]&lt;&gt;"",IF(ROW()-ROW(PaymentSchedule[[#Headers],[BEGINNING BALANCE]])=1,LoanAmount,INDEX(PaymentSchedule[ENDING BALANCE],ROW()-ROW(PaymentSchedule[[#Headers],[BEGINNING BALANCE]])-1)),"")</f>
        <v>56020.597107690912</v>
      </c>
      <c r="E48" s="3">
        <f>IF(PaymentSchedule[[#This Row],[PMT NO]]&lt;&gt;"",ScheduledPayment,"")</f>
        <v>944.54497742882882</v>
      </c>
      <c r="F4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8" s="3">
        <f>IF(PaymentSchedule[[#This Row],[PMT NO]]&lt;&gt;"",PaymentSchedule[[#This Row],[TOTAL PAYMENT]]-PaymentSchedule[[#This Row],[INTEREST]],"")</f>
        <v>454.36475273653338</v>
      </c>
      <c r="I48" s="3">
        <f>IF(PaymentSchedule[[#This Row],[PMT NO]]&lt;&gt;"",PaymentSchedule[[#This Row],[BEGINNING BALANCE]]*(InterestRate/PaymentsPerYear),"")</f>
        <v>490.18022469229544</v>
      </c>
      <c r="J4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55566.23235495438</v>
      </c>
      <c r="K48" s="3">
        <f>IF(PaymentSchedule[[#This Row],[PMT NO]]&lt;&gt;"",SUM(INDEX(PaymentSchedule[INTEREST],1,1):PaymentSchedule[[#This Row],[INTEREST]]),"")</f>
        <v>20514.396519821046</v>
      </c>
      <c r="M48" s="6">
        <f>+M47+PaymentSchedule[[#This Row],[PRINCIPAL]]</f>
        <v>14433.767645045629</v>
      </c>
    </row>
    <row r="49" spans="2:13" x14ac:dyDescent="0.25">
      <c r="B49" s="5">
        <f>IF(LoanIsGood,IF(ROW()-ROW(PaymentSchedule[[#Headers],[PMT NO]])&gt;ScheduledNumberOfPayments,"",ROW()-ROW(PaymentSchedule[[#Headers],[PMT NO]])),"")</f>
        <v>38</v>
      </c>
      <c r="C49" s="4">
        <f>IF(PaymentSchedule[[#This Row],[PMT NO]]&lt;&gt;"",EOMONTH(LoanStartDate,ROW(PaymentSchedule[[#This Row],[PMT NO]])-ROW(PaymentSchedule[[#Headers],[PMT NO]])-2)+DAY(LoanStartDate),"")</f>
        <v>46447</v>
      </c>
      <c r="D49" s="3">
        <f>IF(PaymentSchedule[[#This Row],[PMT NO]]&lt;&gt;"",IF(ROW()-ROW(PaymentSchedule[[#Headers],[BEGINNING BALANCE]])=1,LoanAmount,INDEX(PaymentSchedule[ENDING BALANCE],ROW()-ROW(PaymentSchedule[[#Headers],[BEGINNING BALANCE]])-1)),"")</f>
        <v>55566.23235495438</v>
      </c>
      <c r="E49" s="3">
        <f>IF(PaymentSchedule[[#This Row],[PMT NO]]&lt;&gt;"",ScheduledPayment,"")</f>
        <v>944.54497742882882</v>
      </c>
      <c r="F4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49" s="3">
        <f>IF(PaymentSchedule[[#This Row],[PMT NO]]&lt;&gt;"",PaymentSchedule[[#This Row],[TOTAL PAYMENT]]-PaymentSchedule[[#This Row],[INTEREST]],"")</f>
        <v>458.34044432297804</v>
      </c>
      <c r="I49" s="3">
        <f>IF(PaymentSchedule[[#This Row],[PMT NO]]&lt;&gt;"",PaymentSchedule[[#This Row],[BEGINNING BALANCE]]*(InterestRate/PaymentsPerYear),"")</f>
        <v>486.20453310585077</v>
      </c>
      <c r="J4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55107.891910631399</v>
      </c>
      <c r="K49" s="3">
        <f>IF(PaymentSchedule[[#This Row],[PMT NO]]&lt;&gt;"",SUM(INDEX(PaymentSchedule[INTEREST],1,1):PaymentSchedule[[#This Row],[INTEREST]]),"")</f>
        <v>21000.601052926897</v>
      </c>
      <c r="M49" s="6">
        <f>+M48+PaymentSchedule[[#This Row],[PRINCIPAL]]</f>
        <v>14892.108089368607</v>
      </c>
    </row>
    <row r="50" spans="2:13" x14ac:dyDescent="0.25">
      <c r="B50" s="5">
        <f>IF(LoanIsGood,IF(ROW()-ROW(PaymentSchedule[[#Headers],[PMT NO]])&gt;ScheduledNumberOfPayments,"",ROW()-ROW(PaymentSchedule[[#Headers],[PMT NO]])),"")</f>
        <v>39</v>
      </c>
      <c r="C50" s="4">
        <f>IF(PaymentSchedule[[#This Row],[PMT NO]]&lt;&gt;"",EOMONTH(LoanStartDate,ROW(PaymentSchedule[[#This Row],[PMT NO]])-ROW(PaymentSchedule[[#Headers],[PMT NO]])-2)+DAY(LoanStartDate),"")</f>
        <v>46478</v>
      </c>
      <c r="D50" s="3">
        <f>IF(PaymentSchedule[[#This Row],[PMT NO]]&lt;&gt;"",IF(ROW()-ROW(PaymentSchedule[[#Headers],[BEGINNING BALANCE]])=1,LoanAmount,INDEX(PaymentSchedule[ENDING BALANCE],ROW()-ROW(PaymentSchedule[[#Headers],[BEGINNING BALANCE]])-1)),"")</f>
        <v>55107.891910631399</v>
      </c>
      <c r="E50" s="3">
        <f>IF(PaymentSchedule[[#This Row],[PMT NO]]&lt;&gt;"",ScheduledPayment,"")</f>
        <v>944.54497742882882</v>
      </c>
      <c r="F5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0" s="3">
        <f>IF(PaymentSchedule[[#This Row],[PMT NO]]&lt;&gt;"",PaymentSchedule[[#This Row],[TOTAL PAYMENT]]-PaymentSchedule[[#This Row],[INTEREST]],"")</f>
        <v>462.35092321080413</v>
      </c>
      <c r="I50" s="3">
        <f>IF(PaymentSchedule[[#This Row],[PMT NO]]&lt;&gt;"",PaymentSchedule[[#This Row],[BEGINNING BALANCE]]*(InterestRate/PaymentsPerYear),"")</f>
        <v>482.19405421802469</v>
      </c>
      <c r="J5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54645.540987420594</v>
      </c>
      <c r="K50" s="3">
        <f>IF(PaymentSchedule[[#This Row],[PMT NO]]&lt;&gt;"",SUM(INDEX(PaymentSchedule[INTEREST],1,1):PaymentSchedule[[#This Row],[INTEREST]]),"")</f>
        <v>21482.795107144921</v>
      </c>
      <c r="M50" s="6">
        <f>+M49+PaymentSchedule[[#This Row],[PRINCIPAL]]</f>
        <v>15354.459012579411</v>
      </c>
    </row>
    <row r="51" spans="2:13" x14ac:dyDescent="0.25">
      <c r="B51" s="5">
        <f>IF(LoanIsGood,IF(ROW()-ROW(PaymentSchedule[[#Headers],[PMT NO]])&gt;ScheduledNumberOfPayments,"",ROW()-ROW(PaymentSchedule[[#Headers],[PMT NO]])),"")</f>
        <v>40</v>
      </c>
      <c r="C51" s="4">
        <f>IF(PaymentSchedule[[#This Row],[PMT NO]]&lt;&gt;"",EOMONTH(LoanStartDate,ROW(PaymentSchedule[[#This Row],[PMT NO]])-ROW(PaymentSchedule[[#Headers],[PMT NO]])-2)+DAY(LoanStartDate),"")</f>
        <v>46508</v>
      </c>
      <c r="D51" s="3">
        <f>IF(PaymentSchedule[[#This Row],[PMT NO]]&lt;&gt;"",IF(ROW()-ROW(PaymentSchedule[[#Headers],[BEGINNING BALANCE]])=1,LoanAmount,INDEX(PaymentSchedule[ENDING BALANCE],ROW()-ROW(PaymentSchedule[[#Headers],[BEGINNING BALANCE]])-1)),"")</f>
        <v>54645.540987420594</v>
      </c>
      <c r="E51" s="3">
        <f>IF(PaymentSchedule[[#This Row],[PMT NO]]&lt;&gt;"",ScheduledPayment,"")</f>
        <v>944.54497742882882</v>
      </c>
      <c r="F5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1" s="3">
        <f>IF(PaymentSchedule[[#This Row],[PMT NO]]&lt;&gt;"",PaymentSchedule[[#This Row],[TOTAL PAYMENT]]-PaymentSchedule[[#This Row],[INTEREST]],"")</f>
        <v>466.39649378889868</v>
      </c>
      <c r="I51" s="3">
        <f>IF(PaymentSchedule[[#This Row],[PMT NO]]&lt;&gt;"",PaymentSchedule[[#This Row],[BEGINNING BALANCE]]*(InterestRate/PaymentsPerYear),"")</f>
        <v>478.14848363993013</v>
      </c>
      <c r="J5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54179.144493631698</v>
      </c>
      <c r="K51" s="3">
        <f>IF(PaymentSchedule[[#This Row],[PMT NO]]&lt;&gt;"",SUM(INDEX(PaymentSchedule[INTEREST],1,1):PaymentSchedule[[#This Row],[INTEREST]]),"")</f>
        <v>21960.943590784849</v>
      </c>
      <c r="M51" s="6">
        <f>+M50+PaymentSchedule[[#This Row],[PRINCIPAL]]</f>
        <v>15820.855506368311</v>
      </c>
    </row>
    <row r="52" spans="2:13" x14ac:dyDescent="0.25">
      <c r="B52" s="5">
        <f>IF(LoanIsGood,IF(ROW()-ROW(PaymentSchedule[[#Headers],[PMT NO]])&gt;ScheduledNumberOfPayments,"",ROW()-ROW(PaymentSchedule[[#Headers],[PMT NO]])),"")</f>
        <v>41</v>
      </c>
      <c r="C52" s="4">
        <f>IF(PaymentSchedule[[#This Row],[PMT NO]]&lt;&gt;"",EOMONTH(LoanStartDate,ROW(PaymentSchedule[[#This Row],[PMT NO]])-ROW(PaymentSchedule[[#Headers],[PMT NO]])-2)+DAY(LoanStartDate),"")</f>
        <v>46539</v>
      </c>
      <c r="D52" s="3">
        <f>IF(PaymentSchedule[[#This Row],[PMT NO]]&lt;&gt;"",IF(ROW()-ROW(PaymentSchedule[[#Headers],[BEGINNING BALANCE]])=1,LoanAmount,INDEX(PaymentSchedule[ENDING BALANCE],ROW()-ROW(PaymentSchedule[[#Headers],[BEGINNING BALANCE]])-1)),"")</f>
        <v>54179.144493631698</v>
      </c>
      <c r="E52" s="3">
        <f>IF(PaymentSchedule[[#This Row],[PMT NO]]&lt;&gt;"",ScheduledPayment,"")</f>
        <v>944.54497742882882</v>
      </c>
      <c r="F5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2" s="3">
        <f>IF(PaymentSchedule[[#This Row],[PMT NO]]&lt;&gt;"",PaymentSchedule[[#This Row],[TOTAL PAYMENT]]-PaymentSchedule[[#This Row],[INTEREST]],"")</f>
        <v>470.47746310955148</v>
      </c>
      <c r="I52" s="3">
        <f>IF(PaymentSchedule[[#This Row],[PMT NO]]&lt;&gt;"",PaymentSchedule[[#This Row],[BEGINNING BALANCE]]*(InterestRate/PaymentsPerYear),"")</f>
        <v>474.06751431927734</v>
      </c>
      <c r="J5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53708.667030522149</v>
      </c>
      <c r="K52" s="3">
        <f>IF(PaymentSchedule[[#This Row],[PMT NO]]&lt;&gt;"",SUM(INDEX(PaymentSchedule[INTEREST],1,1):PaymentSchedule[[#This Row],[INTEREST]]),"")</f>
        <v>22435.011105104128</v>
      </c>
      <c r="M52" s="6">
        <f>+M51+PaymentSchedule[[#This Row],[PRINCIPAL]]</f>
        <v>16291.332969477862</v>
      </c>
    </row>
    <row r="53" spans="2:13" x14ac:dyDescent="0.25">
      <c r="B53" s="5">
        <f>IF(LoanIsGood,IF(ROW()-ROW(PaymentSchedule[[#Headers],[PMT NO]])&gt;ScheduledNumberOfPayments,"",ROW()-ROW(PaymentSchedule[[#Headers],[PMT NO]])),"")</f>
        <v>42</v>
      </c>
      <c r="C53" s="4">
        <f>IF(PaymentSchedule[[#This Row],[PMT NO]]&lt;&gt;"",EOMONTH(LoanStartDate,ROW(PaymentSchedule[[#This Row],[PMT NO]])-ROW(PaymentSchedule[[#Headers],[PMT NO]])-2)+DAY(LoanStartDate),"")</f>
        <v>46569</v>
      </c>
      <c r="D53" s="3">
        <f>IF(PaymentSchedule[[#This Row],[PMT NO]]&lt;&gt;"",IF(ROW()-ROW(PaymentSchedule[[#Headers],[BEGINNING BALANCE]])=1,LoanAmount,INDEX(PaymentSchedule[ENDING BALANCE],ROW()-ROW(PaymentSchedule[[#Headers],[BEGINNING BALANCE]])-1)),"")</f>
        <v>53708.667030522149</v>
      </c>
      <c r="E53" s="3">
        <f>IF(PaymentSchedule[[#This Row],[PMT NO]]&lt;&gt;"",ScheduledPayment,"")</f>
        <v>944.54497742882882</v>
      </c>
      <c r="F5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3" s="3">
        <f>IF(PaymentSchedule[[#This Row],[PMT NO]]&lt;&gt;"",PaymentSchedule[[#This Row],[TOTAL PAYMENT]]-PaymentSchedule[[#This Row],[INTEREST]],"")</f>
        <v>474.59414091176006</v>
      </c>
      <c r="I53" s="3">
        <f>IF(PaymentSchedule[[#This Row],[PMT NO]]&lt;&gt;"",PaymentSchedule[[#This Row],[BEGINNING BALANCE]]*(InterestRate/PaymentsPerYear),"")</f>
        <v>469.95083651706875</v>
      </c>
      <c r="J5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53234.07288961039</v>
      </c>
      <c r="K53" s="3">
        <f>IF(PaymentSchedule[[#This Row],[PMT NO]]&lt;&gt;"",SUM(INDEX(PaymentSchedule[INTEREST],1,1):PaymentSchedule[[#This Row],[INTEREST]]),"")</f>
        <v>22904.961941621197</v>
      </c>
      <c r="M53" s="6">
        <f>+M52+PaymentSchedule[[#This Row],[PRINCIPAL]]</f>
        <v>16765.927110389621</v>
      </c>
    </row>
    <row r="54" spans="2:13" x14ac:dyDescent="0.25">
      <c r="B54" s="5">
        <f>IF(LoanIsGood,IF(ROW()-ROW(PaymentSchedule[[#Headers],[PMT NO]])&gt;ScheduledNumberOfPayments,"",ROW()-ROW(PaymentSchedule[[#Headers],[PMT NO]])),"")</f>
        <v>43</v>
      </c>
      <c r="C54" s="4">
        <f>IF(PaymentSchedule[[#This Row],[PMT NO]]&lt;&gt;"",EOMONTH(LoanStartDate,ROW(PaymentSchedule[[#This Row],[PMT NO]])-ROW(PaymentSchedule[[#Headers],[PMT NO]])-2)+DAY(LoanStartDate),"")</f>
        <v>46600</v>
      </c>
      <c r="D54" s="3">
        <f>IF(PaymentSchedule[[#This Row],[PMT NO]]&lt;&gt;"",IF(ROW()-ROW(PaymentSchedule[[#Headers],[BEGINNING BALANCE]])=1,LoanAmount,INDEX(PaymentSchedule[ENDING BALANCE],ROW()-ROW(PaymentSchedule[[#Headers],[BEGINNING BALANCE]])-1)),"")</f>
        <v>53234.07288961039</v>
      </c>
      <c r="E54" s="3">
        <f>IF(PaymentSchedule[[#This Row],[PMT NO]]&lt;&gt;"",ScheduledPayment,"")</f>
        <v>944.54497742882882</v>
      </c>
      <c r="F5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4" s="3">
        <f>IF(PaymentSchedule[[#This Row],[PMT NO]]&lt;&gt;"",PaymentSchedule[[#This Row],[TOTAL PAYMENT]]-PaymentSchedule[[#This Row],[INTEREST]],"")</f>
        <v>478.74683964473797</v>
      </c>
      <c r="I54" s="3">
        <f>IF(PaymentSchedule[[#This Row],[PMT NO]]&lt;&gt;"",PaymentSchedule[[#This Row],[BEGINNING BALANCE]]*(InterestRate/PaymentsPerYear),"")</f>
        <v>465.79813778409084</v>
      </c>
      <c r="J5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52755.326049965654</v>
      </c>
      <c r="K54" s="3">
        <f>IF(PaymentSchedule[[#This Row],[PMT NO]]&lt;&gt;"",SUM(INDEX(PaymentSchedule[INTEREST],1,1):PaymentSchedule[[#This Row],[INTEREST]]),"")</f>
        <v>23370.760079405289</v>
      </c>
      <c r="M54" s="6">
        <f>+M53+PaymentSchedule[[#This Row],[PRINCIPAL]]</f>
        <v>17244.673950034357</v>
      </c>
    </row>
    <row r="55" spans="2:13" x14ac:dyDescent="0.25">
      <c r="B55" s="5">
        <f>IF(LoanIsGood,IF(ROW()-ROW(PaymentSchedule[[#Headers],[PMT NO]])&gt;ScheduledNumberOfPayments,"",ROW()-ROW(PaymentSchedule[[#Headers],[PMT NO]])),"")</f>
        <v>44</v>
      </c>
      <c r="C55" s="4">
        <f>IF(PaymentSchedule[[#This Row],[PMT NO]]&lt;&gt;"",EOMONTH(LoanStartDate,ROW(PaymentSchedule[[#This Row],[PMT NO]])-ROW(PaymentSchedule[[#Headers],[PMT NO]])-2)+DAY(LoanStartDate),"")</f>
        <v>46631</v>
      </c>
      <c r="D55" s="3">
        <f>IF(PaymentSchedule[[#This Row],[PMT NO]]&lt;&gt;"",IF(ROW()-ROW(PaymentSchedule[[#Headers],[BEGINNING BALANCE]])=1,LoanAmount,INDEX(PaymentSchedule[ENDING BALANCE],ROW()-ROW(PaymentSchedule[[#Headers],[BEGINNING BALANCE]])-1)),"")</f>
        <v>52755.326049965654</v>
      </c>
      <c r="E55" s="3">
        <f>IF(PaymentSchedule[[#This Row],[PMT NO]]&lt;&gt;"",ScheduledPayment,"")</f>
        <v>944.54497742882882</v>
      </c>
      <c r="F5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5" s="3">
        <f>IF(PaymentSchedule[[#This Row],[PMT NO]]&lt;&gt;"",PaymentSchedule[[#This Row],[TOTAL PAYMENT]]-PaymentSchedule[[#This Row],[INTEREST]],"")</f>
        <v>482.93587449162942</v>
      </c>
      <c r="I55" s="3">
        <f>IF(PaymentSchedule[[#This Row],[PMT NO]]&lt;&gt;"",PaymentSchedule[[#This Row],[BEGINNING BALANCE]]*(InterestRate/PaymentsPerYear),"")</f>
        <v>461.6091029371994</v>
      </c>
      <c r="J5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52272.390175474022</v>
      </c>
      <c r="K55" s="3">
        <f>IF(PaymentSchedule[[#This Row],[PMT NO]]&lt;&gt;"",SUM(INDEX(PaymentSchedule[INTEREST],1,1):PaymentSchedule[[#This Row],[INTEREST]]),"")</f>
        <v>23832.369182342489</v>
      </c>
      <c r="M55" s="6">
        <f>+M54+PaymentSchedule[[#This Row],[PRINCIPAL]]</f>
        <v>17727.609824525985</v>
      </c>
    </row>
    <row r="56" spans="2:13" x14ac:dyDescent="0.25">
      <c r="B56" s="5">
        <f>IF(LoanIsGood,IF(ROW()-ROW(PaymentSchedule[[#Headers],[PMT NO]])&gt;ScheduledNumberOfPayments,"",ROW()-ROW(PaymentSchedule[[#Headers],[PMT NO]])),"")</f>
        <v>45</v>
      </c>
      <c r="C56" s="4">
        <f>IF(PaymentSchedule[[#This Row],[PMT NO]]&lt;&gt;"",EOMONTH(LoanStartDate,ROW(PaymentSchedule[[#This Row],[PMT NO]])-ROW(PaymentSchedule[[#Headers],[PMT NO]])-2)+DAY(LoanStartDate),"")</f>
        <v>46661</v>
      </c>
      <c r="D56" s="3">
        <f>IF(PaymentSchedule[[#This Row],[PMT NO]]&lt;&gt;"",IF(ROW()-ROW(PaymentSchedule[[#Headers],[BEGINNING BALANCE]])=1,LoanAmount,INDEX(PaymentSchedule[ENDING BALANCE],ROW()-ROW(PaymentSchedule[[#Headers],[BEGINNING BALANCE]])-1)),"")</f>
        <v>52272.390175474022</v>
      </c>
      <c r="E56" s="3">
        <f>IF(PaymentSchedule[[#This Row],[PMT NO]]&lt;&gt;"",ScheduledPayment,"")</f>
        <v>944.54497742882882</v>
      </c>
      <c r="F5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6" s="3">
        <f>IF(PaymentSchedule[[#This Row],[PMT NO]]&lt;&gt;"",PaymentSchedule[[#This Row],[TOTAL PAYMENT]]-PaymentSchedule[[#This Row],[INTEREST]],"")</f>
        <v>487.16156339343115</v>
      </c>
      <c r="I56" s="3">
        <f>IF(PaymentSchedule[[#This Row],[PMT NO]]&lt;&gt;"",PaymentSchedule[[#This Row],[BEGINNING BALANCE]]*(InterestRate/PaymentsPerYear),"")</f>
        <v>457.38341403539766</v>
      </c>
      <c r="J5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51785.228612080587</v>
      </c>
      <c r="K56" s="3">
        <f>IF(PaymentSchedule[[#This Row],[PMT NO]]&lt;&gt;"",SUM(INDEX(PaymentSchedule[INTEREST],1,1):PaymentSchedule[[#This Row],[INTEREST]]),"")</f>
        <v>24289.752596377886</v>
      </c>
      <c r="M56" s="6">
        <f>+M55+PaymentSchedule[[#This Row],[PRINCIPAL]]</f>
        <v>18214.771387919416</v>
      </c>
    </row>
    <row r="57" spans="2:13" x14ac:dyDescent="0.25">
      <c r="B57" s="5">
        <f>IF(LoanIsGood,IF(ROW()-ROW(PaymentSchedule[[#Headers],[PMT NO]])&gt;ScheduledNumberOfPayments,"",ROW()-ROW(PaymentSchedule[[#Headers],[PMT NO]])),"")</f>
        <v>46</v>
      </c>
      <c r="C57" s="4">
        <f>IF(PaymentSchedule[[#This Row],[PMT NO]]&lt;&gt;"",EOMONTH(LoanStartDate,ROW(PaymentSchedule[[#This Row],[PMT NO]])-ROW(PaymentSchedule[[#Headers],[PMT NO]])-2)+DAY(LoanStartDate),"")</f>
        <v>46692</v>
      </c>
      <c r="D57" s="3">
        <f>IF(PaymentSchedule[[#This Row],[PMT NO]]&lt;&gt;"",IF(ROW()-ROW(PaymentSchedule[[#Headers],[BEGINNING BALANCE]])=1,LoanAmount,INDEX(PaymentSchedule[ENDING BALANCE],ROW()-ROW(PaymentSchedule[[#Headers],[BEGINNING BALANCE]])-1)),"")</f>
        <v>51785.228612080587</v>
      </c>
      <c r="E57" s="3">
        <f>IF(PaymentSchedule[[#This Row],[PMT NO]]&lt;&gt;"",ScheduledPayment,"")</f>
        <v>944.54497742882882</v>
      </c>
      <c r="F5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7" s="3">
        <f>IF(PaymentSchedule[[#This Row],[PMT NO]]&lt;&gt;"",PaymentSchedule[[#This Row],[TOTAL PAYMENT]]-PaymentSchedule[[#This Row],[INTEREST]],"")</f>
        <v>491.42422707312375</v>
      </c>
      <c r="I57" s="3">
        <f>IF(PaymentSchedule[[#This Row],[PMT NO]]&lt;&gt;"",PaymentSchedule[[#This Row],[BEGINNING BALANCE]]*(InterestRate/PaymentsPerYear),"")</f>
        <v>453.12075035570507</v>
      </c>
      <c r="J5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51293.804385007461</v>
      </c>
      <c r="K57" s="3">
        <f>IF(PaymentSchedule[[#This Row],[PMT NO]]&lt;&gt;"",SUM(INDEX(PaymentSchedule[INTEREST],1,1):PaymentSchedule[[#This Row],[INTEREST]]),"")</f>
        <v>24742.873346733591</v>
      </c>
      <c r="M57" s="6">
        <f>+M56+PaymentSchedule[[#This Row],[PRINCIPAL]]</f>
        <v>18706.195614992539</v>
      </c>
    </row>
    <row r="58" spans="2:13" x14ac:dyDescent="0.25">
      <c r="B58" s="5">
        <f>IF(LoanIsGood,IF(ROW()-ROW(PaymentSchedule[[#Headers],[PMT NO]])&gt;ScheduledNumberOfPayments,"",ROW()-ROW(PaymentSchedule[[#Headers],[PMT NO]])),"")</f>
        <v>47</v>
      </c>
      <c r="C58" s="4">
        <f>IF(PaymentSchedule[[#This Row],[PMT NO]]&lt;&gt;"",EOMONTH(LoanStartDate,ROW(PaymentSchedule[[#This Row],[PMT NO]])-ROW(PaymentSchedule[[#Headers],[PMT NO]])-2)+DAY(LoanStartDate),"")</f>
        <v>46722</v>
      </c>
      <c r="D58" s="3">
        <f>IF(PaymentSchedule[[#This Row],[PMT NO]]&lt;&gt;"",IF(ROW()-ROW(PaymentSchedule[[#Headers],[BEGINNING BALANCE]])=1,LoanAmount,INDEX(PaymentSchedule[ENDING BALANCE],ROW()-ROW(PaymentSchedule[[#Headers],[BEGINNING BALANCE]])-1)),"")</f>
        <v>51293.804385007461</v>
      </c>
      <c r="E58" s="3">
        <f>IF(PaymentSchedule[[#This Row],[PMT NO]]&lt;&gt;"",ScheduledPayment,"")</f>
        <v>944.54497742882882</v>
      </c>
      <c r="F5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8" s="3">
        <f>IF(PaymentSchedule[[#This Row],[PMT NO]]&lt;&gt;"",PaymentSchedule[[#This Row],[TOTAL PAYMENT]]-PaymentSchedule[[#This Row],[INTEREST]],"")</f>
        <v>495.7241890600136</v>
      </c>
      <c r="I58" s="3">
        <f>IF(PaymentSchedule[[#This Row],[PMT NO]]&lt;&gt;"",PaymentSchedule[[#This Row],[BEGINNING BALANCE]]*(InterestRate/PaymentsPerYear),"")</f>
        <v>448.82078836881522</v>
      </c>
      <c r="J5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50798.080195947448</v>
      </c>
      <c r="K58" s="3">
        <f>IF(PaymentSchedule[[#This Row],[PMT NO]]&lt;&gt;"",SUM(INDEX(PaymentSchedule[INTEREST],1,1):PaymentSchedule[[#This Row],[INTEREST]]),"")</f>
        <v>25191.694135102407</v>
      </c>
      <c r="M58" s="6">
        <f>+M57+PaymentSchedule[[#This Row],[PRINCIPAL]]</f>
        <v>19201.919804052552</v>
      </c>
    </row>
    <row r="59" spans="2:13" x14ac:dyDescent="0.25">
      <c r="B59" s="5">
        <f>IF(LoanIsGood,IF(ROW()-ROW(PaymentSchedule[[#Headers],[PMT NO]])&gt;ScheduledNumberOfPayments,"",ROW()-ROW(PaymentSchedule[[#Headers],[PMT NO]])),"")</f>
        <v>48</v>
      </c>
      <c r="C59" s="4">
        <f>IF(PaymentSchedule[[#This Row],[PMT NO]]&lt;&gt;"",EOMONTH(LoanStartDate,ROW(PaymentSchedule[[#This Row],[PMT NO]])-ROW(PaymentSchedule[[#Headers],[PMT NO]])-2)+DAY(LoanStartDate),"")</f>
        <v>46753</v>
      </c>
      <c r="D59" s="3">
        <f>IF(PaymentSchedule[[#This Row],[PMT NO]]&lt;&gt;"",IF(ROW()-ROW(PaymentSchedule[[#Headers],[BEGINNING BALANCE]])=1,LoanAmount,INDEX(PaymentSchedule[ENDING BALANCE],ROW()-ROW(PaymentSchedule[[#Headers],[BEGINNING BALANCE]])-1)),"")</f>
        <v>50798.080195947448</v>
      </c>
      <c r="E59" s="3">
        <f>IF(PaymentSchedule[[#This Row],[PMT NO]]&lt;&gt;"",ScheduledPayment,"")</f>
        <v>944.54497742882882</v>
      </c>
      <c r="F5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59" s="3">
        <f>IF(PaymentSchedule[[#This Row],[PMT NO]]&lt;&gt;"",PaymentSchedule[[#This Row],[TOTAL PAYMENT]]-PaymentSchedule[[#This Row],[INTEREST]],"")</f>
        <v>500.06177571428867</v>
      </c>
      <c r="I59" s="3">
        <f>IF(PaymentSchedule[[#This Row],[PMT NO]]&lt;&gt;"",PaymentSchedule[[#This Row],[BEGINNING BALANCE]]*(InterestRate/PaymentsPerYear),"")</f>
        <v>444.48320171454014</v>
      </c>
      <c r="J5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50298.018420233158</v>
      </c>
      <c r="K59" s="3">
        <f>IF(PaymentSchedule[[#This Row],[PMT NO]]&lt;&gt;"",SUM(INDEX(PaymentSchedule[INTEREST],1,1):PaymentSchedule[[#This Row],[INTEREST]]),"")</f>
        <v>25636.177336816949</v>
      </c>
      <c r="M59" s="6">
        <f>+M58+PaymentSchedule[[#This Row],[PRINCIPAL]]</f>
        <v>19701.981579766842</v>
      </c>
    </row>
    <row r="60" spans="2:13" x14ac:dyDescent="0.25">
      <c r="B60" s="5">
        <f>IF(LoanIsGood,IF(ROW()-ROW(PaymentSchedule[[#Headers],[PMT NO]])&gt;ScheduledNumberOfPayments,"",ROW()-ROW(PaymentSchedule[[#Headers],[PMT NO]])),"")</f>
        <v>49</v>
      </c>
      <c r="C60" s="4">
        <f>IF(PaymentSchedule[[#This Row],[PMT NO]]&lt;&gt;"",EOMONTH(LoanStartDate,ROW(PaymentSchedule[[#This Row],[PMT NO]])-ROW(PaymentSchedule[[#Headers],[PMT NO]])-2)+DAY(LoanStartDate),"")</f>
        <v>46784</v>
      </c>
      <c r="D60" s="3">
        <f>IF(PaymentSchedule[[#This Row],[PMT NO]]&lt;&gt;"",IF(ROW()-ROW(PaymentSchedule[[#Headers],[BEGINNING BALANCE]])=1,LoanAmount,INDEX(PaymentSchedule[ENDING BALANCE],ROW()-ROW(PaymentSchedule[[#Headers],[BEGINNING BALANCE]])-1)),"")</f>
        <v>50298.018420233158</v>
      </c>
      <c r="E60" s="3">
        <f>IF(PaymentSchedule[[#This Row],[PMT NO]]&lt;&gt;"",ScheduledPayment,"")</f>
        <v>944.54497742882882</v>
      </c>
      <c r="F6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0" s="3">
        <f>IF(PaymentSchedule[[#This Row],[PMT NO]]&lt;&gt;"",PaymentSchedule[[#This Row],[TOTAL PAYMENT]]-PaymentSchedule[[#This Row],[INTEREST]],"")</f>
        <v>504.43731625178873</v>
      </c>
      <c r="I60" s="3">
        <f>IF(PaymentSchedule[[#This Row],[PMT NO]]&lt;&gt;"",PaymentSchedule[[#This Row],[BEGINNING BALANCE]]*(InterestRate/PaymentsPerYear),"")</f>
        <v>440.10766117704009</v>
      </c>
      <c r="J6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49793.581103981371</v>
      </c>
      <c r="K60" s="3">
        <f>IF(PaymentSchedule[[#This Row],[PMT NO]]&lt;&gt;"",SUM(INDEX(PaymentSchedule[INTEREST],1,1):PaymentSchedule[[#This Row],[INTEREST]]),"")</f>
        <v>26076.284997993989</v>
      </c>
      <c r="M60" s="6">
        <f>+M59+PaymentSchedule[[#This Row],[PRINCIPAL]]</f>
        <v>20206.418896018629</v>
      </c>
    </row>
    <row r="61" spans="2:13" x14ac:dyDescent="0.25">
      <c r="B61" s="5">
        <f>IF(LoanIsGood,IF(ROW()-ROW(PaymentSchedule[[#Headers],[PMT NO]])&gt;ScheduledNumberOfPayments,"",ROW()-ROW(PaymentSchedule[[#Headers],[PMT NO]])),"")</f>
        <v>50</v>
      </c>
      <c r="C61" s="4">
        <f>IF(PaymentSchedule[[#This Row],[PMT NO]]&lt;&gt;"",EOMONTH(LoanStartDate,ROW(PaymentSchedule[[#This Row],[PMT NO]])-ROW(PaymentSchedule[[#Headers],[PMT NO]])-2)+DAY(LoanStartDate),"")</f>
        <v>46813</v>
      </c>
      <c r="D61" s="3">
        <f>IF(PaymentSchedule[[#This Row],[PMT NO]]&lt;&gt;"",IF(ROW()-ROW(PaymentSchedule[[#Headers],[BEGINNING BALANCE]])=1,LoanAmount,INDEX(PaymentSchedule[ENDING BALANCE],ROW()-ROW(PaymentSchedule[[#Headers],[BEGINNING BALANCE]])-1)),"")</f>
        <v>49793.581103981371</v>
      </c>
      <c r="E61" s="3">
        <f>IF(PaymentSchedule[[#This Row],[PMT NO]]&lt;&gt;"",ScheduledPayment,"")</f>
        <v>944.54497742882882</v>
      </c>
      <c r="F6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1" s="3">
        <f>IF(PaymentSchedule[[#This Row],[PMT NO]]&lt;&gt;"",PaymentSchedule[[#This Row],[TOTAL PAYMENT]]-PaymentSchedule[[#This Row],[INTEREST]],"")</f>
        <v>508.85114276899185</v>
      </c>
      <c r="I61" s="3">
        <f>IF(PaymentSchedule[[#This Row],[PMT NO]]&lt;&gt;"",PaymentSchedule[[#This Row],[BEGINNING BALANCE]]*(InterestRate/PaymentsPerYear),"")</f>
        <v>435.69383465983697</v>
      </c>
      <c r="J6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49284.729961212375</v>
      </c>
      <c r="K61" s="3">
        <f>IF(PaymentSchedule[[#This Row],[PMT NO]]&lt;&gt;"",SUM(INDEX(PaymentSchedule[INTEREST],1,1):PaymentSchedule[[#This Row],[INTEREST]]),"")</f>
        <v>26511.978832653826</v>
      </c>
      <c r="M61" s="6">
        <f>+M60+PaymentSchedule[[#This Row],[PRINCIPAL]]</f>
        <v>20715.270038787621</v>
      </c>
    </row>
    <row r="62" spans="2:13" x14ac:dyDescent="0.25">
      <c r="B62" s="5">
        <f>IF(LoanIsGood,IF(ROW()-ROW(PaymentSchedule[[#Headers],[PMT NO]])&gt;ScheduledNumberOfPayments,"",ROW()-ROW(PaymentSchedule[[#Headers],[PMT NO]])),"")</f>
        <v>51</v>
      </c>
      <c r="C62" s="4">
        <f>IF(PaymentSchedule[[#This Row],[PMT NO]]&lt;&gt;"",EOMONTH(LoanStartDate,ROW(PaymentSchedule[[#This Row],[PMT NO]])-ROW(PaymentSchedule[[#Headers],[PMT NO]])-2)+DAY(LoanStartDate),"")</f>
        <v>46844</v>
      </c>
      <c r="D62" s="3">
        <f>IF(PaymentSchedule[[#This Row],[PMT NO]]&lt;&gt;"",IF(ROW()-ROW(PaymentSchedule[[#Headers],[BEGINNING BALANCE]])=1,LoanAmount,INDEX(PaymentSchedule[ENDING BALANCE],ROW()-ROW(PaymentSchedule[[#Headers],[BEGINNING BALANCE]])-1)),"")</f>
        <v>49284.729961212375</v>
      </c>
      <c r="E62" s="3">
        <f>IF(PaymentSchedule[[#This Row],[PMT NO]]&lt;&gt;"",ScheduledPayment,"")</f>
        <v>944.54497742882882</v>
      </c>
      <c r="F6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2" s="3">
        <f>IF(PaymentSchedule[[#This Row],[PMT NO]]&lt;&gt;"",PaymentSchedule[[#This Row],[TOTAL PAYMENT]]-PaymentSchedule[[#This Row],[INTEREST]],"")</f>
        <v>513.30359026822066</v>
      </c>
      <c r="I62" s="3">
        <f>IF(PaymentSchedule[[#This Row],[PMT NO]]&lt;&gt;"",PaymentSchedule[[#This Row],[BEGINNING BALANCE]]*(InterestRate/PaymentsPerYear),"")</f>
        <v>431.24138716060821</v>
      </c>
      <c r="J6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48771.426370944151</v>
      </c>
      <c r="K62" s="3">
        <f>IF(PaymentSchedule[[#This Row],[PMT NO]]&lt;&gt;"",SUM(INDEX(PaymentSchedule[INTEREST],1,1):PaymentSchedule[[#This Row],[INTEREST]]),"")</f>
        <v>26943.220219814433</v>
      </c>
      <c r="M62" s="6">
        <f>+M61+PaymentSchedule[[#This Row],[PRINCIPAL]]</f>
        <v>21228.573629055842</v>
      </c>
    </row>
    <row r="63" spans="2:13" x14ac:dyDescent="0.25">
      <c r="B63" s="5">
        <f>IF(LoanIsGood,IF(ROW()-ROW(PaymentSchedule[[#Headers],[PMT NO]])&gt;ScheduledNumberOfPayments,"",ROW()-ROW(PaymentSchedule[[#Headers],[PMT NO]])),"")</f>
        <v>52</v>
      </c>
      <c r="C63" s="4">
        <f>IF(PaymentSchedule[[#This Row],[PMT NO]]&lt;&gt;"",EOMONTH(LoanStartDate,ROW(PaymentSchedule[[#This Row],[PMT NO]])-ROW(PaymentSchedule[[#Headers],[PMT NO]])-2)+DAY(LoanStartDate),"")</f>
        <v>46874</v>
      </c>
      <c r="D63" s="3">
        <f>IF(PaymentSchedule[[#This Row],[PMT NO]]&lt;&gt;"",IF(ROW()-ROW(PaymentSchedule[[#Headers],[BEGINNING BALANCE]])=1,LoanAmount,INDEX(PaymentSchedule[ENDING BALANCE],ROW()-ROW(PaymentSchedule[[#Headers],[BEGINNING BALANCE]])-1)),"")</f>
        <v>48771.426370944151</v>
      </c>
      <c r="E63" s="3">
        <f>IF(PaymentSchedule[[#This Row],[PMT NO]]&lt;&gt;"",ScheduledPayment,"")</f>
        <v>944.54497742882882</v>
      </c>
      <c r="F6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3" s="3">
        <f>IF(PaymentSchedule[[#This Row],[PMT NO]]&lt;&gt;"",PaymentSchedule[[#This Row],[TOTAL PAYMENT]]-PaymentSchedule[[#This Row],[INTEREST]],"")</f>
        <v>517.79499668306755</v>
      </c>
      <c r="I63" s="3">
        <f>IF(PaymentSchedule[[#This Row],[PMT NO]]&lt;&gt;"",PaymentSchedule[[#This Row],[BEGINNING BALANCE]]*(InterestRate/PaymentsPerYear),"")</f>
        <v>426.74998074576126</v>
      </c>
      <c r="J6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48253.63137426108</v>
      </c>
      <c r="K63" s="3">
        <f>IF(PaymentSchedule[[#This Row],[PMT NO]]&lt;&gt;"",SUM(INDEX(PaymentSchedule[INTEREST],1,1):PaymentSchedule[[#This Row],[INTEREST]]),"")</f>
        <v>27369.970200560194</v>
      </c>
      <c r="M63" s="6">
        <f>+M62+PaymentSchedule[[#This Row],[PRINCIPAL]]</f>
        <v>21746.368625738909</v>
      </c>
    </row>
    <row r="64" spans="2:13" x14ac:dyDescent="0.25">
      <c r="B64" s="5">
        <f>IF(LoanIsGood,IF(ROW()-ROW(PaymentSchedule[[#Headers],[PMT NO]])&gt;ScheduledNumberOfPayments,"",ROW()-ROW(PaymentSchedule[[#Headers],[PMT NO]])),"")</f>
        <v>53</v>
      </c>
      <c r="C64" s="4">
        <f>IF(PaymentSchedule[[#This Row],[PMT NO]]&lt;&gt;"",EOMONTH(LoanStartDate,ROW(PaymentSchedule[[#This Row],[PMT NO]])-ROW(PaymentSchedule[[#Headers],[PMT NO]])-2)+DAY(LoanStartDate),"")</f>
        <v>46905</v>
      </c>
      <c r="D64" s="3">
        <f>IF(PaymentSchedule[[#This Row],[PMT NO]]&lt;&gt;"",IF(ROW()-ROW(PaymentSchedule[[#Headers],[BEGINNING BALANCE]])=1,LoanAmount,INDEX(PaymentSchedule[ENDING BALANCE],ROW()-ROW(PaymentSchedule[[#Headers],[BEGINNING BALANCE]])-1)),"")</f>
        <v>48253.63137426108</v>
      </c>
      <c r="E64" s="3">
        <f>IF(PaymentSchedule[[#This Row],[PMT NO]]&lt;&gt;"",ScheduledPayment,"")</f>
        <v>944.54497742882882</v>
      </c>
      <c r="F6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4" s="3">
        <f>IF(PaymentSchedule[[#This Row],[PMT NO]]&lt;&gt;"",PaymentSchedule[[#This Row],[TOTAL PAYMENT]]-PaymentSchedule[[#This Row],[INTEREST]],"")</f>
        <v>522.32570290404442</v>
      </c>
      <c r="I64" s="3">
        <f>IF(PaymentSchedule[[#This Row],[PMT NO]]&lt;&gt;"",PaymentSchedule[[#This Row],[BEGINNING BALANCE]]*(InterestRate/PaymentsPerYear),"")</f>
        <v>422.2192745247844</v>
      </c>
      <c r="J6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47731.305671357033</v>
      </c>
      <c r="K64" s="3">
        <f>IF(PaymentSchedule[[#This Row],[PMT NO]]&lt;&gt;"",SUM(INDEX(PaymentSchedule[INTEREST],1,1):PaymentSchedule[[#This Row],[INTEREST]]),"")</f>
        <v>27792.189475084979</v>
      </c>
      <c r="M64" s="6">
        <f>+M63+PaymentSchedule[[#This Row],[PRINCIPAL]]</f>
        <v>22268.694328642952</v>
      </c>
    </row>
    <row r="65" spans="2:13" x14ac:dyDescent="0.25">
      <c r="B65" s="5">
        <f>IF(LoanIsGood,IF(ROW()-ROW(PaymentSchedule[[#Headers],[PMT NO]])&gt;ScheduledNumberOfPayments,"",ROW()-ROW(PaymentSchedule[[#Headers],[PMT NO]])),"")</f>
        <v>54</v>
      </c>
      <c r="C65" s="4">
        <f>IF(PaymentSchedule[[#This Row],[PMT NO]]&lt;&gt;"",EOMONTH(LoanStartDate,ROW(PaymentSchedule[[#This Row],[PMT NO]])-ROW(PaymentSchedule[[#Headers],[PMT NO]])-2)+DAY(LoanStartDate),"")</f>
        <v>46935</v>
      </c>
      <c r="D65" s="3">
        <f>IF(PaymentSchedule[[#This Row],[PMT NO]]&lt;&gt;"",IF(ROW()-ROW(PaymentSchedule[[#Headers],[BEGINNING BALANCE]])=1,LoanAmount,INDEX(PaymentSchedule[ENDING BALANCE],ROW()-ROW(PaymentSchedule[[#Headers],[BEGINNING BALANCE]])-1)),"")</f>
        <v>47731.305671357033</v>
      </c>
      <c r="E65" s="3">
        <f>IF(PaymentSchedule[[#This Row],[PMT NO]]&lt;&gt;"",ScheduledPayment,"")</f>
        <v>944.54497742882882</v>
      </c>
      <c r="F6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5" s="3">
        <f>IF(PaymentSchedule[[#This Row],[PMT NO]]&lt;&gt;"",PaymentSchedule[[#This Row],[TOTAL PAYMENT]]-PaymentSchedule[[#This Row],[INTEREST]],"")</f>
        <v>526.89605280445483</v>
      </c>
      <c r="I65" s="3">
        <f>IF(PaymentSchedule[[#This Row],[PMT NO]]&lt;&gt;"",PaymentSchedule[[#This Row],[BEGINNING BALANCE]]*(InterestRate/PaymentsPerYear),"")</f>
        <v>417.64892462437399</v>
      </c>
      <c r="J6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47204.409618552578</v>
      </c>
      <c r="K65" s="3">
        <f>IF(PaymentSchedule[[#This Row],[PMT NO]]&lt;&gt;"",SUM(INDEX(PaymentSchedule[INTEREST],1,1):PaymentSchedule[[#This Row],[INTEREST]]),"")</f>
        <v>28209.838399709352</v>
      </c>
      <c r="M65" s="6">
        <f>+M64+PaymentSchedule[[#This Row],[PRINCIPAL]]</f>
        <v>22795.590381447408</v>
      </c>
    </row>
    <row r="66" spans="2:13" x14ac:dyDescent="0.25">
      <c r="B66" s="5">
        <f>IF(LoanIsGood,IF(ROW()-ROW(PaymentSchedule[[#Headers],[PMT NO]])&gt;ScheduledNumberOfPayments,"",ROW()-ROW(PaymentSchedule[[#Headers],[PMT NO]])),"")</f>
        <v>55</v>
      </c>
      <c r="C66" s="4">
        <f>IF(PaymentSchedule[[#This Row],[PMT NO]]&lt;&gt;"",EOMONTH(LoanStartDate,ROW(PaymentSchedule[[#This Row],[PMT NO]])-ROW(PaymentSchedule[[#Headers],[PMT NO]])-2)+DAY(LoanStartDate),"")</f>
        <v>46966</v>
      </c>
      <c r="D66" s="3">
        <f>IF(PaymentSchedule[[#This Row],[PMT NO]]&lt;&gt;"",IF(ROW()-ROW(PaymentSchedule[[#Headers],[BEGINNING BALANCE]])=1,LoanAmount,INDEX(PaymentSchedule[ENDING BALANCE],ROW()-ROW(PaymentSchedule[[#Headers],[BEGINNING BALANCE]])-1)),"")</f>
        <v>47204.409618552578</v>
      </c>
      <c r="E66" s="3">
        <f>IF(PaymentSchedule[[#This Row],[PMT NO]]&lt;&gt;"",ScheduledPayment,"")</f>
        <v>944.54497742882882</v>
      </c>
      <c r="F6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6" s="3">
        <f>IF(PaymentSchedule[[#This Row],[PMT NO]]&lt;&gt;"",PaymentSchedule[[#This Row],[TOTAL PAYMENT]]-PaymentSchedule[[#This Row],[INTEREST]],"")</f>
        <v>531.50639326649389</v>
      </c>
      <c r="I66" s="3">
        <f>IF(PaymentSchedule[[#This Row],[PMT NO]]&lt;&gt;"",PaymentSchedule[[#This Row],[BEGINNING BALANCE]]*(InterestRate/PaymentsPerYear),"")</f>
        <v>413.03858416233498</v>
      </c>
      <c r="J6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46672.903225286085</v>
      </c>
      <c r="K66" s="3">
        <f>IF(PaymentSchedule[[#This Row],[PMT NO]]&lt;&gt;"",SUM(INDEX(PaymentSchedule[INTEREST],1,1):PaymentSchedule[[#This Row],[INTEREST]]),"")</f>
        <v>28622.876983871687</v>
      </c>
      <c r="M66" s="6">
        <f>+M65+PaymentSchedule[[#This Row],[PRINCIPAL]]</f>
        <v>23327.0967747139</v>
      </c>
    </row>
    <row r="67" spans="2:13" x14ac:dyDescent="0.25">
      <c r="B67" s="5">
        <f>IF(LoanIsGood,IF(ROW()-ROW(PaymentSchedule[[#Headers],[PMT NO]])&gt;ScheduledNumberOfPayments,"",ROW()-ROW(PaymentSchedule[[#Headers],[PMT NO]])),"")</f>
        <v>56</v>
      </c>
      <c r="C67" s="4">
        <f>IF(PaymentSchedule[[#This Row],[PMT NO]]&lt;&gt;"",EOMONTH(LoanStartDate,ROW(PaymentSchedule[[#This Row],[PMT NO]])-ROW(PaymentSchedule[[#Headers],[PMT NO]])-2)+DAY(LoanStartDate),"")</f>
        <v>46997</v>
      </c>
      <c r="D67" s="3">
        <f>IF(PaymentSchedule[[#This Row],[PMT NO]]&lt;&gt;"",IF(ROW()-ROW(PaymentSchedule[[#Headers],[BEGINNING BALANCE]])=1,LoanAmount,INDEX(PaymentSchedule[ENDING BALANCE],ROW()-ROW(PaymentSchedule[[#Headers],[BEGINNING BALANCE]])-1)),"")</f>
        <v>46672.903225286085</v>
      </c>
      <c r="E67" s="3">
        <f>IF(PaymentSchedule[[#This Row],[PMT NO]]&lt;&gt;"",ScheduledPayment,"")</f>
        <v>944.54497742882882</v>
      </c>
      <c r="F6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7" s="3">
        <f>IF(PaymentSchedule[[#This Row],[PMT NO]]&lt;&gt;"",PaymentSchedule[[#This Row],[TOTAL PAYMENT]]-PaymentSchedule[[#This Row],[INTEREST]],"")</f>
        <v>536.15707420757553</v>
      </c>
      <c r="I67" s="3">
        <f>IF(PaymentSchedule[[#This Row],[PMT NO]]&lt;&gt;"",PaymentSchedule[[#This Row],[BEGINNING BALANCE]]*(InterestRate/PaymentsPerYear),"")</f>
        <v>408.38790322125323</v>
      </c>
      <c r="J6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46136.746151078507</v>
      </c>
      <c r="K67" s="3">
        <f>IF(PaymentSchedule[[#This Row],[PMT NO]]&lt;&gt;"",SUM(INDEX(PaymentSchedule[INTEREST],1,1):PaymentSchedule[[#This Row],[INTEREST]]),"")</f>
        <v>29031.264887092941</v>
      </c>
      <c r="M67" s="6">
        <f>+M66+PaymentSchedule[[#This Row],[PRINCIPAL]]</f>
        <v>23863.253848921475</v>
      </c>
    </row>
    <row r="68" spans="2:13" x14ac:dyDescent="0.25">
      <c r="B68" s="5">
        <f>IF(LoanIsGood,IF(ROW()-ROW(PaymentSchedule[[#Headers],[PMT NO]])&gt;ScheduledNumberOfPayments,"",ROW()-ROW(PaymentSchedule[[#Headers],[PMT NO]])),"")</f>
        <v>57</v>
      </c>
      <c r="C68" s="4">
        <f>IF(PaymentSchedule[[#This Row],[PMT NO]]&lt;&gt;"",EOMONTH(LoanStartDate,ROW(PaymentSchedule[[#This Row],[PMT NO]])-ROW(PaymentSchedule[[#Headers],[PMT NO]])-2)+DAY(LoanStartDate),"")</f>
        <v>47027</v>
      </c>
      <c r="D68" s="3">
        <f>IF(PaymentSchedule[[#This Row],[PMT NO]]&lt;&gt;"",IF(ROW()-ROW(PaymentSchedule[[#Headers],[BEGINNING BALANCE]])=1,LoanAmount,INDEX(PaymentSchedule[ENDING BALANCE],ROW()-ROW(PaymentSchedule[[#Headers],[BEGINNING BALANCE]])-1)),"")</f>
        <v>46136.746151078507</v>
      </c>
      <c r="E68" s="3">
        <f>IF(PaymentSchedule[[#This Row],[PMT NO]]&lt;&gt;"",ScheduledPayment,"")</f>
        <v>944.54497742882882</v>
      </c>
      <c r="F6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8" s="3">
        <f>IF(PaymentSchedule[[#This Row],[PMT NO]]&lt;&gt;"",PaymentSchedule[[#This Row],[TOTAL PAYMENT]]-PaymentSchedule[[#This Row],[INTEREST]],"")</f>
        <v>540.84844860689191</v>
      </c>
      <c r="I68" s="3">
        <f>IF(PaymentSchedule[[#This Row],[PMT NO]]&lt;&gt;"",PaymentSchedule[[#This Row],[BEGINNING BALANCE]]*(InterestRate/PaymentsPerYear),"")</f>
        <v>403.69652882193691</v>
      </c>
      <c r="J6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45595.897702471615</v>
      </c>
      <c r="K68" s="3">
        <f>IF(PaymentSchedule[[#This Row],[PMT NO]]&lt;&gt;"",SUM(INDEX(PaymentSchedule[INTEREST],1,1):PaymentSchedule[[#This Row],[INTEREST]]),"")</f>
        <v>29434.961415914877</v>
      </c>
      <c r="M68" s="6">
        <f>+M67+PaymentSchedule[[#This Row],[PRINCIPAL]]</f>
        <v>24404.102297528367</v>
      </c>
    </row>
    <row r="69" spans="2:13" x14ac:dyDescent="0.25">
      <c r="B69" s="5">
        <f>IF(LoanIsGood,IF(ROW()-ROW(PaymentSchedule[[#Headers],[PMT NO]])&gt;ScheduledNumberOfPayments,"",ROW()-ROW(PaymentSchedule[[#Headers],[PMT NO]])),"")</f>
        <v>58</v>
      </c>
      <c r="C69" s="4">
        <f>IF(PaymentSchedule[[#This Row],[PMT NO]]&lt;&gt;"",EOMONTH(LoanStartDate,ROW(PaymentSchedule[[#This Row],[PMT NO]])-ROW(PaymentSchedule[[#Headers],[PMT NO]])-2)+DAY(LoanStartDate),"")</f>
        <v>47058</v>
      </c>
      <c r="D69" s="3">
        <f>IF(PaymentSchedule[[#This Row],[PMT NO]]&lt;&gt;"",IF(ROW()-ROW(PaymentSchedule[[#Headers],[BEGINNING BALANCE]])=1,LoanAmount,INDEX(PaymentSchedule[ENDING BALANCE],ROW()-ROW(PaymentSchedule[[#Headers],[BEGINNING BALANCE]])-1)),"")</f>
        <v>45595.897702471615</v>
      </c>
      <c r="E69" s="3">
        <f>IF(PaymentSchedule[[#This Row],[PMT NO]]&lt;&gt;"",ScheduledPayment,"")</f>
        <v>944.54497742882882</v>
      </c>
      <c r="F6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69" s="3">
        <f>IF(PaymentSchedule[[#This Row],[PMT NO]]&lt;&gt;"",PaymentSchedule[[#This Row],[TOTAL PAYMENT]]-PaymentSchedule[[#This Row],[INTEREST]],"")</f>
        <v>545.58087253220219</v>
      </c>
      <c r="I69" s="3">
        <f>IF(PaymentSchedule[[#This Row],[PMT NO]]&lt;&gt;"",PaymentSchedule[[#This Row],[BEGINNING BALANCE]]*(InterestRate/PaymentsPerYear),"")</f>
        <v>398.96410489662657</v>
      </c>
      <c r="J6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45050.316829939416</v>
      </c>
      <c r="K69" s="3">
        <f>IF(PaymentSchedule[[#This Row],[PMT NO]]&lt;&gt;"",SUM(INDEX(PaymentSchedule[INTEREST],1,1):PaymentSchedule[[#This Row],[INTEREST]]),"")</f>
        <v>29833.925520811503</v>
      </c>
      <c r="M69" s="6">
        <f>+M68+PaymentSchedule[[#This Row],[PRINCIPAL]]</f>
        <v>24949.683170060569</v>
      </c>
    </row>
    <row r="70" spans="2:13" x14ac:dyDescent="0.25">
      <c r="B70" s="5">
        <f>IF(LoanIsGood,IF(ROW()-ROW(PaymentSchedule[[#Headers],[PMT NO]])&gt;ScheduledNumberOfPayments,"",ROW()-ROW(PaymentSchedule[[#Headers],[PMT NO]])),"")</f>
        <v>59</v>
      </c>
      <c r="C70" s="4">
        <f>IF(PaymentSchedule[[#This Row],[PMT NO]]&lt;&gt;"",EOMONTH(LoanStartDate,ROW(PaymentSchedule[[#This Row],[PMT NO]])-ROW(PaymentSchedule[[#Headers],[PMT NO]])-2)+DAY(LoanStartDate),"")</f>
        <v>47088</v>
      </c>
      <c r="D70" s="3">
        <f>IF(PaymentSchedule[[#This Row],[PMT NO]]&lt;&gt;"",IF(ROW()-ROW(PaymentSchedule[[#Headers],[BEGINNING BALANCE]])=1,LoanAmount,INDEX(PaymentSchedule[ENDING BALANCE],ROW()-ROW(PaymentSchedule[[#Headers],[BEGINNING BALANCE]])-1)),"")</f>
        <v>45050.316829939416</v>
      </c>
      <c r="E70" s="3">
        <f>IF(PaymentSchedule[[#This Row],[PMT NO]]&lt;&gt;"",ScheduledPayment,"")</f>
        <v>944.54497742882882</v>
      </c>
      <c r="F7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0" s="3">
        <f>IF(PaymentSchedule[[#This Row],[PMT NO]]&lt;&gt;"",PaymentSchedule[[#This Row],[TOTAL PAYMENT]]-PaymentSchedule[[#This Row],[INTEREST]],"")</f>
        <v>550.35470516685893</v>
      </c>
      <c r="I70" s="3">
        <f>IF(PaymentSchedule[[#This Row],[PMT NO]]&lt;&gt;"",PaymentSchedule[[#This Row],[BEGINNING BALANCE]]*(InterestRate/PaymentsPerYear),"")</f>
        <v>394.19027226196988</v>
      </c>
      <c r="J7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44499.962124772559</v>
      </c>
      <c r="K70" s="3">
        <f>IF(PaymentSchedule[[#This Row],[PMT NO]]&lt;&gt;"",SUM(INDEX(PaymentSchedule[INTEREST],1,1):PaymentSchedule[[#This Row],[INTEREST]]),"")</f>
        <v>30228.115793073473</v>
      </c>
      <c r="M70" s="6">
        <f>+M69+PaymentSchedule[[#This Row],[PRINCIPAL]]</f>
        <v>25500.037875227426</v>
      </c>
    </row>
    <row r="71" spans="2:13" x14ac:dyDescent="0.25">
      <c r="B71" s="5">
        <f>IF(LoanIsGood,IF(ROW()-ROW(PaymentSchedule[[#Headers],[PMT NO]])&gt;ScheduledNumberOfPayments,"",ROW()-ROW(PaymentSchedule[[#Headers],[PMT NO]])),"")</f>
        <v>60</v>
      </c>
      <c r="C71" s="4">
        <f>IF(PaymentSchedule[[#This Row],[PMT NO]]&lt;&gt;"",EOMONTH(LoanStartDate,ROW(PaymentSchedule[[#This Row],[PMT NO]])-ROW(PaymentSchedule[[#Headers],[PMT NO]])-2)+DAY(LoanStartDate),"")</f>
        <v>47119</v>
      </c>
      <c r="D71" s="3">
        <f>IF(PaymentSchedule[[#This Row],[PMT NO]]&lt;&gt;"",IF(ROW()-ROW(PaymentSchedule[[#Headers],[BEGINNING BALANCE]])=1,LoanAmount,INDEX(PaymentSchedule[ENDING BALANCE],ROW()-ROW(PaymentSchedule[[#Headers],[BEGINNING BALANCE]])-1)),"")</f>
        <v>44499.962124772559</v>
      </c>
      <c r="E71" s="3">
        <f>IF(PaymentSchedule[[#This Row],[PMT NO]]&lt;&gt;"",ScheduledPayment,"")</f>
        <v>944.54497742882882</v>
      </c>
      <c r="F7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1" s="3">
        <f>IF(PaymentSchedule[[#This Row],[PMT NO]]&lt;&gt;"",PaymentSchedule[[#This Row],[TOTAL PAYMENT]]-PaymentSchedule[[#This Row],[INTEREST]],"")</f>
        <v>555.17030883706889</v>
      </c>
      <c r="I71" s="3">
        <f>IF(PaymentSchedule[[#This Row],[PMT NO]]&lt;&gt;"",PaymentSchedule[[#This Row],[BEGINNING BALANCE]]*(InterestRate/PaymentsPerYear),"")</f>
        <v>389.37466859175987</v>
      </c>
      <c r="J7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43944.791815935489</v>
      </c>
      <c r="K71" s="3">
        <f>IF(PaymentSchedule[[#This Row],[PMT NO]]&lt;&gt;"",SUM(INDEX(PaymentSchedule[INTEREST],1,1):PaymentSchedule[[#This Row],[INTEREST]]),"")</f>
        <v>30617.490461665235</v>
      </c>
      <c r="M71" s="6">
        <f>+M70+PaymentSchedule[[#This Row],[PRINCIPAL]]</f>
        <v>26055.208184064497</v>
      </c>
    </row>
    <row r="72" spans="2:13" x14ac:dyDescent="0.25">
      <c r="B72" s="5">
        <f>IF(LoanIsGood,IF(ROW()-ROW(PaymentSchedule[[#Headers],[PMT NO]])&gt;ScheduledNumberOfPayments,"",ROW()-ROW(PaymentSchedule[[#Headers],[PMT NO]])),"")</f>
        <v>61</v>
      </c>
      <c r="C72" s="4">
        <f>IF(PaymentSchedule[[#This Row],[PMT NO]]&lt;&gt;"",EOMONTH(LoanStartDate,ROW(PaymentSchedule[[#This Row],[PMT NO]])-ROW(PaymentSchedule[[#Headers],[PMT NO]])-2)+DAY(LoanStartDate),"")</f>
        <v>47150</v>
      </c>
      <c r="D72" s="3">
        <f>IF(PaymentSchedule[[#This Row],[PMT NO]]&lt;&gt;"",IF(ROW()-ROW(PaymentSchedule[[#Headers],[BEGINNING BALANCE]])=1,LoanAmount,INDEX(PaymentSchedule[ENDING BALANCE],ROW()-ROW(PaymentSchedule[[#Headers],[BEGINNING BALANCE]])-1)),"")</f>
        <v>43944.791815935489</v>
      </c>
      <c r="E72" s="3">
        <f>IF(PaymentSchedule[[#This Row],[PMT NO]]&lt;&gt;"",ScheduledPayment,"")</f>
        <v>944.54497742882882</v>
      </c>
      <c r="F7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2" s="3">
        <f>IF(PaymentSchedule[[#This Row],[PMT NO]]&lt;&gt;"",PaymentSchedule[[#This Row],[TOTAL PAYMENT]]-PaymentSchedule[[#This Row],[INTEREST]],"")</f>
        <v>560.02804903939341</v>
      </c>
      <c r="I72" s="3">
        <f>IF(PaymentSchedule[[#This Row],[PMT NO]]&lt;&gt;"",PaymentSchedule[[#This Row],[BEGINNING BALANCE]]*(InterestRate/PaymentsPerYear),"")</f>
        <v>384.51692838943546</v>
      </c>
      <c r="J7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43384.763766896096</v>
      </c>
      <c r="K72" s="3">
        <f>IF(PaymentSchedule[[#This Row],[PMT NO]]&lt;&gt;"",SUM(INDEX(PaymentSchedule[INTEREST],1,1):PaymentSchedule[[#This Row],[INTEREST]]),"")</f>
        <v>31002.00739005467</v>
      </c>
      <c r="M72" s="6">
        <f>+M71+PaymentSchedule[[#This Row],[PRINCIPAL]]</f>
        <v>26615.236233103889</v>
      </c>
    </row>
    <row r="73" spans="2:13" x14ac:dyDescent="0.25">
      <c r="B73" s="5">
        <f>IF(LoanIsGood,IF(ROW()-ROW(PaymentSchedule[[#Headers],[PMT NO]])&gt;ScheduledNumberOfPayments,"",ROW()-ROW(PaymentSchedule[[#Headers],[PMT NO]])),"")</f>
        <v>62</v>
      </c>
      <c r="C73" s="4">
        <f>IF(PaymentSchedule[[#This Row],[PMT NO]]&lt;&gt;"",EOMONTH(LoanStartDate,ROW(PaymentSchedule[[#This Row],[PMT NO]])-ROW(PaymentSchedule[[#Headers],[PMT NO]])-2)+DAY(LoanStartDate),"")</f>
        <v>47178</v>
      </c>
      <c r="D73" s="3">
        <f>IF(PaymentSchedule[[#This Row],[PMT NO]]&lt;&gt;"",IF(ROW()-ROW(PaymentSchedule[[#Headers],[BEGINNING BALANCE]])=1,LoanAmount,INDEX(PaymentSchedule[ENDING BALANCE],ROW()-ROW(PaymentSchedule[[#Headers],[BEGINNING BALANCE]])-1)),"")</f>
        <v>43384.763766896096</v>
      </c>
      <c r="E73" s="3">
        <f>IF(PaymentSchedule[[#This Row],[PMT NO]]&lt;&gt;"",ScheduledPayment,"")</f>
        <v>944.54497742882882</v>
      </c>
      <c r="F7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3" s="3">
        <f>IF(PaymentSchedule[[#This Row],[PMT NO]]&lt;&gt;"",PaymentSchedule[[#This Row],[TOTAL PAYMENT]]-PaymentSchedule[[#This Row],[INTEREST]],"")</f>
        <v>564.92829446848805</v>
      </c>
      <c r="I73" s="3">
        <f>IF(PaymentSchedule[[#This Row],[PMT NO]]&lt;&gt;"",PaymentSchedule[[#This Row],[BEGINNING BALANCE]]*(InterestRate/PaymentsPerYear),"")</f>
        <v>379.61668296034082</v>
      </c>
      <c r="J7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42819.835472427607</v>
      </c>
      <c r="K73" s="3">
        <f>IF(PaymentSchedule[[#This Row],[PMT NO]]&lt;&gt;"",SUM(INDEX(PaymentSchedule[INTEREST],1,1):PaymentSchedule[[#This Row],[INTEREST]]),"")</f>
        <v>31381.624073015013</v>
      </c>
      <c r="M73" s="6">
        <f>+M72+PaymentSchedule[[#This Row],[PRINCIPAL]]</f>
        <v>27180.164527572379</v>
      </c>
    </row>
    <row r="74" spans="2:13" x14ac:dyDescent="0.25">
      <c r="B74" s="5">
        <f>IF(LoanIsGood,IF(ROW()-ROW(PaymentSchedule[[#Headers],[PMT NO]])&gt;ScheduledNumberOfPayments,"",ROW()-ROW(PaymentSchedule[[#Headers],[PMT NO]])),"")</f>
        <v>63</v>
      </c>
      <c r="C74" s="4">
        <f>IF(PaymentSchedule[[#This Row],[PMT NO]]&lt;&gt;"",EOMONTH(LoanStartDate,ROW(PaymentSchedule[[#This Row],[PMT NO]])-ROW(PaymentSchedule[[#Headers],[PMT NO]])-2)+DAY(LoanStartDate),"")</f>
        <v>47209</v>
      </c>
      <c r="D74" s="3">
        <f>IF(PaymentSchedule[[#This Row],[PMT NO]]&lt;&gt;"",IF(ROW()-ROW(PaymentSchedule[[#Headers],[BEGINNING BALANCE]])=1,LoanAmount,INDEX(PaymentSchedule[ENDING BALANCE],ROW()-ROW(PaymentSchedule[[#Headers],[BEGINNING BALANCE]])-1)),"")</f>
        <v>42819.835472427607</v>
      </c>
      <c r="E74" s="3">
        <f>IF(PaymentSchedule[[#This Row],[PMT NO]]&lt;&gt;"",ScheduledPayment,"")</f>
        <v>944.54497742882882</v>
      </c>
      <c r="F7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4" s="3">
        <f>IF(PaymentSchedule[[#This Row],[PMT NO]]&lt;&gt;"",PaymentSchedule[[#This Row],[TOTAL PAYMENT]]-PaymentSchedule[[#This Row],[INTEREST]],"")</f>
        <v>569.87141704508736</v>
      </c>
      <c r="I74" s="3">
        <f>IF(PaymentSchedule[[#This Row],[PMT NO]]&lt;&gt;"",PaymentSchedule[[#This Row],[BEGINNING BALANCE]]*(InterestRate/PaymentsPerYear),"")</f>
        <v>374.67356038374152</v>
      </c>
      <c r="J7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42249.964055382523</v>
      </c>
      <c r="K74" s="3">
        <f>IF(PaymentSchedule[[#This Row],[PMT NO]]&lt;&gt;"",SUM(INDEX(PaymentSchedule[INTEREST],1,1):PaymentSchedule[[#This Row],[INTEREST]]),"")</f>
        <v>31756.297633398754</v>
      </c>
      <c r="M74" s="6">
        <f>+M73+PaymentSchedule[[#This Row],[PRINCIPAL]]</f>
        <v>27750.035944617466</v>
      </c>
    </row>
    <row r="75" spans="2:13" x14ac:dyDescent="0.25">
      <c r="B75" s="5">
        <f>IF(LoanIsGood,IF(ROW()-ROW(PaymentSchedule[[#Headers],[PMT NO]])&gt;ScheduledNumberOfPayments,"",ROW()-ROW(PaymentSchedule[[#Headers],[PMT NO]])),"")</f>
        <v>64</v>
      </c>
      <c r="C75" s="4">
        <f>IF(PaymentSchedule[[#This Row],[PMT NO]]&lt;&gt;"",EOMONTH(LoanStartDate,ROW(PaymentSchedule[[#This Row],[PMT NO]])-ROW(PaymentSchedule[[#Headers],[PMT NO]])-2)+DAY(LoanStartDate),"")</f>
        <v>47239</v>
      </c>
      <c r="D75" s="3">
        <f>IF(PaymentSchedule[[#This Row],[PMT NO]]&lt;&gt;"",IF(ROW()-ROW(PaymentSchedule[[#Headers],[BEGINNING BALANCE]])=1,LoanAmount,INDEX(PaymentSchedule[ENDING BALANCE],ROW()-ROW(PaymentSchedule[[#Headers],[BEGINNING BALANCE]])-1)),"")</f>
        <v>42249.964055382523</v>
      </c>
      <c r="E75" s="3">
        <f>IF(PaymentSchedule[[#This Row],[PMT NO]]&lt;&gt;"",ScheduledPayment,"")</f>
        <v>944.54497742882882</v>
      </c>
      <c r="F7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5" s="3">
        <f>IF(PaymentSchedule[[#This Row],[PMT NO]]&lt;&gt;"",PaymentSchedule[[#This Row],[TOTAL PAYMENT]]-PaymentSchedule[[#This Row],[INTEREST]],"")</f>
        <v>574.85779194423185</v>
      </c>
      <c r="I75" s="3">
        <f>IF(PaymentSchedule[[#This Row],[PMT NO]]&lt;&gt;"",PaymentSchedule[[#This Row],[BEGINNING BALANCE]]*(InterestRate/PaymentsPerYear),"")</f>
        <v>369.68718548459702</v>
      </c>
      <c r="J7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41675.106263438291</v>
      </c>
      <c r="K75" s="3">
        <f>IF(PaymentSchedule[[#This Row],[PMT NO]]&lt;&gt;"",SUM(INDEX(PaymentSchedule[INTEREST],1,1):PaymentSchedule[[#This Row],[INTEREST]]),"")</f>
        <v>32125.984818883349</v>
      </c>
      <c r="M75" s="6">
        <f>+M74+PaymentSchedule[[#This Row],[PRINCIPAL]]</f>
        <v>28324.893736561698</v>
      </c>
    </row>
    <row r="76" spans="2:13" x14ac:dyDescent="0.25">
      <c r="B76" s="5">
        <f>IF(LoanIsGood,IF(ROW()-ROW(PaymentSchedule[[#Headers],[PMT NO]])&gt;ScheduledNumberOfPayments,"",ROW()-ROW(PaymentSchedule[[#Headers],[PMT NO]])),"")</f>
        <v>65</v>
      </c>
      <c r="C76" s="4">
        <f>IF(PaymentSchedule[[#This Row],[PMT NO]]&lt;&gt;"",EOMONTH(LoanStartDate,ROW(PaymentSchedule[[#This Row],[PMT NO]])-ROW(PaymentSchedule[[#Headers],[PMT NO]])-2)+DAY(LoanStartDate),"")</f>
        <v>47270</v>
      </c>
      <c r="D76" s="3">
        <f>IF(PaymentSchedule[[#This Row],[PMT NO]]&lt;&gt;"",IF(ROW()-ROW(PaymentSchedule[[#Headers],[BEGINNING BALANCE]])=1,LoanAmount,INDEX(PaymentSchedule[ENDING BALANCE],ROW()-ROW(PaymentSchedule[[#Headers],[BEGINNING BALANCE]])-1)),"")</f>
        <v>41675.106263438291</v>
      </c>
      <c r="E76" s="3">
        <f>IF(PaymentSchedule[[#This Row],[PMT NO]]&lt;&gt;"",ScheduledPayment,"")</f>
        <v>944.54497742882882</v>
      </c>
      <c r="F7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6" s="3">
        <f>IF(PaymentSchedule[[#This Row],[PMT NO]]&lt;&gt;"",PaymentSchedule[[#This Row],[TOTAL PAYMENT]]-PaymentSchedule[[#This Row],[INTEREST]],"")</f>
        <v>579.88779762374384</v>
      </c>
      <c r="I76" s="3">
        <f>IF(PaymentSchedule[[#This Row],[PMT NO]]&lt;&gt;"",PaymentSchedule[[#This Row],[BEGINNING BALANCE]]*(InterestRate/PaymentsPerYear),"")</f>
        <v>364.65717980508498</v>
      </c>
      <c r="J7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41095.218465814549</v>
      </c>
      <c r="K76" s="3">
        <f>IF(PaymentSchedule[[#This Row],[PMT NO]]&lt;&gt;"",SUM(INDEX(PaymentSchedule[INTEREST],1,1):PaymentSchedule[[#This Row],[INTEREST]]),"")</f>
        <v>32490.641998688436</v>
      </c>
      <c r="M76" s="6">
        <f>+M75+PaymentSchedule[[#This Row],[PRINCIPAL]]</f>
        <v>28904.781534185444</v>
      </c>
    </row>
    <row r="77" spans="2:13" x14ac:dyDescent="0.25">
      <c r="B77" s="5">
        <f>IF(LoanIsGood,IF(ROW()-ROW(PaymentSchedule[[#Headers],[PMT NO]])&gt;ScheduledNumberOfPayments,"",ROW()-ROW(PaymentSchedule[[#Headers],[PMT NO]])),"")</f>
        <v>66</v>
      </c>
      <c r="C77" s="4">
        <f>IF(PaymentSchedule[[#This Row],[PMT NO]]&lt;&gt;"",EOMONTH(LoanStartDate,ROW(PaymentSchedule[[#This Row],[PMT NO]])-ROW(PaymentSchedule[[#Headers],[PMT NO]])-2)+DAY(LoanStartDate),"")</f>
        <v>47300</v>
      </c>
      <c r="D77" s="3">
        <f>IF(PaymentSchedule[[#This Row],[PMT NO]]&lt;&gt;"",IF(ROW()-ROW(PaymentSchedule[[#Headers],[BEGINNING BALANCE]])=1,LoanAmount,INDEX(PaymentSchedule[ENDING BALANCE],ROW()-ROW(PaymentSchedule[[#Headers],[BEGINNING BALANCE]])-1)),"")</f>
        <v>41095.218465814549</v>
      </c>
      <c r="E77" s="3">
        <f>IF(PaymentSchedule[[#This Row],[PMT NO]]&lt;&gt;"",ScheduledPayment,"")</f>
        <v>944.54497742882882</v>
      </c>
      <c r="F7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7" s="3">
        <f>IF(PaymentSchedule[[#This Row],[PMT NO]]&lt;&gt;"",PaymentSchedule[[#This Row],[TOTAL PAYMENT]]-PaymentSchedule[[#This Row],[INTEREST]],"")</f>
        <v>584.96181585295153</v>
      </c>
      <c r="I77" s="3">
        <f>IF(PaymentSchedule[[#This Row],[PMT NO]]&lt;&gt;"",PaymentSchedule[[#This Row],[BEGINNING BALANCE]]*(InterestRate/PaymentsPerYear),"")</f>
        <v>359.58316157587728</v>
      </c>
      <c r="J7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40510.2566499616</v>
      </c>
      <c r="K77" s="3">
        <f>IF(PaymentSchedule[[#This Row],[PMT NO]]&lt;&gt;"",SUM(INDEX(PaymentSchedule[INTEREST],1,1):PaymentSchedule[[#This Row],[INTEREST]]),"")</f>
        <v>32850.225160264315</v>
      </c>
      <c r="M77" s="6">
        <f>+M76+PaymentSchedule[[#This Row],[PRINCIPAL]]</f>
        <v>29489.743350038396</v>
      </c>
    </row>
    <row r="78" spans="2:13" x14ac:dyDescent="0.25">
      <c r="B78" s="5">
        <f>IF(LoanIsGood,IF(ROW()-ROW(PaymentSchedule[[#Headers],[PMT NO]])&gt;ScheduledNumberOfPayments,"",ROW()-ROW(PaymentSchedule[[#Headers],[PMT NO]])),"")</f>
        <v>67</v>
      </c>
      <c r="C78" s="4">
        <f>IF(PaymentSchedule[[#This Row],[PMT NO]]&lt;&gt;"",EOMONTH(LoanStartDate,ROW(PaymentSchedule[[#This Row],[PMT NO]])-ROW(PaymentSchedule[[#Headers],[PMT NO]])-2)+DAY(LoanStartDate),"")</f>
        <v>47331</v>
      </c>
      <c r="D78" s="3">
        <f>IF(PaymentSchedule[[#This Row],[PMT NO]]&lt;&gt;"",IF(ROW()-ROW(PaymentSchedule[[#Headers],[BEGINNING BALANCE]])=1,LoanAmount,INDEX(PaymentSchedule[ENDING BALANCE],ROW()-ROW(PaymentSchedule[[#Headers],[BEGINNING BALANCE]])-1)),"")</f>
        <v>40510.2566499616</v>
      </c>
      <c r="E78" s="3">
        <f>IF(PaymentSchedule[[#This Row],[PMT NO]]&lt;&gt;"",ScheduledPayment,"")</f>
        <v>944.54497742882882</v>
      </c>
      <c r="F7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8" s="3">
        <f>IF(PaymentSchedule[[#This Row],[PMT NO]]&lt;&gt;"",PaymentSchedule[[#This Row],[TOTAL PAYMENT]]-PaymentSchedule[[#This Row],[INTEREST]],"")</f>
        <v>590.08023174166487</v>
      </c>
      <c r="I78" s="3">
        <f>IF(PaymentSchedule[[#This Row],[PMT NO]]&lt;&gt;"",PaymentSchedule[[#This Row],[BEGINNING BALANCE]]*(InterestRate/PaymentsPerYear),"")</f>
        <v>354.46474568716394</v>
      </c>
      <c r="J7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39920.176418219933</v>
      </c>
      <c r="K78" s="3">
        <f>IF(PaymentSchedule[[#This Row],[PMT NO]]&lt;&gt;"",SUM(INDEX(PaymentSchedule[INTEREST],1,1):PaymentSchedule[[#This Row],[INTEREST]]),"")</f>
        <v>33204.689905951476</v>
      </c>
      <c r="M78" s="6">
        <f>+M77+PaymentSchedule[[#This Row],[PRINCIPAL]]</f>
        <v>30079.82358178006</v>
      </c>
    </row>
    <row r="79" spans="2:13" x14ac:dyDescent="0.25">
      <c r="B79" s="5">
        <f>IF(LoanIsGood,IF(ROW()-ROW(PaymentSchedule[[#Headers],[PMT NO]])&gt;ScheduledNumberOfPayments,"",ROW()-ROW(PaymentSchedule[[#Headers],[PMT NO]])),"")</f>
        <v>68</v>
      </c>
      <c r="C79" s="4">
        <f>IF(PaymentSchedule[[#This Row],[PMT NO]]&lt;&gt;"",EOMONTH(LoanStartDate,ROW(PaymentSchedule[[#This Row],[PMT NO]])-ROW(PaymentSchedule[[#Headers],[PMT NO]])-2)+DAY(LoanStartDate),"")</f>
        <v>47362</v>
      </c>
      <c r="D79" s="3">
        <f>IF(PaymentSchedule[[#This Row],[PMT NO]]&lt;&gt;"",IF(ROW()-ROW(PaymentSchedule[[#Headers],[BEGINNING BALANCE]])=1,LoanAmount,INDEX(PaymentSchedule[ENDING BALANCE],ROW()-ROW(PaymentSchedule[[#Headers],[BEGINNING BALANCE]])-1)),"")</f>
        <v>39920.176418219933</v>
      </c>
      <c r="E79" s="3">
        <f>IF(PaymentSchedule[[#This Row],[PMT NO]]&lt;&gt;"",ScheduledPayment,"")</f>
        <v>944.54497742882882</v>
      </c>
      <c r="F7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79" s="3">
        <f>IF(PaymentSchedule[[#This Row],[PMT NO]]&lt;&gt;"",PaymentSchedule[[#This Row],[TOTAL PAYMENT]]-PaymentSchedule[[#This Row],[INTEREST]],"")</f>
        <v>595.24343376940442</v>
      </c>
      <c r="I79" s="3">
        <f>IF(PaymentSchedule[[#This Row],[PMT NO]]&lt;&gt;"",PaymentSchedule[[#This Row],[BEGINNING BALANCE]]*(InterestRate/PaymentsPerYear),"")</f>
        <v>349.3015436594244</v>
      </c>
      <c r="J7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39324.932984450526</v>
      </c>
      <c r="K79" s="3">
        <f>IF(PaymentSchedule[[#This Row],[PMT NO]]&lt;&gt;"",SUM(INDEX(PaymentSchedule[INTEREST],1,1):PaymentSchedule[[#This Row],[INTEREST]]),"")</f>
        <v>33553.991449610898</v>
      </c>
      <c r="M79" s="6">
        <f>+M78+PaymentSchedule[[#This Row],[PRINCIPAL]]</f>
        <v>30675.067015549463</v>
      </c>
    </row>
    <row r="80" spans="2:13" x14ac:dyDescent="0.25">
      <c r="B80" s="5">
        <f>IF(LoanIsGood,IF(ROW()-ROW(PaymentSchedule[[#Headers],[PMT NO]])&gt;ScheduledNumberOfPayments,"",ROW()-ROW(PaymentSchedule[[#Headers],[PMT NO]])),"")</f>
        <v>69</v>
      </c>
      <c r="C80" s="4">
        <f>IF(PaymentSchedule[[#This Row],[PMT NO]]&lt;&gt;"",EOMONTH(LoanStartDate,ROW(PaymentSchedule[[#This Row],[PMT NO]])-ROW(PaymentSchedule[[#Headers],[PMT NO]])-2)+DAY(LoanStartDate),"")</f>
        <v>47392</v>
      </c>
      <c r="D80" s="3">
        <f>IF(PaymentSchedule[[#This Row],[PMT NO]]&lt;&gt;"",IF(ROW()-ROW(PaymentSchedule[[#Headers],[BEGINNING BALANCE]])=1,LoanAmount,INDEX(PaymentSchedule[ENDING BALANCE],ROW()-ROW(PaymentSchedule[[#Headers],[BEGINNING BALANCE]])-1)),"")</f>
        <v>39324.932984450526</v>
      </c>
      <c r="E80" s="3">
        <f>IF(PaymentSchedule[[#This Row],[PMT NO]]&lt;&gt;"",ScheduledPayment,"")</f>
        <v>944.54497742882882</v>
      </c>
      <c r="F8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0" s="3">
        <f>IF(PaymentSchedule[[#This Row],[PMT NO]]&lt;&gt;"",PaymentSchedule[[#This Row],[TOTAL PAYMENT]]-PaymentSchedule[[#This Row],[INTEREST]],"")</f>
        <v>600.45181381488669</v>
      </c>
      <c r="I80" s="3">
        <f>IF(PaymentSchedule[[#This Row],[PMT NO]]&lt;&gt;"",PaymentSchedule[[#This Row],[BEGINNING BALANCE]]*(InterestRate/PaymentsPerYear),"")</f>
        <v>344.09316361394207</v>
      </c>
      <c r="J8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38724.481170635641</v>
      </c>
      <c r="K80" s="3">
        <f>IF(PaymentSchedule[[#This Row],[PMT NO]]&lt;&gt;"",SUM(INDEX(PaymentSchedule[INTEREST],1,1):PaymentSchedule[[#This Row],[INTEREST]]),"")</f>
        <v>33898.084613224841</v>
      </c>
      <c r="M80" s="6">
        <f>+M79+PaymentSchedule[[#This Row],[PRINCIPAL]]</f>
        <v>31275.518829364348</v>
      </c>
    </row>
    <row r="81" spans="2:13" x14ac:dyDescent="0.25">
      <c r="B81" s="5">
        <f>IF(LoanIsGood,IF(ROW()-ROW(PaymentSchedule[[#Headers],[PMT NO]])&gt;ScheduledNumberOfPayments,"",ROW()-ROW(PaymentSchedule[[#Headers],[PMT NO]])),"")</f>
        <v>70</v>
      </c>
      <c r="C81" s="4">
        <f>IF(PaymentSchedule[[#This Row],[PMT NO]]&lt;&gt;"",EOMONTH(LoanStartDate,ROW(PaymentSchedule[[#This Row],[PMT NO]])-ROW(PaymentSchedule[[#Headers],[PMT NO]])-2)+DAY(LoanStartDate),"")</f>
        <v>47423</v>
      </c>
      <c r="D81" s="3">
        <f>IF(PaymentSchedule[[#This Row],[PMT NO]]&lt;&gt;"",IF(ROW()-ROW(PaymentSchedule[[#Headers],[BEGINNING BALANCE]])=1,LoanAmount,INDEX(PaymentSchedule[ENDING BALANCE],ROW()-ROW(PaymentSchedule[[#Headers],[BEGINNING BALANCE]])-1)),"")</f>
        <v>38724.481170635641</v>
      </c>
      <c r="E81" s="3">
        <f>IF(PaymentSchedule[[#This Row],[PMT NO]]&lt;&gt;"",ScheduledPayment,"")</f>
        <v>944.54497742882882</v>
      </c>
      <c r="F8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1" s="3">
        <f>IF(PaymentSchedule[[#This Row],[PMT NO]]&lt;&gt;"",PaymentSchedule[[#This Row],[TOTAL PAYMENT]]-PaymentSchedule[[#This Row],[INTEREST]],"")</f>
        <v>605.70576718576694</v>
      </c>
      <c r="I81" s="3">
        <f>IF(PaymentSchedule[[#This Row],[PMT NO]]&lt;&gt;"",PaymentSchedule[[#This Row],[BEGINNING BALANCE]]*(InterestRate/PaymentsPerYear),"")</f>
        <v>338.83921024306181</v>
      </c>
      <c r="J8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38118.775403449872</v>
      </c>
      <c r="K81" s="3">
        <f>IF(PaymentSchedule[[#This Row],[PMT NO]]&lt;&gt;"",SUM(INDEX(PaymentSchedule[INTEREST],1,1):PaymentSchedule[[#This Row],[INTEREST]]),"")</f>
        <v>34236.9238234679</v>
      </c>
      <c r="M81" s="6">
        <f>+M80+PaymentSchedule[[#This Row],[PRINCIPAL]]</f>
        <v>31881.224596550113</v>
      </c>
    </row>
    <row r="82" spans="2:13" x14ac:dyDescent="0.25">
      <c r="B82" s="5">
        <f>IF(LoanIsGood,IF(ROW()-ROW(PaymentSchedule[[#Headers],[PMT NO]])&gt;ScheduledNumberOfPayments,"",ROW()-ROW(PaymentSchedule[[#Headers],[PMT NO]])),"")</f>
        <v>71</v>
      </c>
      <c r="C82" s="4">
        <f>IF(PaymentSchedule[[#This Row],[PMT NO]]&lt;&gt;"",EOMONTH(LoanStartDate,ROW(PaymentSchedule[[#This Row],[PMT NO]])-ROW(PaymentSchedule[[#Headers],[PMT NO]])-2)+DAY(LoanStartDate),"")</f>
        <v>47453</v>
      </c>
      <c r="D82" s="3">
        <f>IF(PaymentSchedule[[#This Row],[PMT NO]]&lt;&gt;"",IF(ROW()-ROW(PaymentSchedule[[#Headers],[BEGINNING BALANCE]])=1,LoanAmount,INDEX(PaymentSchedule[ENDING BALANCE],ROW()-ROW(PaymentSchedule[[#Headers],[BEGINNING BALANCE]])-1)),"")</f>
        <v>38118.775403449872</v>
      </c>
      <c r="E82" s="3">
        <f>IF(PaymentSchedule[[#This Row],[PMT NO]]&lt;&gt;"",ScheduledPayment,"")</f>
        <v>944.54497742882882</v>
      </c>
      <c r="F8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2" s="3">
        <f>IF(PaymentSchedule[[#This Row],[PMT NO]]&lt;&gt;"",PaymentSchedule[[#This Row],[TOTAL PAYMENT]]-PaymentSchedule[[#This Row],[INTEREST]],"")</f>
        <v>611.00569264864248</v>
      </c>
      <c r="I82" s="3">
        <f>IF(PaymentSchedule[[#This Row],[PMT NO]]&lt;&gt;"",PaymentSchedule[[#This Row],[BEGINNING BALANCE]]*(InterestRate/PaymentsPerYear),"")</f>
        <v>333.53928478018634</v>
      </c>
      <c r="J8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37507.769710801229</v>
      </c>
      <c r="K82" s="3">
        <f>IF(PaymentSchedule[[#This Row],[PMT NO]]&lt;&gt;"",SUM(INDEX(PaymentSchedule[INTEREST],1,1):PaymentSchedule[[#This Row],[INTEREST]]),"")</f>
        <v>34570.463108248085</v>
      </c>
      <c r="M82" s="6">
        <f>+M81+PaymentSchedule[[#This Row],[PRINCIPAL]]</f>
        <v>32492.230289198757</v>
      </c>
    </row>
    <row r="83" spans="2:13" x14ac:dyDescent="0.25">
      <c r="B83" s="5">
        <f>IF(LoanIsGood,IF(ROW()-ROW(PaymentSchedule[[#Headers],[PMT NO]])&gt;ScheduledNumberOfPayments,"",ROW()-ROW(PaymentSchedule[[#Headers],[PMT NO]])),"")</f>
        <v>72</v>
      </c>
      <c r="C83" s="4">
        <f>IF(PaymentSchedule[[#This Row],[PMT NO]]&lt;&gt;"",EOMONTH(LoanStartDate,ROW(PaymentSchedule[[#This Row],[PMT NO]])-ROW(PaymentSchedule[[#Headers],[PMT NO]])-2)+DAY(LoanStartDate),"")</f>
        <v>47484</v>
      </c>
      <c r="D83" s="3">
        <f>IF(PaymentSchedule[[#This Row],[PMT NO]]&lt;&gt;"",IF(ROW()-ROW(PaymentSchedule[[#Headers],[BEGINNING BALANCE]])=1,LoanAmount,INDEX(PaymentSchedule[ENDING BALANCE],ROW()-ROW(PaymentSchedule[[#Headers],[BEGINNING BALANCE]])-1)),"")</f>
        <v>37507.769710801229</v>
      </c>
      <c r="E83" s="3">
        <f>IF(PaymentSchedule[[#This Row],[PMT NO]]&lt;&gt;"",ScheduledPayment,"")</f>
        <v>944.54497742882882</v>
      </c>
      <c r="F8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3" s="3">
        <f>IF(PaymentSchedule[[#This Row],[PMT NO]]&lt;&gt;"",PaymentSchedule[[#This Row],[TOTAL PAYMENT]]-PaymentSchedule[[#This Row],[INTEREST]],"")</f>
        <v>616.35199245931813</v>
      </c>
      <c r="I83" s="3">
        <f>IF(PaymentSchedule[[#This Row],[PMT NO]]&lt;&gt;"",PaymentSchedule[[#This Row],[BEGINNING BALANCE]]*(InterestRate/PaymentsPerYear),"")</f>
        <v>328.19298496951075</v>
      </c>
      <c r="J8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36891.417718341909</v>
      </c>
      <c r="K83" s="3">
        <f>IF(PaymentSchedule[[#This Row],[PMT NO]]&lt;&gt;"",SUM(INDEX(PaymentSchedule[INTEREST],1,1):PaymentSchedule[[#This Row],[INTEREST]]),"")</f>
        <v>34898.656093217593</v>
      </c>
      <c r="M83" s="6">
        <f>+M82+PaymentSchedule[[#This Row],[PRINCIPAL]]</f>
        <v>33108.582281658077</v>
      </c>
    </row>
    <row r="84" spans="2:13" x14ac:dyDescent="0.25">
      <c r="B84" s="5">
        <f>IF(LoanIsGood,IF(ROW()-ROW(PaymentSchedule[[#Headers],[PMT NO]])&gt;ScheduledNumberOfPayments,"",ROW()-ROW(PaymentSchedule[[#Headers],[PMT NO]])),"")</f>
        <v>73</v>
      </c>
      <c r="C84" s="4">
        <f>IF(PaymentSchedule[[#This Row],[PMT NO]]&lt;&gt;"",EOMONTH(LoanStartDate,ROW(PaymentSchedule[[#This Row],[PMT NO]])-ROW(PaymentSchedule[[#Headers],[PMT NO]])-2)+DAY(LoanStartDate),"")</f>
        <v>47515</v>
      </c>
      <c r="D84" s="3">
        <f>IF(PaymentSchedule[[#This Row],[PMT NO]]&lt;&gt;"",IF(ROW()-ROW(PaymentSchedule[[#Headers],[BEGINNING BALANCE]])=1,LoanAmount,INDEX(PaymentSchedule[ENDING BALANCE],ROW()-ROW(PaymentSchedule[[#Headers],[BEGINNING BALANCE]])-1)),"")</f>
        <v>36891.417718341909</v>
      </c>
      <c r="E84" s="3">
        <f>IF(PaymentSchedule[[#This Row],[PMT NO]]&lt;&gt;"",ScheduledPayment,"")</f>
        <v>944.54497742882882</v>
      </c>
      <c r="F8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4" s="3">
        <f>IF(PaymentSchedule[[#This Row],[PMT NO]]&lt;&gt;"",PaymentSchedule[[#This Row],[TOTAL PAYMENT]]-PaymentSchedule[[#This Row],[INTEREST]],"")</f>
        <v>621.74507239333707</v>
      </c>
      <c r="I84" s="3">
        <f>IF(PaymentSchedule[[#This Row],[PMT NO]]&lt;&gt;"",PaymentSchedule[[#This Row],[BEGINNING BALANCE]]*(InterestRate/PaymentsPerYear),"")</f>
        <v>322.79990503549169</v>
      </c>
      <c r="J8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36269.672645948573</v>
      </c>
      <c r="K84" s="3">
        <f>IF(PaymentSchedule[[#This Row],[PMT NO]]&lt;&gt;"",SUM(INDEX(PaymentSchedule[INTEREST],1,1):PaymentSchedule[[#This Row],[INTEREST]]),"")</f>
        <v>35221.455998253085</v>
      </c>
      <c r="M84" s="6">
        <f>+M83+PaymentSchedule[[#This Row],[PRINCIPAL]]</f>
        <v>33730.327354051413</v>
      </c>
    </row>
    <row r="85" spans="2:13" x14ac:dyDescent="0.25">
      <c r="B85" s="5">
        <f>IF(LoanIsGood,IF(ROW()-ROW(PaymentSchedule[[#Headers],[PMT NO]])&gt;ScheduledNumberOfPayments,"",ROW()-ROW(PaymentSchedule[[#Headers],[PMT NO]])),"")</f>
        <v>74</v>
      </c>
      <c r="C85" s="4">
        <f>IF(PaymentSchedule[[#This Row],[PMT NO]]&lt;&gt;"",EOMONTH(LoanStartDate,ROW(PaymentSchedule[[#This Row],[PMT NO]])-ROW(PaymentSchedule[[#Headers],[PMT NO]])-2)+DAY(LoanStartDate),"")</f>
        <v>47543</v>
      </c>
      <c r="D85" s="3">
        <f>IF(PaymentSchedule[[#This Row],[PMT NO]]&lt;&gt;"",IF(ROW()-ROW(PaymentSchedule[[#Headers],[BEGINNING BALANCE]])=1,LoanAmount,INDEX(PaymentSchedule[ENDING BALANCE],ROW()-ROW(PaymentSchedule[[#Headers],[BEGINNING BALANCE]])-1)),"")</f>
        <v>36269.672645948573</v>
      </c>
      <c r="E85" s="3">
        <f>IF(PaymentSchedule[[#This Row],[PMT NO]]&lt;&gt;"",ScheduledPayment,"")</f>
        <v>944.54497742882882</v>
      </c>
      <c r="F8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5" s="3">
        <f>IF(PaymentSchedule[[#This Row],[PMT NO]]&lt;&gt;"",PaymentSchedule[[#This Row],[TOTAL PAYMENT]]-PaymentSchedule[[#This Row],[INTEREST]],"")</f>
        <v>627.18534177677884</v>
      </c>
      <c r="I85" s="3">
        <f>IF(PaymentSchedule[[#This Row],[PMT NO]]&lt;&gt;"",PaymentSchedule[[#This Row],[BEGINNING BALANCE]]*(InterestRate/PaymentsPerYear),"")</f>
        <v>317.35963565204997</v>
      </c>
      <c r="J8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35642.487304171795</v>
      </c>
      <c r="K85" s="3">
        <f>IF(PaymentSchedule[[#This Row],[PMT NO]]&lt;&gt;"",SUM(INDEX(PaymentSchedule[INTEREST],1,1):PaymentSchedule[[#This Row],[INTEREST]]),"")</f>
        <v>35538.815633905135</v>
      </c>
      <c r="M85" s="6">
        <f>+M84+PaymentSchedule[[#This Row],[PRINCIPAL]]</f>
        <v>34357.512695828191</v>
      </c>
    </row>
    <row r="86" spans="2:13" x14ac:dyDescent="0.25">
      <c r="B86" s="5">
        <f>IF(LoanIsGood,IF(ROW()-ROW(PaymentSchedule[[#Headers],[PMT NO]])&gt;ScheduledNumberOfPayments,"",ROW()-ROW(PaymentSchedule[[#Headers],[PMT NO]])),"")</f>
        <v>75</v>
      </c>
      <c r="C86" s="4">
        <f>IF(PaymentSchedule[[#This Row],[PMT NO]]&lt;&gt;"",EOMONTH(LoanStartDate,ROW(PaymentSchedule[[#This Row],[PMT NO]])-ROW(PaymentSchedule[[#Headers],[PMT NO]])-2)+DAY(LoanStartDate),"")</f>
        <v>47574</v>
      </c>
      <c r="D86" s="3">
        <f>IF(PaymentSchedule[[#This Row],[PMT NO]]&lt;&gt;"",IF(ROW()-ROW(PaymentSchedule[[#Headers],[BEGINNING BALANCE]])=1,LoanAmount,INDEX(PaymentSchedule[ENDING BALANCE],ROW()-ROW(PaymentSchedule[[#Headers],[BEGINNING BALANCE]])-1)),"")</f>
        <v>35642.487304171795</v>
      </c>
      <c r="E86" s="3">
        <f>IF(PaymentSchedule[[#This Row],[PMT NO]]&lt;&gt;"",ScheduledPayment,"")</f>
        <v>944.54497742882882</v>
      </c>
      <c r="F8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6" s="3">
        <f>IF(PaymentSchedule[[#This Row],[PMT NO]]&lt;&gt;"",PaymentSchedule[[#This Row],[TOTAL PAYMENT]]-PaymentSchedule[[#This Row],[INTEREST]],"")</f>
        <v>632.67321351732562</v>
      </c>
      <c r="I86" s="3">
        <f>IF(PaymentSchedule[[#This Row],[PMT NO]]&lt;&gt;"",PaymentSchedule[[#This Row],[BEGINNING BALANCE]]*(InterestRate/PaymentsPerYear),"")</f>
        <v>311.87176391150319</v>
      </c>
      <c r="J8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35009.814090654472</v>
      </c>
      <c r="K86" s="3">
        <f>IF(PaymentSchedule[[#This Row],[PMT NO]]&lt;&gt;"",SUM(INDEX(PaymentSchedule[INTEREST],1,1):PaymentSchedule[[#This Row],[INTEREST]]),"")</f>
        <v>35850.68739781664</v>
      </c>
      <c r="M86" s="6">
        <f>+M85+PaymentSchedule[[#This Row],[PRINCIPAL]]</f>
        <v>34990.185909345513</v>
      </c>
    </row>
    <row r="87" spans="2:13" x14ac:dyDescent="0.25">
      <c r="B87" s="5">
        <f>IF(LoanIsGood,IF(ROW()-ROW(PaymentSchedule[[#Headers],[PMT NO]])&gt;ScheduledNumberOfPayments,"",ROW()-ROW(PaymentSchedule[[#Headers],[PMT NO]])),"")</f>
        <v>76</v>
      </c>
      <c r="C87" s="4">
        <f>IF(PaymentSchedule[[#This Row],[PMT NO]]&lt;&gt;"",EOMONTH(LoanStartDate,ROW(PaymentSchedule[[#This Row],[PMT NO]])-ROW(PaymentSchedule[[#Headers],[PMT NO]])-2)+DAY(LoanStartDate),"")</f>
        <v>47604</v>
      </c>
      <c r="D87" s="3">
        <f>IF(PaymentSchedule[[#This Row],[PMT NO]]&lt;&gt;"",IF(ROW()-ROW(PaymentSchedule[[#Headers],[BEGINNING BALANCE]])=1,LoanAmount,INDEX(PaymentSchedule[ENDING BALANCE],ROW()-ROW(PaymentSchedule[[#Headers],[BEGINNING BALANCE]])-1)),"")</f>
        <v>35009.814090654472</v>
      </c>
      <c r="E87" s="3">
        <f>IF(PaymentSchedule[[#This Row],[PMT NO]]&lt;&gt;"",ScheduledPayment,"")</f>
        <v>944.54497742882882</v>
      </c>
      <c r="F8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7" s="3">
        <f>IF(PaymentSchedule[[#This Row],[PMT NO]]&lt;&gt;"",PaymentSchedule[[#This Row],[TOTAL PAYMENT]]-PaymentSchedule[[#This Row],[INTEREST]],"")</f>
        <v>638.20910413560227</v>
      </c>
      <c r="I87" s="3">
        <f>IF(PaymentSchedule[[#This Row],[PMT NO]]&lt;&gt;"",PaymentSchedule[[#This Row],[BEGINNING BALANCE]]*(InterestRate/PaymentsPerYear),"")</f>
        <v>306.3358732932266</v>
      </c>
      <c r="J8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34371.604986518869</v>
      </c>
      <c r="K87" s="3">
        <f>IF(PaymentSchedule[[#This Row],[PMT NO]]&lt;&gt;"",SUM(INDEX(PaymentSchedule[INTEREST],1,1):PaymentSchedule[[#This Row],[INTEREST]]),"")</f>
        <v>36157.023271109865</v>
      </c>
      <c r="M87" s="6">
        <f>+M86+PaymentSchedule[[#This Row],[PRINCIPAL]]</f>
        <v>35628.395013481117</v>
      </c>
    </row>
    <row r="88" spans="2:13" x14ac:dyDescent="0.25">
      <c r="B88" s="5">
        <f>IF(LoanIsGood,IF(ROW()-ROW(PaymentSchedule[[#Headers],[PMT NO]])&gt;ScheduledNumberOfPayments,"",ROW()-ROW(PaymentSchedule[[#Headers],[PMT NO]])),"")</f>
        <v>77</v>
      </c>
      <c r="C88" s="4">
        <f>IF(PaymentSchedule[[#This Row],[PMT NO]]&lt;&gt;"",EOMONTH(LoanStartDate,ROW(PaymentSchedule[[#This Row],[PMT NO]])-ROW(PaymentSchedule[[#Headers],[PMT NO]])-2)+DAY(LoanStartDate),"")</f>
        <v>47635</v>
      </c>
      <c r="D88" s="3">
        <f>IF(PaymentSchedule[[#This Row],[PMT NO]]&lt;&gt;"",IF(ROW()-ROW(PaymentSchedule[[#Headers],[BEGINNING BALANCE]])=1,LoanAmount,INDEX(PaymentSchedule[ENDING BALANCE],ROW()-ROW(PaymentSchedule[[#Headers],[BEGINNING BALANCE]])-1)),"")</f>
        <v>34371.604986518869</v>
      </c>
      <c r="E88" s="3">
        <f>IF(PaymentSchedule[[#This Row],[PMT NO]]&lt;&gt;"",ScheduledPayment,"")</f>
        <v>944.54497742882882</v>
      </c>
      <c r="F8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8" s="3">
        <f>IF(PaymentSchedule[[#This Row],[PMT NO]]&lt;&gt;"",PaymentSchedule[[#This Row],[TOTAL PAYMENT]]-PaymentSchedule[[#This Row],[INTEREST]],"")</f>
        <v>643.7934337967888</v>
      </c>
      <c r="I88" s="3">
        <f>IF(PaymentSchedule[[#This Row],[PMT NO]]&lt;&gt;"",PaymentSchedule[[#This Row],[BEGINNING BALANCE]]*(InterestRate/PaymentsPerYear),"")</f>
        <v>300.75154363204007</v>
      </c>
      <c r="J8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33727.81155272208</v>
      </c>
      <c r="K88" s="3">
        <f>IF(PaymentSchedule[[#This Row],[PMT NO]]&lt;&gt;"",SUM(INDEX(PaymentSchedule[INTEREST],1,1):PaymentSchedule[[#This Row],[INTEREST]]),"")</f>
        <v>36457.774814741904</v>
      </c>
      <c r="M88" s="6">
        <f>+M87+PaymentSchedule[[#This Row],[PRINCIPAL]]</f>
        <v>36272.188447277906</v>
      </c>
    </row>
    <row r="89" spans="2:13" x14ac:dyDescent="0.25">
      <c r="B89" s="5">
        <f>IF(LoanIsGood,IF(ROW()-ROW(PaymentSchedule[[#Headers],[PMT NO]])&gt;ScheduledNumberOfPayments,"",ROW()-ROW(PaymentSchedule[[#Headers],[PMT NO]])),"")</f>
        <v>78</v>
      </c>
      <c r="C89" s="4">
        <f>IF(PaymentSchedule[[#This Row],[PMT NO]]&lt;&gt;"",EOMONTH(LoanStartDate,ROW(PaymentSchedule[[#This Row],[PMT NO]])-ROW(PaymentSchedule[[#Headers],[PMT NO]])-2)+DAY(LoanStartDate),"")</f>
        <v>47665</v>
      </c>
      <c r="D89" s="3">
        <f>IF(PaymentSchedule[[#This Row],[PMT NO]]&lt;&gt;"",IF(ROW()-ROW(PaymentSchedule[[#Headers],[BEGINNING BALANCE]])=1,LoanAmount,INDEX(PaymentSchedule[ENDING BALANCE],ROW()-ROW(PaymentSchedule[[#Headers],[BEGINNING BALANCE]])-1)),"")</f>
        <v>33727.81155272208</v>
      </c>
      <c r="E89" s="3">
        <f>IF(PaymentSchedule[[#This Row],[PMT NO]]&lt;&gt;"",ScheduledPayment,"")</f>
        <v>944.54497742882882</v>
      </c>
      <c r="F8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89" s="3">
        <f>IF(PaymentSchedule[[#This Row],[PMT NO]]&lt;&gt;"",PaymentSchedule[[#This Row],[TOTAL PAYMENT]]-PaymentSchedule[[#This Row],[INTEREST]],"")</f>
        <v>649.42662634251064</v>
      </c>
      <c r="I89" s="3">
        <f>IF(PaymentSchedule[[#This Row],[PMT NO]]&lt;&gt;"",PaymentSchedule[[#This Row],[BEGINNING BALANCE]]*(InterestRate/PaymentsPerYear),"")</f>
        <v>295.11835108631817</v>
      </c>
      <c r="J8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33078.384926379571</v>
      </c>
      <c r="K89" s="3">
        <f>IF(PaymentSchedule[[#This Row],[PMT NO]]&lt;&gt;"",SUM(INDEX(PaymentSchedule[INTEREST],1,1):PaymentSchedule[[#This Row],[INTEREST]]),"")</f>
        <v>36752.893165828224</v>
      </c>
      <c r="M89" s="6">
        <f>+M88+PaymentSchedule[[#This Row],[PRINCIPAL]]</f>
        <v>36921.615073620414</v>
      </c>
    </row>
    <row r="90" spans="2:13" x14ac:dyDescent="0.25">
      <c r="B90" s="5">
        <f>IF(LoanIsGood,IF(ROW()-ROW(PaymentSchedule[[#Headers],[PMT NO]])&gt;ScheduledNumberOfPayments,"",ROW()-ROW(PaymentSchedule[[#Headers],[PMT NO]])),"")</f>
        <v>79</v>
      </c>
      <c r="C90" s="4">
        <f>IF(PaymentSchedule[[#This Row],[PMT NO]]&lt;&gt;"",EOMONTH(LoanStartDate,ROW(PaymentSchedule[[#This Row],[PMT NO]])-ROW(PaymentSchedule[[#Headers],[PMT NO]])-2)+DAY(LoanStartDate),"")</f>
        <v>47696</v>
      </c>
      <c r="D90" s="3">
        <f>IF(PaymentSchedule[[#This Row],[PMT NO]]&lt;&gt;"",IF(ROW()-ROW(PaymentSchedule[[#Headers],[BEGINNING BALANCE]])=1,LoanAmount,INDEX(PaymentSchedule[ENDING BALANCE],ROW()-ROW(PaymentSchedule[[#Headers],[BEGINNING BALANCE]])-1)),"")</f>
        <v>33078.384926379571</v>
      </c>
      <c r="E90" s="3">
        <f>IF(PaymentSchedule[[#This Row],[PMT NO]]&lt;&gt;"",ScheduledPayment,"")</f>
        <v>944.54497742882882</v>
      </c>
      <c r="F9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0" s="3">
        <f>IF(PaymentSchedule[[#This Row],[PMT NO]]&lt;&gt;"",PaymentSchedule[[#This Row],[TOTAL PAYMENT]]-PaymentSchedule[[#This Row],[INTEREST]],"")</f>
        <v>655.1091093230076</v>
      </c>
      <c r="I90" s="3">
        <f>IF(PaymentSchedule[[#This Row],[PMT NO]]&lt;&gt;"",PaymentSchedule[[#This Row],[BEGINNING BALANCE]]*(InterestRate/PaymentsPerYear),"")</f>
        <v>289.43586810582121</v>
      </c>
      <c r="J9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32423.275817056565</v>
      </c>
      <c r="K90" s="3">
        <f>IF(PaymentSchedule[[#This Row],[PMT NO]]&lt;&gt;"",SUM(INDEX(PaymentSchedule[INTEREST],1,1):PaymentSchedule[[#This Row],[INTEREST]]),"")</f>
        <v>37042.329033934046</v>
      </c>
      <c r="M90" s="6">
        <f>+M89+PaymentSchedule[[#This Row],[PRINCIPAL]]</f>
        <v>37576.724182943421</v>
      </c>
    </row>
    <row r="91" spans="2:13" x14ac:dyDescent="0.25">
      <c r="B91" s="5">
        <f>IF(LoanIsGood,IF(ROW()-ROW(PaymentSchedule[[#Headers],[PMT NO]])&gt;ScheduledNumberOfPayments,"",ROW()-ROW(PaymentSchedule[[#Headers],[PMT NO]])),"")</f>
        <v>80</v>
      </c>
      <c r="C91" s="4">
        <f>IF(PaymentSchedule[[#This Row],[PMT NO]]&lt;&gt;"",EOMONTH(LoanStartDate,ROW(PaymentSchedule[[#This Row],[PMT NO]])-ROW(PaymentSchedule[[#Headers],[PMT NO]])-2)+DAY(LoanStartDate),"")</f>
        <v>47727</v>
      </c>
      <c r="D91" s="3">
        <f>IF(PaymentSchedule[[#This Row],[PMT NO]]&lt;&gt;"",IF(ROW()-ROW(PaymentSchedule[[#Headers],[BEGINNING BALANCE]])=1,LoanAmount,INDEX(PaymentSchedule[ENDING BALANCE],ROW()-ROW(PaymentSchedule[[#Headers],[BEGINNING BALANCE]])-1)),"")</f>
        <v>32423.275817056565</v>
      </c>
      <c r="E91" s="3">
        <f>IF(PaymentSchedule[[#This Row],[PMT NO]]&lt;&gt;"",ScheduledPayment,"")</f>
        <v>944.54497742882882</v>
      </c>
      <c r="F9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1" s="3">
        <f>IF(PaymentSchedule[[#This Row],[PMT NO]]&lt;&gt;"",PaymentSchedule[[#This Row],[TOTAL PAYMENT]]-PaymentSchedule[[#This Row],[INTEREST]],"")</f>
        <v>660.84131402958383</v>
      </c>
      <c r="I91" s="3">
        <f>IF(PaymentSchedule[[#This Row],[PMT NO]]&lt;&gt;"",PaymentSchedule[[#This Row],[BEGINNING BALANCE]]*(InterestRate/PaymentsPerYear),"")</f>
        <v>283.70366339924493</v>
      </c>
      <c r="J9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31762.43450302698</v>
      </c>
      <c r="K91" s="3">
        <f>IF(PaymentSchedule[[#This Row],[PMT NO]]&lt;&gt;"",SUM(INDEX(PaymentSchedule[INTEREST],1,1):PaymentSchedule[[#This Row],[INTEREST]]),"")</f>
        <v>37326.032697333292</v>
      </c>
      <c r="M91" s="6">
        <f>+M90+PaymentSchedule[[#This Row],[PRINCIPAL]]</f>
        <v>38237.565496973002</v>
      </c>
    </row>
    <row r="92" spans="2:13" x14ac:dyDescent="0.25">
      <c r="B92" s="5">
        <f>IF(LoanIsGood,IF(ROW()-ROW(PaymentSchedule[[#Headers],[PMT NO]])&gt;ScheduledNumberOfPayments,"",ROW()-ROW(PaymentSchedule[[#Headers],[PMT NO]])),"")</f>
        <v>81</v>
      </c>
      <c r="C92" s="4">
        <f>IF(PaymentSchedule[[#This Row],[PMT NO]]&lt;&gt;"",EOMONTH(LoanStartDate,ROW(PaymentSchedule[[#This Row],[PMT NO]])-ROW(PaymentSchedule[[#Headers],[PMT NO]])-2)+DAY(LoanStartDate),"")</f>
        <v>47757</v>
      </c>
      <c r="D92" s="3">
        <f>IF(PaymentSchedule[[#This Row],[PMT NO]]&lt;&gt;"",IF(ROW()-ROW(PaymentSchedule[[#Headers],[BEGINNING BALANCE]])=1,LoanAmount,INDEX(PaymentSchedule[ENDING BALANCE],ROW()-ROW(PaymentSchedule[[#Headers],[BEGINNING BALANCE]])-1)),"")</f>
        <v>31762.43450302698</v>
      </c>
      <c r="E92" s="3">
        <f>IF(PaymentSchedule[[#This Row],[PMT NO]]&lt;&gt;"",ScheduledPayment,"")</f>
        <v>944.54497742882882</v>
      </c>
      <c r="F9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2" s="3">
        <f>IF(PaymentSchedule[[#This Row],[PMT NO]]&lt;&gt;"",PaymentSchedule[[#This Row],[TOTAL PAYMENT]]-PaymentSchedule[[#This Row],[INTEREST]],"")</f>
        <v>666.62367552734281</v>
      </c>
      <c r="I92" s="3">
        <f>IF(PaymentSchedule[[#This Row],[PMT NO]]&lt;&gt;"",PaymentSchedule[[#This Row],[BEGINNING BALANCE]]*(InterestRate/PaymentsPerYear),"")</f>
        <v>277.92130190148606</v>
      </c>
      <c r="J9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31095.810827499638</v>
      </c>
      <c r="K92" s="3">
        <f>IF(PaymentSchedule[[#This Row],[PMT NO]]&lt;&gt;"",SUM(INDEX(PaymentSchedule[INTEREST],1,1):PaymentSchedule[[#This Row],[INTEREST]]),"")</f>
        <v>37603.953999234778</v>
      </c>
      <c r="M92" s="6">
        <f>+M91+PaymentSchedule[[#This Row],[PRINCIPAL]]</f>
        <v>38904.189172500344</v>
      </c>
    </row>
    <row r="93" spans="2:13" x14ac:dyDescent="0.25">
      <c r="B93" s="5">
        <f>IF(LoanIsGood,IF(ROW()-ROW(PaymentSchedule[[#Headers],[PMT NO]])&gt;ScheduledNumberOfPayments,"",ROW()-ROW(PaymentSchedule[[#Headers],[PMT NO]])),"")</f>
        <v>82</v>
      </c>
      <c r="C93" s="4">
        <f>IF(PaymentSchedule[[#This Row],[PMT NO]]&lt;&gt;"",EOMONTH(LoanStartDate,ROW(PaymentSchedule[[#This Row],[PMT NO]])-ROW(PaymentSchedule[[#Headers],[PMT NO]])-2)+DAY(LoanStartDate),"")</f>
        <v>47788</v>
      </c>
      <c r="D93" s="3">
        <f>IF(PaymentSchedule[[#This Row],[PMT NO]]&lt;&gt;"",IF(ROW()-ROW(PaymentSchedule[[#Headers],[BEGINNING BALANCE]])=1,LoanAmount,INDEX(PaymentSchedule[ENDING BALANCE],ROW()-ROW(PaymentSchedule[[#Headers],[BEGINNING BALANCE]])-1)),"")</f>
        <v>31095.810827499638</v>
      </c>
      <c r="E93" s="3">
        <f>IF(PaymentSchedule[[#This Row],[PMT NO]]&lt;&gt;"",ScheduledPayment,"")</f>
        <v>944.54497742882882</v>
      </c>
      <c r="F9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3" s="3">
        <f>IF(PaymentSchedule[[#This Row],[PMT NO]]&lt;&gt;"",PaymentSchedule[[#This Row],[TOTAL PAYMENT]]-PaymentSchedule[[#This Row],[INTEREST]],"")</f>
        <v>672.45663268820704</v>
      </c>
      <c r="I93" s="3">
        <f>IF(PaymentSchedule[[#This Row],[PMT NO]]&lt;&gt;"",PaymentSchedule[[#This Row],[BEGINNING BALANCE]]*(InterestRate/PaymentsPerYear),"")</f>
        <v>272.08834474062178</v>
      </c>
      <c r="J9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30423.354194811429</v>
      </c>
      <c r="K93" s="3">
        <f>IF(PaymentSchedule[[#This Row],[PMT NO]]&lt;&gt;"",SUM(INDEX(PaymentSchedule[INTEREST],1,1):PaymentSchedule[[#This Row],[INTEREST]]),"")</f>
        <v>37876.042343975401</v>
      </c>
      <c r="M93" s="6">
        <f>+M92+PaymentSchedule[[#This Row],[PRINCIPAL]]</f>
        <v>39576.645805188549</v>
      </c>
    </row>
    <row r="94" spans="2:13" x14ac:dyDescent="0.25">
      <c r="B94" s="5">
        <f>IF(LoanIsGood,IF(ROW()-ROW(PaymentSchedule[[#Headers],[PMT NO]])&gt;ScheduledNumberOfPayments,"",ROW()-ROW(PaymentSchedule[[#Headers],[PMT NO]])),"")</f>
        <v>83</v>
      </c>
      <c r="C94" s="4">
        <f>IF(PaymentSchedule[[#This Row],[PMT NO]]&lt;&gt;"",EOMONTH(LoanStartDate,ROW(PaymentSchedule[[#This Row],[PMT NO]])-ROW(PaymentSchedule[[#Headers],[PMT NO]])-2)+DAY(LoanStartDate),"")</f>
        <v>47818</v>
      </c>
      <c r="D94" s="3">
        <f>IF(PaymentSchedule[[#This Row],[PMT NO]]&lt;&gt;"",IF(ROW()-ROW(PaymentSchedule[[#Headers],[BEGINNING BALANCE]])=1,LoanAmount,INDEX(PaymentSchedule[ENDING BALANCE],ROW()-ROW(PaymentSchedule[[#Headers],[BEGINNING BALANCE]])-1)),"")</f>
        <v>30423.354194811429</v>
      </c>
      <c r="E94" s="3">
        <f>IF(PaymentSchedule[[#This Row],[PMT NO]]&lt;&gt;"",ScheduledPayment,"")</f>
        <v>944.54497742882882</v>
      </c>
      <c r="F9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4" s="3">
        <f>IF(PaymentSchedule[[#This Row],[PMT NO]]&lt;&gt;"",PaymentSchedule[[#This Row],[TOTAL PAYMENT]]-PaymentSchedule[[#This Row],[INTEREST]],"")</f>
        <v>678.34062822422879</v>
      </c>
      <c r="I94" s="3">
        <f>IF(PaymentSchedule[[#This Row],[PMT NO]]&lt;&gt;"",PaymentSchedule[[#This Row],[BEGINNING BALANCE]]*(InterestRate/PaymentsPerYear),"")</f>
        <v>266.20434920459996</v>
      </c>
      <c r="J9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29745.0135665872</v>
      </c>
      <c r="K94" s="3">
        <f>IF(PaymentSchedule[[#This Row],[PMT NO]]&lt;&gt;"",SUM(INDEX(PaymentSchedule[INTEREST],1,1):PaymentSchedule[[#This Row],[INTEREST]]),"")</f>
        <v>38142.246693180001</v>
      </c>
      <c r="M94" s="6">
        <f>+M93+PaymentSchedule[[#This Row],[PRINCIPAL]]</f>
        <v>40254.986433412778</v>
      </c>
    </row>
    <row r="95" spans="2:13" x14ac:dyDescent="0.25">
      <c r="B95" s="5">
        <f>IF(LoanIsGood,IF(ROW()-ROW(PaymentSchedule[[#Headers],[PMT NO]])&gt;ScheduledNumberOfPayments,"",ROW()-ROW(PaymentSchedule[[#Headers],[PMT NO]])),"")</f>
        <v>84</v>
      </c>
      <c r="C95" s="4">
        <f>IF(PaymentSchedule[[#This Row],[PMT NO]]&lt;&gt;"",EOMONTH(LoanStartDate,ROW(PaymentSchedule[[#This Row],[PMT NO]])-ROW(PaymentSchedule[[#Headers],[PMT NO]])-2)+DAY(LoanStartDate),"")</f>
        <v>47849</v>
      </c>
      <c r="D95" s="3">
        <f>IF(PaymentSchedule[[#This Row],[PMT NO]]&lt;&gt;"",IF(ROW()-ROW(PaymentSchedule[[#Headers],[BEGINNING BALANCE]])=1,LoanAmount,INDEX(PaymentSchedule[ENDING BALANCE],ROW()-ROW(PaymentSchedule[[#Headers],[BEGINNING BALANCE]])-1)),"")</f>
        <v>29745.0135665872</v>
      </c>
      <c r="E95" s="3">
        <f>IF(PaymentSchedule[[#This Row],[PMT NO]]&lt;&gt;"",ScheduledPayment,"")</f>
        <v>944.54497742882882</v>
      </c>
      <c r="F9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5" s="3">
        <f>IF(PaymentSchedule[[#This Row],[PMT NO]]&lt;&gt;"",PaymentSchedule[[#This Row],[TOTAL PAYMENT]]-PaymentSchedule[[#This Row],[INTEREST]],"")</f>
        <v>684.27610872119089</v>
      </c>
      <c r="I95" s="3">
        <f>IF(PaymentSchedule[[#This Row],[PMT NO]]&lt;&gt;"",PaymentSchedule[[#This Row],[BEGINNING BALANCE]]*(InterestRate/PaymentsPerYear),"")</f>
        <v>260.26886870763798</v>
      </c>
      <c r="J9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29060.737457866009</v>
      </c>
      <c r="K95" s="3">
        <f>IF(PaymentSchedule[[#This Row],[PMT NO]]&lt;&gt;"",SUM(INDEX(PaymentSchedule[INTEREST],1,1):PaymentSchedule[[#This Row],[INTEREST]]),"")</f>
        <v>38402.515561887638</v>
      </c>
      <c r="M95" s="6">
        <f>+M94+PaymentSchedule[[#This Row],[PRINCIPAL]]</f>
        <v>40939.262542133969</v>
      </c>
    </row>
    <row r="96" spans="2:13" x14ac:dyDescent="0.25">
      <c r="B96" s="5">
        <f>IF(LoanIsGood,IF(ROW()-ROW(PaymentSchedule[[#Headers],[PMT NO]])&gt;ScheduledNumberOfPayments,"",ROW()-ROW(PaymentSchedule[[#Headers],[PMT NO]])),"")</f>
        <v>85</v>
      </c>
      <c r="C96" s="4">
        <f>IF(PaymentSchedule[[#This Row],[PMT NO]]&lt;&gt;"",EOMONTH(LoanStartDate,ROW(PaymentSchedule[[#This Row],[PMT NO]])-ROW(PaymentSchedule[[#Headers],[PMT NO]])-2)+DAY(LoanStartDate),"")</f>
        <v>47880</v>
      </c>
      <c r="D96" s="3">
        <f>IF(PaymentSchedule[[#This Row],[PMT NO]]&lt;&gt;"",IF(ROW()-ROW(PaymentSchedule[[#Headers],[BEGINNING BALANCE]])=1,LoanAmount,INDEX(PaymentSchedule[ENDING BALANCE],ROW()-ROW(PaymentSchedule[[#Headers],[BEGINNING BALANCE]])-1)),"")</f>
        <v>29060.737457866009</v>
      </c>
      <c r="E96" s="3">
        <f>IF(PaymentSchedule[[#This Row],[PMT NO]]&lt;&gt;"",ScheduledPayment,"")</f>
        <v>944.54497742882882</v>
      </c>
      <c r="F9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6" s="3">
        <f>IF(PaymentSchedule[[#This Row],[PMT NO]]&lt;&gt;"",PaymentSchedule[[#This Row],[TOTAL PAYMENT]]-PaymentSchedule[[#This Row],[INTEREST]],"")</f>
        <v>690.26352467250126</v>
      </c>
      <c r="I96" s="3">
        <f>IF(PaymentSchedule[[#This Row],[PMT NO]]&lt;&gt;"",PaymentSchedule[[#This Row],[BEGINNING BALANCE]]*(InterestRate/PaymentsPerYear),"")</f>
        <v>254.28145275632755</v>
      </c>
      <c r="J9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28370.473933193509</v>
      </c>
      <c r="K96" s="3">
        <f>IF(PaymentSchedule[[#This Row],[PMT NO]]&lt;&gt;"",SUM(INDEX(PaymentSchedule[INTEREST],1,1):PaymentSchedule[[#This Row],[INTEREST]]),"")</f>
        <v>38656.797014643962</v>
      </c>
      <c r="M96" s="6">
        <f>+M95+PaymentSchedule[[#This Row],[PRINCIPAL]]</f>
        <v>41629.526066806473</v>
      </c>
    </row>
    <row r="97" spans="2:13" x14ac:dyDescent="0.25">
      <c r="B97" s="5">
        <f>IF(LoanIsGood,IF(ROW()-ROW(PaymentSchedule[[#Headers],[PMT NO]])&gt;ScheduledNumberOfPayments,"",ROW()-ROW(PaymentSchedule[[#Headers],[PMT NO]])),"")</f>
        <v>86</v>
      </c>
      <c r="C97" s="4">
        <f>IF(PaymentSchedule[[#This Row],[PMT NO]]&lt;&gt;"",EOMONTH(LoanStartDate,ROW(PaymentSchedule[[#This Row],[PMT NO]])-ROW(PaymentSchedule[[#Headers],[PMT NO]])-2)+DAY(LoanStartDate),"")</f>
        <v>47908</v>
      </c>
      <c r="D97" s="3">
        <f>IF(PaymentSchedule[[#This Row],[PMT NO]]&lt;&gt;"",IF(ROW()-ROW(PaymentSchedule[[#Headers],[BEGINNING BALANCE]])=1,LoanAmount,INDEX(PaymentSchedule[ENDING BALANCE],ROW()-ROW(PaymentSchedule[[#Headers],[BEGINNING BALANCE]])-1)),"")</f>
        <v>28370.473933193509</v>
      </c>
      <c r="E97" s="3">
        <f>IF(PaymentSchedule[[#This Row],[PMT NO]]&lt;&gt;"",ScheduledPayment,"")</f>
        <v>944.54497742882882</v>
      </c>
      <c r="F9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7" s="3">
        <f>IF(PaymentSchedule[[#This Row],[PMT NO]]&lt;&gt;"",PaymentSchedule[[#This Row],[TOTAL PAYMENT]]-PaymentSchedule[[#This Row],[INTEREST]],"")</f>
        <v>696.30333051338562</v>
      </c>
      <c r="I97" s="3">
        <f>IF(PaymentSchedule[[#This Row],[PMT NO]]&lt;&gt;"",PaymentSchedule[[#This Row],[BEGINNING BALANCE]]*(InterestRate/PaymentsPerYear),"")</f>
        <v>248.24164691544317</v>
      </c>
      <c r="J9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27674.170602680122</v>
      </c>
      <c r="K97" s="3">
        <f>IF(PaymentSchedule[[#This Row],[PMT NO]]&lt;&gt;"",SUM(INDEX(PaymentSchedule[INTEREST],1,1):PaymentSchedule[[#This Row],[INTEREST]]),"")</f>
        <v>38905.038661559403</v>
      </c>
      <c r="M97" s="6">
        <f>+M96+PaymentSchedule[[#This Row],[PRINCIPAL]]</f>
        <v>42325.82939731986</v>
      </c>
    </row>
    <row r="98" spans="2:13" x14ac:dyDescent="0.25">
      <c r="B98" s="5">
        <f>IF(LoanIsGood,IF(ROW()-ROW(PaymentSchedule[[#Headers],[PMT NO]])&gt;ScheduledNumberOfPayments,"",ROW()-ROW(PaymentSchedule[[#Headers],[PMT NO]])),"")</f>
        <v>87</v>
      </c>
      <c r="C98" s="4">
        <f>IF(PaymentSchedule[[#This Row],[PMT NO]]&lt;&gt;"",EOMONTH(LoanStartDate,ROW(PaymentSchedule[[#This Row],[PMT NO]])-ROW(PaymentSchedule[[#Headers],[PMT NO]])-2)+DAY(LoanStartDate),"")</f>
        <v>47939</v>
      </c>
      <c r="D98" s="3">
        <f>IF(PaymentSchedule[[#This Row],[PMT NO]]&lt;&gt;"",IF(ROW()-ROW(PaymentSchedule[[#Headers],[BEGINNING BALANCE]])=1,LoanAmount,INDEX(PaymentSchedule[ENDING BALANCE],ROW()-ROW(PaymentSchedule[[#Headers],[BEGINNING BALANCE]])-1)),"")</f>
        <v>27674.170602680122</v>
      </c>
      <c r="E98" s="3">
        <f>IF(PaymentSchedule[[#This Row],[PMT NO]]&lt;&gt;"",ScheduledPayment,"")</f>
        <v>944.54497742882882</v>
      </c>
      <c r="F9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8" s="3">
        <f>IF(PaymentSchedule[[#This Row],[PMT NO]]&lt;&gt;"",PaymentSchedule[[#This Row],[TOTAL PAYMENT]]-PaymentSchedule[[#This Row],[INTEREST]],"")</f>
        <v>702.39598465537779</v>
      </c>
      <c r="I98" s="3">
        <f>IF(PaymentSchedule[[#This Row],[PMT NO]]&lt;&gt;"",PaymentSchedule[[#This Row],[BEGINNING BALANCE]]*(InterestRate/PaymentsPerYear),"")</f>
        <v>242.14899277345106</v>
      </c>
      <c r="J9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26971.774618024745</v>
      </c>
      <c r="K98" s="3">
        <f>IF(PaymentSchedule[[#This Row],[PMT NO]]&lt;&gt;"",SUM(INDEX(PaymentSchedule[INTEREST],1,1):PaymentSchedule[[#This Row],[INTEREST]]),"")</f>
        <v>39147.187654332854</v>
      </c>
      <c r="M98" s="6">
        <f>+M97+PaymentSchedule[[#This Row],[PRINCIPAL]]</f>
        <v>43028.225381975237</v>
      </c>
    </row>
    <row r="99" spans="2:13" x14ac:dyDescent="0.25">
      <c r="B99" s="5">
        <f>IF(LoanIsGood,IF(ROW()-ROW(PaymentSchedule[[#Headers],[PMT NO]])&gt;ScheduledNumberOfPayments,"",ROW()-ROW(PaymentSchedule[[#Headers],[PMT NO]])),"")</f>
        <v>88</v>
      </c>
      <c r="C99" s="4">
        <f>IF(PaymentSchedule[[#This Row],[PMT NO]]&lt;&gt;"",EOMONTH(LoanStartDate,ROW(PaymentSchedule[[#This Row],[PMT NO]])-ROW(PaymentSchedule[[#Headers],[PMT NO]])-2)+DAY(LoanStartDate),"")</f>
        <v>47969</v>
      </c>
      <c r="D99" s="3">
        <f>IF(PaymentSchedule[[#This Row],[PMT NO]]&lt;&gt;"",IF(ROW()-ROW(PaymentSchedule[[#Headers],[BEGINNING BALANCE]])=1,LoanAmount,INDEX(PaymentSchedule[ENDING BALANCE],ROW()-ROW(PaymentSchedule[[#Headers],[BEGINNING BALANCE]])-1)),"")</f>
        <v>26971.774618024745</v>
      </c>
      <c r="E99" s="3">
        <f>IF(PaymentSchedule[[#This Row],[PMT NO]]&lt;&gt;"",ScheduledPayment,"")</f>
        <v>944.54497742882882</v>
      </c>
      <c r="F9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99" s="3">
        <f>IF(PaymentSchedule[[#This Row],[PMT NO]]&lt;&gt;"",PaymentSchedule[[#This Row],[TOTAL PAYMENT]]-PaymentSchedule[[#This Row],[INTEREST]],"")</f>
        <v>708.54194952111231</v>
      </c>
      <c r="I99" s="3">
        <f>IF(PaymentSchedule[[#This Row],[PMT NO]]&lt;&gt;"",PaymentSchedule[[#This Row],[BEGINNING BALANCE]]*(InterestRate/PaymentsPerYear),"")</f>
        <v>236.0030279077165</v>
      </c>
      <c r="J9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26263.232668503631</v>
      </c>
      <c r="K99" s="3">
        <f>IF(PaymentSchedule[[#This Row],[PMT NO]]&lt;&gt;"",SUM(INDEX(PaymentSchedule[INTEREST],1,1):PaymentSchedule[[#This Row],[INTEREST]]),"")</f>
        <v>39383.190682240573</v>
      </c>
      <c r="M99" s="6">
        <f>+M98+PaymentSchedule[[#This Row],[PRINCIPAL]]</f>
        <v>43736.767331496347</v>
      </c>
    </row>
    <row r="100" spans="2:13" x14ac:dyDescent="0.25">
      <c r="B100" s="5">
        <f>IF(LoanIsGood,IF(ROW()-ROW(PaymentSchedule[[#Headers],[PMT NO]])&gt;ScheduledNumberOfPayments,"",ROW()-ROW(PaymentSchedule[[#Headers],[PMT NO]])),"")</f>
        <v>89</v>
      </c>
      <c r="C100" s="4">
        <f>IF(PaymentSchedule[[#This Row],[PMT NO]]&lt;&gt;"",EOMONTH(LoanStartDate,ROW(PaymentSchedule[[#This Row],[PMT NO]])-ROW(PaymentSchedule[[#Headers],[PMT NO]])-2)+DAY(LoanStartDate),"")</f>
        <v>48000</v>
      </c>
      <c r="D100" s="3">
        <f>IF(PaymentSchedule[[#This Row],[PMT NO]]&lt;&gt;"",IF(ROW()-ROW(PaymentSchedule[[#Headers],[BEGINNING BALANCE]])=1,LoanAmount,INDEX(PaymentSchedule[ENDING BALANCE],ROW()-ROW(PaymentSchedule[[#Headers],[BEGINNING BALANCE]])-1)),"")</f>
        <v>26263.232668503631</v>
      </c>
      <c r="E100" s="3">
        <f>IF(PaymentSchedule[[#This Row],[PMT NO]]&lt;&gt;"",ScheduledPayment,"")</f>
        <v>944.54497742882882</v>
      </c>
      <c r="F10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0" s="3">
        <f>IF(PaymentSchedule[[#This Row],[PMT NO]]&lt;&gt;"",PaymentSchedule[[#This Row],[TOTAL PAYMENT]]-PaymentSchedule[[#This Row],[INTEREST]],"")</f>
        <v>714.74169157942208</v>
      </c>
      <c r="I100" s="3">
        <f>IF(PaymentSchedule[[#This Row],[PMT NO]]&lt;&gt;"",PaymentSchedule[[#This Row],[BEGINNING BALANCE]]*(InterestRate/PaymentsPerYear),"")</f>
        <v>229.80328584940676</v>
      </c>
      <c r="J10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25548.490976924208</v>
      </c>
      <c r="K100" s="3">
        <f>IF(PaymentSchedule[[#This Row],[PMT NO]]&lt;&gt;"",SUM(INDEX(PaymentSchedule[INTEREST],1,1):PaymentSchedule[[#This Row],[INTEREST]]),"")</f>
        <v>39612.993968089977</v>
      </c>
      <c r="M100" s="6">
        <f>+M99+PaymentSchedule[[#This Row],[PRINCIPAL]]</f>
        <v>44451.509023075771</v>
      </c>
    </row>
    <row r="101" spans="2:13" x14ac:dyDescent="0.25">
      <c r="B101" s="5">
        <f>IF(LoanIsGood,IF(ROW()-ROW(PaymentSchedule[[#Headers],[PMT NO]])&gt;ScheduledNumberOfPayments,"",ROW()-ROW(PaymentSchedule[[#Headers],[PMT NO]])),"")</f>
        <v>90</v>
      </c>
      <c r="C101" s="4">
        <f>IF(PaymentSchedule[[#This Row],[PMT NO]]&lt;&gt;"",EOMONTH(LoanStartDate,ROW(PaymentSchedule[[#This Row],[PMT NO]])-ROW(PaymentSchedule[[#Headers],[PMT NO]])-2)+DAY(LoanStartDate),"")</f>
        <v>48030</v>
      </c>
      <c r="D101" s="3">
        <f>IF(PaymentSchedule[[#This Row],[PMT NO]]&lt;&gt;"",IF(ROW()-ROW(PaymentSchedule[[#Headers],[BEGINNING BALANCE]])=1,LoanAmount,INDEX(PaymentSchedule[ENDING BALANCE],ROW()-ROW(PaymentSchedule[[#Headers],[BEGINNING BALANCE]])-1)),"")</f>
        <v>25548.490976924208</v>
      </c>
      <c r="E101" s="3">
        <f>IF(PaymentSchedule[[#This Row],[PMT NO]]&lt;&gt;"",ScheduledPayment,"")</f>
        <v>944.54497742882882</v>
      </c>
      <c r="F10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1" s="3">
        <f>IF(PaymentSchedule[[#This Row],[PMT NO]]&lt;&gt;"",PaymentSchedule[[#This Row],[TOTAL PAYMENT]]-PaymentSchedule[[#This Row],[INTEREST]],"")</f>
        <v>720.99568138074198</v>
      </c>
      <c r="I101" s="3">
        <f>IF(PaymentSchedule[[#This Row],[PMT NO]]&lt;&gt;"",PaymentSchedule[[#This Row],[BEGINNING BALANCE]]*(InterestRate/PaymentsPerYear),"")</f>
        <v>223.5492960480868</v>
      </c>
      <c r="J10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24827.495295543467</v>
      </c>
      <c r="K101" s="3">
        <f>IF(PaymentSchedule[[#This Row],[PMT NO]]&lt;&gt;"",SUM(INDEX(PaymentSchedule[INTEREST],1,1):PaymentSchedule[[#This Row],[INTEREST]]),"")</f>
        <v>39836.543264138061</v>
      </c>
      <c r="M101" s="6">
        <f>+M100+PaymentSchedule[[#This Row],[PRINCIPAL]]</f>
        <v>45172.504704456514</v>
      </c>
    </row>
    <row r="102" spans="2:13" x14ac:dyDescent="0.25">
      <c r="B102" s="5">
        <f>IF(LoanIsGood,IF(ROW()-ROW(PaymentSchedule[[#Headers],[PMT NO]])&gt;ScheduledNumberOfPayments,"",ROW()-ROW(PaymentSchedule[[#Headers],[PMT NO]])),"")</f>
        <v>91</v>
      </c>
      <c r="C102" s="4">
        <f>IF(PaymentSchedule[[#This Row],[PMT NO]]&lt;&gt;"",EOMONTH(LoanStartDate,ROW(PaymentSchedule[[#This Row],[PMT NO]])-ROW(PaymentSchedule[[#Headers],[PMT NO]])-2)+DAY(LoanStartDate),"")</f>
        <v>48061</v>
      </c>
      <c r="D102" s="3">
        <f>IF(PaymentSchedule[[#This Row],[PMT NO]]&lt;&gt;"",IF(ROW()-ROW(PaymentSchedule[[#Headers],[BEGINNING BALANCE]])=1,LoanAmount,INDEX(PaymentSchedule[ENDING BALANCE],ROW()-ROW(PaymentSchedule[[#Headers],[BEGINNING BALANCE]])-1)),"")</f>
        <v>24827.495295543467</v>
      </c>
      <c r="E102" s="3">
        <f>IF(PaymentSchedule[[#This Row],[PMT NO]]&lt;&gt;"",ScheduledPayment,"")</f>
        <v>944.54497742882882</v>
      </c>
      <c r="F10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2" s="3">
        <f>IF(PaymentSchedule[[#This Row],[PMT NO]]&lt;&gt;"",PaymentSchedule[[#This Row],[TOTAL PAYMENT]]-PaymentSchedule[[#This Row],[INTEREST]],"")</f>
        <v>727.30439359282354</v>
      </c>
      <c r="I102" s="3">
        <f>IF(PaymentSchedule[[#This Row],[PMT NO]]&lt;&gt;"",PaymentSchedule[[#This Row],[BEGINNING BALANCE]]*(InterestRate/PaymentsPerYear),"")</f>
        <v>217.24058383600533</v>
      </c>
      <c r="J10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24100.190901950642</v>
      </c>
      <c r="K102" s="3">
        <f>IF(PaymentSchedule[[#This Row],[PMT NO]]&lt;&gt;"",SUM(INDEX(PaymentSchedule[INTEREST],1,1):PaymentSchedule[[#This Row],[INTEREST]]),"")</f>
        <v>40053.783847974068</v>
      </c>
      <c r="M102" s="6">
        <f>+M101+PaymentSchedule[[#This Row],[PRINCIPAL]]</f>
        <v>45899.809098049336</v>
      </c>
    </row>
    <row r="103" spans="2:13" x14ac:dyDescent="0.25">
      <c r="B103" s="5">
        <f>IF(LoanIsGood,IF(ROW()-ROW(PaymentSchedule[[#Headers],[PMT NO]])&gt;ScheduledNumberOfPayments,"",ROW()-ROW(PaymentSchedule[[#Headers],[PMT NO]])),"")</f>
        <v>92</v>
      </c>
      <c r="C103" s="4">
        <f>IF(PaymentSchedule[[#This Row],[PMT NO]]&lt;&gt;"",EOMONTH(LoanStartDate,ROW(PaymentSchedule[[#This Row],[PMT NO]])-ROW(PaymentSchedule[[#Headers],[PMT NO]])-2)+DAY(LoanStartDate),"")</f>
        <v>48092</v>
      </c>
      <c r="D103" s="3">
        <f>IF(PaymentSchedule[[#This Row],[PMT NO]]&lt;&gt;"",IF(ROW()-ROW(PaymentSchedule[[#Headers],[BEGINNING BALANCE]])=1,LoanAmount,INDEX(PaymentSchedule[ENDING BALANCE],ROW()-ROW(PaymentSchedule[[#Headers],[BEGINNING BALANCE]])-1)),"")</f>
        <v>24100.190901950642</v>
      </c>
      <c r="E103" s="3">
        <f>IF(PaymentSchedule[[#This Row],[PMT NO]]&lt;&gt;"",ScheduledPayment,"")</f>
        <v>944.54497742882882</v>
      </c>
      <c r="F10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3" s="3">
        <f>IF(PaymentSchedule[[#This Row],[PMT NO]]&lt;&gt;"",PaymentSchedule[[#This Row],[TOTAL PAYMENT]]-PaymentSchedule[[#This Row],[INTEREST]],"")</f>
        <v>733.66830703676078</v>
      </c>
      <c r="I103" s="3">
        <f>IF(PaymentSchedule[[#This Row],[PMT NO]]&lt;&gt;"",PaymentSchedule[[#This Row],[BEGINNING BALANCE]]*(InterestRate/PaymentsPerYear),"")</f>
        <v>210.87667039206809</v>
      </c>
      <c r="J10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23366.52259491388</v>
      </c>
      <c r="K103" s="3">
        <f>IF(PaymentSchedule[[#This Row],[PMT NO]]&lt;&gt;"",SUM(INDEX(PaymentSchedule[INTEREST],1,1):PaymentSchedule[[#This Row],[INTEREST]]),"")</f>
        <v>40264.660518366138</v>
      </c>
      <c r="M103" s="6">
        <f>+M102+PaymentSchedule[[#This Row],[PRINCIPAL]]</f>
        <v>46633.477405086094</v>
      </c>
    </row>
    <row r="104" spans="2:13" x14ac:dyDescent="0.25">
      <c r="B104" s="5">
        <f>IF(LoanIsGood,IF(ROW()-ROW(PaymentSchedule[[#Headers],[PMT NO]])&gt;ScheduledNumberOfPayments,"",ROW()-ROW(PaymentSchedule[[#Headers],[PMT NO]])),"")</f>
        <v>93</v>
      </c>
      <c r="C104" s="4">
        <f>IF(PaymentSchedule[[#This Row],[PMT NO]]&lt;&gt;"",EOMONTH(LoanStartDate,ROW(PaymentSchedule[[#This Row],[PMT NO]])-ROW(PaymentSchedule[[#Headers],[PMT NO]])-2)+DAY(LoanStartDate),"")</f>
        <v>48122</v>
      </c>
      <c r="D104" s="3">
        <f>IF(PaymentSchedule[[#This Row],[PMT NO]]&lt;&gt;"",IF(ROW()-ROW(PaymentSchedule[[#Headers],[BEGINNING BALANCE]])=1,LoanAmount,INDEX(PaymentSchedule[ENDING BALANCE],ROW()-ROW(PaymentSchedule[[#Headers],[BEGINNING BALANCE]])-1)),"")</f>
        <v>23366.52259491388</v>
      </c>
      <c r="E104" s="3">
        <f>IF(PaymentSchedule[[#This Row],[PMT NO]]&lt;&gt;"",ScheduledPayment,"")</f>
        <v>944.54497742882882</v>
      </c>
      <c r="F10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4" s="3">
        <f>IF(PaymentSchedule[[#This Row],[PMT NO]]&lt;&gt;"",PaymentSchedule[[#This Row],[TOTAL PAYMENT]]-PaymentSchedule[[#This Row],[INTEREST]],"")</f>
        <v>740.08790472333237</v>
      </c>
      <c r="I104" s="3">
        <f>IF(PaymentSchedule[[#This Row],[PMT NO]]&lt;&gt;"",PaymentSchedule[[#This Row],[BEGINNING BALANCE]]*(InterestRate/PaymentsPerYear),"")</f>
        <v>204.45707270549644</v>
      </c>
      <c r="J10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22626.434690190548</v>
      </c>
      <c r="K104" s="3">
        <f>IF(PaymentSchedule[[#This Row],[PMT NO]]&lt;&gt;"",SUM(INDEX(PaymentSchedule[INTEREST],1,1):PaymentSchedule[[#This Row],[INTEREST]]),"")</f>
        <v>40469.117591071634</v>
      </c>
      <c r="M104" s="6">
        <f>+M103+PaymentSchedule[[#This Row],[PRINCIPAL]]</f>
        <v>47373.565309809426</v>
      </c>
    </row>
    <row r="105" spans="2:13" x14ac:dyDescent="0.25">
      <c r="B105" s="5">
        <f>IF(LoanIsGood,IF(ROW()-ROW(PaymentSchedule[[#Headers],[PMT NO]])&gt;ScheduledNumberOfPayments,"",ROW()-ROW(PaymentSchedule[[#Headers],[PMT NO]])),"")</f>
        <v>94</v>
      </c>
      <c r="C105" s="4">
        <f>IF(PaymentSchedule[[#This Row],[PMT NO]]&lt;&gt;"",EOMONTH(LoanStartDate,ROW(PaymentSchedule[[#This Row],[PMT NO]])-ROW(PaymentSchedule[[#Headers],[PMT NO]])-2)+DAY(LoanStartDate),"")</f>
        <v>48153</v>
      </c>
      <c r="D105" s="3">
        <f>IF(PaymentSchedule[[#This Row],[PMT NO]]&lt;&gt;"",IF(ROW()-ROW(PaymentSchedule[[#Headers],[BEGINNING BALANCE]])=1,LoanAmount,INDEX(PaymentSchedule[ENDING BALANCE],ROW()-ROW(PaymentSchedule[[#Headers],[BEGINNING BALANCE]])-1)),"")</f>
        <v>22626.434690190548</v>
      </c>
      <c r="E105" s="3">
        <f>IF(PaymentSchedule[[#This Row],[PMT NO]]&lt;&gt;"",ScheduledPayment,"")</f>
        <v>944.54497742882882</v>
      </c>
      <c r="F10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5" s="3">
        <f>IF(PaymentSchedule[[#This Row],[PMT NO]]&lt;&gt;"",PaymentSchedule[[#This Row],[TOTAL PAYMENT]]-PaymentSchedule[[#This Row],[INTEREST]],"")</f>
        <v>746.56367388966157</v>
      </c>
      <c r="I105" s="3">
        <f>IF(PaymentSchedule[[#This Row],[PMT NO]]&lt;&gt;"",PaymentSchedule[[#This Row],[BEGINNING BALANCE]]*(InterestRate/PaymentsPerYear),"")</f>
        <v>197.98130353916727</v>
      </c>
      <c r="J10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21879.871016300887</v>
      </c>
      <c r="K105" s="3">
        <f>IF(PaymentSchedule[[#This Row],[PMT NO]]&lt;&gt;"",SUM(INDEX(PaymentSchedule[INTEREST],1,1):PaymentSchedule[[#This Row],[INTEREST]]),"")</f>
        <v>40667.098894610805</v>
      </c>
      <c r="M105" s="6">
        <f>+M104+PaymentSchedule[[#This Row],[PRINCIPAL]]</f>
        <v>48120.128983699091</v>
      </c>
    </row>
    <row r="106" spans="2:13" x14ac:dyDescent="0.25">
      <c r="B106" s="5">
        <f>IF(LoanIsGood,IF(ROW()-ROW(PaymentSchedule[[#Headers],[PMT NO]])&gt;ScheduledNumberOfPayments,"",ROW()-ROW(PaymentSchedule[[#Headers],[PMT NO]])),"")</f>
        <v>95</v>
      </c>
      <c r="C106" s="4">
        <f>IF(PaymentSchedule[[#This Row],[PMT NO]]&lt;&gt;"",EOMONTH(LoanStartDate,ROW(PaymentSchedule[[#This Row],[PMT NO]])-ROW(PaymentSchedule[[#Headers],[PMT NO]])-2)+DAY(LoanStartDate),"")</f>
        <v>48183</v>
      </c>
      <c r="D106" s="3">
        <f>IF(PaymentSchedule[[#This Row],[PMT NO]]&lt;&gt;"",IF(ROW()-ROW(PaymentSchedule[[#Headers],[BEGINNING BALANCE]])=1,LoanAmount,INDEX(PaymentSchedule[ENDING BALANCE],ROW()-ROW(PaymentSchedule[[#Headers],[BEGINNING BALANCE]])-1)),"")</f>
        <v>21879.871016300887</v>
      </c>
      <c r="E106" s="3">
        <f>IF(PaymentSchedule[[#This Row],[PMT NO]]&lt;&gt;"",ScheduledPayment,"")</f>
        <v>944.54497742882882</v>
      </c>
      <c r="F10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6" s="3">
        <f>IF(PaymentSchedule[[#This Row],[PMT NO]]&lt;&gt;"",PaymentSchedule[[#This Row],[TOTAL PAYMENT]]-PaymentSchedule[[#This Row],[INTEREST]],"")</f>
        <v>753.09610603619603</v>
      </c>
      <c r="I106" s="3">
        <f>IF(PaymentSchedule[[#This Row],[PMT NO]]&lt;&gt;"",PaymentSchedule[[#This Row],[BEGINNING BALANCE]]*(InterestRate/PaymentsPerYear),"")</f>
        <v>191.44887139263275</v>
      </c>
      <c r="J10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21126.774910264692</v>
      </c>
      <c r="K106" s="3">
        <f>IF(PaymentSchedule[[#This Row],[PMT NO]]&lt;&gt;"",SUM(INDEX(PaymentSchedule[INTEREST],1,1):PaymentSchedule[[#This Row],[INTEREST]]),"")</f>
        <v>40858.547766003438</v>
      </c>
      <c r="M106" s="6">
        <f>+M105+PaymentSchedule[[#This Row],[PRINCIPAL]]</f>
        <v>48873.225089735286</v>
      </c>
    </row>
    <row r="107" spans="2:13" x14ac:dyDescent="0.25">
      <c r="B107" s="5">
        <f>IF(LoanIsGood,IF(ROW()-ROW(PaymentSchedule[[#Headers],[PMT NO]])&gt;ScheduledNumberOfPayments,"",ROW()-ROW(PaymentSchedule[[#Headers],[PMT NO]])),"")</f>
        <v>96</v>
      </c>
      <c r="C107" s="4">
        <f>IF(PaymentSchedule[[#This Row],[PMT NO]]&lt;&gt;"",EOMONTH(LoanStartDate,ROW(PaymentSchedule[[#This Row],[PMT NO]])-ROW(PaymentSchedule[[#Headers],[PMT NO]])-2)+DAY(LoanStartDate),"")</f>
        <v>48214</v>
      </c>
      <c r="D107" s="3">
        <f>IF(PaymentSchedule[[#This Row],[PMT NO]]&lt;&gt;"",IF(ROW()-ROW(PaymentSchedule[[#Headers],[BEGINNING BALANCE]])=1,LoanAmount,INDEX(PaymentSchedule[ENDING BALANCE],ROW()-ROW(PaymentSchedule[[#Headers],[BEGINNING BALANCE]])-1)),"")</f>
        <v>21126.774910264692</v>
      </c>
      <c r="E107" s="3">
        <f>IF(PaymentSchedule[[#This Row],[PMT NO]]&lt;&gt;"",ScheduledPayment,"")</f>
        <v>944.54497742882882</v>
      </c>
      <c r="F10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7" s="3">
        <f>IF(PaymentSchedule[[#This Row],[PMT NO]]&lt;&gt;"",PaymentSchedule[[#This Row],[TOTAL PAYMENT]]-PaymentSchedule[[#This Row],[INTEREST]],"")</f>
        <v>759.68569696401278</v>
      </c>
      <c r="I107" s="3">
        <f>IF(PaymentSchedule[[#This Row],[PMT NO]]&lt;&gt;"",PaymentSchedule[[#This Row],[BEGINNING BALANCE]]*(InterestRate/PaymentsPerYear),"")</f>
        <v>184.85928046481604</v>
      </c>
      <c r="J10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20367.089213300678</v>
      </c>
      <c r="K107" s="3">
        <f>IF(PaymentSchedule[[#This Row],[PMT NO]]&lt;&gt;"",SUM(INDEX(PaymentSchedule[INTEREST],1,1):PaymentSchedule[[#This Row],[INTEREST]]),"")</f>
        <v>41043.407046468252</v>
      </c>
      <c r="M107" s="6">
        <f>+M106+PaymentSchedule[[#This Row],[PRINCIPAL]]</f>
        <v>49632.9107866993</v>
      </c>
    </row>
    <row r="108" spans="2:13" x14ac:dyDescent="0.25">
      <c r="B108" s="5">
        <f>IF(LoanIsGood,IF(ROW()-ROW(PaymentSchedule[[#Headers],[PMT NO]])&gt;ScheduledNumberOfPayments,"",ROW()-ROW(PaymentSchedule[[#Headers],[PMT NO]])),"")</f>
        <v>97</v>
      </c>
      <c r="C108" s="4">
        <f>IF(PaymentSchedule[[#This Row],[PMT NO]]&lt;&gt;"",EOMONTH(LoanStartDate,ROW(PaymentSchedule[[#This Row],[PMT NO]])-ROW(PaymentSchedule[[#Headers],[PMT NO]])-2)+DAY(LoanStartDate),"")</f>
        <v>48245</v>
      </c>
      <c r="D108" s="3">
        <f>IF(PaymentSchedule[[#This Row],[PMT NO]]&lt;&gt;"",IF(ROW()-ROW(PaymentSchedule[[#Headers],[BEGINNING BALANCE]])=1,LoanAmount,INDEX(PaymentSchedule[ENDING BALANCE],ROW()-ROW(PaymentSchedule[[#Headers],[BEGINNING BALANCE]])-1)),"")</f>
        <v>20367.089213300678</v>
      </c>
      <c r="E108" s="3">
        <f>IF(PaymentSchedule[[#This Row],[PMT NO]]&lt;&gt;"",ScheduledPayment,"")</f>
        <v>944.54497742882882</v>
      </c>
      <c r="F10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8" s="3">
        <f>IF(PaymentSchedule[[#This Row],[PMT NO]]&lt;&gt;"",PaymentSchedule[[#This Row],[TOTAL PAYMENT]]-PaymentSchedule[[#This Row],[INTEREST]],"")</f>
        <v>766.33294681244786</v>
      </c>
      <c r="I108" s="3">
        <f>IF(PaymentSchedule[[#This Row],[PMT NO]]&lt;&gt;"",PaymentSchedule[[#This Row],[BEGINNING BALANCE]]*(InterestRate/PaymentsPerYear),"")</f>
        <v>178.21203061638093</v>
      </c>
      <c r="J10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19600.756266488232</v>
      </c>
      <c r="K108" s="3">
        <f>IF(PaymentSchedule[[#This Row],[PMT NO]]&lt;&gt;"",SUM(INDEX(PaymentSchedule[INTEREST],1,1):PaymentSchedule[[#This Row],[INTEREST]]),"")</f>
        <v>41221.61907708463</v>
      </c>
      <c r="M108" s="6">
        <f>+M107+PaymentSchedule[[#This Row],[PRINCIPAL]]</f>
        <v>50399.24373351175</v>
      </c>
    </row>
    <row r="109" spans="2:13" x14ac:dyDescent="0.25">
      <c r="B109" s="5">
        <f>IF(LoanIsGood,IF(ROW()-ROW(PaymentSchedule[[#Headers],[PMT NO]])&gt;ScheduledNumberOfPayments,"",ROW()-ROW(PaymentSchedule[[#Headers],[PMT NO]])),"")</f>
        <v>98</v>
      </c>
      <c r="C109" s="4">
        <f>IF(PaymentSchedule[[#This Row],[PMT NO]]&lt;&gt;"",EOMONTH(LoanStartDate,ROW(PaymentSchedule[[#This Row],[PMT NO]])-ROW(PaymentSchedule[[#Headers],[PMT NO]])-2)+DAY(LoanStartDate),"")</f>
        <v>48274</v>
      </c>
      <c r="D109" s="3">
        <f>IF(PaymentSchedule[[#This Row],[PMT NO]]&lt;&gt;"",IF(ROW()-ROW(PaymentSchedule[[#Headers],[BEGINNING BALANCE]])=1,LoanAmount,INDEX(PaymentSchedule[ENDING BALANCE],ROW()-ROW(PaymentSchedule[[#Headers],[BEGINNING BALANCE]])-1)),"")</f>
        <v>19600.756266488232</v>
      </c>
      <c r="E109" s="3">
        <f>IF(PaymentSchedule[[#This Row],[PMT NO]]&lt;&gt;"",ScheduledPayment,"")</f>
        <v>944.54497742882882</v>
      </c>
      <c r="F10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09" s="3">
        <f>IF(PaymentSchedule[[#This Row],[PMT NO]]&lt;&gt;"",PaymentSchedule[[#This Row],[TOTAL PAYMENT]]-PaymentSchedule[[#This Row],[INTEREST]],"")</f>
        <v>773.03836009705674</v>
      </c>
      <c r="I109" s="3">
        <f>IF(PaymentSchedule[[#This Row],[PMT NO]]&lt;&gt;"",PaymentSchedule[[#This Row],[BEGINNING BALANCE]]*(InterestRate/PaymentsPerYear),"")</f>
        <v>171.50661733177202</v>
      </c>
      <c r="J10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18827.717906391175</v>
      </c>
      <c r="K109" s="3">
        <f>IF(PaymentSchedule[[#This Row],[PMT NO]]&lt;&gt;"",SUM(INDEX(PaymentSchedule[INTEREST],1,1):PaymentSchedule[[#This Row],[INTEREST]]),"")</f>
        <v>41393.125694416405</v>
      </c>
      <c r="M109" s="6">
        <f>+M108+PaymentSchedule[[#This Row],[PRINCIPAL]]</f>
        <v>51172.28209360881</v>
      </c>
    </row>
    <row r="110" spans="2:13" x14ac:dyDescent="0.25">
      <c r="B110" s="5">
        <f>IF(LoanIsGood,IF(ROW()-ROW(PaymentSchedule[[#Headers],[PMT NO]])&gt;ScheduledNumberOfPayments,"",ROW()-ROW(PaymentSchedule[[#Headers],[PMT NO]])),"")</f>
        <v>99</v>
      </c>
      <c r="C110" s="4">
        <f>IF(PaymentSchedule[[#This Row],[PMT NO]]&lt;&gt;"",EOMONTH(LoanStartDate,ROW(PaymentSchedule[[#This Row],[PMT NO]])-ROW(PaymentSchedule[[#Headers],[PMT NO]])-2)+DAY(LoanStartDate),"")</f>
        <v>48305</v>
      </c>
      <c r="D110" s="3">
        <f>IF(PaymentSchedule[[#This Row],[PMT NO]]&lt;&gt;"",IF(ROW()-ROW(PaymentSchedule[[#Headers],[BEGINNING BALANCE]])=1,LoanAmount,INDEX(PaymentSchedule[ENDING BALANCE],ROW()-ROW(PaymentSchedule[[#Headers],[BEGINNING BALANCE]])-1)),"")</f>
        <v>18827.717906391175</v>
      </c>
      <c r="E110" s="3">
        <f>IF(PaymentSchedule[[#This Row],[PMT NO]]&lt;&gt;"",ScheduledPayment,"")</f>
        <v>944.54497742882882</v>
      </c>
      <c r="F11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0" s="3">
        <f>IF(PaymentSchedule[[#This Row],[PMT NO]]&lt;&gt;"",PaymentSchedule[[#This Row],[TOTAL PAYMENT]]-PaymentSchedule[[#This Row],[INTEREST]],"")</f>
        <v>779.80244574790606</v>
      </c>
      <c r="I110" s="3">
        <f>IF(PaymentSchedule[[#This Row],[PMT NO]]&lt;&gt;"",PaymentSchedule[[#This Row],[BEGINNING BALANCE]]*(InterestRate/PaymentsPerYear),"")</f>
        <v>164.74253168092278</v>
      </c>
      <c r="J11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18047.915460643268</v>
      </c>
      <c r="K110" s="3">
        <f>IF(PaymentSchedule[[#This Row],[PMT NO]]&lt;&gt;"",SUM(INDEX(PaymentSchedule[INTEREST],1,1):PaymentSchedule[[#This Row],[INTEREST]]),"")</f>
        <v>41557.868226097329</v>
      </c>
      <c r="M110" s="6">
        <f>+M109+PaymentSchedule[[#This Row],[PRINCIPAL]]</f>
        <v>51952.084539356714</v>
      </c>
    </row>
    <row r="111" spans="2:13" x14ac:dyDescent="0.25">
      <c r="B111" s="5">
        <f>IF(LoanIsGood,IF(ROW()-ROW(PaymentSchedule[[#Headers],[PMT NO]])&gt;ScheduledNumberOfPayments,"",ROW()-ROW(PaymentSchedule[[#Headers],[PMT NO]])),"")</f>
        <v>100</v>
      </c>
      <c r="C111" s="4">
        <f>IF(PaymentSchedule[[#This Row],[PMT NO]]&lt;&gt;"",EOMONTH(LoanStartDate,ROW(PaymentSchedule[[#This Row],[PMT NO]])-ROW(PaymentSchedule[[#Headers],[PMT NO]])-2)+DAY(LoanStartDate),"")</f>
        <v>48335</v>
      </c>
      <c r="D111" s="3">
        <f>IF(PaymentSchedule[[#This Row],[PMT NO]]&lt;&gt;"",IF(ROW()-ROW(PaymentSchedule[[#Headers],[BEGINNING BALANCE]])=1,LoanAmount,INDEX(PaymentSchedule[ENDING BALANCE],ROW()-ROW(PaymentSchedule[[#Headers],[BEGINNING BALANCE]])-1)),"")</f>
        <v>18047.915460643268</v>
      </c>
      <c r="E111" s="3">
        <f>IF(PaymentSchedule[[#This Row],[PMT NO]]&lt;&gt;"",ScheduledPayment,"")</f>
        <v>944.54497742882882</v>
      </c>
      <c r="F11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1" s="3">
        <f>IF(PaymentSchedule[[#This Row],[PMT NO]]&lt;&gt;"",PaymentSchedule[[#This Row],[TOTAL PAYMENT]]-PaymentSchedule[[#This Row],[INTEREST]],"")</f>
        <v>786.62571714820024</v>
      </c>
      <c r="I111" s="3">
        <f>IF(PaymentSchedule[[#This Row],[PMT NO]]&lt;&gt;"",PaymentSchedule[[#This Row],[BEGINNING BALANCE]]*(InterestRate/PaymentsPerYear),"")</f>
        <v>157.91926028062858</v>
      </c>
      <c r="J11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17261.289743495068</v>
      </c>
      <c r="K111" s="3">
        <f>IF(PaymentSchedule[[#This Row],[PMT NO]]&lt;&gt;"",SUM(INDEX(PaymentSchedule[INTEREST],1,1):PaymentSchedule[[#This Row],[INTEREST]]),"")</f>
        <v>41715.787486377958</v>
      </c>
      <c r="M111" s="6">
        <f>+M110+PaymentSchedule[[#This Row],[PRINCIPAL]]</f>
        <v>52738.710256504914</v>
      </c>
    </row>
    <row r="112" spans="2:13" x14ac:dyDescent="0.25">
      <c r="B112" s="5">
        <f>IF(LoanIsGood,IF(ROW()-ROW(PaymentSchedule[[#Headers],[PMT NO]])&gt;ScheduledNumberOfPayments,"",ROW()-ROW(PaymentSchedule[[#Headers],[PMT NO]])),"")</f>
        <v>101</v>
      </c>
      <c r="C112" s="4">
        <f>IF(PaymentSchedule[[#This Row],[PMT NO]]&lt;&gt;"",EOMONTH(LoanStartDate,ROW(PaymentSchedule[[#This Row],[PMT NO]])-ROW(PaymentSchedule[[#Headers],[PMT NO]])-2)+DAY(LoanStartDate),"")</f>
        <v>48366</v>
      </c>
      <c r="D112" s="3">
        <f>IF(PaymentSchedule[[#This Row],[PMT NO]]&lt;&gt;"",IF(ROW()-ROW(PaymentSchedule[[#Headers],[BEGINNING BALANCE]])=1,LoanAmount,INDEX(PaymentSchedule[ENDING BALANCE],ROW()-ROW(PaymentSchedule[[#Headers],[BEGINNING BALANCE]])-1)),"")</f>
        <v>17261.289743495068</v>
      </c>
      <c r="E112" s="3">
        <f>IF(PaymentSchedule[[#This Row],[PMT NO]]&lt;&gt;"",ScheduledPayment,"")</f>
        <v>944.54497742882882</v>
      </c>
      <c r="F11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2" s="3">
        <f>IF(PaymentSchedule[[#This Row],[PMT NO]]&lt;&gt;"",PaymentSchedule[[#This Row],[TOTAL PAYMENT]]-PaymentSchedule[[#This Row],[INTEREST]],"")</f>
        <v>793.50869217324703</v>
      </c>
      <c r="I112" s="3">
        <f>IF(PaymentSchedule[[#This Row],[PMT NO]]&lt;&gt;"",PaymentSchedule[[#This Row],[BEGINNING BALANCE]]*(InterestRate/PaymentsPerYear),"")</f>
        <v>151.03628525558184</v>
      </c>
      <c r="J11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16467.781051321821</v>
      </c>
      <c r="K112" s="3">
        <f>IF(PaymentSchedule[[#This Row],[PMT NO]]&lt;&gt;"",SUM(INDEX(PaymentSchedule[INTEREST],1,1):PaymentSchedule[[#This Row],[INTEREST]]),"")</f>
        <v>41866.823771633542</v>
      </c>
      <c r="M112" s="6">
        <f>+M111+PaymentSchedule[[#This Row],[PRINCIPAL]]</f>
        <v>53532.218948678157</v>
      </c>
    </row>
    <row r="113" spans="2:13" x14ac:dyDescent="0.25">
      <c r="B113" s="5">
        <f>IF(LoanIsGood,IF(ROW()-ROW(PaymentSchedule[[#Headers],[PMT NO]])&gt;ScheduledNumberOfPayments,"",ROW()-ROW(PaymentSchedule[[#Headers],[PMT NO]])),"")</f>
        <v>102</v>
      </c>
      <c r="C113" s="4">
        <f>IF(PaymentSchedule[[#This Row],[PMT NO]]&lt;&gt;"",EOMONTH(LoanStartDate,ROW(PaymentSchedule[[#This Row],[PMT NO]])-ROW(PaymentSchedule[[#Headers],[PMT NO]])-2)+DAY(LoanStartDate),"")</f>
        <v>48396</v>
      </c>
      <c r="D113" s="3">
        <f>IF(PaymentSchedule[[#This Row],[PMT NO]]&lt;&gt;"",IF(ROW()-ROW(PaymentSchedule[[#Headers],[BEGINNING BALANCE]])=1,LoanAmount,INDEX(PaymentSchedule[ENDING BALANCE],ROW()-ROW(PaymentSchedule[[#Headers],[BEGINNING BALANCE]])-1)),"")</f>
        <v>16467.781051321821</v>
      </c>
      <c r="E113" s="3">
        <f>IF(PaymentSchedule[[#This Row],[PMT NO]]&lt;&gt;"",ScheduledPayment,"")</f>
        <v>944.54497742882882</v>
      </c>
      <c r="F11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3" s="3">
        <f>IF(PaymentSchedule[[#This Row],[PMT NO]]&lt;&gt;"",PaymentSchedule[[#This Row],[TOTAL PAYMENT]]-PaymentSchedule[[#This Row],[INTEREST]],"")</f>
        <v>800.45189322976285</v>
      </c>
      <c r="I113" s="3">
        <f>IF(PaymentSchedule[[#This Row],[PMT NO]]&lt;&gt;"",PaymentSchedule[[#This Row],[BEGINNING BALANCE]]*(InterestRate/PaymentsPerYear),"")</f>
        <v>144.09308419906591</v>
      </c>
      <c r="J11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15667.329158092058</v>
      </c>
      <c r="K113" s="3">
        <f>IF(PaymentSchedule[[#This Row],[PMT NO]]&lt;&gt;"",SUM(INDEX(PaymentSchedule[INTEREST],1,1):PaymentSchedule[[#This Row],[INTEREST]]),"")</f>
        <v>42010.916855832606</v>
      </c>
      <c r="M113" s="6">
        <f>+M112+PaymentSchedule[[#This Row],[PRINCIPAL]]</f>
        <v>54332.670841907922</v>
      </c>
    </row>
    <row r="114" spans="2:13" x14ac:dyDescent="0.25">
      <c r="B114" s="5">
        <f>IF(LoanIsGood,IF(ROW()-ROW(PaymentSchedule[[#Headers],[PMT NO]])&gt;ScheduledNumberOfPayments,"",ROW()-ROW(PaymentSchedule[[#Headers],[PMT NO]])),"")</f>
        <v>103</v>
      </c>
      <c r="C114" s="4">
        <f>IF(PaymentSchedule[[#This Row],[PMT NO]]&lt;&gt;"",EOMONTH(LoanStartDate,ROW(PaymentSchedule[[#This Row],[PMT NO]])-ROW(PaymentSchedule[[#Headers],[PMT NO]])-2)+DAY(LoanStartDate),"")</f>
        <v>48427</v>
      </c>
      <c r="D114" s="3">
        <f>IF(PaymentSchedule[[#This Row],[PMT NO]]&lt;&gt;"",IF(ROW()-ROW(PaymentSchedule[[#Headers],[BEGINNING BALANCE]])=1,LoanAmount,INDEX(PaymentSchedule[ENDING BALANCE],ROW()-ROW(PaymentSchedule[[#Headers],[BEGINNING BALANCE]])-1)),"")</f>
        <v>15667.329158092058</v>
      </c>
      <c r="E114" s="3">
        <f>IF(PaymentSchedule[[#This Row],[PMT NO]]&lt;&gt;"",ScheduledPayment,"")</f>
        <v>944.54497742882882</v>
      </c>
      <c r="F11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4" s="3">
        <f>IF(PaymentSchedule[[#This Row],[PMT NO]]&lt;&gt;"",PaymentSchedule[[#This Row],[TOTAL PAYMENT]]-PaymentSchedule[[#This Row],[INTEREST]],"")</f>
        <v>807.45584729552331</v>
      </c>
      <c r="I114" s="3">
        <f>IF(PaymentSchedule[[#This Row],[PMT NO]]&lt;&gt;"",PaymentSchedule[[#This Row],[BEGINNING BALANCE]]*(InterestRate/PaymentsPerYear),"")</f>
        <v>137.0891301333055</v>
      </c>
      <c r="J11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14859.873310796534</v>
      </c>
      <c r="K114" s="3">
        <f>IF(PaymentSchedule[[#This Row],[PMT NO]]&lt;&gt;"",SUM(INDEX(PaymentSchedule[INTEREST],1,1):PaymentSchedule[[#This Row],[INTEREST]]),"")</f>
        <v>42148.005985965909</v>
      </c>
      <c r="M114" s="6">
        <f>+M113+PaymentSchedule[[#This Row],[PRINCIPAL]]</f>
        <v>55140.126689203447</v>
      </c>
    </row>
    <row r="115" spans="2:13" x14ac:dyDescent="0.25">
      <c r="B115" s="5">
        <f>IF(LoanIsGood,IF(ROW()-ROW(PaymentSchedule[[#Headers],[PMT NO]])&gt;ScheduledNumberOfPayments,"",ROW()-ROW(PaymentSchedule[[#Headers],[PMT NO]])),"")</f>
        <v>104</v>
      </c>
      <c r="C115" s="4">
        <f>IF(PaymentSchedule[[#This Row],[PMT NO]]&lt;&gt;"",EOMONTH(LoanStartDate,ROW(PaymentSchedule[[#This Row],[PMT NO]])-ROW(PaymentSchedule[[#Headers],[PMT NO]])-2)+DAY(LoanStartDate),"")</f>
        <v>48458</v>
      </c>
      <c r="D115" s="3">
        <f>IF(PaymentSchedule[[#This Row],[PMT NO]]&lt;&gt;"",IF(ROW()-ROW(PaymentSchedule[[#Headers],[BEGINNING BALANCE]])=1,LoanAmount,INDEX(PaymentSchedule[ENDING BALANCE],ROW()-ROW(PaymentSchedule[[#Headers],[BEGINNING BALANCE]])-1)),"")</f>
        <v>14859.873310796534</v>
      </c>
      <c r="E115" s="3">
        <f>IF(PaymentSchedule[[#This Row],[PMT NO]]&lt;&gt;"",ScheduledPayment,"")</f>
        <v>944.54497742882882</v>
      </c>
      <c r="F11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5" s="3">
        <f>IF(PaymentSchedule[[#This Row],[PMT NO]]&lt;&gt;"",PaymentSchedule[[#This Row],[TOTAL PAYMENT]]-PaymentSchedule[[#This Row],[INTEREST]],"")</f>
        <v>814.5210859593592</v>
      </c>
      <c r="I115" s="3">
        <f>IF(PaymentSchedule[[#This Row],[PMT NO]]&lt;&gt;"",PaymentSchedule[[#This Row],[BEGINNING BALANCE]]*(InterestRate/PaymentsPerYear),"")</f>
        <v>130.02389146946967</v>
      </c>
      <c r="J11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14045.352224837176</v>
      </c>
      <c r="K115" s="3">
        <f>IF(PaymentSchedule[[#This Row],[PMT NO]]&lt;&gt;"",SUM(INDEX(PaymentSchedule[INTEREST],1,1):PaymentSchedule[[#This Row],[INTEREST]]),"")</f>
        <v>42278.02987743538</v>
      </c>
      <c r="M115" s="6">
        <f>+M114+PaymentSchedule[[#This Row],[PRINCIPAL]]</f>
        <v>55954.647775162804</v>
      </c>
    </row>
    <row r="116" spans="2:13" x14ac:dyDescent="0.25">
      <c r="B116" s="5">
        <f>IF(LoanIsGood,IF(ROW()-ROW(PaymentSchedule[[#Headers],[PMT NO]])&gt;ScheduledNumberOfPayments,"",ROW()-ROW(PaymentSchedule[[#Headers],[PMT NO]])),"")</f>
        <v>105</v>
      </c>
      <c r="C116" s="4">
        <f>IF(PaymentSchedule[[#This Row],[PMT NO]]&lt;&gt;"",EOMONTH(LoanStartDate,ROW(PaymentSchedule[[#This Row],[PMT NO]])-ROW(PaymentSchedule[[#Headers],[PMT NO]])-2)+DAY(LoanStartDate),"")</f>
        <v>48488</v>
      </c>
      <c r="D116" s="3">
        <f>IF(PaymentSchedule[[#This Row],[PMT NO]]&lt;&gt;"",IF(ROW()-ROW(PaymentSchedule[[#Headers],[BEGINNING BALANCE]])=1,LoanAmount,INDEX(PaymentSchedule[ENDING BALANCE],ROW()-ROW(PaymentSchedule[[#Headers],[BEGINNING BALANCE]])-1)),"")</f>
        <v>14045.352224837176</v>
      </c>
      <c r="E116" s="3">
        <f>IF(PaymentSchedule[[#This Row],[PMT NO]]&lt;&gt;"",ScheduledPayment,"")</f>
        <v>944.54497742882882</v>
      </c>
      <c r="F11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6" s="3">
        <f>IF(PaymentSchedule[[#This Row],[PMT NO]]&lt;&gt;"",PaymentSchedule[[#This Row],[TOTAL PAYMENT]]-PaymentSchedule[[#This Row],[INTEREST]],"")</f>
        <v>821.64814546150353</v>
      </c>
      <c r="I116" s="3">
        <f>IF(PaymentSchedule[[#This Row],[PMT NO]]&lt;&gt;"",PaymentSchedule[[#This Row],[BEGINNING BALANCE]]*(InterestRate/PaymentsPerYear),"")</f>
        <v>122.89683196732527</v>
      </c>
      <c r="J11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13223.704079375671</v>
      </c>
      <c r="K116" s="3">
        <f>IF(PaymentSchedule[[#This Row],[PMT NO]]&lt;&gt;"",SUM(INDEX(PaymentSchedule[INTEREST],1,1):PaymentSchedule[[#This Row],[INTEREST]]),"")</f>
        <v>42400.926709402702</v>
      </c>
      <c r="M116" s="6">
        <f>+M115+PaymentSchedule[[#This Row],[PRINCIPAL]]</f>
        <v>56776.29592062431</v>
      </c>
    </row>
    <row r="117" spans="2:13" x14ac:dyDescent="0.25">
      <c r="B117" s="5">
        <f>IF(LoanIsGood,IF(ROW()-ROW(PaymentSchedule[[#Headers],[PMT NO]])&gt;ScheduledNumberOfPayments,"",ROW()-ROW(PaymentSchedule[[#Headers],[PMT NO]])),"")</f>
        <v>106</v>
      </c>
      <c r="C117" s="4">
        <f>IF(PaymentSchedule[[#This Row],[PMT NO]]&lt;&gt;"",EOMONTH(LoanStartDate,ROW(PaymentSchedule[[#This Row],[PMT NO]])-ROW(PaymentSchedule[[#Headers],[PMT NO]])-2)+DAY(LoanStartDate),"")</f>
        <v>48519</v>
      </c>
      <c r="D117" s="3">
        <f>IF(PaymentSchedule[[#This Row],[PMT NO]]&lt;&gt;"",IF(ROW()-ROW(PaymentSchedule[[#Headers],[BEGINNING BALANCE]])=1,LoanAmount,INDEX(PaymentSchedule[ENDING BALANCE],ROW()-ROW(PaymentSchedule[[#Headers],[BEGINNING BALANCE]])-1)),"")</f>
        <v>13223.704079375671</v>
      </c>
      <c r="E117" s="3">
        <f>IF(PaymentSchedule[[#This Row],[PMT NO]]&lt;&gt;"",ScheduledPayment,"")</f>
        <v>944.54497742882882</v>
      </c>
      <c r="F11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7" s="3">
        <f>IF(PaymentSchedule[[#This Row],[PMT NO]]&lt;&gt;"",PaymentSchedule[[#This Row],[TOTAL PAYMENT]]-PaymentSchedule[[#This Row],[INTEREST]],"")</f>
        <v>828.83756673429173</v>
      </c>
      <c r="I117" s="3">
        <f>IF(PaymentSchedule[[#This Row],[PMT NO]]&lt;&gt;"",PaymentSchedule[[#This Row],[BEGINNING BALANCE]]*(InterestRate/PaymentsPerYear),"")</f>
        <v>115.70741069453712</v>
      </c>
      <c r="J11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12394.86651264138</v>
      </c>
      <c r="K117" s="3">
        <f>IF(PaymentSchedule[[#This Row],[PMT NO]]&lt;&gt;"",SUM(INDEX(PaymentSchedule[INTEREST],1,1):PaymentSchedule[[#This Row],[INTEREST]]),"")</f>
        <v>42516.634120097238</v>
      </c>
      <c r="M117" s="6">
        <f>+M116+PaymentSchedule[[#This Row],[PRINCIPAL]]</f>
        <v>57605.133487358602</v>
      </c>
    </row>
    <row r="118" spans="2:13" x14ac:dyDescent="0.25">
      <c r="B118" s="5">
        <f>IF(LoanIsGood,IF(ROW()-ROW(PaymentSchedule[[#Headers],[PMT NO]])&gt;ScheduledNumberOfPayments,"",ROW()-ROW(PaymentSchedule[[#Headers],[PMT NO]])),"")</f>
        <v>107</v>
      </c>
      <c r="C118" s="4">
        <f>IF(PaymentSchedule[[#This Row],[PMT NO]]&lt;&gt;"",EOMONTH(LoanStartDate,ROW(PaymentSchedule[[#This Row],[PMT NO]])-ROW(PaymentSchedule[[#Headers],[PMT NO]])-2)+DAY(LoanStartDate),"")</f>
        <v>48549</v>
      </c>
      <c r="D118" s="3">
        <f>IF(PaymentSchedule[[#This Row],[PMT NO]]&lt;&gt;"",IF(ROW()-ROW(PaymentSchedule[[#Headers],[BEGINNING BALANCE]])=1,LoanAmount,INDEX(PaymentSchedule[ENDING BALANCE],ROW()-ROW(PaymentSchedule[[#Headers],[BEGINNING BALANCE]])-1)),"")</f>
        <v>12394.86651264138</v>
      </c>
      <c r="E118" s="3">
        <f>IF(PaymentSchedule[[#This Row],[PMT NO]]&lt;&gt;"",ScheduledPayment,"")</f>
        <v>944.54497742882882</v>
      </c>
      <c r="F11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8" s="3">
        <f>IF(PaymentSchedule[[#This Row],[PMT NO]]&lt;&gt;"",PaymentSchedule[[#This Row],[TOTAL PAYMENT]]-PaymentSchedule[[#This Row],[INTEREST]],"")</f>
        <v>836.08989544321673</v>
      </c>
      <c r="I118" s="3">
        <f>IF(PaymentSchedule[[#This Row],[PMT NO]]&lt;&gt;"",PaymentSchedule[[#This Row],[BEGINNING BALANCE]]*(InterestRate/PaymentsPerYear),"")</f>
        <v>108.45508198561207</v>
      </c>
      <c r="J11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11558.776617198164</v>
      </c>
      <c r="K118" s="3">
        <f>IF(PaymentSchedule[[#This Row],[PMT NO]]&lt;&gt;"",SUM(INDEX(PaymentSchedule[INTEREST],1,1):PaymentSchedule[[#This Row],[INTEREST]]),"")</f>
        <v>42625.089202082847</v>
      </c>
      <c r="M118" s="6">
        <f>+M117+PaymentSchedule[[#This Row],[PRINCIPAL]]</f>
        <v>58441.223382801822</v>
      </c>
    </row>
    <row r="119" spans="2:13" x14ac:dyDescent="0.25">
      <c r="B119" s="5">
        <f>IF(LoanIsGood,IF(ROW()-ROW(PaymentSchedule[[#Headers],[PMT NO]])&gt;ScheduledNumberOfPayments,"",ROW()-ROW(PaymentSchedule[[#Headers],[PMT NO]])),"")</f>
        <v>108</v>
      </c>
      <c r="C119" s="4">
        <f>IF(PaymentSchedule[[#This Row],[PMT NO]]&lt;&gt;"",EOMONTH(LoanStartDate,ROW(PaymentSchedule[[#This Row],[PMT NO]])-ROW(PaymentSchedule[[#Headers],[PMT NO]])-2)+DAY(LoanStartDate),"")</f>
        <v>48580</v>
      </c>
      <c r="D119" s="3">
        <f>IF(PaymentSchedule[[#This Row],[PMT NO]]&lt;&gt;"",IF(ROW()-ROW(PaymentSchedule[[#Headers],[BEGINNING BALANCE]])=1,LoanAmount,INDEX(PaymentSchedule[ENDING BALANCE],ROW()-ROW(PaymentSchedule[[#Headers],[BEGINNING BALANCE]])-1)),"")</f>
        <v>11558.776617198164</v>
      </c>
      <c r="E119" s="3">
        <f>IF(PaymentSchedule[[#This Row],[PMT NO]]&lt;&gt;"",ScheduledPayment,"")</f>
        <v>944.54497742882882</v>
      </c>
      <c r="F11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19" s="3">
        <f>IF(PaymentSchedule[[#This Row],[PMT NO]]&lt;&gt;"",PaymentSchedule[[#This Row],[TOTAL PAYMENT]]-PaymentSchedule[[#This Row],[INTEREST]],"")</f>
        <v>843.40568202834493</v>
      </c>
      <c r="I119" s="3">
        <f>IF(PaymentSchedule[[#This Row],[PMT NO]]&lt;&gt;"",PaymentSchedule[[#This Row],[BEGINNING BALANCE]]*(InterestRate/PaymentsPerYear),"")</f>
        <v>101.13929540048392</v>
      </c>
      <c r="J11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10715.37093516982</v>
      </c>
      <c r="K119" s="3">
        <f>IF(PaymentSchedule[[#This Row],[PMT NO]]&lt;&gt;"",SUM(INDEX(PaymentSchedule[INTEREST],1,1):PaymentSchedule[[#This Row],[INTEREST]]),"")</f>
        <v>42726.228497483331</v>
      </c>
      <c r="M119" s="6">
        <f>+M118+PaymentSchedule[[#This Row],[PRINCIPAL]]</f>
        <v>59284.629064830166</v>
      </c>
    </row>
    <row r="120" spans="2:13" x14ac:dyDescent="0.25">
      <c r="B120" s="5">
        <f>IF(LoanIsGood,IF(ROW()-ROW(PaymentSchedule[[#Headers],[PMT NO]])&gt;ScheduledNumberOfPayments,"",ROW()-ROW(PaymentSchedule[[#Headers],[PMT NO]])),"")</f>
        <v>109</v>
      </c>
      <c r="C120" s="4">
        <f>IF(PaymentSchedule[[#This Row],[PMT NO]]&lt;&gt;"",EOMONTH(LoanStartDate,ROW(PaymentSchedule[[#This Row],[PMT NO]])-ROW(PaymentSchedule[[#Headers],[PMT NO]])-2)+DAY(LoanStartDate),"")</f>
        <v>48611</v>
      </c>
      <c r="D120" s="3">
        <f>IF(PaymentSchedule[[#This Row],[PMT NO]]&lt;&gt;"",IF(ROW()-ROW(PaymentSchedule[[#Headers],[BEGINNING BALANCE]])=1,LoanAmount,INDEX(PaymentSchedule[ENDING BALANCE],ROW()-ROW(PaymentSchedule[[#Headers],[BEGINNING BALANCE]])-1)),"")</f>
        <v>10715.37093516982</v>
      </c>
      <c r="E120" s="3">
        <f>IF(PaymentSchedule[[#This Row],[PMT NO]]&lt;&gt;"",ScheduledPayment,"")</f>
        <v>944.54497742882882</v>
      </c>
      <c r="F12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0" s="3">
        <f>IF(PaymentSchedule[[#This Row],[PMT NO]]&lt;&gt;"",PaymentSchedule[[#This Row],[TOTAL PAYMENT]]-PaymentSchedule[[#This Row],[INTEREST]],"")</f>
        <v>850.78548174609296</v>
      </c>
      <c r="I120" s="3">
        <f>IF(PaymentSchedule[[#This Row],[PMT NO]]&lt;&gt;"",PaymentSchedule[[#This Row],[BEGINNING BALANCE]]*(InterestRate/PaymentsPerYear),"")</f>
        <v>93.759495682735917</v>
      </c>
      <c r="J12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9864.585453423726</v>
      </c>
      <c r="K120" s="3">
        <f>IF(PaymentSchedule[[#This Row],[PMT NO]]&lt;&gt;"",SUM(INDEX(PaymentSchedule[INTEREST],1,1):PaymentSchedule[[#This Row],[INTEREST]]),"")</f>
        <v>42819.987993166069</v>
      </c>
      <c r="M120" s="6">
        <f>+M119+PaymentSchedule[[#This Row],[PRINCIPAL]]</f>
        <v>60135.414546576256</v>
      </c>
    </row>
    <row r="121" spans="2:13" x14ac:dyDescent="0.25">
      <c r="B121" s="5">
        <f>IF(LoanIsGood,IF(ROW()-ROW(PaymentSchedule[[#Headers],[PMT NO]])&gt;ScheduledNumberOfPayments,"",ROW()-ROW(PaymentSchedule[[#Headers],[PMT NO]])),"")</f>
        <v>110</v>
      </c>
      <c r="C121" s="4">
        <f>IF(PaymentSchedule[[#This Row],[PMT NO]]&lt;&gt;"",EOMONTH(LoanStartDate,ROW(PaymentSchedule[[#This Row],[PMT NO]])-ROW(PaymentSchedule[[#Headers],[PMT NO]])-2)+DAY(LoanStartDate),"")</f>
        <v>48639</v>
      </c>
      <c r="D121" s="3">
        <f>IF(PaymentSchedule[[#This Row],[PMT NO]]&lt;&gt;"",IF(ROW()-ROW(PaymentSchedule[[#Headers],[BEGINNING BALANCE]])=1,LoanAmount,INDEX(PaymentSchedule[ENDING BALANCE],ROW()-ROW(PaymentSchedule[[#Headers],[BEGINNING BALANCE]])-1)),"")</f>
        <v>9864.585453423726</v>
      </c>
      <c r="E121" s="3">
        <f>IF(PaymentSchedule[[#This Row],[PMT NO]]&lt;&gt;"",ScheduledPayment,"")</f>
        <v>944.54497742882882</v>
      </c>
      <c r="F12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1" s="3">
        <f>IF(PaymentSchedule[[#This Row],[PMT NO]]&lt;&gt;"",PaymentSchedule[[#This Row],[TOTAL PAYMENT]]-PaymentSchedule[[#This Row],[INTEREST]],"")</f>
        <v>858.22985471137122</v>
      </c>
      <c r="I121" s="3">
        <f>IF(PaymentSchedule[[#This Row],[PMT NO]]&lt;&gt;"",PaymentSchedule[[#This Row],[BEGINNING BALANCE]]*(InterestRate/PaymentsPerYear),"")</f>
        <v>86.315122717457598</v>
      </c>
      <c r="J12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9006.3555987123545</v>
      </c>
      <c r="K121" s="3">
        <f>IF(PaymentSchedule[[#This Row],[PMT NO]]&lt;&gt;"",SUM(INDEX(PaymentSchedule[INTEREST],1,1):PaymentSchedule[[#This Row],[INTEREST]]),"")</f>
        <v>42906.303115883529</v>
      </c>
      <c r="M121" s="6">
        <f>+M120+PaymentSchedule[[#This Row],[PRINCIPAL]]</f>
        <v>60993.644401287624</v>
      </c>
    </row>
    <row r="122" spans="2:13" x14ac:dyDescent="0.25">
      <c r="B122" s="5">
        <f>IF(LoanIsGood,IF(ROW()-ROW(PaymentSchedule[[#Headers],[PMT NO]])&gt;ScheduledNumberOfPayments,"",ROW()-ROW(PaymentSchedule[[#Headers],[PMT NO]])),"")</f>
        <v>111</v>
      </c>
      <c r="C122" s="4">
        <f>IF(PaymentSchedule[[#This Row],[PMT NO]]&lt;&gt;"",EOMONTH(LoanStartDate,ROW(PaymentSchedule[[#This Row],[PMT NO]])-ROW(PaymentSchedule[[#Headers],[PMT NO]])-2)+DAY(LoanStartDate),"")</f>
        <v>48670</v>
      </c>
      <c r="D122" s="3">
        <f>IF(PaymentSchedule[[#This Row],[PMT NO]]&lt;&gt;"",IF(ROW()-ROW(PaymentSchedule[[#Headers],[BEGINNING BALANCE]])=1,LoanAmount,INDEX(PaymentSchedule[ENDING BALANCE],ROW()-ROW(PaymentSchedule[[#Headers],[BEGINNING BALANCE]])-1)),"")</f>
        <v>9006.3555987123545</v>
      </c>
      <c r="E122" s="3">
        <f>IF(PaymentSchedule[[#This Row],[PMT NO]]&lt;&gt;"",ScheduledPayment,"")</f>
        <v>944.54497742882882</v>
      </c>
      <c r="F122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2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2" s="3">
        <f>IF(PaymentSchedule[[#This Row],[PMT NO]]&lt;&gt;"",PaymentSchedule[[#This Row],[TOTAL PAYMENT]]-PaymentSchedule[[#This Row],[INTEREST]],"")</f>
        <v>865.73936594009569</v>
      </c>
      <c r="I122" s="3">
        <f>IF(PaymentSchedule[[#This Row],[PMT NO]]&lt;&gt;"",PaymentSchedule[[#This Row],[BEGINNING BALANCE]]*(InterestRate/PaymentsPerYear),"")</f>
        <v>78.805611488733092</v>
      </c>
      <c r="J122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8140.6162327722586</v>
      </c>
      <c r="K122" s="3">
        <f>IF(PaymentSchedule[[#This Row],[PMT NO]]&lt;&gt;"",SUM(INDEX(PaymentSchedule[INTEREST],1,1):PaymentSchedule[[#This Row],[INTEREST]]),"")</f>
        <v>42985.108727372259</v>
      </c>
      <c r="M122" s="6">
        <f>+M121+PaymentSchedule[[#This Row],[PRINCIPAL]]</f>
        <v>61859.383767227722</v>
      </c>
    </row>
    <row r="123" spans="2:13" x14ac:dyDescent="0.25">
      <c r="B123" s="5">
        <f>IF(LoanIsGood,IF(ROW()-ROW(PaymentSchedule[[#Headers],[PMT NO]])&gt;ScheduledNumberOfPayments,"",ROW()-ROW(PaymentSchedule[[#Headers],[PMT NO]])),"")</f>
        <v>112</v>
      </c>
      <c r="C123" s="4">
        <f>IF(PaymentSchedule[[#This Row],[PMT NO]]&lt;&gt;"",EOMONTH(LoanStartDate,ROW(PaymentSchedule[[#This Row],[PMT NO]])-ROW(PaymentSchedule[[#Headers],[PMT NO]])-2)+DAY(LoanStartDate),"")</f>
        <v>48700</v>
      </c>
      <c r="D123" s="3">
        <f>IF(PaymentSchedule[[#This Row],[PMT NO]]&lt;&gt;"",IF(ROW()-ROW(PaymentSchedule[[#Headers],[BEGINNING BALANCE]])=1,LoanAmount,INDEX(PaymentSchedule[ENDING BALANCE],ROW()-ROW(PaymentSchedule[[#Headers],[BEGINNING BALANCE]])-1)),"")</f>
        <v>8140.6162327722586</v>
      </c>
      <c r="E123" s="3">
        <f>IF(PaymentSchedule[[#This Row],[PMT NO]]&lt;&gt;"",ScheduledPayment,"")</f>
        <v>944.54497742882882</v>
      </c>
      <c r="F123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3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3" s="3">
        <f>IF(PaymentSchedule[[#This Row],[PMT NO]]&lt;&gt;"",PaymentSchedule[[#This Row],[TOTAL PAYMENT]]-PaymentSchedule[[#This Row],[INTEREST]],"")</f>
        <v>873.31458539207154</v>
      </c>
      <c r="I123" s="3">
        <f>IF(PaymentSchedule[[#This Row],[PMT NO]]&lt;&gt;"",PaymentSchedule[[#This Row],[BEGINNING BALANCE]]*(InterestRate/PaymentsPerYear),"")</f>
        <v>71.230392036757252</v>
      </c>
      <c r="J123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7267.3016473801872</v>
      </c>
      <c r="K123" s="3">
        <f>IF(PaymentSchedule[[#This Row],[PMT NO]]&lt;&gt;"",SUM(INDEX(PaymentSchedule[INTEREST],1,1):PaymentSchedule[[#This Row],[INTEREST]]),"")</f>
        <v>43056.339119409015</v>
      </c>
      <c r="M123" s="6">
        <f>+M122+PaymentSchedule[[#This Row],[PRINCIPAL]]</f>
        <v>62732.698352619795</v>
      </c>
    </row>
    <row r="124" spans="2:13" x14ac:dyDescent="0.25">
      <c r="B124" s="5">
        <f>IF(LoanIsGood,IF(ROW()-ROW(PaymentSchedule[[#Headers],[PMT NO]])&gt;ScheduledNumberOfPayments,"",ROW()-ROW(PaymentSchedule[[#Headers],[PMT NO]])),"")</f>
        <v>113</v>
      </c>
      <c r="C124" s="4">
        <f>IF(PaymentSchedule[[#This Row],[PMT NO]]&lt;&gt;"",EOMONTH(LoanStartDate,ROW(PaymentSchedule[[#This Row],[PMT NO]])-ROW(PaymentSchedule[[#Headers],[PMT NO]])-2)+DAY(LoanStartDate),"")</f>
        <v>48731</v>
      </c>
      <c r="D124" s="3">
        <f>IF(PaymentSchedule[[#This Row],[PMT NO]]&lt;&gt;"",IF(ROW()-ROW(PaymentSchedule[[#Headers],[BEGINNING BALANCE]])=1,LoanAmount,INDEX(PaymentSchedule[ENDING BALANCE],ROW()-ROW(PaymentSchedule[[#Headers],[BEGINNING BALANCE]])-1)),"")</f>
        <v>7267.3016473801872</v>
      </c>
      <c r="E124" s="3">
        <f>IF(PaymentSchedule[[#This Row],[PMT NO]]&lt;&gt;"",ScheduledPayment,"")</f>
        <v>944.54497742882882</v>
      </c>
      <c r="F124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4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4" s="3">
        <f>IF(PaymentSchedule[[#This Row],[PMT NO]]&lt;&gt;"",PaymentSchedule[[#This Row],[TOTAL PAYMENT]]-PaymentSchedule[[#This Row],[INTEREST]],"")</f>
        <v>880.95608801425215</v>
      </c>
      <c r="I124" s="3">
        <f>IF(PaymentSchedule[[#This Row],[PMT NO]]&lt;&gt;"",PaymentSchedule[[#This Row],[BEGINNING BALANCE]]*(InterestRate/PaymentsPerYear),"")</f>
        <v>63.588889414576634</v>
      </c>
      <c r="J124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6386.3455593659346</v>
      </c>
      <c r="K124" s="3">
        <f>IF(PaymentSchedule[[#This Row],[PMT NO]]&lt;&gt;"",SUM(INDEX(PaymentSchedule[INTEREST],1,1):PaymentSchedule[[#This Row],[INTEREST]]),"")</f>
        <v>43119.92800882359</v>
      </c>
      <c r="M124" s="6">
        <f>+M123+PaymentSchedule[[#This Row],[PRINCIPAL]]</f>
        <v>63613.654440634047</v>
      </c>
    </row>
    <row r="125" spans="2:13" x14ac:dyDescent="0.25">
      <c r="B125" s="5">
        <f>IF(LoanIsGood,IF(ROW()-ROW(PaymentSchedule[[#Headers],[PMT NO]])&gt;ScheduledNumberOfPayments,"",ROW()-ROW(PaymentSchedule[[#Headers],[PMT NO]])),"")</f>
        <v>114</v>
      </c>
      <c r="C125" s="4">
        <f>IF(PaymentSchedule[[#This Row],[PMT NO]]&lt;&gt;"",EOMONTH(LoanStartDate,ROW(PaymentSchedule[[#This Row],[PMT NO]])-ROW(PaymentSchedule[[#Headers],[PMT NO]])-2)+DAY(LoanStartDate),"")</f>
        <v>48761</v>
      </c>
      <c r="D125" s="3">
        <f>IF(PaymentSchedule[[#This Row],[PMT NO]]&lt;&gt;"",IF(ROW()-ROW(PaymentSchedule[[#Headers],[BEGINNING BALANCE]])=1,LoanAmount,INDEX(PaymentSchedule[ENDING BALANCE],ROW()-ROW(PaymentSchedule[[#Headers],[BEGINNING BALANCE]])-1)),"")</f>
        <v>6386.3455593659346</v>
      </c>
      <c r="E125" s="3">
        <f>IF(PaymentSchedule[[#This Row],[PMT NO]]&lt;&gt;"",ScheduledPayment,"")</f>
        <v>944.54497742882882</v>
      </c>
      <c r="F125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5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5" s="3">
        <f>IF(PaymentSchedule[[#This Row],[PMT NO]]&lt;&gt;"",PaymentSchedule[[#This Row],[TOTAL PAYMENT]]-PaymentSchedule[[#This Row],[INTEREST]],"")</f>
        <v>888.66445378437686</v>
      </c>
      <c r="I125" s="3">
        <f>IF(PaymentSchedule[[#This Row],[PMT NO]]&lt;&gt;"",PaymentSchedule[[#This Row],[BEGINNING BALANCE]]*(InterestRate/PaymentsPerYear),"")</f>
        <v>55.88052364445192</v>
      </c>
      <c r="J125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5497.6811055815579</v>
      </c>
      <c r="K125" s="3">
        <f>IF(PaymentSchedule[[#This Row],[PMT NO]]&lt;&gt;"",SUM(INDEX(PaymentSchedule[INTEREST],1,1):PaymentSchedule[[#This Row],[INTEREST]]),"")</f>
        <v>43175.808532468043</v>
      </c>
      <c r="M125" s="6">
        <f>+M124+PaymentSchedule[[#This Row],[PRINCIPAL]]</f>
        <v>64502.318894418422</v>
      </c>
    </row>
    <row r="126" spans="2:13" x14ac:dyDescent="0.25">
      <c r="B126" s="5">
        <f>IF(LoanIsGood,IF(ROW()-ROW(PaymentSchedule[[#Headers],[PMT NO]])&gt;ScheduledNumberOfPayments,"",ROW()-ROW(PaymentSchedule[[#Headers],[PMT NO]])),"")</f>
        <v>115</v>
      </c>
      <c r="C126" s="4">
        <f>IF(PaymentSchedule[[#This Row],[PMT NO]]&lt;&gt;"",EOMONTH(LoanStartDate,ROW(PaymentSchedule[[#This Row],[PMT NO]])-ROW(PaymentSchedule[[#Headers],[PMT NO]])-2)+DAY(LoanStartDate),"")</f>
        <v>48792</v>
      </c>
      <c r="D126" s="3">
        <f>IF(PaymentSchedule[[#This Row],[PMT NO]]&lt;&gt;"",IF(ROW()-ROW(PaymentSchedule[[#Headers],[BEGINNING BALANCE]])=1,LoanAmount,INDEX(PaymentSchedule[ENDING BALANCE],ROW()-ROW(PaymentSchedule[[#Headers],[BEGINNING BALANCE]])-1)),"")</f>
        <v>5497.6811055815579</v>
      </c>
      <c r="E126" s="3">
        <f>IF(PaymentSchedule[[#This Row],[PMT NO]]&lt;&gt;"",ScheduledPayment,"")</f>
        <v>944.54497742882882</v>
      </c>
      <c r="F126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6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6" s="3">
        <f>IF(PaymentSchedule[[#This Row],[PMT NO]]&lt;&gt;"",PaymentSchedule[[#This Row],[TOTAL PAYMENT]]-PaymentSchedule[[#This Row],[INTEREST]],"")</f>
        <v>896.44026775499015</v>
      </c>
      <c r="I126" s="3">
        <f>IF(PaymentSchedule[[#This Row],[PMT NO]]&lt;&gt;"",PaymentSchedule[[#This Row],[BEGINNING BALANCE]]*(InterestRate/PaymentsPerYear),"")</f>
        <v>48.104709673838627</v>
      </c>
      <c r="J126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4601.2408378265682</v>
      </c>
      <c r="K126" s="3">
        <f>IF(PaymentSchedule[[#This Row],[PMT NO]]&lt;&gt;"",SUM(INDEX(PaymentSchedule[INTEREST],1,1):PaymentSchedule[[#This Row],[INTEREST]]),"")</f>
        <v>43223.913242141884</v>
      </c>
      <c r="M126" s="6">
        <f>+M125+PaymentSchedule[[#This Row],[PRINCIPAL]]</f>
        <v>65398.75916217341</v>
      </c>
    </row>
    <row r="127" spans="2:13" x14ac:dyDescent="0.25">
      <c r="B127" s="5">
        <f>IF(LoanIsGood,IF(ROW()-ROW(PaymentSchedule[[#Headers],[PMT NO]])&gt;ScheduledNumberOfPayments,"",ROW()-ROW(PaymentSchedule[[#Headers],[PMT NO]])),"")</f>
        <v>116</v>
      </c>
      <c r="C127" s="4">
        <f>IF(PaymentSchedule[[#This Row],[PMT NO]]&lt;&gt;"",EOMONTH(LoanStartDate,ROW(PaymentSchedule[[#This Row],[PMT NO]])-ROW(PaymentSchedule[[#Headers],[PMT NO]])-2)+DAY(LoanStartDate),"")</f>
        <v>48823</v>
      </c>
      <c r="D127" s="3">
        <f>IF(PaymentSchedule[[#This Row],[PMT NO]]&lt;&gt;"",IF(ROW()-ROW(PaymentSchedule[[#Headers],[BEGINNING BALANCE]])=1,LoanAmount,INDEX(PaymentSchedule[ENDING BALANCE],ROW()-ROW(PaymentSchedule[[#Headers],[BEGINNING BALANCE]])-1)),"")</f>
        <v>4601.2408378265682</v>
      </c>
      <c r="E127" s="3">
        <f>IF(PaymentSchedule[[#This Row],[PMT NO]]&lt;&gt;"",ScheduledPayment,"")</f>
        <v>944.54497742882882</v>
      </c>
      <c r="F127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7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7" s="3">
        <f>IF(PaymentSchedule[[#This Row],[PMT NO]]&lt;&gt;"",PaymentSchedule[[#This Row],[TOTAL PAYMENT]]-PaymentSchedule[[#This Row],[INTEREST]],"")</f>
        <v>904.28412009784631</v>
      </c>
      <c r="I127" s="3">
        <f>IF(PaymentSchedule[[#This Row],[PMT NO]]&lt;&gt;"",PaymentSchedule[[#This Row],[BEGINNING BALANCE]]*(InterestRate/PaymentsPerYear),"")</f>
        <v>40.260857330982468</v>
      </c>
      <c r="J127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3696.9567177287217</v>
      </c>
      <c r="K127" s="3">
        <f>IF(PaymentSchedule[[#This Row],[PMT NO]]&lt;&gt;"",SUM(INDEX(PaymentSchedule[INTEREST],1,1):PaymentSchedule[[#This Row],[INTEREST]]),"")</f>
        <v>43264.174099472868</v>
      </c>
      <c r="M127" s="6">
        <f>+M126+PaymentSchedule[[#This Row],[PRINCIPAL]]</f>
        <v>66303.043282271261</v>
      </c>
    </row>
    <row r="128" spans="2:13" x14ac:dyDescent="0.25">
      <c r="B128" s="5">
        <f>IF(LoanIsGood,IF(ROW()-ROW(PaymentSchedule[[#Headers],[PMT NO]])&gt;ScheduledNumberOfPayments,"",ROW()-ROW(PaymentSchedule[[#Headers],[PMT NO]])),"")</f>
        <v>117</v>
      </c>
      <c r="C128" s="4">
        <f>IF(PaymentSchedule[[#This Row],[PMT NO]]&lt;&gt;"",EOMONTH(LoanStartDate,ROW(PaymentSchedule[[#This Row],[PMT NO]])-ROW(PaymentSchedule[[#Headers],[PMT NO]])-2)+DAY(LoanStartDate),"")</f>
        <v>48853</v>
      </c>
      <c r="D128" s="3">
        <f>IF(PaymentSchedule[[#This Row],[PMT NO]]&lt;&gt;"",IF(ROW()-ROW(PaymentSchedule[[#Headers],[BEGINNING BALANCE]])=1,LoanAmount,INDEX(PaymentSchedule[ENDING BALANCE],ROW()-ROW(PaymentSchedule[[#Headers],[BEGINNING BALANCE]])-1)),"")</f>
        <v>3696.9567177287217</v>
      </c>
      <c r="E128" s="3">
        <f>IF(PaymentSchedule[[#This Row],[PMT NO]]&lt;&gt;"",ScheduledPayment,"")</f>
        <v>944.54497742882882</v>
      </c>
      <c r="F128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8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8" s="3">
        <f>IF(PaymentSchedule[[#This Row],[PMT NO]]&lt;&gt;"",PaymentSchedule[[#This Row],[TOTAL PAYMENT]]-PaymentSchedule[[#This Row],[INTEREST]],"")</f>
        <v>912.19660614870247</v>
      </c>
      <c r="I128" s="3">
        <f>IF(PaymentSchedule[[#This Row],[PMT NO]]&lt;&gt;"",PaymentSchedule[[#This Row],[BEGINNING BALANCE]]*(InterestRate/PaymentsPerYear),"")</f>
        <v>32.348371280126315</v>
      </c>
      <c r="J128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2784.7601115800194</v>
      </c>
      <c r="K128" s="3">
        <f>IF(PaymentSchedule[[#This Row],[PMT NO]]&lt;&gt;"",SUM(INDEX(PaymentSchedule[INTEREST],1,1):PaymentSchedule[[#This Row],[INTEREST]]),"")</f>
        <v>43296.522470752992</v>
      </c>
      <c r="M128" s="6">
        <f>+M127+PaymentSchedule[[#This Row],[PRINCIPAL]]</f>
        <v>67215.239888419965</v>
      </c>
    </row>
    <row r="129" spans="2:13" x14ac:dyDescent="0.25">
      <c r="B129" s="5">
        <f>IF(LoanIsGood,IF(ROW()-ROW(PaymentSchedule[[#Headers],[PMT NO]])&gt;ScheduledNumberOfPayments,"",ROW()-ROW(PaymentSchedule[[#Headers],[PMT NO]])),"")</f>
        <v>118</v>
      </c>
      <c r="C129" s="4">
        <f>IF(PaymentSchedule[[#This Row],[PMT NO]]&lt;&gt;"",EOMONTH(LoanStartDate,ROW(PaymentSchedule[[#This Row],[PMT NO]])-ROW(PaymentSchedule[[#Headers],[PMT NO]])-2)+DAY(LoanStartDate),"")</f>
        <v>48884</v>
      </c>
      <c r="D129" s="3">
        <f>IF(PaymentSchedule[[#This Row],[PMT NO]]&lt;&gt;"",IF(ROW()-ROW(PaymentSchedule[[#Headers],[BEGINNING BALANCE]])=1,LoanAmount,INDEX(PaymentSchedule[ENDING BALANCE],ROW()-ROW(PaymentSchedule[[#Headers],[BEGINNING BALANCE]])-1)),"")</f>
        <v>2784.7601115800194</v>
      </c>
      <c r="E129" s="3">
        <f>IF(PaymentSchedule[[#This Row],[PMT NO]]&lt;&gt;"",ScheduledPayment,"")</f>
        <v>944.54497742882882</v>
      </c>
      <c r="F129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9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29" s="3">
        <f>IF(PaymentSchedule[[#This Row],[PMT NO]]&lt;&gt;"",PaymentSchedule[[#This Row],[TOTAL PAYMENT]]-PaymentSchedule[[#This Row],[INTEREST]],"")</f>
        <v>920.1783264525036</v>
      </c>
      <c r="I129" s="3">
        <f>IF(PaymentSchedule[[#This Row],[PMT NO]]&lt;&gt;"",PaymentSchedule[[#This Row],[BEGINNING BALANCE]]*(InterestRate/PaymentsPerYear),"")</f>
        <v>24.366650976325168</v>
      </c>
      <c r="J129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1864.5817851275158</v>
      </c>
      <c r="K129" s="3">
        <f>IF(PaymentSchedule[[#This Row],[PMT NO]]&lt;&gt;"",SUM(INDEX(PaymentSchedule[INTEREST],1,1):PaymentSchedule[[#This Row],[INTEREST]]),"")</f>
        <v>43320.88912172932</v>
      </c>
      <c r="M129" s="6">
        <f>+M128+PaymentSchedule[[#This Row],[PRINCIPAL]]</f>
        <v>68135.418214872465</v>
      </c>
    </row>
    <row r="130" spans="2:13" x14ac:dyDescent="0.25">
      <c r="B130" s="5">
        <f>IF(LoanIsGood,IF(ROW()-ROW(PaymentSchedule[[#Headers],[PMT NO]])&gt;ScheduledNumberOfPayments,"",ROW()-ROW(PaymentSchedule[[#Headers],[PMT NO]])),"")</f>
        <v>119</v>
      </c>
      <c r="C130" s="4">
        <f>IF(PaymentSchedule[[#This Row],[PMT NO]]&lt;&gt;"",EOMONTH(LoanStartDate,ROW(PaymentSchedule[[#This Row],[PMT NO]])-ROW(PaymentSchedule[[#Headers],[PMT NO]])-2)+DAY(LoanStartDate),"")</f>
        <v>48914</v>
      </c>
      <c r="D130" s="3">
        <f>IF(PaymentSchedule[[#This Row],[PMT NO]]&lt;&gt;"",IF(ROW()-ROW(PaymentSchedule[[#Headers],[BEGINNING BALANCE]])=1,LoanAmount,INDEX(PaymentSchedule[ENDING BALANCE],ROW()-ROW(PaymentSchedule[[#Headers],[BEGINNING BALANCE]])-1)),"")</f>
        <v>1864.5817851275158</v>
      </c>
      <c r="E130" s="3">
        <f>IF(PaymentSchedule[[#This Row],[PMT NO]]&lt;&gt;"",ScheduledPayment,"")</f>
        <v>944.54497742882882</v>
      </c>
      <c r="F130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0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944.54497742882882</v>
      </c>
      <c r="H130" s="3">
        <f>IF(PaymentSchedule[[#This Row],[PMT NO]]&lt;&gt;"",PaymentSchedule[[#This Row],[TOTAL PAYMENT]]-PaymentSchedule[[#This Row],[INTEREST]],"")</f>
        <v>928.2298868089631</v>
      </c>
      <c r="I130" s="3">
        <f>IF(PaymentSchedule[[#This Row],[PMT NO]]&lt;&gt;"",PaymentSchedule[[#This Row],[BEGINNING BALANCE]]*(InterestRate/PaymentsPerYear),"")</f>
        <v>16.31509061986576</v>
      </c>
      <c r="J130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936.35189831855268</v>
      </c>
      <c r="K130" s="3">
        <f>IF(PaymentSchedule[[#This Row],[PMT NO]]&lt;&gt;"",SUM(INDEX(PaymentSchedule[INTEREST],1,1):PaymentSchedule[[#This Row],[INTEREST]]),"")</f>
        <v>43337.204212349185</v>
      </c>
      <c r="M130" s="6">
        <f>+M129+PaymentSchedule[[#This Row],[PRINCIPAL]]</f>
        <v>69063.648101681421</v>
      </c>
    </row>
    <row r="131" spans="2:13" x14ac:dyDescent="0.25">
      <c r="B131" s="5">
        <f>IF(LoanIsGood,IF(ROW()-ROW(PaymentSchedule[[#Headers],[PMT NO]])&gt;ScheduledNumberOfPayments,"",ROW()-ROW(PaymentSchedule[[#Headers],[PMT NO]])),"")</f>
        <v>120</v>
      </c>
      <c r="C131" s="4">
        <f>IF(PaymentSchedule[[#This Row],[PMT NO]]&lt;&gt;"",EOMONTH(LoanStartDate,ROW(PaymentSchedule[[#This Row],[PMT NO]])-ROW(PaymentSchedule[[#Headers],[PMT NO]])-2)+DAY(LoanStartDate),"")</f>
        <v>48945</v>
      </c>
      <c r="D131" s="3">
        <f>IF(PaymentSchedule[[#This Row],[PMT NO]]&lt;&gt;"",IF(ROW()-ROW(PaymentSchedule[[#Headers],[BEGINNING BALANCE]])=1,LoanAmount,INDEX(PaymentSchedule[ENDING BALANCE],ROW()-ROW(PaymentSchedule[[#Headers],[BEGINNING BALANCE]])-1)),"")</f>
        <v>936.35189831855268</v>
      </c>
      <c r="E131" s="3">
        <f>IF(PaymentSchedule[[#This Row],[PMT NO]]&lt;&gt;"",ScheduledPayment,"")</f>
        <v>944.54497742882882</v>
      </c>
      <c r="F131" s="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1" s="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936.35189831855268</v>
      </c>
      <c r="H131" s="3">
        <f>IF(PaymentSchedule[[#This Row],[PMT NO]]&lt;&gt;"",PaymentSchedule[[#This Row],[TOTAL PAYMENT]]-PaymentSchedule[[#This Row],[INTEREST]],"")</f>
        <v>928.1588192082653</v>
      </c>
      <c r="I131" s="3">
        <f>IF(PaymentSchedule[[#This Row],[PMT NO]]&lt;&gt;"",PaymentSchedule[[#This Row],[BEGINNING BALANCE]]*(InterestRate/PaymentsPerYear),"")</f>
        <v>8.1930791102873357</v>
      </c>
      <c r="J131" s="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131" s="3">
        <f>IF(PaymentSchedule[[#This Row],[PMT NO]]&lt;&gt;"",SUM(INDEX(PaymentSchedule[INTEREST],1,1):PaymentSchedule[[#This Row],[INTEREST]]),"")</f>
        <v>43345.397291459471</v>
      </c>
      <c r="M131" s="6">
        <f>+M130+PaymentSchedule[[#This Row],[PRINCIPAL]]</f>
        <v>69991.806920889692</v>
      </c>
    </row>
    <row r="132" spans="2:13" x14ac:dyDescent="0.25">
      <c r="B132" s="5" t="str">
        <f>IF(LoanIsGood,IF(ROW()-ROW(PaymentSchedule[[#Headers],[PMT NO]])&gt;ScheduledNumberOfPayments,"",ROW()-ROW(PaymentSchedule[[#Headers],[PMT NO]])),"")</f>
        <v/>
      </c>
      <c r="C132" s="4" t="str">
        <f>IF(PaymentSchedule[[#This Row],[PMT NO]]&lt;&gt;"",EOMONTH(LoanStartDate,ROW(PaymentSchedule[[#This Row],[PMT NO]])-ROW(PaymentSchedule[[#Headers],[PMT NO]])-2)+DAY(LoanStartDate),"")</f>
        <v/>
      </c>
      <c r="D13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2" s="3" t="str">
        <f>IF(PaymentSchedule[[#This Row],[PMT NO]]&lt;&gt;"",ScheduledPayment,"")</f>
        <v/>
      </c>
      <c r="F13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3" t="str">
        <f>IF(PaymentSchedule[[#This Row],[PMT NO]]&lt;&gt;"",PaymentSchedule[[#This Row],[TOTAL PAYMENT]]-PaymentSchedule[[#This Row],[INTEREST]],"")</f>
        <v/>
      </c>
      <c r="I132" s="3" t="str">
        <f>IF(PaymentSchedule[[#This Row],[PMT NO]]&lt;&gt;"",PaymentSchedule[[#This Row],[BEGINNING BALANCE]]*(InterestRate/PaymentsPerYear),"")</f>
        <v/>
      </c>
      <c r="J13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3" t="str">
        <f>IF(PaymentSchedule[[#This Row],[PMT NO]]&lt;&gt;"",SUM(INDEX(PaymentSchedule[INTEREST],1,1):PaymentSchedule[[#This Row],[INTEREST]]),"")</f>
        <v/>
      </c>
    </row>
    <row r="133" spans="2:13" x14ac:dyDescent="0.25">
      <c r="B133" s="5" t="str">
        <f>IF(LoanIsGood,IF(ROW()-ROW(PaymentSchedule[[#Headers],[PMT NO]])&gt;ScheduledNumberOfPayments,"",ROW()-ROW(PaymentSchedule[[#Headers],[PMT NO]])),"")</f>
        <v/>
      </c>
      <c r="C133" s="4" t="str">
        <f>IF(PaymentSchedule[[#This Row],[PMT NO]]&lt;&gt;"",EOMONTH(LoanStartDate,ROW(PaymentSchedule[[#This Row],[PMT NO]])-ROW(PaymentSchedule[[#Headers],[PMT NO]])-2)+DAY(LoanStartDate),"")</f>
        <v/>
      </c>
      <c r="D13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3" s="3" t="str">
        <f>IF(PaymentSchedule[[#This Row],[PMT NO]]&lt;&gt;"",ScheduledPayment,"")</f>
        <v/>
      </c>
      <c r="F13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3" t="str">
        <f>IF(PaymentSchedule[[#This Row],[PMT NO]]&lt;&gt;"",PaymentSchedule[[#This Row],[TOTAL PAYMENT]]-PaymentSchedule[[#This Row],[INTEREST]],"")</f>
        <v/>
      </c>
      <c r="I133" s="3" t="str">
        <f>IF(PaymentSchedule[[#This Row],[PMT NO]]&lt;&gt;"",PaymentSchedule[[#This Row],[BEGINNING BALANCE]]*(InterestRate/PaymentsPerYear),"")</f>
        <v/>
      </c>
      <c r="J13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3" t="str">
        <f>IF(PaymentSchedule[[#This Row],[PMT NO]]&lt;&gt;"",SUM(INDEX(PaymentSchedule[INTEREST],1,1):PaymentSchedule[[#This Row],[INTEREST]]),"")</f>
        <v/>
      </c>
    </row>
    <row r="134" spans="2:13" x14ac:dyDescent="0.25">
      <c r="B134" s="5" t="str">
        <f>IF(LoanIsGood,IF(ROW()-ROW(PaymentSchedule[[#Headers],[PMT NO]])&gt;ScheduledNumberOfPayments,"",ROW()-ROW(PaymentSchedule[[#Headers],[PMT NO]])),"")</f>
        <v/>
      </c>
      <c r="C134" s="4" t="str">
        <f>IF(PaymentSchedule[[#This Row],[PMT NO]]&lt;&gt;"",EOMONTH(LoanStartDate,ROW(PaymentSchedule[[#This Row],[PMT NO]])-ROW(PaymentSchedule[[#Headers],[PMT NO]])-2)+DAY(LoanStartDate),"")</f>
        <v/>
      </c>
      <c r="D13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4" s="3" t="str">
        <f>IF(PaymentSchedule[[#This Row],[PMT NO]]&lt;&gt;"",ScheduledPayment,"")</f>
        <v/>
      </c>
      <c r="F13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3" t="str">
        <f>IF(PaymentSchedule[[#This Row],[PMT NO]]&lt;&gt;"",PaymentSchedule[[#This Row],[TOTAL PAYMENT]]-PaymentSchedule[[#This Row],[INTEREST]],"")</f>
        <v/>
      </c>
      <c r="I134" s="3" t="str">
        <f>IF(PaymentSchedule[[#This Row],[PMT NO]]&lt;&gt;"",PaymentSchedule[[#This Row],[BEGINNING BALANCE]]*(InterestRate/PaymentsPerYear),"")</f>
        <v/>
      </c>
      <c r="J13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3" t="str">
        <f>IF(PaymentSchedule[[#This Row],[PMT NO]]&lt;&gt;"",SUM(INDEX(PaymentSchedule[INTEREST],1,1):PaymentSchedule[[#This Row],[INTEREST]]),"")</f>
        <v/>
      </c>
    </row>
    <row r="135" spans="2:13" x14ac:dyDescent="0.25">
      <c r="B135" s="5" t="str">
        <f>IF(LoanIsGood,IF(ROW()-ROW(PaymentSchedule[[#Headers],[PMT NO]])&gt;ScheduledNumberOfPayments,"",ROW()-ROW(PaymentSchedule[[#Headers],[PMT NO]])),"")</f>
        <v/>
      </c>
      <c r="C135" s="4" t="str">
        <f>IF(PaymentSchedule[[#This Row],[PMT NO]]&lt;&gt;"",EOMONTH(LoanStartDate,ROW(PaymentSchedule[[#This Row],[PMT NO]])-ROW(PaymentSchedule[[#Headers],[PMT NO]])-2)+DAY(LoanStartDate),"")</f>
        <v/>
      </c>
      <c r="D13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5" s="3" t="str">
        <f>IF(PaymentSchedule[[#This Row],[PMT NO]]&lt;&gt;"",ScheduledPayment,"")</f>
        <v/>
      </c>
      <c r="F13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3" t="str">
        <f>IF(PaymentSchedule[[#This Row],[PMT NO]]&lt;&gt;"",PaymentSchedule[[#This Row],[TOTAL PAYMENT]]-PaymentSchedule[[#This Row],[INTEREST]],"")</f>
        <v/>
      </c>
      <c r="I135" s="3" t="str">
        <f>IF(PaymentSchedule[[#This Row],[PMT NO]]&lt;&gt;"",PaymentSchedule[[#This Row],[BEGINNING BALANCE]]*(InterestRate/PaymentsPerYear),"")</f>
        <v/>
      </c>
      <c r="J13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3" t="str">
        <f>IF(PaymentSchedule[[#This Row],[PMT NO]]&lt;&gt;"",SUM(INDEX(PaymentSchedule[INTEREST],1,1):PaymentSchedule[[#This Row],[INTEREST]]),"")</f>
        <v/>
      </c>
    </row>
    <row r="136" spans="2:13" x14ac:dyDescent="0.25">
      <c r="B136" s="5" t="str">
        <f>IF(LoanIsGood,IF(ROW()-ROW(PaymentSchedule[[#Headers],[PMT NO]])&gt;ScheduledNumberOfPayments,"",ROW()-ROW(PaymentSchedule[[#Headers],[PMT NO]])),"")</f>
        <v/>
      </c>
      <c r="C136" s="4" t="str">
        <f>IF(PaymentSchedule[[#This Row],[PMT NO]]&lt;&gt;"",EOMONTH(LoanStartDate,ROW(PaymentSchedule[[#This Row],[PMT NO]])-ROW(PaymentSchedule[[#Headers],[PMT NO]])-2)+DAY(LoanStartDate),"")</f>
        <v/>
      </c>
      <c r="D13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6" s="3" t="str">
        <f>IF(PaymentSchedule[[#This Row],[PMT NO]]&lt;&gt;"",ScheduledPayment,"")</f>
        <v/>
      </c>
      <c r="F13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3" t="str">
        <f>IF(PaymentSchedule[[#This Row],[PMT NO]]&lt;&gt;"",PaymentSchedule[[#This Row],[TOTAL PAYMENT]]-PaymentSchedule[[#This Row],[INTEREST]],"")</f>
        <v/>
      </c>
      <c r="I136" s="3" t="str">
        <f>IF(PaymentSchedule[[#This Row],[PMT NO]]&lt;&gt;"",PaymentSchedule[[#This Row],[BEGINNING BALANCE]]*(InterestRate/PaymentsPerYear),"")</f>
        <v/>
      </c>
      <c r="J13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3" t="str">
        <f>IF(PaymentSchedule[[#This Row],[PMT NO]]&lt;&gt;"",SUM(INDEX(PaymentSchedule[INTEREST],1,1):PaymentSchedule[[#This Row],[INTEREST]]),"")</f>
        <v/>
      </c>
    </row>
    <row r="137" spans="2:13" x14ac:dyDescent="0.25">
      <c r="B137" s="5" t="str">
        <f>IF(LoanIsGood,IF(ROW()-ROW(PaymentSchedule[[#Headers],[PMT NO]])&gt;ScheduledNumberOfPayments,"",ROW()-ROW(PaymentSchedule[[#Headers],[PMT NO]])),"")</f>
        <v/>
      </c>
      <c r="C137" s="4" t="str">
        <f>IF(PaymentSchedule[[#This Row],[PMT NO]]&lt;&gt;"",EOMONTH(LoanStartDate,ROW(PaymentSchedule[[#This Row],[PMT NO]])-ROW(PaymentSchedule[[#Headers],[PMT NO]])-2)+DAY(LoanStartDate),"")</f>
        <v/>
      </c>
      <c r="D13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7" s="3" t="str">
        <f>IF(PaymentSchedule[[#This Row],[PMT NO]]&lt;&gt;"",ScheduledPayment,"")</f>
        <v/>
      </c>
      <c r="F13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3" t="str">
        <f>IF(PaymentSchedule[[#This Row],[PMT NO]]&lt;&gt;"",PaymentSchedule[[#This Row],[TOTAL PAYMENT]]-PaymentSchedule[[#This Row],[INTEREST]],"")</f>
        <v/>
      </c>
      <c r="I137" s="3" t="str">
        <f>IF(PaymentSchedule[[#This Row],[PMT NO]]&lt;&gt;"",PaymentSchedule[[#This Row],[BEGINNING BALANCE]]*(InterestRate/PaymentsPerYear),"")</f>
        <v/>
      </c>
      <c r="J13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3" t="str">
        <f>IF(PaymentSchedule[[#This Row],[PMT NO]]&lt;&gt;"",SUM(INDEX(PaymentSchedule[INTEREST],1,1):PaymentSchedule[[#This Row],[INTEREST]]),"")</f>
        <v/>
      </c>
    </row>
    <row r="138" spans="2:13" x14ac:dyDescent="0.25">
      <c r="B138" s="5" t="str">
        <f>IF(LoanIsGood,IF(ROW()-ROW(PaymentSchedule[[#Headers],[PMT NO]])&gt;ScheduledNumberOfPayments,"",ROW()-ROW(PaymentSchedule[[#Headers],[PMT NO]])),"")</f>
        <v/>
      </c>
      <c r="C138" s="4" t="str">
        <f>IF(PaymentSchedule[[#This Row],[PMT NO]]&lt;&gt;"",EOMONTH(LoanStartDate,ROW(PaymentSchedule[[#This Row],[PMT NO]])-ROW(PaymentSchedule[[#Headers],[PMT NO]])-2)+DAY(LoanStartDate),"")</f>
        <v/>
      </c>
      <c r="D13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8" s="3" t="str">
        <f>IF(PaymentSchedule[[#This Row],[PMT NO]]&lt;&gt;"",ScheduledPayment,"")</f>
        <v/>
      </c>
      <c r="F13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3" t="str">
        <f>IF(PaymentSchedule[[#This Row],[PMT NO]]&lt;&gt;"",PaymentSchedule[[#This Row],[TOTAL PAYMENT]]-PaymentSchedule[[#This Row],[INTEREST]],"")</f>
        <v/>
      </c>
      <c r="I138" s="3" t="str">
        <f>IF(PaymentSchedule[[#This Row],[PMT NO]]&lt;&gt;"",PaymentSchedule[[#This Row],[BEGINNING BALANCE]]*(InterestRate/PaymentsPerYear),"")</f>
        <v/>
      </c>
      <c r="J13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3" t="str">
        <f>IF(PaymentSchedule[[#This Row],[PMT NO]]&lt;&gt;"",SUM(INDEX(PaymentSchedule[INTEREST],1,1):PaymentSchedule[[#This Row],[INTEREST]]),"")</f>
        <v/>
      </c>
    </row>
    <row r="139" spans="2:13" x14ac:dyDescent="0.25">
      <c r="B139" s="5" t="str">
        <f>IF(LoanIsGood,IF(ROW()-ROW(PaymentSchedule[[#Headers],[PMT NO]])&gt;ScheduledNumberOfPayments,"",ROW()-ROW(PaymentSchedule[[#Headers],[PMT NO]])),"")</f>
        <v/>
      </c>
      <c r="C139" s="4" t="str">
        <f>IF(PaymentSchedule[[#This Row],[PMT NO]]&lt;&gt;"",EOMONTH(LoanStartDate,ROW(PaymentSchedule[[#This Row],[PMT NO]])-ROW(PaymentSchedule[[#Headers],[PMT NO]])-2)+DAY(LoanStartDate),"")</f>
        <v/>
      </c>
      <c r="D13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39" s="3" t="str">
        <f>IF(PaymentSchedule[[#This Row],[PMT NO]]&lt;&gt;"",ScheduledPayment,"")</f>
        <v/>
      </c>
      <c r="F13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3" t="str">
        <f>IF(PaymentSchedule[[#This Row],[PMT NO]]&lt;&gt;"",PaymentSchedule[[#This Row],[TOTAL PAYMENT]]-PaymentSchedule[[#This Row],[INTEREST]],"")</f>
        <v/>
      </c>
      <c r="I139" s="3" t="str">
        <f>IF(PaymentSchedule[[#This Row],[PMT NO]]&lt;&gt;"",PaymentSchedule[[#This Row],[BEGINNING BALANCE]]*(InterestRate/PaymentsPerYear),"")</f>
        <v/>
      </c>
      <c r="J13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3" t="str">
        <f>IF(PaymentSchedule[[#This Row],[PMT NO]]&lt;&gt;"",SUM(INDEX(PaymentSchedule[INTEREST],1,1):PaymentSchedule[[#This Row],[INTEREST]]),"")</f>
        <v/>
      </c>
    </row>
    <row r="140" spans="2:13" x14ac:dyDescent="0.25">
      <c r="B140" s="5" t="str">
        <f>IF(LoanIsGood,IF(ROW()-ROW(PaymentSchedule[[#Headers],[PMT NO]])&gt;ScheduledNumberOfPayments,"",ROW()-ROW(PaymentSchedule[[#Headers],[PMT NO]])),"")</f>
        <v/>
      </c>
      <c r="C140" s="4" t="str">
        <f>IF(PaymentSchedule[[#This Row],[PMT NO]]&lt;&gt;"",EOMONTH(LoanStartDate,ROW(PaymentSchedule[[#This Row],[PMT NO]])-ROW(PaymentSchedule[[#Headers],[PMT NO]])-2)+DAY(LoanStartDate),"")</f>
        <v/>
      </c>
      <c r="D14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0" s="3" t="str">
        <f>IF(PaymentSchedule[[#This Row],[PMT NO]]&lt;&gt;"",ScheduledPayment,"")</f>
        <v/>
      </c>
      <c r="F14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3" t="str">
        <f>IF(PaymentSchedule[[#This Row],[PMT NO]]&lt;&gt;"",PaymentSchedule[[#This Row],[TOTAL PAYMENT]]-PaymentSchedule[[#This Row],[INTEREST]],"")</f>
        <v/>
      </c>
      <c r="I140" s="3" t="str">
        <f>IF(PaymentSchedule[[#This Row],[PMT NO]]&lt;&gt;"",PaymentSchedule[[#This Row],[BEGINNING BALANCE]]*(InterestRate/PaymentsPerYear),"")</f>
        <v/>
      </c>
      <c r="J14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3" t="str">
        <f>IF(PaymentSchedule[[#This Row],[PMT NO]]&lt;&gt;"",SUM(INDEX(PaymentSchedule[INTEREST],1,1):PaymentSchedule[[#This Row],[INTEREST]]),"")</f>
        <v/>
      </c>
    </row>
    <row r="141" spans="2:13" x14ac:dyDescent="0.25">
      <c r="B141" s="5" t="str">
        <f>IF(LoanIsGood,IF(ROW()-ROW(PaymentSchedule[[#Headers],[PMT NO]])&gt;ScheduledNumberOfPayments,"",ROW()-ROW(PaymentSchedule[[#Headers],[PMT NO]])),"")</f>
        <v/>
      </c>
      <c r="C141" s="4" t="str">
        <f>IF(PaymentSchedule[[#This Row],[PMT NO]]&lt;&gt;"",EOMONTH(LoanStartDate,ROW(PaymentSchedule[[#This Row],[PMT NO]])-ROW(PaymentSchedule[[#Headers],[PMT NO]])-2)+DAY(LoanStartDate),"")</f>
        <v/>
      </c>
      <c r="D14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1" s="3" t="str">
        <f>IF(PaymentSchedule[[#This Row],[PMT NO]]&lt;&gt;"",ScheduledPayment,"")</f>
        <v/>
      </c>
      <c r="F14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3" t="str">
        <f>IF(PaymentSchedule[[#This Row],[PMT NO]]&lt;&gt;"",PaymentSchedule[[#This Row],[TOTAL PAYMENT]]-PaymentSchedule[[#This Row],[INTEREST]],"")</f>
        <v/>
      </c>
      <c r="I141" s="3" t="str">
        <f>IF(PaymentSchedule[[#This Row],[PMT NO]]&lt;&gt;"",PaymentSchedule[[#This Row],[BEGINNING BALANCE]]*(InterestRate/PaymentsPerYear),"")</f>
        <v/>
      </c>
      <c r="J14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3" t="str">
        <f>IF(PaymentSchedule[[#This Row],[PMT NO]]&lt;&gt;"",SUM(INDEX(PaymentSchedule[INTEREST],1,1):PaymentSchedule[[#This Row],[INTEREST]]),"")</f>
        <v/>
      </c>
    </row>
    <row r="142" spans="2:13" x14ac:dyDescent="0.25">
      <c r="B142" s="5" t="str">
        <f>IF(LoanIsGood,IF(ROW()-ROW(PaymentSchedule[[#Headers],[PMT NO]])&gt;ScheduledNumberOfPayments,"",ROW()-ROW(PaymentSchedule[[#Headers],[PMT NO]])),"")</f>
        <v/>
      </c>
      <c r="C142" s="4" t="str">
        <f>IF(PaymentSchedule[[#This Row],[PMT NO]]&lt;&gt;"",EOMONTH(LoanStartDate,ROW(PaymentSchedule[[#This Row],[PMT NO]])-ROW(PaymentSchedule[[#Headers],[PMT NO]])-2)+DAY(LoanStartDate),"")</f>
        <v/>
      </c>
      <c r="D14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2" s="3" t="str">
        <f>IF(PaymentSchedule[[#This Row],[PMT NO]]&lt;&gt;"",ScheduledPayment,"")</f>
        <v/>
      </c>
      <c r="F14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3" t="str">
        <f>IF(PaymentSchedule[[#This Row],[PMT NO]]&lt;&gt;"",PaymentSchedule[[#This Row],[TOTAL PAYMENT]]-PaymentSchedule[[#This Row],[INTEREST]],"")</f>
        <v/>
      </c>
      <c r="I142" s="3" t="str">
        <f>IF(PaymentSchedule[[#This Row],[PMT NO]]&lt;&gt;"",PaymentSchedule[[#This Row],[BEGINNING BALANCE]]*(InterestRate/PaymentsPerYear),"")</f>
        <v/>
      </c>
      <c r="J14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3" t="str">
        <f>IF(PaymentSchedule[[#This Row],[PMT NO]]&lt;&gt;"",SUM(INDEX(PaymentSchedule[INTEREST],1,1):PaymentSchedule[[#This Row],[INTEREST]]),"")</f>
        <v/>
      </c>
    </row>
    <row r="143" spans="2:13" x14ac:dyDescent="0.25">
      <c r="B143" s="5" t="str">
        <f>IF(LoanIsGood,IF(ROW()-ROW(PaymentSchedule[[#Headers],[PMT NO]])&gt;ScheduledNumberOfPayments,"",ROW()-ROW(PaymentSchedule[[#Headers],[PMT NO]])),"")</f>
        <v/>
      </c>
      <c r="C143" s="4" t="str">
        <f>IF(PaymentSchedule[[#This Row],[PMT NO]]&lt;&gt;"",EOMONTH(LoanStartDate,ROW(PaymentSchedule[[#This Row],[PMT NO]])-ROW(PaymentSchedule[[#Headers],[PMT NO]])-2)+DAY(LoanStartDate),"")</f>
        <v/>
      </c>
      <c r="D14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3" s="3" t="str">
        <f>IF(PaymentSchedule[[#This Row],[PMT NO]]&lt;&gt;"",ScheduledPayment,"")</f>
        <v/>
      </c>
      <c r="F14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3" t="str">
        <f>IF(PaymentSchedule[[#This Row],[PMT NO]]&lt;&gt;"",PaymentSchedule[[#This Row],[TOTAL PAYMENT]]-PaymentSchedule[[#This Row],[INTEREST]],"")</f>
        <v/>
      </c>
      <c r="I143" s="3" t="str">
        <f>IF(PaymentSchedule[[#This Row],[PMT NO]]&lt;&gt;"",PaymentSchedule[[#This Row],[BEGINNING BALANCE]]*(InterestRate/PaymentsPerYear),"")</f>
        <v/>
      </c>
      <c r="J14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3" t="str">
        <f>IF(PaymentSchedule[[#This Row],[PMT NO]]&lt;&gt;"",SUM(INDEX(PaymentSchedule[INTEREST],1,1):PaymentSchedule[[#This Row],[INTEREST]]),"")</f>
        <v/>
      </c>
    </row>
    <row r="144" spans="2:13" x14ac:dyDescent="0.25">
      <c r="B144" s="5" t="str">
        <f>IF(LoanIsGood,IF(ROW()-ROW(PaymentSchedule[[#Headers],[PMT NO]])&gt;ScheduledNumberOfPayments,"",ROW()-ROW(PaymentSchedule[[#Headers],[PMT NO]])),"")</f>
        <v/>
      </c>
      <c r="C144" s="4" t="str">
        <f>IF(PaymentSchedule[[#This Row],[PMT NO]]&lt;&gt;"",EOMONTH(LoanStartDate,ROW(PaymentSchedule[[#This Row],[PMT NO]])-ROW(PaymentSchedule[[#Headers],[PMT NO]])-2)+DAY(LoanStartDate),"")</f>
        <v/>
      </c>
      <c r="D14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4" s="3" t="str">
        <f>IF(PaymentSchedule[[#This Row],[PMT NO]]&lt;&gt;"",ScheduledPayment,"")</f>
        <v/>
      </c>
      <c r="F14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3" t="str">
        <f>IF(PaymentSchedule[[#This Row],[PMT NO]]&lt;&gt;"",PaymentSchedule[[#This Row],[TOTAL PAYMENT]]-PaymentSchedule[[#This Row],[INTEREST]],"")</f>
        <v/>
      </c>
      <c r="I144" s="3" t="str">
        <f>IF(PaymentSchedule[[#This Row],[PMT NO]]&lt;&gt;"",PaymentSchedule[[#This Row],[BEGINNING BALANCE]]*(InterestRate/PaymentsPerYear),"")</f>
        <v/>
      </c>
      <c r="J14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3" t="str">
        <f>IF(PaymentSchedule[[#This Row],[PMT NO]]&lt;&gt;"",SUM(INDEX(PaymentSchedule[INTEREST],1,1):PaymentSchedule[[#This Row],[INTEREST]]),"")</f>
        <v/>
      </c>
    </row>
    <row r="145" spans="2:11" x14ac:dyDescent="0.25">
      <c r="B145" s="5" t="str">
        <f>IF(LoanIsGood,IF(ROW()-ROW(PaymentSchedule[[#Headers],[PMT NO]])&gt;ScheduledNumberOfPayments,"",ROW()-ROW(PaymentSchedule[[#Headers],[PMT NO]])),"")</f>
        <v/>
      </c>
      <c r="C145" s="4" t="str">
        <f>IF(PaymentSchedule[[#This Row],[PMT NO]]&lt;&gt;"",EOMONTH(LoanStartDate,ROW(PaymentSchedule[[#This Row],[PMT NO]])-ROW(PaymentSchedule[[#Headers],[PMT NO]])-2)+DAY(LoanStartDate),"")</f>
        <v/>
      </c>
      <c r="D14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5" s="3" t="str">
        <f>IF(PaymentSchedule[[#This Row],[PMT NO]]&lt;&gt;"",ScheduledPayment,"")</f>
        <v/>
      </c>
      <c r="F14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3" t="str">
        <f>IF(PaymentSchedule[[#This Row],[PMT NO]]&lt;&gt;"",PaymentSchedule[[#This Row],[TOTAL PAYMENT]]-PaymentSchedule[[#This Row],[INTEREST]],"")</f>
        <v/>
      </c>
      <c r="I145" s="3" t="str">
        <f>IF(PaymentSchedule[[#This Row],[PMT NO]]&lt;&gt;"",PaymentSchedule[[#This Row],[BEGINNING BALANCE]]*(InterestRate/PaymentsPerYear),"")</f>
        <v/>
      </c>
      <c r="J14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3" t="str">
        <f>IF(PaymentSchedule[[#This Row],[PMT NO]]&lt;&gt;"",SUM(INDEX(PaymentSchedule[INTEREST],1,1):PaymentSchedule[[#This Row],[INTEREST]]),"")</f>
        <v/>
      </c>
    </row>
    <row r="146" spans="2:11" x14ac:dyDescent="0.25">
      <c r="B146" s="5" t="str">
        <f>IF(LoanIsGood,IF(ROW()-ROW(PaymentSchedule[[#Headers],[PMT NO]])&gt;ScheduledNumberOfPayments,"",ROW()-ROW(PaymentSchedule[[#Headers],[PMT NO]])),"")</f>
        <v/>
      </c>
      <c r="C146" s="4" t="str">
        <f>IF(PaymentSchedule[[#This Row],[PMT NO]]&lt;&gt;"",EOMONTH(LoanStartDate,ROW(PaymentSchedule[[#This Row],[PMT NO]])-ROW(PaymentSchedule[[#Headers],[PMT NO]])-2)+DAY(LoanStartDate),"")</f>
        <v/>
      </c>
      <c r="D14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6" s="3" t="str">
        <f>IF(PaymentSchedule[[#This Row],[PMT NO]]&lt;&gt;"",ScheduledPayment,"")</f>
        <v/>
      </c>
      <c r="F14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3" t="str">
        <f>IF(PaymentSchedule[[#This Row],[PMT NO]]&lt;&gt;"",PaymentSchedule[[#This Row],[TOTAL PAYMENT]]-PaymentSchedule[[#This Row],[INTEREST]],"")</f>
        <v/>
      </c>
      <c r="I146" s="3" t="str">
        <f>IF(PaymentSchedule[[#This Row],[PMT NO]]&lt;&gt;"",PaymentSchedule[[#This Row],[BEGINNING BALANCE]]*(InterestRate/PaymentsPerYear),"")</f>
        <v/>
      </c>
      <c r="J14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3" t="str">
        <f>IF(PaymentSchedule[[#This Row],[PMT NO]]&lt;&gt;"",SUM(INDEX(PaymentSchedule[INTEREST],1,1):PaymentSchedule[[#This Row],[INTEREST]]),"")</f>
        <v/>
      </c>
    </row>
    <row r="147" spans="2:11" x14ac:dyDescent="0.25">
      <c r="B147" s="5" t="str">
        <f>IF(LoanIsGood,IF(ROW()-ROW(PaymentSchedule[[#Headers],[PMT NO]])&gt;ScheduledNumberOfPayments,"",ROW()-ROW(PaymentSchedule[[#Headers],[PMT NO]])),"")</f>
        <v/>
      </c>
      <c r="C147" s="4" t="str">
        <f>IF(PaymentSchedule[[#This Row],[PMT NO]]&lt;&gt;"",EOMONTH(LoanStartDate,ROW(PaymentSchedule[[#This Row],[PMT NO]])-ROW(PaymentSchedule[[#Headers],[PMT NO]])-2)+DAY(LoanStartDate),"")</f>
        <v/>
      </c>
      <c r="D14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7" s="3" t="str">
        <f>IF(PaymentSchedule[[#This Row],[PMT NO]]&lt;&gt;"",ScheduledPayment,"")</f>
        <v/>
      </c>
      <c r="F14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3" t="str">
        <f>IF(PaymentSchedule[[#This Row],[PMT NO]]&lt;&gt;"",PaymentSchedule[[#This Row],[TOTAL PAYMENT]]-PaymentSchedule[[#This Row],[INTEREST]],"")</f>
        <v/>
      </c>
      <c r="I147" s="3" t="str">
        <f>IF(PaymentSchedule[[#This Row],[PMT NO]]&lt;&gt;"",PaymentSchedule[[#This Row],[BEGINNING BALANCE]]*(InterestRate/PaymentsPerYear),"")</f>
        <v/>
      </c>
      <c r="J14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3" t="str">
        <f>IF(PaymentSchedule[[#This Row],[PMT NO]]&lt;&gt;"",SUM(INDEX(PaymentSchedule[INTEREST],1,1):PaymentSchedule[[#This Row],[INTEREST]]),"")</f>
        <v/>
      </c>
    </row>
    <row r="148" spans="2:11" x14ac:dyDescent="0.25">
      <c r="B148" s="5" t="str">
        <f>IF(LoanIsGood,IF(ROW()-ROW(PaymentSchedule[[#Headers],[PMT NO]])&gt;ScheduledNumberOfPayments,"",ROW()-ROW(PaymentSchedule[[#Headers],[PMT NO]])),"")</f>
        <v/>
      </c>
      <c r="C148" s="4" t="str">
        <f>IF(PaymentSchedule[[#This Row],[PMT NO]]&lt;&gt;"",EOMONTH(LoanStartDate,ROW(PaymentSchedule[[#This Row],[PMT NO]])-ROW(PaymentSchedule[[#Headers],[PMT NO]])-2)+DAY(LoanStartDate),"")</f>
        <v/>
      </c>
      <c r="D14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8" s="3" t="str">
        <f>IF(PaymentSchedule[[#This Row],[PMT NO]]&lt;&gt;"",ScheduledPayment,"")</f>
        <v/>
      </c>
      <c r="F14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3" t="str">
        <f>IF(PaymentSchedule[[#This Row],[PMT NO]]&lt;&gt;"",PaymentSchedule[[#This Row],[TOTAL PAYMENT]]-PaymentSchedule[[#This Row],[INTEREST]],"")</f>
        <v/>
      </c>
      <c r="I148" s="3" t="str">
        <f>IF(PaymentSchedule[[#This Row],[PMT NO]]&lt;&gt;"",PaymentSchedule[[#This Row],[BEGINNING BALANCE]]*(InterestRate/PaymentsPerYear),"")</f>
        <v/>
      </c>
      <c r="J14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3" t="str">
        <f>IF(PaymentSchedule[[#This Row],[PMT NO]]&lt;&gt;"",SUM(INDEX(PaymentSchedule[INTEREST],1,1):PaymentSchedule[[#This Row],[INTEREST]]),"")</f>
        <v/>
      </c>
    </row>
    <row r="149" spans="2:11" x14ac:dyDescent="0.25">
      <c r="B149" s="5" t="str">
        <f>IF(LoanIsGood,IF(ROW()-ROW(PaymentSchedule[[#Headers],[PMT NO]])&gt;ScheduledNumberOfPayments,"",ROW()-ROW(PaymentSchedule[[#Headers],[PMT NO]])),"")</f>
        <v/>
      </c>
      <c r="C149" s="4" t="str">
        <f>IF(PaymentSchedule[[#This Row],[PMT NO]]&lt;&gt;"",EOMONTH(LoanStartDate,ROW(PaymentSchedule[[#This Row],[PMT NO]])-ROW(PaymentSchedule[[#Headers],[PMT NO]])-2)+DAY(LoanStartDate),"")</f>
        <v/>
      </c>
      <c r="D14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49" s="3" t="str">
        <f>IF(PaymentSchedule[[#This Row],[PMT NO]]&lt;&gt;"",ScheduledPayment,"")</f>
        <v/>
      </c>
      <c r="F14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3" t="str">
        <f>IF(PaymentSchedule[[#This Row],[PMT NO]]&lt;&gt;"",PaymentSchedule[[#This Row],[TOTAL PAYMENT]]-PaymentSchedule[[#This Row],[INTEREST]],"")</f>
        <v/>
      </c>
      <c r="I149" s="3" t="str">
        <f>IF(PaymentSchedule[[#This Row],[PMT NO]]&lt;&gt;"",PaymentSchedule[[#This Row],[BEGINNING BALANCE]]*(InterestRate/PaymentsPerYear),"")</f>
        <v/>
      </c>
      <c r="J14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3" t="str">
        <f>IF(PaymentSchedule[[#This Row],[PMT NO]]&lt;&gt;"",SUM(INDEX(PaymentSchedule[INTEREST],1,1):PaymentSchedule[[#This Row],[INTEREST]]),"")</f>
        <v/>
      </c>
    </row>
    <row r="150" spans="2:11" x14ac:dyDescent="0.25">
      <c r="B150" s="5" t="str">
        <f>IF(LoanIsGood,IF(ROW()-ROW(PaymentSchedule[[#Headers],[PMT NO]])&gt;ScheduledNumberOfPayments,"",ROW()-ROW(PaymentSchedule[[#Headers],[PMT NO]])),"")</f>
        <v/>
      </c>
      <c r="C150" s="4" t="str">
        <f>IF(PaymentSchedule[[#This Row],[PMT NO]]&lt;&gt;"",EOMONTH(LoanStartDate,ROW(PaymentSchedule[[#This Row],[PMT NO]])-ROW(PaymentSchedule[[#Headers],[PMT NO]])-2)+DAY(LoanStartDate),"")</f>
        <v/>
      </c>
      <c r="D15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0" s="3" t="str">
        <f>IF(PaymentSchedule[[#This Row],[PMT NO]]&lt;&gt;"",ScheduledPayment,"")</f>
        <v/>
      </c>
      <c r="F15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3" t="str">
        <f>IF(PaymentSchedule[[#This Row],[PMT NO]]&lt;&gt;"",PaymentSchedule[[#This Row],[TOTAL PAYMENT]]-PaymentSchedule[[#This Row],[INTEREST]],"")</f>
        <v/>
      </c>
      <c r="I150" s="3" t="str">
        <f>IF(PaymentSchedule[[#This Row],[PMT NO]]&lt;&gt;"",PaymentSchedule[[#This Row],[BEGINNING BALANCE]]*(InterestRate/PaymentsPerYear),"")</f>
        <v/>
      </c>
      <c r="J15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3" t="str">
        <f>IF(PaymentSchedule[[#This Row],[PMT NO]]&lt;&gt;"",SUM(INDEX(PaymentSchedule[INTEREST],1,1):PaymentSchedule[[#This Row],[INTEREST]]),"")</f>
        <v/>
      </c>
    </row>
    <row r="151" spans="2:11" x14ac:dyDescent="0.25">
      <c r="B151" s="5" t="str">
        <f>IF(LoanIsGood,IF(ROW()-ROW(PaymentSchedule[[#Headers],[PMT NO]])&gt;ScheduledNumberOfPayments,"",ROW()-ROW(PaymentSchedule[[#Headers],[PMT NO]])),"")</f>
        <v/>
      </c>
      <c r="C151" s="4" t="str">
        <f>IF(PaymentSchedule[[#This Row],[PMT NO]]&lt;&gt;"",EOMONTH(LoanStartDate,ROW(PaymentSchedule[[#This Row],[PMT NO]])-ROW(PaymentSchedule[[#Headers],[PMT NO]])-2)+DAY(LoanStartDate),"")</f>
        <v/>
      </c>
      <c r="D15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1" s="3" t="str">
        <f>IF(PaymentSchedule[[#This Row],[PMT NO]]&lt;&gt;"",ScheduledPayment,"")</f>
        <v/>
      </c>
      <c r="F15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3" t="str">
        <f>IF(PaymentSchedule[[#This Row],[PMT NO]]&lt;&gt;"",PaymentSchedule[[#This Row],[TOTAL PAYMENT]]-PaymentSchedule[[#This Row],[INTEREST]],"")</f>
        <v/>
      </c>
      <c r="I151" s="3" t="str">
        <f>IF(PaymentSchedule[[#This Row],[PMT NO]]&lt;&gt;"",PaymentSchedule[[#This Row],[BEGINNING BALANCE]]*(InterestRate/PaymentsPerYear),"")</f>
        <v/>
      </c>
      <c r="J15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3" t="str">
        <f>IF(PaymentSchedule[[#This Row],[PMT NO]]&lt;&gt;"",SUM(INDEX(PaymentSchedule[INTEREST],1,1):PaymentSchedule[[#This Row],[INTEREST]]),"")</f>
        <v/>
      </c>
    </row>
    <row r="152" spans="2:11" x14ac:dyDescent="0.25">
      <c r="B152" s="5" t="str">
        <f>IF(LoanIsGood,IF(ROW()-ROW(PaymentSchedule[[#Headers],[PMT NO]])&gt;ScheduledNumberOfPayments,"",ROW()-ROW(PaymentSchedule[[#Headers],[PMT NO]])),"")</f>
        <v/>
      </c>
      <c r="C152" s="4" t="str">
        <f>IF(PaymentSchedule[[#This Row],[PMT NO]]&lt;&gt;"",EOMONTH(LoanStartDate,ROW(PaymentSchedule[[#This Row],[PMT NO]])-ROW(PaymentSchedule[[#Headers],[PMT NO]])-2)+DAY(LoanStartDate),"")</f>
        <v/>
      </c>
      <c r="D15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2" s="3" t="str">
        <f>IF(PaymentSchedule[[#This Row],[PMT NO]]&lt;&gt;"",ScheduledPayment,"")</f>
        <v/>
      </c>
      <c r="F15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3" t="str">
        <f>IF(PaymentSchedule[[#This Row],[PMT NO]]&lt;&gt;"",PaymentSchedule[[#This Row],[TOTAL PAYMENT]]-PaymentSchedule[[#This Row],[INTEREST]],"")</f>
        <v/>
      </c>
      <c r="I152" s="3" t="str">
        <f>IF(PaymentSchedule[[#This Row],[PMT NO]]&lt;&gt;"",PaymentSchedule[[#This Row],[BEGINNING BALANCE]]*(InterestRate/PaymentsPerYear),"")</f>
        <v/>
      </c>
      <c r="J15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3" t="str">
        <f>IF(PaymentSchedule[[#This Row],[PMT NO]]&lt;&gt;"",SUM(INDEX(PaymentSchedule[INTEREST],1,1):PaymentSchedule[[#This Row],[INTEREST]]),"")</f>
        <v/>
      </c>
    </row>
    <row r="153" spans="2:11" x14ac:dyDescent="0.25">
      <c r="B153" s="5" t="str">
        <f>IF(LoanIsGood,IF(ROW()-ROW(PaymentSchedule[[#Headers],[PMT NO]])&gt;ScheduledNumberOfPayments,"",ROW()-ROW(PaymentSchedule[[#Headers],[PMT NO]])),"")</f>
        <v/>
      </c>
      <c r="C153" s="4" t="str">
        <f>IF(PaymentSchedule[[#This Row],[PMT NO]]&lt;&gt;"",EOMONTH(LoanStartDate,ROW(PaymentSchedule[[#This Row],[PMT NO]])-ROW(PaymentSchedule[[#Headers],[PMT NO]])-2)+DAY(LoanStartDate),"")</f>
        <v/>
      </c>
      <c r="D15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3" s="3" t="str">
        <f>IF(PaymentSchedule[[#This Row],[PMT NO]]&lt;&gt;"",ScheduledPayment,"")</f>
        <v/>
      </c>
      <c r="F15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3" t="str">
        <f>IF(PaymentSchedule[[#This Row],[PMT NO]]&lt;&gt;"",PaymentSchedule[[#This Row],[TOTAL PAYMENT]]-PaymentSchedule[[#This Row],[INTEREST]],"")</f>
        <v/>
      </c>
      <c r="I153" s="3" t="str">
        <f>IF(PaymentSchedule[[#This Row],[PMT NO]]&lt;&gt;"",PaymentSchedule[[#This Row],[BEGINNING BALANCE]]*(InterestRate/PaymentsPerYear),"")</f>
        <v/>
      </c>
      <c r="J15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3" t="str">
        <f>IF(PaymentSchedule[[#This Row],[PMT NO]]&lt;&gt;"",SUM(INDEX(PaymentSchedule[INTEREST],1,1):PaymentSchedule[[#This Row],[INTEREST]]),"")</f>
        <v/>
      </c>
    </row>
    <row r="154" spans="2:11" x14ac:dyDescent="0.25">
      <c r="B154" s="5" t="str">
        <f>IF(LoanIsGood,IF(ROW()-ROW(PaymentSchedule[[#Headers],[PMT NO]])&gt;ScheduledNumberOfPayments,"",ROW()-ROW(PaymentSchedule[[#Headers],[PMT NO]])),"")</f>
        <v/>
      </c>
      <c r="C154" s="4" t="str">
        <f>IF(PaymentSchedule[[#This Row],[PMT NO]]&lt;&gt;"",EOMONTH(LoanStartDate,ROW(PaymentSchedule[[#This Row],[PMT NO]])-ROW(PaymentSchedule[[#Headers],[PMT NO]])-2)+DAY(LoanStartDate),"")</f>
        <v/>
      </c>
      <c r="D15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4" s="3" t="str">
        <f>IF(PaymentSchedule[[#This Row],[PMT NO]]&lt;&gt;"",ScheduledPayment,"")</f>
        <v/>
      </c>
      <c r="F15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3" t="str">
        <f>IF(PaymentSchedule[[#This Row],[PMT NO]]&lt;&gt;"",PaymentSchedule[[#This Row],[TOTAL PAYMENT]]-PaymentSchedule[[#This Row],[INTEREST]],"")</f>
        <v/>
      </c>
      <c r="I154" s="3" t="str">
        <f>IF(PaymentSchedule[[#This Row],[PMT NO]]&lt;&gt;"",PaymentSchedule[[#This Row],[BEGINNING BALANCE]]*(InterestRate/PaymentsPerYear),"")</f>
        <v/>
      </c>
      <c r="J15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3" t="str">
        <f>IF(PaymentSchedule[[#This Row],[PMT NO]]&lt;&gt;"",SUM(INDEX(PaymentSchedule[INTEREST],1,1):PaymentSchedule[[#This Row],[INTEREST]]),"")</f>
        <v/>
      </c>
    </row>
    <row r="155" spans="2:11" x14ac:dyDescent="0.25">
      <c r="B155" s="5" t="str">
        <f>IF(LoanIsGood,IF(ROW()-ROW(PaymentSchedule[[#Headers],[PMT NO]])&gt;ScheduledNumberOfPayments,"",ROW()-ROW(PaymentSchedule[[#Headers],[PMT NO]])),"")</f>
        <v/>
      </c>
      <c r="C155" s="4" t="str">
        <f>IF(PaymentSchedule[[#This Row],[PMT NO]]&lt;&gt;"",EOMONTH(LoanStartDate,ROW(PaymentSchedule[[#This Row],[PMT NO]])-ROW(PaymentSchedule[[#Headers],[PMT NO]])-2)+DAY(LoanStartDate),"")</f>
        <v/>
      </c>
      <c r="D15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5" s="3" t="str">
        <f>IF(PaymentSchedule[[#This Row],[PMT NO]]&lt;&gt;"",ScheduledPayment,"")</f>
        <v/>
      </c>
      <c r="F15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3" t="str">
        <f>IF(PaymentSchedule[[#This Row],[PMT NO]]&lt;&gt;"",PaymentSchedule[[#This Row],[TOTAL PAYMENT]]-PaymentSchedule[[#This Row],[INTEREST]],"")</f>
        <v/>
      </c>
      <c r="I155" s="3" t="str">
        <f>IF(PaymentSchedule[[#This Row],[PMT NO]]&lt;&gt;"",PaymentSchedule[[#This Row],[BEGINNING BALANCE]]*(InterestRate/PaymentsPerYear),"")</f>
        <v/>
      </c>
      <c r="J15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3" t="str">
        <f>IF(PaymentSchedule[[#This Row],[PMT NO]]&lt;&gt;"",SUM(INDEX(PaymentSchedule[INTEREST],1,1):PaymentSchedule[[#This Row],[INTEREST]]),"")</f>
        <v/>
      </c>
    </row>
    <row r="156" spans="2:11" x14ac:dyDescent="0.25">
      <c r="B156" s="5" t="str">
        <f>IF(LoanIsGood,IF(ROW()-ROW(PaymentSchedule[[#Headers],[PMT NO]])&gt;ScheduledNumberOfPayments,"",ROW()-ROW(PaymentSchedule[[#Headers],[PMT NO]])),"")</f>
        <v/>
      </c>
      <c r="C156" s="4" t="str">
        <f>IF(PaymentSchedule[[#This Row],[PMT NO]]&lt;&gt;"",EOMONTH(LoanStartDate,ROW(PaymentSchedule[[#This Row],[PMT NO]])-ROW(PaymentSchedule[[#Headers],[PMT NO]])-2)+DAY(LoanStartDate),"")</f>
        <v/>
      </c>
      <c r="D15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6" s="3" t="str">
        <f>IF(PaymentSchedule[[#This Row],[PMT NO]]&lt;&gt;"",ScheduledPayment,"")</f>
        <v/>
      </c>
      <c r="F15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3" t="str">
        <f>IF(PaymentSchedule[[#This Row],[PMT NO]]&lt;&gt;"",PaymentSchedule[[#This Row],[TOTAL PAYMENT]]-PaymentSchedule[[#This Row],[INTEREST]],"")</f>
        <v/>
      </c>
      <c r="I156" s="3" t="str">
        <f>IF(PaymentSchedule[[#This Row],[PMT NO]]&lt;&gt;"",PaymentSchedule[[#This Row],[BEGINNING BALANCE]]*(InterestRate/PaymentsPerYear),"")</f>
        <v/>
      </c>
      <c r="J15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3" t="str">
        <f>IF(PaymentSchedule[[#This Row],[PMT NO]]&lt;&gt;"",SUM(INDEX(PaymentSchedule[INTEREST],1,1):PaymentSchedule[[#This Row],[INTEREST]]),"")</f>
        <v/>
      </c>
    </row>
    <row r="157" spans="2:11" x14ac:dyDescent="0.25">
      <c r="B157" s="5" t="str">
        <f>IF(LoanIsGood,IF(ROW()-ROW(PaymentSchedule[[#Headers],[PMT NO]])&gt;ScheduledNumberOfPayments,"",ROW()-ROW(PaymentSchedule[[#Headers],[PMT NO]])),"")</f>
        <v/>
      </c>
      <c r="C157" s="4" t="str">
        <f>IF(PaymentSchedule[[#This Row],[PMT NO]]&lt;&gt;"",EOMONTH(LoanStartDate,ROW(PaymentSchedule[[#This Row],[PMT NO]])-ROW(PaymentSchedule[[#Headers],[PMT NO]])-2)+DAY(LoanStartDate),"")</f>
        <v/>
      </c>
      <c r="D15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7" s="3" t="str">
        <f>IF(PaymentSchedule[[#This Row],[PMT NO]]&lt;&gt;"",ScheduledPayment,"")</f>
        <v/>
      </c>
      <c r="F15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3" t="str">
        <f>IF(PaymentSchedule[[#This Row],[PMT NO]]&lt;&gt;"",PaymentSchedule[[#This Row],[TOTAL PAYMENT]]-PaymentSchedule[[#This Row],[INTEREST]],"")</f>
        <v/>
      </c>
      <c r="I157" s="3" t="str">
        <f>IF(PaymentSchedule[[#This Row],[PMT NO]]&lt;&gt;"",PaymentSchedule[[#This Row],[BEGINNING BALANCE]]*(InterestRate/PaymentsPerYear),"")</f>
        <v/>
      </c>
      <c r="J15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3" t="str">
        <f>IF(PaymentSchedule[[#This Row],[PMT NO]]&lt;&gt;"",SUM(INDEX(PaymentSchedule[INTEREST],1,1):PaymentSchedule[[#This Row],[INTEREST]]),"")</f>
        <v/>
      </c>
    </row>
    <row r="158" spans="2:11" x14ac:dyDescent="0.25">
      <c r="B158" s="5" t="str">
        <f>IF(LoanIsGood,IF(ROW()-ROW(PaymentSchedule[[#Headers],[PMT NO]])&gt;ScheduledNumberOfPayments,"",ROW()-ROW(PaymentSchedule[[#Headers],[PMT NO]])),"")</f>
        <v/>
      </c>
      <c r="C158" s="4" t="str">
        <f>IF(PaymentSchedule[[#This Row],[PMT NO]]&lt;&gt;"",EOMONTH(LoanStartDate,ROW(PaymentSchedule[[#This Row],[PMT NO]])-ROW(PaymentSchedule[[#Headers],[PMT NO]])-2)+DAY(LoanStartDate),"")</f>
        <v/>
      </c>
      <c r="D15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8" s="3" t="str">
        <f>IF(PaymentSchedule[[#This Row],[PMT NO]]&lt;&gt;"",ScheduledPayment,"")</f>
        <v/>
      </c>
      <c r="F15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3" t="str">
        <f>IF(PaymentSchedule[[#This Row],[PMT NO]]&lt;&gt;"",PaymentSchedule[[#This Row],[TOTAL PAYMENT]]-PaymentSchedule[[#This Row],[INTEREST]],"")</f>
        <v/>
      </c>
      <c r="I158" s="3" t="str">
        <f>IF(PaymentSchedule[[#This Row],[PMT NO]]&lt;&gt;"",PaymentSchedule[[#This Row],[BEGINNING BALANCE]]*(InterestRate/PaymentsPerYear),"")</f>
        <v/>
      </c>
      <c r="J15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3" t="str">
        <f>IF(PaymentSchedule[[#This Row],[PMT NO]]&lt;&gt;"",SUM(INDEX(PaymentSchedule[INTEREST],1,1):PaymentSchedule[[#This Row],[INTEREST]]),"")</f>
        <v/>
      </c>
    </row>
    <row r="159" spans="2:11" x14ac:dyDescent="0.25">
      <c r="B159" s="5" t="str">
        <f>IF(LoanIsGood,IF(ROW()-ROW(PaymentSchedule[[#Headers],[PMT NO]])&gt;ScheduledNumberOfPayments,"",ROW()-ROW(PaymentSchedule[[#Headers],[PMT NO]])),"")</f>
        <v/>
      </c>
      <c r="C159" s="4" t="str">
        <f>IF(PaymentSchedule[[#This Row],[PMT NO]]&lt;&gt;"",EOMONTH(LoanStartDate,ROW(PaymentSchedule[[#This Row],[PMT NO]])-ROW(PaymentSchedule[[#Headers],[PMT NO]])-2)+DAY(LoanStartDate),"")</f>
        <v/>
      </c>
      <c r="D15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59" s="3" t="str">
        <f>IF(PaymentSchedule[[#This Row],[PMT NO]]&lt;&gt;"",ScheduledPayment,"")</f>
        <v/>
      </c>
      <c r="F15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3" t="str">
        <f>IF(PaymentSchedule[[#This Row],[PMT NO]]&lt;&gt;"",PaymentSchedule[[#This Row],[TOTAL PAYMENT]]-PaymentSchedule[[#This Row],[INTEREST]],"")</f>
        <v/>
      </c>
      <c r="I159" s="3" t="str">
        <f>IF(PaymentSchedule[[#This Row],[PMT NO]]&lt;&gt;"",PaymentSchedule[[#This Row],[BEGINNING BALANCE]]*(InterestRate/PaymentsPerYear),"")</f>
        <v/>
      </c>
      <c r="J15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3" t="str">
        <f>IF(PaymentSchedule[[#This Row],[PMT NO]]&lt;&gt;"",SUM(INDEX(PaymentSchedule[INTEREST],1,1):PaymentSchedule[[#This Row],[INTEREST]]),"")</f>
        <v/>
      </c>
    </row>
    <row r="160" spans="2:11" x14ac:dyDescent="0.25">
      <c r="B160" s="5" t="str">
        <f>IF(LoanIsGood,IF(ROW()-ROW(PaymentSchedule[[#Headers],[PMT NO]])&gt;ScheduledNumberOfPayments,"",ROW()-ROW(PaymentSchedule[[#Headers],[PMT NO]])),"")</f>
        <v/>
      </c>
      <c r="C160" s="4" t="str">
        <f>IF(PaymentSchedule[[#This Row],[PMT NO]]&lt;&gt;"",EOMONTH(LoanStartDate,ROW(PaymentSchedule[[#This Row],[PMT NO]])-ROW(PaymentSchedule[[#Headers],[PMT NO]])-2)+DAY(LoanStartDate),"")</f>
        <v/>
      </c>
      <c r="D16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0" s="3" t="str">
        <f>IF(PaymentSchedule[[#This Row],[PMT NO]]&lt;&gt;"",ScheduledPayment,"")</f>
        <v/>
      </c>
      <c r="F16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3" t="str">
        <f>IF(PaymentSchedule[[#This Row],[PMT NO]]&lt;&gt;"",PaymentSchedule[[#This Row],[TOTAL PAYMENT]]-PaymentSchedule[[#This Row],[INTEREST]],"")</f>
        <v/>
      </c>
      <c r="I160" s="3" t="str">
        <f>IF(PaymentSchedule[[#This Row],[PMT NO]]&lt;&gt;"",PaymentSchedule[[#This Row],[BEGINNING BALANCE]]*(InterestRate/PaymentsPerYear),"")</f>
        <v/>
      </c>
      <c r="J16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3" t="str">
        <f>IF(PaymentSchedule[[#This Row],[PMT NO]]&lt;&gt;"",SUM(INDEX(PaymentSchedule[INTEREST],1,1):PaymentSchedule[[#This Row],[INTEREST]]),"")</f>
        <v/>
      </c>
    </row>
    <row r="161" spans="2:11" x14ac:dyDescent="0.25">
      <c r="B161" s="5" t="str">
        <f>IF(LoanIsGood,IF(ROW()-ROW(PaymentSchedule[[#Headers],[PMT NO]])&gt;ScheduledNumberOfPayments,"",ROW()-ROW(PaymentSchedule[[#Headers],[PMT NO]])),"")</f>
        <v/>
      </c>
      <c r="C161" s="4" t="str">
        <f>IF(PaymentSchedule[[#This Row],[PMT NO]]&lt;&gt;"",EOMONTH(LoanStartDate,ROW(PaymentSchedule[[#This Row],[PMT NO]])-ROW(PaymentSchedule[[#Headers],[PMT NO]])-2)+DAY(LoanStartDate),"")</f>
        <v/>
      </c>
      <c r="D16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1" s="3" t="str">
        <f>IF(PaymentSchedule[[#This Row],[PMT NO]]&lt;&gt;"",ScheduledPayment,"")</f>
        <v/>
      </c>
      <c r="F16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3" t="str">
        <f>IF(PaymentSchedule[[#This Row],[PMT NO]]&lt;&gt;"",PaymentSchedule[[#This Row],[TOTAL PAYMENT]]-PaymentSchedule[[#This Row],[INTEREST]],"")</f>
        <v/>
      </c>
      <c r="I161" s="3" t="str">
        <f>IF(PaymentSchedule[[#This Row],[PMT NO]]&lt;&gt;"",PaymentSchedule[[#This Row],[BEGINNING BALANCE]]*(InterestRate/PaymentsPerYear),"")</f>
        <v/>
      </c>
      <c r="J16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3" t="str">
        <f>IF(PaymentSchedule[[#This Row],[PMT NO]]&lt;&gt;"",SUM(INDEX(PaymentSchedule[INTEREST],1,1):PaymentSchedule[[#This Row],[INTEREST]]),"")</f>
        <v/>
      </c>
    </row>
    <row r="162" spans="2:11" x14ac:dyDescent="0.25">
      <c r="B162" s="5" t="str">
        <f>IF(LoanIsGood,IF(ROW()-ROW(PaymentSchedule[[#Headers],[PMT NO]])&gt;ScheduledNumberOfPayments,"",ROW()-ROW(PaymentSchedule[[#Headers],[PMT NO]])),"")</f>
        <v/>
      </c>
      <c r="C162" s="4" t="str">
        <f>IF(PaymentSchedule[[#This Row],[PMT NO]]&lt;&gt;"",EOMONTH(LoanStartDate,ROW(PaymentSchedule[[#This Row],[PMT NO]])-ROW(PaymentSchedule[[#Headers],[PMT NO]])-2)+DAY(LoanStartDate),"")</f>
        <v/>
      </c>
      <c r="D16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2" s="3" t="str">
        <f>IF(PaymentSchedule[[#This Row],[PMT NO]]&lt;&gt;"",ScheduledPayment,"")</f>
        <v/>
      </c>
      <c r="F16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3" t="str">
        <f>IF(PaymentSchedule[[#This Row],[PMT NO]]&lt;&gt;"",PaymentSchedule[[#This Row],[TOTAL PAYMENT]]-PaymentSchedule[[#This Row],[INTEREST]],"")</f>
        <v/>
      </c>
      <c r="I162" s="3" t="str">
        <f>IF(PaymentSchedule[[#This Row],[PMT NO]]&lt;&gt;"",PaymentSchedule[[#This Row],[BEGINNING BALANCE]]*(InterestRate/PaymentsPerYear),"")</f>
        <v/>
      </c>
      <c r="J16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3" t="str">
        <f>IF(PaymentSchedule[[#This Row],[PMT NO]]&lt;&gt;"",SUM(INDEX(PaymentSchedule[INTEREST],1,1):PaymentSchedule[[#This Row],[INTEREST]]),"")</f>
        <v/>
      </c>
    </row>
    <row r="163" spans="2:11" x14ac:dyDescent="0.25">
      <c r="B163" s="5" t="str">
        <f>IF(LoanIsGood,IF(ROW()-ROW(PaymentSchedule[[#Headers],[PMT NO]])&gt;ScheduledNumberOfPayments,"",ROW()-ROW(PaymentSchedule[[#Headers],[PMT NO]])),"")</f>
        <v/>
      </c>
      <c r="C163" s="4" t="str">
        <f>IF(PaymentSchedule[[#This Row],[PMT NO]]&lt;&gt;"",EOMONTH(LoanStartDate,ROW(PaymentSchedule[[#This Row],[PMT NO]])-ROW(PaymentSchedule[[#Headers],[PMT NO]])-2)+DAY(LoanStartDate),"")</f>
        <v/>
      </c>
      <c r="D16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3" s="3" t="str">
        <f>IF(PaymentSchedule[[#This Row],[PMT NO]]&lt;&gt;"",ScheduledPayment,"")</f>
        <v/>
      </c>
      <c r="F16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3" t="str">
        <f>IF(PaymentSchedule[[#This Row],[PMT NO]]&lt;&gt;"",PaymentSchedule[[#This Row],[TOTAL PAYMENT]]-PaymentSchedule[[#This Row],[INTEREST]],"")</f>
        <v/>
      </c>
      <c r="I163" s="3" t="str">
        <f>IF(PaymentSchedule[[#This Row],[PMT NO]]&lt;&gt;"",PaymentSchedule[[#This Row],[BEGINNING BALANCE]]*(InterestRate/PaymentsPerYear),"")</f>
        <v/>
      </c>
      <c r="J16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3" t="str">
        <f>IF(PaymentSchedule[[#This Row],[PMT NO]]&lt;&gt;"",SUM(INDEX(PaymentSchedule[INTEREST],1,1):PaymentSchedule[[#This Row],[INTEREST]]),"")</f>
        <v/>
      </c>
    </row>
    <row r="164" spans="2:11" x14ac:dyDescent="0.25">
      <c r="B164" s="5" t="str">
        <f>IF(LoanIsGood,IF(ROW()-ROW(PaymentSchedule[[#Headers],[PMT NO]])&gt;ScheduledNumberOfPayments,"",ROW()-ROW(PaymentSchedule[[#Headers],[PMT NO]])),"")</f>
        <v/>
      </c>
      <c r="C164" s="4" t="str">
        <f>IF(PaymentSchedule[[#This Row],[PMT NO]]&lt;&gt;"",EOMONTH(LoanStartDate,ROW(PaymentSchedule[[#This Row],[PMT NO]])-ROW(PaymentSchedule[[#Headers],[PMT NO]])-2)+DAY(LoanStartDate),"")</f>
        <v/>
      </c>
      <c r="D16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4" s="3" t="str">
        <f>IF(PaymentSchedule[[#This Row],[PMT NO]]&lt;&gt;"",ScheduledPayment,"")</f>
        <v/>
      </c>
      <c r="F16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3" t="str">
        <f>IF(PaymentSchedule[[#This Row],[PMT NO]]&lt;&gt;"",PaymentSchedule[[#This Row],[TOTAL PAYMENT]]-PaymentSchedule[[#This Row],[INTEREST]],"")</f>
        <v/>
      </c>
      <c r="I164" s="3" t="str">
        <f>IF(PaymentSchedule[[#This Row],[PMT NO]]&lt;&gt;"",PaymentSchedule[[#This Row],[BEGINNING BALANCE]]*(InterestRate/PaymentsPerYear),"")</f>
        <v/>
      </c>
      <c r="J16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3" t="str">
        <f>IF(PaymentSchedule[[#This Row],[PMT NO]]&lt;&gt;"",SUM(INDEX(PaymentSchedule[INTEREST],1,1):PaymentSchedule[[#This Row],[INTEREST]]),"")</f>
        <v/>
      </c>
    </row>
    <row r="165" spans="2:11" x14ac:dyDescent="0.25">
      <c r="B165" s="5" t="str">
        <f>IF(LoanIsGood,IF(ROW()-ROW(PaymentSchedule[[#Headers],[PMT NO]])&gt;ScheduledNumberOfPayments,"",ROW()-ROW(PaymentSchedule[[#Headers],[PMT NO]])),"")</f>
        <v/>
      </c>
      <c r="C165" s="4" t="str">
        <f>IF(PaymentSchedule[[#This Row],[PMT NO]]&lt;&gt;"",EOMONTH(LoanStartDate,ROW(PaymentSchedule[[#This Row],[PMT NO]])-ROW(PaymentSchedule[[#Headers],[PMT NO]])-2)+DAY(LoanStartDate),"")</f>
        <v/>
      </c>
      <c r="D16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5" s="3" t="str">
        <f>IF(PaymentSchedule[[#This Row],[PMT NO]]&lt;&gt;"",ScheduledPayment,"")</f>
        <v/>
      </c>
      <c r="F16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3" t="str">
        <f>IF(PaymentSchedule[[#This Row],[PMT NO]]&lt;&gt;"",PaymentSchedule[[#This Row],[TOTAL PAYMENT]]-PaymentSchedule[[#This Row],[INTEREST]],"")</f>
        <v/>
      </c>
      <c r="I165" s="3" t="str">
        <f>IF(PaymentSchedule[[#This Row],[PMT NO]]&lt;&gt;"",PaymentSchedule[[#This Row],[BEGINNING BALANCE]]*(InterestRate/PaymentsPerYear),"")</f>
        <v/>
      </c>
      <c r="J16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3" t="str">
        <f>IF(PaymentSchedule[[#This Row],[PMT NO]]&lt;&gt;"",SUM(INDEX(PaymentSchedule[INTEREST],1,1):PaymentSchedule[[#This Row],[INTEREST]]),"")</f>
        <v/>
      </c>
    </row>
    <row r="166" spans="2:11" x14ac:dyDescent="0.25">
      <c r="B166" s="5" t="str">
        <f>IF(LoanIsGood,IF(ROW()-ROW(PaymentSchedule[[#Headers],[PMT NO]])&gt;ScheduledNumberOfPayments,"",ROW()-ROW(PaymentSchedule[[#Headers],[PMT NO]])),"")</f>
        <v/>
      </c>
      <c r="C166" s="4" t="str">
        <f>IF(PaymentSchedule[[#This Row],[PMT NO]]&lt;&gt;"",EOMONTH(LoanStartDate,ROW(PaymentSchedule[[#This Row],[PMT NO]])-ROW(PaymentSchedule[[#Headers],[PMT NO]])-2)+DAY(LoanStartDate),"")</f>
        <v/>
      </c>
      <c r="D16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6" s="3" t="str">
        <f>IF(PaymentSchedule[[#This Row],[PMT NO]]&lt;&gt;"",ScheduledPayment,"")</f>
        <v/>
      </c>
      <c r="F16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3" t="str">
        <f>IF(PaymentSchedule[[#This Row],[PMT NO]]&lt;&gt;"",PaymentSchedule[[#This Row],[TOTAL PAYMENT]]-PaymentSchedule[[#This Row],[INTEREST]],"")</f>
        <v/>
      </c>
      <c r="I166" s="3" t="str">
        <f>IF(PaymentSchedule[[#This Row],[PMT NO]]&lt;&gt;"",PaymentSchedule[[#This Row],[BEGINNING BALANCE]]*(InterestRate/PaymentsPerYear),"")</f>
        <v/>
      </c>
      <c r="J16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3" t="str">
        <f>IF(PaymentSchedule[[#This Row],[PMT NO]]&lt;&gt;"",SUM(INDEX(PaymentSchedule[INTEREST],1,1):PaymentSchedule[[#This Row],[INTEREST]]),"")</f>
        <v/>
      </c>
    </row>
    <row r="167" spans="2:11" x14ac:dyDescent="0.25">
      <c r="B167" s="5" t="str">
        <f>IF(LoanIsGood,IF(ROW()-ROW(PaymentSchedule[[#Headers],[PMT NO]])&gt;ScheduledNumberOfPayments,"",ROW()-ROW(PaymentSchedule[[#Headers],[PMT NO]])),"")</f>
        <v/>
      </c>
      <c r="C167" s="4" t="str">
        <f>IF(PaymentSchedule[[#This Row],[PMT NO]]&lt;&gt;"",EOMONTH(LoanStartDate,ROW(PaymentSchedule[[#This Row],[PMT NO]])-ROW(PaymentSchedule[[#Headers],[PMT NO]])-2)+DAY(LoanStartDate),"")</f>
        <v/>
      </c>
      <c r="D16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7" s="3" t="str">
        <f>IF(PaymentSchedule[[#This Row],[PMT NO]]&lt;&gt;"",ScheduledPayment,"")</f>
        <v/>
      </c>
      <c r="F16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3" t="str">
        <f>IF(PaymentSchedule[[#This Row],[PMT NO]]&lt;&gt;"",PaymentSchedule[[#This Row],[TOTAL PAYMENT]]-PaymentSchedule[[#This Row],[INTEREST]],"")</f>
        <v/>
      </c>
      <c r="I167" s="3" t="str">
        <f>IF(PaymentSchedule[[#This Row],[PMT NO]]&lt;&gt;"",PaymentSchedule[[#This Row],[BEGINNING BALANCE]]*(InterestRate/PaymentsPerYear),"")</f>
        <v/>
      </c>
      <c r="J16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3" t="str">
        <f>IF(PaymentSchedule[[#This Row],[PMT NO]]&lt;&gt;"",SUM(INDEX(PaymentSchedule[INTEREST],1,1):PaymentSchedule[[#This Row],[INTEREST]]),"")</f>
        <v/>
      </c>
    </row>
    <row r="168" spans="2:11" x14ac:dyDescent="0.25">
      <c r="B168" s="5" t="str">
        <f>IF(LoanIsGood,IF(ROW()-ROW(PaymentSchedule[[#Headers],[PMT NO]])&gt;ScheduledNumberOfPayments,"",ROW()-ROW(PaymentSchedule[[#Headers],[PMT NO]])),"")</f>
        <v/>
      </c>
      <c r="C168" s="4" t="str">
        <f>IF(PaymentSchedule[[#This Row],[PMT NO]]&lt;&gt;"",EOMONTH(LoanStartDate,ROW(PaymentSchedule[[#This Row],[PMT NO]])-ROW(PaymentSchedule[[#Headers],[PMT NO]])-2)+DAY(LoanStartDate),"")</f>
        <v/>
      </c>
      <c r="D16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8" s="3" t="str">
        <f>IF(PaymentSchedule[[#This Row],[PMT NO]]&lt;&gt;"",ScheduledPayment,"")</f>
        <v/>
      </c>
      <c r="F16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3" t="str">
        <f>IF(PaymentSchedule[[#This Row],[PMT NO]]&lt;&gt;"",PaymentSchedule[[#This Row],[TOTAL PAYMENT]]-PaymentSchedule[[#This Row],[INTEREST]],"")</f>
        <v/>
      </c>
      <c r="I168" s="3" t="str">
        <f>IF(PaymentSchedule[[#This Row],[PMT NO]]&lt;&gt;"",PaymentSchedule[[#This Row],[BEGINNING BALANCE]]*(InterestRate/PaymentsPerYear),"")</f>
        <v/>
      </c>
      <c r="J16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3" t="str">
        <f>IF(PaymentSchedule[[#This Row],[PMT NO]]&lt;&gt;"",SUM(INDEX(PaymentSchedule[INTEREST],1,1):PaymentSchedule[[#This Row],[INTEREST]]),"")</f>
        <v/>
      </c>
    </row>
    <row r="169" spans="2:11" x14ac:dyDescent="0.25">
      <c r="B169" s="5" t="str">
        <f>IF(LoanIsGood,IF(ROW()-ROW(PaymentSchedule[[#Headers],[PMT NO]])&gt;ScheduledNumberOfPayments,"",ROW()-ROW(PaymentSchedule[[#Headers],[PMT NO]])),"")</f>
        <v/>
      </c>
      <c r="C169" s="4" t="str">
        <f>IF(PaymentSchedule[[#This Row],[PMT NO]]&lt;&gt;"",EOMONTH(LoanStartDate,ROW(PaymentSchedule[[#This Row],[PMT NO]])-ROW(PaymentSchedule[[#Headers],[PMT NO]])-2)+DAY(LoanStartDate),"")</f>
        <v/>
      </c>
      <c r="D16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69" s="3" t="str">
        <f>IF(PaymentSchedule[[#This Row],[PMT NO]]&lt;&gt;"",ScheduledPayment,"")</f>
        <v/>
      </c>
      <c r="F16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3" t="str">
        <f>IF(PaymentSchedule[[#This Row],[PMT NO]]&lt;&gt;"",PaymentSchedule[[#This Row],[TOTAL PAYMENT]]-PaymentSchedule[[#This Row],[INTEREST]],"")</f>
        <v/>
      </c>
      <c r="I169" s="3" t="str">
        <f>IF(PaymentSchedule[[#This Row],[PMT NO]]&lt;&gt;"",PaymentSchedule[[#This Row],[BEGINNING BALANCE]]*(InterestRate/PaymentsPerYear),"")</f>
        <v/>
      </c>
      <c r="J16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3" t="str">
        <f>IF(PaymentSchedule[[#This Row],[PMT NO]]&lt;&gt;"",SUM(INDEX(PaymentSchedule[INTEREST],1,1):PaymentSchedule[[#This Row],[INTEREST]]),"")</f>
        <v/>
      </c>
    </row>
    <row r="170" spans="2:11" x14ac:dyDescent="0.25">
      <c r="B170" s="5" t="str">
        <f>IF(LoanIsGood,IF(ROW()-ROW(PaymentSchedule[[#Headers],[PMT NO]])&gt;ScheduledNumberOfPayments,"",ROW()-ROW(PaymentSchedule[[#Headers],[PMT NO]])),"")</f>
        <v/>
      </c>
      <c r="C170" s="4" t="str">
        <f>IF(PaymentSchedule[[#This Row],[PMT NO]]&lt;&gt;"",EOMONTH(LoanStartDate,ROW(PaymentSchedule[[#This Row],[PMT NO]])-ROW(PaymentSchedule[[#Headers],[PMT NO]])-2)+DAY(LoanStartDate),"")</f>
        <v/>
      </c>
      <c r="D17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0" s="3" t="str">
        <f>IF(PaymentSchedule[[#This Row],[PMT NO]]&lt;&gt;"",ScheduledPayment,"")</f>
        <v/>
      </c>
      <c r="F17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3" t="str">
        <f>IF(PaymentSchedule[[#This Row],[PMT NO]]&lt;&gt;"",PaymentSchedule[[#This Row],[TOTAL PAYMENT]]-PaymentSchedule[[#This Row],[INTEREST]],"")</f>
        <v/>
      </c>
      <c r="I170" s="3" t="str">
        <f>IF(PaymentSchedule[[#This Row],[PMT NO]]&lt;&gt;"",PaymentSchedule[[#This Row],[BEGINNING BALANCE]]*(InterestRate/PaymentsPerYear),"")</f>
        <v/>
      </c>
      <c r="J17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3" t="str">
        <f>IF(PaymentSchedule[[#This Row],[PMT NO]]&lt;&gt;"",SUM(INDEX(PaymentSchedule[INTEREST],1,1):PaymentSchedule[[#This Row],[INTEREST]]),"")</f>
        <v/>
      </c>
    </row>
    <row r="171" spans="2:11" x14ac:dyDescent="0.25">
      <c r="B171" s="5" t="str">
        <f>IF(LoanIsGood,IF(ROW()-ROW(PaymentSchedule[[#Headers],[PMT NO]])&gt;ScheduledNumberOfPayments,"",ROW()-ROW(PaymentSchedule[[#Headers],[PMT NO]])),"")</f>
        <v/>
      </c>
      <c r="C171" s="4" t="str">
        <f>IF(PaymentSchedule[[#This Row],[PMT NO]]&lt;&gt;"",EOMONTH(LoanStartDate,ROW(PaymentSchedule[[#This Row],[PMT NO]])-ROW(PaymentSchedule[[#Headers],[PMT NO]])-2)+DAY(LoanStartDate),"")</f>
        <v/>
      </c>
      <c r="D17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1" s="3" t="str">
        <f>IF(PaymentSchedule[[#This Row],[PMT NO]]&lt;&gt;"",ScheduledPayment,"")</f>
        <v/>
      </c>
      <c r="F17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3" t="str">
        <f>IF(PaymentSchedule[[#This Row],[PMT NO]]&lt;&gt;"",PaymentSchedule[[#This Row],[TOTAL PAYMENT]]-PaymentSchedule[[#This Row],[INTEREST]],"")</f>
        <v/>
      </c>
      <c r="I171" s="3" t="str">
        <f>IF(PaymentSchedule[[#This Row],[PMT NO]]&lt;&gt;"",PaymentSchedule[[#This Row],[BEGINNING BALANCE]]*(InterestRate/PaymentsPerYear),"")</f>
        <v/>
      </c>
      <c r="J17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3" t="str">
        <f>IF(PaymentSchedule[[#This Row],[PMT NO]]&lt;&gt;"",SUM(INDEX(PaymentSchedule[INTEREST],1,1):PaymentSchedule[[#This Row],[INTEREST]]),"")</f>
        <v/>
      </c>
    </row>
    <row r="172" spans="2:11" x14ac:dyDescent="0.25">
      <c r="B172" s="5" t="str">
        <f>IF(LoanIsGood,IF(ROW()-ROW(PaymentSchedule[[#Headers],[PMT NO]])&gt;ScheduledNumberOfPayments,"",ROW()-ROW(PaymentSchedule[[#Headers],[PMT NO]])),"")</f>
        <v/>
      </c>
      <c r="C172" s="4" t="str">
        <f>IF(PaymentSchedule[[#This Row],[PMT NO]]&lt;&gt;"",EOMONTH(LoanStartDate,ROW(PaymentSchedule[[#This Row],[PMT NO]])-ROW(PaymentSchedule[[#Headers],[PMT NO]])-2)+DAY(LoanStartDate),"")</f>
        <v/>
      </c>
      <c r="D17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2" s="3" t="str">
        <f>IF(PaymentSchedule[[#This Row],[PMT NO]]&lt;&gt;"",ScheduledPayment,"")</f>
        <v/>
      </c>
      <c r="F17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3" t="str">
        <f>IF(PaymentSchedule[[#This Row],[PMT NO]]&lt;&gt;"",PaymentSchedule[[#This Row],[TOTAL PAYMENT]]-PaymentSchedule[[#This Row],[INTEREST]],"")</f>
        <v/>
      </c>
      <c r="I172" s="3" t="str">
        <f>IF(PaymentSchedule[[#This Row],[PMT NO]]&lt;&gt;"",PaymentSchedule[[#This Row],[BEGINNING BALANCE]]*(InterestRate/PaymentsPerYear),"")</f>
        <v/>
      </c>
      <c r="J17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3" t="str">
        <f>IF(PaymentSchedule[[#This Row],[PMT NO]]&lt;&gt;"",SUM(INDEX(PaymentSchedule[INTEREST],1,1):PaymentSchedule[[#This Row],[INTEREST]]),"")</f>
        <v/>
      </c>
    </row>
    <row r="173" spans="2:11" x14ac:dyDescent="0.25">
      <c r="B173" s="5" t="str">
        <f>IF(LoanIsGood,IF(ROW()-ROW(PaymentSchedule[[#Headers],[PMT NO]])&gt;ScheduledNumberOfPayments,"",ROW()-ROW(PaymentSchedule[[#Headers],[PMT NO]])),"")</f>
        <v/>
      </c>
      <c r="C173" s="4" t="str">
        <f>IF(PaymentSchedule[[#This Row],[PMT NO]]&lt;&gt;"",EOMONTH(LoanStartDate,ROW(PaymentSchedule[[#This Row],[PMT NO]])-ROW(PaymentSchedule[[#Headers],[PMT NO]])-2)+DAY(LoanStartDate),"")</f>
        <v/>
      </c>
      <c r="D17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3" s="3" t="str">
        <f>IF(PaymentSchedule[[#This Row],[PMT NO]]&lt;&gt;"",ScheduledPayment,"")</f>
        <v/>
      </c>
      <c r="F17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3" t="str">
        <f>IF(PaymentSchedule[[#This Row],[PMT NO]]&lt;&gt;"",PaymentSchedule[[#This Row],[TOTAL PAYMENT]]-PaymentSchedule[[#This Row],[INTEREST]],"")</f>
        <v/>
      </c>
      <c r="I173" s="3" t="str">
        <f>IF(PaymentSchedule[[#This Row],[PMT NO]]&lt;&gt;"",PaymentSchedule[[#This Row],[BEGINNING BALANCE]]*(InterestRate/PaymentsPerYear),"")</f>
        <v/>
      </c>
      <c r="J17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3" t="str">
        <f>IF(PaymentSchedule[[#This Row],[PMT NO]]&lt;&gt;"",SUM(INDEX(PaymentSchedule[INTEREST],1,1):PaymentSchedule[[#This Row],[INTEREST]]),"")</f>
        <v/>
      </c>
    </row>
    <row r="174" spans="2:11" x14ac:dyDescent="0.25">
      <c r="B174" s="5" t="str">
        <f>IF(LoanIsGood,IF(ROW()-ROW(PaymentSchedule[[#Headers],[PMT NO]])&gt;ScheduledNumberOfPayments,"",ROW()-ROW(PaymentSchedule[[#Headers],[PMT NO]])),"")</f>
        <v/>
      </c>
      <c r="C174" s="4" t="str">
        <f>IF(PaymentSchedule[[#This Row],[PMT NO]]&lt;&gt;"",EOMONTH(LoanStartDate,ROW(PaymentSchedule[[#This Row],[PMT NO]])-ROW(PaymentSchedule[[#Headers],[PMT NO]])-2)+DAY(LoanStartDate),"")</f>
        <v/>
      </c>
      <c r="D17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4" s="3" t="str">
        <f>IF(PaymentSchedule[[#This Row],[PMT NO]]&lt;&gt;"",ScheduledPayment,"")</f>
        <v/>
      </c>
      <c r="F17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3" t="str">
        <f>IF(PaymentSchedule[[#This Row],[PMT NO]]&lt;&gt;"",PaymentSchedule[[#This Row],[TOTAL PAYMENT]]-PaymentSchedule[[#This Row],[INTEREST]],"")</f>
        <v/>
      </c>
      <c r="I174" s="3" t="str">
        <f>IF(PaymentSchedule[[#This Row],[PMT NO]]&lt;&gt;"",PaymentSchedule[[#This Row],[BEGINNING BALANCE]]*(InterestRate/PaymentsPerYear),"")</f>
        <v/>
      </c>
      <c r="J17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3" t="str">
        <f>IF(PaymentSchedule[[#This Row],[PMT NO]]&lt;&gt;"",SUM(INDEX(PaymentSchedule[INTEREST],1,1):PaymentSchedule[[#This Row],[INTEREST]]),"")</f>
        <v/>
      </c>
    </row>
    <row r="175" spans="2:11" x14ac:dyDescent="0.25">
      <c r="B175" s="5" t="str">
        <f>IF(LoanIsGood,IF(ROW()-ROW(PaymentSchedule[[#Headers],[PMT NO]])&gt;ScheduledNumberOfPayments,"",ROW()-ROW(PaymentSchedule[[#Headers],[PMT NO]])),"")</f>
        <v/>
      </c>
      <c r="C175" s="4" t="str">
        <f>IF(PaymentSchedule[[#This Row],[PMT NO]]&lt;&gt;"",EOMONTH(LoanStartDate,ROW(PaymentSchedule[[#This Row],[PMT NO]])-ROW(PaymentSchedule[[#Headers],[PMT NO]])-2)+DAY(LoanStartDate),"")</f>
        <v/>
      </c>
      <c r="D17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5" s="3" t="str">
        <f>IF(PaymentSchedule[[#This Row],[PMT NO]]&lt;&gt;"",ScheduledPayment,"")</f>
        <v/>
      </c>
      <c r="F17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3" t="str">
        <f>IF(PaymentSchedule[[#This Row],[PMT NO]]&lt;&gt;"",PaymentSchedule[[#This Row],[TOTAL PAYMENT]]-PaymentSchedule[[#This Row],[INTEREST]],"")</f>
        <v/>
      </c>
      <c r="I175" s="3" t="str">
        <f>IF(PaymentSchedule[[#This Row],[PMT NO]]&lt;&gt;"",PaymentSchedule[[#This Row],[BEGINNING BALANCE]]*(InterestRate/PaymentsPerYear),"")</f>
        <v/>
      </c>
      <c r="J17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3" t="str">
        <f>IF(PaymentSchedule[[#This Row],[PMT NO]]&lt;&gt;"",SUM(INDEX(PaymentSchedule[INTEREST],1,1):PaymentSchedule[[#This Row],[INTEREST]]),"")</f>
        <v/>
      </c>
    </row>
    <row r="176" spans="2:11" x14ac:dyDescent="0.25">
      <c r="B176" s="5" t="str">
        <f>IF(LoanIsGood,IF(ROW()-ROW(PaymentSchedule[[#Headers],[PMT NO]])&gt;ScheduledNumberOfPayments,"",ROW()-ROW(PaymentSchedule[[#Headers],[PMT NO]])),"")</f>
        <v/>
      </c>
      <c r="C176" s="4" t="str">
        <f>IF(PaymentSchedule[[#This Row],[PMT NO]]&lt;&gt;"",EOMONTH(LoanStartDate,ROW(PaymentSchedule[[#This Row],[PMT NO]])-ROW(PaymentSchedule[[#Headers],[PMT NO]])-2)+DAY(LoanStartDate),"")</f>
        <v/>
      </c>
      <c r="D17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6" s="3" t="str">
        <f>IF(PaymentSchedule[[#This Row],[PMT NO]]&lt;&gt;"",ScheduledPayment,"")</f>
        <v/>
      </c>
      <c r="F17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3" t="str">
        <f>IF(PaymentSchedule[[#This Row],[PMT NO]]&lt;&gt;"",PaymentSchedule[[#This Row],[TOTAL PAYMENT]]-PaymentSchedule[[#This Row],[INTEREST]],"")</f>
        <v/>
      </c>
      <c r="I176" s="3" t="str">
        <f>IF(PaymentSchedule[[#This Row],[PMT NO]]&lt;&gt;"",PaymentSchedule[[#This Row],[BEGINNING BALANCE]]*(InterestRate/PaymentsPerYear),"")</f>
        <v/>
      </c>
      <c r="J17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3" t="str">
        <f>IF(PaymentSchedule[[#This Row],[PMT NO]]&lt;&gt;"",SUM(INDEX(PaymentSchedule[INTEREST],1,1):PaymentSchedule[[#This Row],[INTEREST]]),"")</f>
        <v/>
      </c>
    </row>
    <row r="177" spans="2:11" x14ac:dyDescent="0.25">
      <c r="B177" s="5" t="str">
        <f>IF(LoanIsGood,IF(ROW()-ROW(PaymentSchedule[[#Headers],[PMT NO]])&gt;ScheduledNumberOfPayments,"",ROW()-ROW(PaymentSchedule[[#Headers],[PMT NO]])),"")</f>
        <v/>
      </c>
      <c r="C177" s="4" t="str">
        <f>IF(PaymentSchedule[[#This Row],[PMT NO]]&lt;&gt;"",EOMONTH(LoanStartDate,ROW(PaymentSchedule[[#This Row],[PMT NO]])-ROW(PaymentSchedule[[#Headers],[PMT NO]])-2)+DAY(LoanStartDate),"")</f>
        <v/>
      </c>
      <c r="D17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7" s="3" t="str">
        <f>IF(PaymentSchedule[[#This Row],[PMT NO]]&lt;&gt;"",ScheduledPayment,"")</f>
        <v/>
      </c>
      <c r="F17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3" t="str">
        <f>IF(PaymentSchedule[[#This Row],[PMT NO]]&lt;&gt;"",PaymentSchedule[[#This Row],[TOTAL PAYMENT]]-PaymentSchedule[[#This Row],[INTEREST]],"")</f>
        <v/>
      </c>
      <c r="I177" s="3" t="str">
        <f>IF(PaymentSchedule[[#This Row],[PMT NO]]&lt;&gt;"",PaymentSchedule[[#This Row],[BEGINNING BALANCE]]*(InterestRate/PaymentsPerYear),"")</f>
        <v/>
      </c>
      <c r="J17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3" t="str">
        <f>IF(PaymentSchedule[[#This Row],[PMT NO]]&lt;&gt;"",SUM(INDEX(PaymentSchedule[INTEREST],1,1):PaymentSchedule[[#This Row],[INTEREST]]),"")</f>
        <v/>
      </c>
    </row>
    <row r="178" spans="2:11" x14ac:dyDescent="0.25">
      <c r="B178" s="5" t="str">
        <f>IF(LoanIsGood,IF(ROW()-ROW(PaymentSchedule[[#Headers],[PMT NO]])&gt;ScheduledNumberOfPayments,"",ROW()-ROW(PaymentSchedule[[#Headers],[PMT NO]])),"")</f>
        <v/>
      </c>
      <c r="C178" s="4" t="str">
        <f>IF(PaymentSchedule[[#This Row],[PMT NO]]&lt;&gt;"",EOMONTH(LoanStartDate,ROW(PaymentSchedule[[#This Row],[PMT NO]])-ROW(PaymentSchedule[[#Headers],[PMT NO]])-2)+DAY(LoanStartDate),"")</f>
        <v/>
      </c>
      <c r="D17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8" s="3" t="str">
        <f>IF(PaymentSchedule[[#This Row],[PMT NO]]&lt;&gt;"",ScheduledPayment,"")</f>
        <v/>
      </c>
      <c r="F17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3" t="str">
        <f>IF(PaymentSchedule[[#This Row],[PMT NO]]&lt;&gt;"",PaymentSchedule[[#This Row],[TOTAL PAYMENT]]-PaymentSchedule[[#This Row],[INTEREST]],"")</f>
        <v/>
      </c>
      <c r="I178" s="3" t="str">
        <f>IF(PaymentSchedule[[#This Row],[PMT NO]]&lt;&gt;"",PaymentSchedule[[#This Row],[BEGINNING BALANCE]]*(InterestRate/PaymentsPerYear),"")</f>
        <v/>
      </c>
      <c r="J17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3" t="str">
        <f>IF(PaymentSchedule[[#This Row],[PMT NO]]&lt;&gt;"",SUM(INDEX(PaymentSchedule[INTEREST],1,1):PaymentSchedule[[#This Row],[INTEREST]]),"")</f>
        <v/>
      </c>
    </row>
    <row r="179" spans="2:11" x14ac:dyDescent="0.25">
      <c r="B179" s="5" t="str">
        <f>IF(LoanIsGood,IF(ROW()-ROW(PaymentSchedule[[#Headers],[PMT NO]])&gt;ScheduledNumberOfPayments,"",ROW()-ROW(PaymentSchedule[[#Headers],[PMT NO]])),"")</f>
        <v/>
      </c>
      <c r="C179" s="4" t="str">
        <f>IF(PaymentSchedule[[#This Row],[PMT NO]]&lt;&gt;"",EOMONTH(LoanStartDate,ROW(PaymentSchedule[[#This Row],[PMT NO]])-ROW(PaymentSchedule[[#Headers],[PMT NO]])-2)+DAY(LoanStartDate),"")</f>
        <v/>
      </c>
      <c r="D17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79" s="3" t="str">
        <f>IF(PaymentSchedule[[#This Row],[PMT NO]]&lt;&gt;"",ScheduledPayment,"")</f>
        <v/>
      </c>
      <c r="F17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3" t="str">
        <f>IF(PaymentSchedule[[#This Row],[PMT NO]]&lt;&gt;"",PaymentSchedule[[#This Row],[TOTAL PAYMENT]]-PaymentSchedule[[#This Row],[INTEREST]],"")</f>
        <v/>
      </c>
      <c r="I179" s="3" t="str">
        <f>IF(PaymentSchedule[[#This Row],[PMT NO]]&lt;&gt;"",PaymentSchedule[[#This Row],[BEGINNING BALANCE]]*(InterestRate/PaymentsPerYear),"")</f>
        <v/>
      </c>
      <c r="J17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3" t="str">
        <f>IF(PaymentSchedule[[#This Row],[PMT NO]]&lt;&gt;"",SUM(INDEX(PaymentSchedule[INTEREST],1,1):PaymentSchedule[[#This Row],[INTEREST]]),"")</f>
        <v/>
      </c>
    </row>
    <row r="180" spans="2:11" x14ac:dyDescent="0.25">
      <c r="B180" s="5" t="str">
        <f>IF(LoanIsGood,IF(ROW()-ROW(PaymentSchedule[[#Headers],[PMT NO]])&gt;ScheduledNumberOfPayments,"",ROW()-ROW(PaymentSchedule[[#Headers],[PMT NO]])),"")</f>
        <v/>
      </c>
      <c r="C180" s="4" t="str">
        <f>IF(PaymentSchedule[[#This Row],[PMT NO]]&lt;&gt;"",EOMONTH(LoanStartDate,ROW(PaymentSchedule[[#This Row],[PMT NO]])-ROW(PaymentSchedule[[#Headers],[PMT NO]])-2)+DAY(LoanStartDate),"")</f>
        <v/>
      </c>
      <c r="D18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0" s="3" t="str">
        <f>IF(PaymentSchedule[[#This Row],[PMT NO]]&lt;&gt;"",ScheduledPayment,"")</f>
        <v/>
      </c>
      <c r="F18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3" t="str">
        <f>IF(PaymentSchedule[[#This Row],[PMT NO]]&lt;&gt;"",PaymentSchedule[[#This Row],[TOTAL PAYMENT]]-PaymentSchedule[[#This Row],[INTEREST]],"")</f>
        <v/>
      </c>
      <c r="I180" s="3" t="str">
        <f>IF(PaymentSchedule[[#This Row],[PMT NO]]&lt;&gt;"",PaymentSchedule[[#This Row],[BEGINNING BALANCE]]*(InterestRate/PaymentsPerYear),"")</f>
        <v/>
      </c>
      <c r="J18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3" t="str">
        <f>IF(PaymentSchedule[[#This Row],[PMT NO]]&lt;&gt;"",SUM(INDEX(PaymentSchedule[INTEREST],1,1):PaymentSchedule[[#This Row],[INTEREST]]),"")</f>
        <v/>
      </c>
    </row>
    <row r="181" spans="2:11" x14ac:dyDescent="0.25">
      <c r="B181" s="5" t="str">
        <f>IF(LoanIsGood,IF(ROW()-ROW(PaymentSchedule[[#Headers],[PMT NO]])&gt;ScheduledNumberOfPayments,"",ROW()-ROW(PaymentSchedule[[#Headers],[PMT NO]])),"")</f>
        <v/>
      </c>
      <c r="C181" s="4" t="str">
        <f>IF(PaymentSchedule[[#This Row],[PMT NO]]&lt;&gt;"",EOMONTH(LoanStartDate,ROW(PaymentSchedule[[#This Row],[PMT NO]])-ROW(PaymentSchedule[[#Headers],[PMT NO]])-2)+DAY(LoanStartDate),"")</f>
        <v/>
      </c>
      <c r="D18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1" s="3" t="str">
        <f>IF(PaymentSchedule[[#This Row],[PMT NO]]&lt;&gt;"",ScheduledPayment,"")</f>
        <v/>
      </c>
      <c r="F18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3" t="str">
        <f>IF(PaymentSchedule[[#This Row],[PMT NO]]&lt;&gt;"",PaymentSchedule[[#This Row],[TOTAL PAYMENT]]-PaymentSchedule[[#This Row],[INTEREST]],"")</f>
        <v/>
      </c>
      <c r="I181" s="3" t="str">
        <f>IF(PaymentSchedule[[#This Row],[PMT NO]]&lt;&gt;"",PaymentSchedule[[#This Row],[BEGINNING BALANCE]]*(InterestRate/PaymentsPerYear),"")</f>
        <v/>
      </c>
      <c r="J18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3" t="str">
        <f>IF(PaymentSchedule[[#This Row],[PMT NO]]&lt;&gt;"",SUM(INDEX(PaymentSchedule[INTEREST],1,1):PaymentSchedule[[#This Row],[INTEREST]]),"")</f>
        <v/>
      </c>
    </row>
    <row r="182" spans="2:11" x14ac:dyDescent="0.25">
      <c r="B182" s="5" t="str">
        <f>IF(LoanIsGood,IF(ROW()-ROW(PaymentSchedule[[#Headers],[PMT NO]])&gt;ScheduledNumberOfPayments,"",ROW()-ROW(PaymentSchedule[[#Headers],[PMT NO]])),"")</f>
        <v/>
      </c>
      <c r="C182" s="4" t="str">
        <f>IF(PaymentSchedule[[#This Row],[PMT NO]]&lt;&gt;"",EOMONTH(LoanStartDate,ROW(PaymentSchedule[[#This Row],[PMT NO]])-ROW(PaymentSchedule[[#Headers],[PMT NO]])-2)+DAY(LoanStartDate),"")</f>
        <v/>
      </c>
      <c r="D18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2" s="3" t="str">
        <f>IF(PaymentSchedule[[#This Row],[PMT NO]]&lt;&gt;"",ScheduledPayment,"")</f>
        <v/>
      </c>
      <c r="F18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3" t="str">
        <f>IF(PaymentSchedule[[#This Row],[PMT NO]]&lt;&gt;"",PaymentSchedule[[#This Row],[TOTAL PAYMENT]]-PaymentSchedule[[#This Row],[INTEREST]],"")</f>
        <v/>
      </c>
      <c r="I182" s="3" t="str">
        <f>IF(PaymentSchedule[[#This Row],[PMT NO]]&lt;&gt;"",PaymentSchedule[[#This Row],[BEGINNING BALANCE]]*(InterestRate/PaymentsPerYear),"")</f>
        <v/>
      </c>
      <c r="J18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3" t="str">
        <f>IF(PaymentSchedule[[#This Row],[PMT NO]]&lt;&gt;"",SUM(INDEX(PaymentSchedule[INTEREST],1,1):PaymentSchedule[[#This Row],[INTEREST]]),"")</f>
        <v/>
      </c>
    </row>
    <row r="183" spans="2:11" x14ac:dyDescent="0.25">
      <c r="B183" s="5" t="str">
        <f>IF(LoanIsGood,IF(ROW()-ROW(PaymentSchedule[[#Headers],[PMT NO]])&gt;ScheduledNumberOfPayments,"",ROW()-ROW(PaymentSchedule[[#Headers],[PMT NO]])),"")</f>
        <v/>
      </c>
      <c r="C183" s="4" t="str">
        <f>IF(PaymentSchedule[[#This Row],[PMT NO]]&lt;&gt;"",EOMONTH(LoanStartDate,ROW(PaymentSchedule[[#This Row],[PMT NO]])-ROW(PaymentSchedule[[#Headers],[PMT NO]])-2)+DAY(LoanStartDate),"")</f>
        <v/>
      </c>
      <c r="D18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3" s="3" t="str">
        <f>IF(PaymentSchedule[[#This Row],[PMT NO]]&lt;&gt;"",ScheduledPayment,"")</f>
        <v/>
      </c>
      <c r="F18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3" t="str">
        <f>IF(PaymentSchedule[[#This Row],[PMT NO]]&lt;&gt;"",PaymentSchedule[[#This Row],[TOTAL PAYMENT]]-PaymentSchedule[[#This Row],[INTEREST]],"")</f>
        <v/>
      </c>
      <c r="I183" s="3" t="str">
        <f>IF(PaymentSchedule[[#This Row],[PMT NO]]&lt;&gt;"",PaymentSchedule[[#This Row],[BEGINNING BALANCE]]*(InterestRate/PaymentsPerYear),"")</f>
        <v/>
      </c>
      <c r="J18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3" t="str">
        <f>IF(PaymentSchedule[[#This Row],[PMT NO]]&lt;&gt;"",SUM(INDEX(PaymentSchedule[INTEREST],1,1):PaymentSchedule[[#This Row],[INTEREST]]),"")</f>
        <v/>
      </c>
    </row>
    <row r="184" spans="2:11" x14ac:dyDescent="0.25">
      <c r="B184" s="5" t="str">
        <f>IF(LoanIsGood,IF(ROW()-ROW(PaymentSchedule[[#Headers],[PMT NO]])&gt;ScheduledNumberOfPayments,"",ROW()-ROW(PaymentSchedule[[#Headers],[PMT NO]])),"")</f>
        <v/>
      </c>
      <c r="C184" s="4" t="str">
        <f>IF(PaymentSchedule[[#This Row],[PMT NO]]&lt;&gt;"",EOMONTH(LoanStartDate,ROW(PaymentSchedule[[#This Row],[PMT NO]])-ROW(PaymentSchedule[[#Headers],[PMT NO]])-2)+DAY(LoanStartDate),"")</f>
        <v/>
      </c>
      <c r="D18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4" s="3" t="str">
        <f>IF(PaymentSchedule[[#This Row],[PMT NO]]&lt;&gt;"",ScheduledPayment,"")</f>
        <v/>
      </c>
      <c r="F18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3" t="str">
        <f>IF(PaymentSchedule[[#This Row],[PMT NO]]&lt;&gt;"",PaymentSchedule[[#This Row],[TOTAL PAYMENT]]-PaymentSchedule[[#This Row],[INTEREST]],"")</f>
        <v/>
      </c>
      <c r="I184" s="3" t="str">
        <f>IF(PaymentSchedule[[#This Row],[PMT NO]]&lt;&gt;"",PaymentSchedule[[#This Row],[BEGINNING BALANCE]]*(InterestRate/PaymentsPerYear),"")</f>
        <v/>
      </c>
      <c r="J18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3" t="str">
        <f>IF(PaymentSchedule[[#This Row],[PMT NO]]&lt;&gt;"",SUM(INDEX(PaymentSchedule[INTEREST],1,1):PaymentSchedule[[#This Row],[INTEREST]]),"")</f>
        <v/>
      </c>
    </row>
    <row r="185" spans="2:11" x14ac:dyDescent="0.25">
      <c r="B185" s="5" t="str">
        <f>IF(LoanIsGood,IF(ROW()-ROW(PaymentSchedule[[#Headers],[PMT NO]])&gt;ScheduledNumberOfPayments,"",ROW()-ROW(PaymentSchedule[[#Headers],[PMT NO]])),"")</f>
        <v/>
      </c>
      <c r="C185" s="4" t="str">
        <f>IF(PaymentSchedule[[#This Row],[PMT NO]]&lt;&gt;"",EOMONTH(LoanStartDate,ROW(PaymentSchedule[[#This Row],[PMT NO]])-ROW(PaymentSchedule[[#Headers],[PMT NO]])-2)+DAY(LoanStartDate),"")</f>
        <v/>
      </c>
      <c r="D18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5" s="3" t="str">
        <f>IF(PaymentSchedule[[#This Row],[PMT NO]]&lt;&gt;"",ScheduledPayment,"")</f>
        <v/>
      </c>
      <c r="F18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3" t="str">
        <f>IF(PaymentSchedule[[#This Row],[PMT NO]]&lt;&gt;"",PaymentSchedule[[#This Row],[TOTAL PAYMENT]]-PaymentSchedule[[#This Row],[INTEREST]],"")</f>
        <v/>
      </c>
      <c r="I185" s="3" t="str">
        <f>IF(PaymentSchedule[[#This Row],[PMT NO]]&lt;&gt;"",PaymentSchedule[[#This Row],[BEGINNING BALANCE]]*(InterestRate/PaymentsPerYear),"")</f>
        <v/>
      </c>
      <c r="J18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3" t="str">
        <f>IF(PaymentSchedule[[#This Row],[PMT NO]]&lt;&gt;"",SUM(INDEX(PaymentSchedule[INTEREST],1,1):PaymentSchedule[[#This Row],[INTEREST]]),"")</f>
        <v/>
      </c>
    </row>
    <row r="186" spans="2:11" x14ac:dyDescent="0.25">
      <c r="B186" s="5" t="str">
        <f>IF(LoanIsGood,IF(ROW()-ROW(PaymentSchedule[[#Headers],[PMT NO]])&gt;ScheduledNumberOfPayments,"",ROW()-ROW(PaymentSchedule[[#Headers],[PMT NO]])),"")</f>
        <v/>
      </c>
      <c r="C186" s="4" t="str">
        <f>IF(PaymentSchedule[[#This Row],[PMT NO]]&lt;&gt;"",EOMONTH(LoanStartDate,ROW(PaymentSchedule[[#This Row],[PMT NO]])-ROW(PaymentSchedule[[#Headers],[PMT NO]])-2)+DAY(LoanStartDate),"")</f>
        <v/>
      </c>
      <c r="D18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6" s="3" t="str">
        <f>IF(PaymentSchedule[[#This Row],[PMT NO]]&lt;&gt;"",ScheduledPayment,"")</f>
        <v/>
      </c>
      <c r="F18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3" t="str">
        <f>IF(PaymentSchedule[[#This Row],[PMT NO]]&lt;&gt;"",PaymentSchedule[[#This Row],[TOTAL PAYMENT]]-PaymentSchedule[[#This Row],[INTEREST]],"")</f>
        <v/>
      </c>
      <c r="I186" s="3" t="str">
        <f>IF(PaymentSchedule[[#This Row],[PMT NO]]&lt;&gt;"",PaymentSchedule[[#This Row],[BEGINNING BALANCE]]*(InterestRate/PaymentsPerYear),"")</f>
        <v/>
      </c>
      <c r="J18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3" t="str">
        <f>IF(PaymentSchedule[[#This Row],[PMT NO]]&lt;&gt;"",SUM(INDEX(PaymentSchedule[INTEREST],1,1):PaymentSchedule[[#This Row],[INTEREST]]),"")</f>
        <v/>
      </c>
    </row>
    <row r="187" spans="2:11" x14ac:dyDescent="0.25">
      <c r="B187" s="5" t="str">
        <f>IF(LoanIsGood,IF(ROW()-ROW(PaymentSchedule[[#Headers],[PMT NO]])&gt;ScheduledNumberOfPayments,"",ROW()-ROW(PaymentSchedule[[#Headers],[PMT NO]])),"")</f>
        <v/>
      </c>
      <c r="C187" s="4" t="str">
        <f>IF(PaymentSchedule[[#This Row],[PMT NO]]&lt;&gt;"",EOMONTH(LoanStartDate,ROW(PaymentSchedule[[#This Row],[PMT NO]])-ROW(PaymentSchedule[[#Headers],[PMT NO]])-2)+DAY(LoanStartDate),"")</f>
        <v/>
      </c>
      <c r="D18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7" s="3" t="str">
        <f>IF(PaymentSchedule[[#This Row],[PMT NO]]&lt;&gt;"",ScheduledPayment,"")</f>
        <v/>
      </c>
      <c r="F18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3" t="str">
        <f>IF(PaymentSchedule[[#This Row],[PMT NO]]&lt;&gt;"",PaymentSchedule[[#This Row],[TOTAL PAYMENT]]-PaymentSchedule[[#This Row],[INTEREST]],"")</f>
        <v/>
      </c>
      <c r="I187" s="3" t="str">
        <f>IF(PaymentSchedule[[#This Row],[PMT NO]]&lt;&gt;"",PaymentSchedule[[#This Row],[BEGINNING BALANCE]]*(InterestRate/PaymentsPerYear),"")</f>
        <v/>
      </c>
      <c r="J18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3" t="str">
        <f>IF(PaymentSchedule[[#This Row],[PMT NO]]&lt;&gt;"",SUM(INDEX(PaymentSchedule[INTEREST],1,1):PaymentSchedule[[#This Row],[INTEREST]]),"")</f>
        <v/>
      </c>
    </row>
    <row r="188" spans="2:11" x14ac:dyDescent="0.25">
      <c r="B188" s="5" t="str">
        <f>IF(LoanIsGood,IF(ROW()-ROW(PaymentSchedule[[#Headers],[PMT NO]])&gt;ScheduledNumberOfPayments,"",ROW()-ROW(PaymentSchedule[[#Headers],[PMT NO]])),"")</f>
        <v/>
      </c>
      <c r="C188" s="4" t="str">
        <f>IF(PaymentSchedule[[#This Row],[PMT NO]]&lt;&gt;"",EOMONTH(LoanStartDate,ROW(PaymentSchedule[[#This Row],[PMT NO]])-ROW(PaymentSchedule[[#Headers],[PMT NO]])-2)+DAY(LoanStartDate),"")</f>
        <v/>
      </c>
      <c r="D18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8" s="3" t="str">
        <f>IF(PaymentSchedule[[#This Row],[PMT NO]]&lt;&gt;"",ScheduledPayment,"")</f>
        <v/>
      </c>
      <c r="F18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3" t="str">
        <f>IF(PaymentSchedule[[#This Row],[PMT NO]]&lt;&gt;"",PaymentSchedule[[#This Row],[TOTAL PAYMENT]]-PaymentSchedule[[#This Row],[INTEREST]],"")</f>
        <v/>
      </c>
      <c r="I188" s="3" t="str">
        <f>IF(PaymentSchedule[[#This Row],[PMT NO]]&lt;&gt;"",PaymentSchedule[[#This Row],[BEGINNING BALANCE]]*(InterestRate/PaymentsPerYear),"")</f>
        <v/>
      </c>
      <c r="J18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3" t="str">
        <f>IF(PaymentSchedule[[#This Row],[PMT NO]]&lt;&gt;"",SUM(INDEX(PaymentSchedule[INTEREST],1,1):PaymentSchedule[[#This Row],[INTEREST]]),"")</f>
        <v/>
      </c>
    </row>
    <row r="189" spans="2:11" x14ac:dyDescent="0.25">
      <c r="B189" s="5" t="str">
        <f>IF(LoanIsGood,IF(ROW()-ROW(PaymentSchedule[[#Headers],[PMT NO]])&gt;ScheduledNumberOfPayments,"",ROW()-ROW(PaymentSchedule[[#Headers],[PMT NO]])),"")</f>
        <v/>
      </c>
      <c r="C189" s="4" t="str">
        <f>IF(PaymentSchedule[[#This Row],[PMT NO]]&lt;&gt;"",EOMONTH(LoanStartDate,ROW(PaymentSchedule[[#This Row],[PMT NO]])-ROW(PaymentSchedule[[#Headers],[PMT NO]])-2)+DAY(LoanStartDate),"")</f>
        <v/>
      </c>
      <c r="D18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89" s="3" t="str">
        <f>IF(PaymentSchedule[[#This Row],[PMT NO]]&lt;&gt;"",ScheduledPayment,"")</f>
        <v/>
      </c>
      <c r="F18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3" t="str">
        <f>IF(PaymentSchedule[[#This Row],[PMT NO]]&lt;&gt;"",PaymentSchedule[[#This Row],[TOTAL PAYMENT]]-PaymentSchedule[[#This Row],[INTEREST]],"")</f>
        <v/>
      </c>
      <c r="I189" s="3" t="str">
        <f>IF(PaymentSchedule[[#This Row],[PMT NO]]&lt;&gt;"",PaymentSchedule[[#This Row],[BEGINNING BALANCE]]*(InterestRate/PaymentsPerYear),"")</f>
        <v/>
      </c>
      <c r="J18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3" t="str">
        <f>IF(PaymentSchedule[[#This Row],[PMT NO]]&lt;&gt;"",SUM(INDEX(PaymentSchedule[INTEREST],1,1):PaymentSchedule[[#This Row],[INTEREST]]),"")</f>
        <v/>
      </c>
    </row>
    <row r="190" spans="2:11" x14ac:dyDescent="0.25">
      <c r="B190" s="5" t="str">
        <f>IF(LoanIsGood,IF(ROW()-ROW(PaymentSchedule[[#Headers],[PMT NO]])&gt;ScheduledNumberOfPayments,"",ROW()-ROW(PaymentSchedule[[#Headers],[PMT NO]])),"")</f>
        <v/>
      </c>
      <c r="C190" s="4" t="str">
        <f>IF(PaymentSchedule[[#This Row],[PMT NO]]&lt;&gt;"",EOMONTH(LoanStartDate,ROW(PaymentSchedule[[#This Row],[PMT NO]])-ROW(PaymentSchedule[[#Headers],[PMT NO]])-2)+DAY(LoanStartDate),"")</f>
        <v/>
      </c>
      <c r="D19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0" s="3" t="str">
        <f>IF(PaymentSchedule[[#This Row],[PMT NO]]&lt;&gt;"",ScheduledPayment,"")</f>
        <v/>
      </c>
      <c r="F19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3" t="str">
        <f>IF(PaymentSchedule[[#This Row],[PMT NO]]&lt;&gt;"",PaymentSchedule[[#This Row],[TOTAL PAYMENT]]-PaymentSchedule[[#This Row],[INTEREST]],"")</f>
        <v/>
      </c>
      <c r="I190" s="3" t="str">
        <f>IF(PaymentSchedule[[#This Row],[PMT NO]]&lt;&gt;"",PaymentSchedule[[#This Row],[BEGINNING BALANCE]]*(InterestRate/PaymentsPerYear),"")</f>
        <v/>
      </c>
      <c r="J19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3" t="str">
        <f>IF(PaymentSchedule[[#This Row],[PMT NO]]&lt;&gt;"",SUM(INDEX(PaymentSchedule[INTEREST],1,1):PaymentSchedule[[#This Row],[INTEREST]]),"")</f>
        <v/>
      </c>
    </row>
    <row r="191" spans="2:11" x14ac:dyDescent="0.25">
      <c r="B191" s="5" t="str">
        <f>IF(LoanIsGood,IF(ROW()-ROW(PaymentSchedule[[#Headers],[PMT NO]])&gt;ScheduledNumberOfPayments,"",ROW()-ROW(PaymentSchedule[[#Headers],[PMT NO]])),"")</f>
        <v/>
      </c>
      <c r="C191" s="4" t="str">
        <f>IF(PaymentSchedule[[#This Row],[PMT NO]]&lt;&gt;"",EOMONTH(LoanStartDate,ROW(PaymentSchedule[[#This Row],[PMT NO]])-ROW(PaymentSchedule[[#Headers],[PMT NO]])-2)+DAY(LoanStartDate),"")</f>
        <v/>
      </c>
      <c r="D19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1" s="3" t="str">
        <f>IF(PaymentSchedule[[#This Row],[PMT NO]]&lt;&gt;"",ScheduledPayment,"")</f>
        <v/>
      </c>
      <c r="F19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3" t="str">
        <f>IF(PaymentSchedule[[#This Row],[PMT NO]]&lt;&gt;"",PaymentSchedule[[#This Row],[TOTAL PAYMENT]]-PaymentSchedule[[#This Row],[INTEREST]],"")</f>
        <v/>
      </c>
      <c r="I191" s="3" t="str">
        <f>IF(PaymentSchedule[[#This Row],[PMT NO]]&lt;&gt;"",PaymentSchedule[[#This Row],[BEGINNING BALANCE]]*(InterestRate/PaymentsPerYear),"")</f>
        <v/>
      </c>
      <c r="J19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3" t="str">
        <f>IF(PaymentSchedule[[#This Row],[PMT NO]]&lt;&gt;"",SUM(INDEX(PaymentSchedule[INTEREST],1,1):PaymentSchedule[[#This Row],[INTEREST]]),"")</f>
        <v/>
      </c>
    </row>
    <row r="192" spans="2:11" x14ac:dyDescent="0.25">
      <c r="B192" s="5" t="str">
        <f>IF(LoanIsGood,IF(ROW()-ROW(PaymentSchedule[[#Headers],[PMT NO]])&gt;ScheduledNumberOfPayments,"",ROW()-ROW(PaymentSchedule[[#Headers],[PMT NO]])),"")</f>
        <v/>
      </c>
      <c r="C192" s="4" t="str">
        <f>IF(PaymentSchedule[[#This Row],[PMT NO]]&lt;&gt;"",EOMONTH(LoanStartDate,ROW(PaymentSchedule[[#This Row],[PMT NO]])-ROW(PaymentSchedule[[#Headers],[PMT NO]])-2)+DAY(LoanStartDate),"")</f>
        <v/>
      </c>
      <c r="D19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2" s="3" t="str">
        <f>IF(PaymentSchedule[[#This Row],[PMT NO]]&lt;&gt;"",ScheduledPayment,"")</f>
        <v/>
      </c>
      <c r="F19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3" t="str">
        <f>IF(PaymentSchedule[[#This Row],[PMT NO]]&lt;&gt;"",PaymentSchedule[[#This Row],[TOTAL PAYMENT]]-PaymentSchedule[[#This Row],[INTEREST]],"")</f>
        <v/>
      </c>
      <c r="I192" s="3" t="str">
        <f>IF(PaymentSchedule[[#This Row],[PMT NO]]&lt;&gt;"",PaymentSchedule[[#This Row],[BEGINNING BALANCE]]*(InterestRate/PaymentsPerYear),"")</f>
        <v/>
      </c>
      <c r="J19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3" t="str">
        <f>IF(PaymentSchedule[[#This Row],[PMT NO]]&lt;&gt;"",SUM(INDEX(PaymentSchedule[INTEREST],1,1):PaymentSchedule[[#This Row],[INTEREST]]),"")</f>
        <v/>
      </c>
    </row>
    <row r="193" spans="2:11" x14ac:dyDescent="0.25">
      <c r="B193" s="5" t="str">
        <f>IF(LoanIsGood,IF(ROW()-ROW(PaymentSchedule[[#Headers],[PMT NO]])&gt;ScheduledNumberOfPayments,"",ROW()-ROW(PaymentSchedule[[#Headers],[PMT NO]])),"")</f>
        <v/>
      </c>
      <c r="C193" s="4" t="str">
        <f>IF(PaymentSchedule[[#This Row],[PMT NO]]&lt;&gt;"",EOMONTH(LoanStartDate,ROW(PaymentSchedule[[#This Row],[PMT NO]])-ROW(PaymentSchedule[[#Headers],[PMT NO]])-2)+DAY(LoanStartDate),"")</f>
        <v/>
      </c>
      <c r="D19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3" s="3" t="str">
        <f>IF(PaymentSchedule[[#This Row],[PMT NO]]&lt;&gt;"",ScheduledPayment,"")</f>
        <v/>
      </c>
      <c r="F19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3" t="str">
        <f>IF(PaymentSchedule[[#This Row],[PMT NO]]&lt;&gt;"",PaymentSchedule[[#This Row],[TOTAL PAYMENT]]-PaymentSchedule[[#This Row],[INTEREST]],"")</f>
        <v/>
      </c>
      <c r="I193" s="3" t="str">
        <f>IF(PaymentSchedule[[#This Row],[PMT NO]]&lt;&gt;"",PaymentSchedule[[#This Row],[BEGINNING BALANCE]]*(InterestRate/PaymentsPerYear),"")</f>
        <v/>
      </c>
      <c r="J19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3" t="str">
        <f>IF(PaymentSchedule[[#This Row],[PMT NO]]&lt;&gt;"",SUM(INDEX(PaymentSchedule[INTEREST],1,1):PaymentSchedule[[#This Row],[INTEREST]]),"")</f>
        <v/>
      </c>
    </row>
    <row r="194" spans="2:11" x14ac:dyDescent="0.25">
      <c r="B194" s="5" t="str">
        <f>IF(LoanIsGood,IF(ROW()-ROW(PaymentSchedule[[#Headers],[PMT NO]])&gt;ScheduledNumberOfPayments,"",ROW()-ROW(PaymentSchedule[[#Headers],[PMT NO]])),"")</f>
        <v/>
      </c>
      <c r="C194" s="4" t="str">
        <f>IF(PaymentSchedule[[#This Row],[PMT NO]]&lt;&gt;"",EOMONTH(LoanStartDate,ROW(PaymentSchedule[[#This Row],[PMT NO]])-ROW(PaymentSchedule[[#Headers],[PMT NO]])-2)+DAY(LoanStartDate),"")</f>
        <v/>
      </c>
      <c r="D19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4" s="3" t="str">
        <f>IF(PaymentSchedule[[#This Row],[PMT NO]]&lt;&gt;"",ScheduledPayment,"")</f>
        <v/>
      </c>
      <c r="F19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3" t="str">
        <f>IF(PaymentSchedule[[#This Row],[PMT NO]]&lt;&gt;"",PaymentSchedule[[#This Row],[TOTAL PAYMENT]]-PaymentSchedule[[#This Row],[INTEREST]],"")</f>
        <v/>
      </c>
      <c r="I194" s="3" t="str">
        <f>IF(PaymentSchedule[[#This Row],[PMT NO]]&lt;&gt;"",PaymentSchedule[[#This Row],[BEGINNING BALANCE]]*(InterestRate/PaymentsPerYear),"")</f>
        <v/>
      </c>
      <c r="J19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3" t="str">
        <f>IF(PaymentSchedule[[#This Row],[PMT NO]]&lt;&gt;"",SUM(INDEX(PaymentSchedule[INTEREST],1,1):PaymentSchedule[[#This Row],[INTEREST]]),"")</f>
        <v/>
      </c>
    </row>
    <row r="195" spans="2:11" x14ac:dyDescent="0.25">
      <c r="B195" s="5" t="str">
        <f>IF(LoanIsGood,IF(ROW()-ROW(PaymentSchedule[[#Headers],[PMT NO]])&gt;ScheduledNumberOfPayments,"",ROW()-ROW(PaymentSchedule[[#Headers],[PMT NO]])),"")</f>
        <v/>
      </c>
      <c r="C195" s="4" t="str">
        <f>IF(PaymentSchedule[[#This Row],[PMT NO]]&lt;&gt;"",EOMONTH(LoanStartDate,ROW(PaymentSchedule[[#This Row],[PMT NO]])-ROW(PaymentSchedule[[#Headers],[PMT NO]])-2)+DAY(LoanStartDate),"")</f>
        <v/>
      </c>
      <c r="D19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5" s="3" t="str">
        <f>IF(PaymentSchedule[[#This Row],[PMT NO]]&lt;&gt;"",ScheduledPayment,"")</f>
        <v/>
      </c>
      <c r="F19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3" t="str">
        <f>IF(PaymentSchedule[[#This Row],[PMT NO]]&lt;&gt;"",PaymentSchedule[[#This Row],[TOTAL PAYMENT]]-PaymentSchedule[[#This Row],[INTEREST]],"")</f>
        <v/>
      </c>
      <c r="I195" s="3" t="str">
        <f>IF(PaymentSchedule[[#This Row],[PMT NO]]&lt;&gt;"",PaymentSchedule[[#This Row],[BEGINNING BALANCE]]*(InterestRate/PaymentsPerYear),"")</f>
        <v/>
      </c>
      <c r="J19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3" t="str">
        <f>IF(PaymentSchedule[[#This Row],[PMT NO]]&lt;&gt;"",SUM(INDEX(PaymentSchedule[INTEREST],1,1):PaymentSchedule[[#This Row],[INTEREST]]),"")</f>
        <v/>
      </c>
    </row>
    <row r="196" spans="2:11" x14ac:dyDescent="0.25">
      <c r="B196" s="5" t="str">
        <f>IF(LoanIsGood,IF(ROW()-ROW(PaymentSchedule[[#Headers],[PMT NO]])&gt;ScheduledNumberOfPayments,"",ROW()-ROW(PaymentSchedule[[#Headers],[PMT NO]])),"")</f>
        <v/>
      </c>
      <c r="C196" s="4" t="str">
        <f>IF(PaymentSchedule[[#This Row],[PMT NO]]&lt;&gt;"",EOMONTH(LoanStartDate,ROW(PaymentSchedule[[#This Row],[PMT NO]])-ROW(PaymentSchedule[[#Headers],[PMT NO]])-2)+DAY(LoanStartDate),"")</f>
        <v/>
      </c>
      <c r="D19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6" s="3" t="str">
        <f>IF(PaymentSchedule[[#This Row],[PMT NO]]&lt;&gt;"",ScheduledPayment,"")</f>
        <v/>
      </c>
      <c r="F19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3" t="str">
        <f>IF(PaymentSchedule[[#This Row],[PMT NO]]&lt;&gt;"",PaymentSchedule[[#This Row],[TOTAL PAYMENT]]-PaymentSchedule[[#This Row],[INTEREST]],"")</f>
        <v/>
      </c>
      <c r="I196" s="3" t="str">
        <f>IF(PaymentSchedule[[#This Row],[PMT NO]]&lt;&gt;"",PaymentSchedule[[#This Row],[BEGINNING BALANCE]]*(InterestRate/PaymentsPerYear),"")</f>
        <v/>
      </c>
      <c r="J19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3" t="str">
        <f>IF(PaymentSchedule[[#This Row],[PMT NO]]&lt;&gt;"",SUM(INDEX(PaymentSchedule[INTEREST],1,1):PaymentSchedule[[#This Row],[INTEREST]]),"")</f>
        <v/>
      </c>
    </row>
    <row r="197" spans="2:11" x14ac:dyDescent="0.25">
      <c r="B197" s="5" t="str">
        <f>IF(LoanIsGood,IF(ROW()-ROW(PaymentSchedule[[#Headers],[PMT NO]])&gt;ScheduledNumberOfPayments,"",ROW()-ROW(PaymentSchedule[[#Headers],[PMT NO]])),"")</f>
        <v/>
      </c>
      <c r="C197" s="4" t="str">
        <f>IF(PaymentSchedule[[#This Row],[PMT NO]]&lt;&gt;"",EOMONTH(LoanStartDate,ROW(PaymentSchedule[[#This Row],[PMT NO]])-ROW(PaymentSchedule[[#Headers],[PMT NO]])-2)+DAY(LoanStartDate),"")</f>
        <v/>
      </c>
      <c r="D19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7" s="3" t="str">
        <f>IF(PaymentSchedule[[#This Row],[PMT NO]]&lt;&gt;"",ScheduledPayment,"")</f>
        <v/>
      </c>
      <c r="F19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3" t="str">
        <f>IF(PaymentSchedule[[#This Row],[PMT NO]]&lt;&gt;"",PaymentSchedule[[#This Row],[TOTAL PAYMENT]]-PaymentSchedule[[#This Row],[INTEREST]],"")</f>
        <v/>
      </c>
      <c r="I197" s="3" t="str">
        <f>IF(PaymentSchedule[[#This Row],[PMT NO]]&lt;&gt;"",PaymentSchedule[[#This Row],[BEGINNING BALANCE]]*(InterestRate/PaymentsPerYear),"")</f>
        <v/>
      </c>
      <c r="J19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3" t="str">
        <f>IF(PaymentSchedule[[#This Row],[PMT NO]]&lt;&gt;"",SUM(INDEX(PaymentSchedule[INTEREST],1,1):PaymentSchedule[[#This Row],[INTEREST]]),"")</f>
        <v/>
      </c>
    </row>
    <row r="198" spans="2:11" x14ac:dyDescent="0.25">
      <c r="B198" s="5" t="str">
        <f>IF(LoanIsGood,IF(ROW()-ROW(PaymentSchedule[[#Headers],[PMT NO]])&gt;ScheduledNumberOfPayments,"",ROW()-ROW(PaymentSchedule[[#Headers],[PMT NO]])),"")</f>
        <v/>
      </c>
      <c r="C198" s="4" t="str">
        <f>IF(PaymentSchedule[[#This Row],[PMT NO]]&lt;&gt;"",EOMONTH(LoanStartDate,ROW(PaymentSchedule[[#This Row],[PMT NO]])-ROW(PaymentSchedule[[#Headers],[PMT NO]])-2)+DAY(LoanStartDate),"")</f>
        <v/>
      </c>
      <c r="D19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8" s="3" t="str">
        <f>IF(PaymentSchedule[[#This Row],[PMT NO]]&lt;&gt;"",ScheduledPayment,"")</f>
        <v/>
      </c>
      <c r="F19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3" t="str">
        <f>IF(PaymentSchedule[[#This Row],[PMT NO]]&lt;&gt;"",PaymentSchedule[[#This Row],[TOTAL PAYMENT]]-PaymentSchedule[[#This Row],[INTEREST]],"")</f>
        <v/>
      </c>
      <c r="I198" s="3" t="str">
        <f>IF(PaymentSchedule[[#This Row],[PMT NO]]&lt;&gt;"",PaymentSchedule[[#This Row],[BEGINNING BALANCE]]*(InterestRate/PaymentsPerYear),"")</f>
        <v/>
      </c>
      <c r="J19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3" t="str">
        <f>IF(PaymentSchedule[[#This Row],[PMT NO]]&lt;&gt;"",SUM(INDEX(PaymentSchedule[INTEREST],1,1):PaymentSchedule[[#This Row],[INTEREST]]),"")</f>
        <v/>
      </c>
    </row>
    <row r="199" spans="2:11" x14ac:dyDescent="0.25">
      <c r="B199" s="5" t="str">
        <f>IF(LoanIsGood,IF(ROW()-ROW(PaymentSchedule[[#Headers],[PMT NO]])&gt;ScheduledNumberOfPayments,"",ROW()-ROW(PaymentSchedule[[#Headers],[PMT NO]])),"")</f>
        <v/>
      </c>
      <c r="C199" s="4" t="str">
        <f>IF(PaymentSchedule[[#This Row],[PMT NO]]&lt;&gt;"",EOMONTH(LoanStartDate,ROW(PaymentSchedule[[#This Row],[PMT NO]])-ROW(PaymentSchedule[[#Headers],[PMT NO]])-2)+DAY(LoanStartDate),"")</f>
        <v/>
      </c>
      <c r="D19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199" s="3" t="str">
        <f>IF(PaymentSchedule[[#This Row],[PMT NO]]&lt;&gt;"",ScheduledPayment,"")</f>
        <v/>
      </c>
      <c r="F19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3" t="str">
        <f>IF(PaymentSchedule[[#This Row],[PMT NO]]&lt;&gt;"",PaymentSchedule[[#This Row],[TOTAL PAYMENT]]-PaymentSchedule[[#This Row],[INTEREST]],"")</f>
        <v/>
      </c>
      <c r="I199" s="3" t="str">
        <f>IF(PaymentSchedule[[#This Row],[PMT NO]]&lt;&gt;"",PaymentSchedule[[#This Row],[BEGINNING BALANCE]]*(InterestRate/PaymentsPerYear),"")</f>
        <v/>
      </c>
      <c r="J19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3" t="str">
        <f>IF(PaymentSchedule[[#This Row],[PMT NO]]&lt;&gt;"",SUM(INDEX(PaymentSchedule[INTEREST],1,1):PaymentSchedule[[#This Row],[INTEREST]]),"")</f>
        <v/>
      </c>
    </row>
    <row r="200" spans="2:11" x14ac:dyDescent="0.25">
      <c r="B200" s="5" t="str">
        <f>IF(LoanIsGood,IF(ROW()-ROW(PaymentSchedule[[#Headers],[PMT NO]])&gt;ScheduledNumberOfPayments,"",ROW()-ROW(PaymentSchedule[[#Headers],[PMT NO]])),"")</f>
        <v/>
      </c>
      <c r="C200" s="4" t="str">
        <f>IF(PaymentSchedule[[#This Row],[PMT NO]]&lt;&gt;"",EOMONTH(LoanStartDate,ROW(PaymentSchedule[[#This Row],[PMT NO]])-ROW(PaymentSchedule[[#Headers],[PMT NO]])-2)+DAY(LoanStartDate),"")</f>
        <v/>
      </c>
      <c r="D20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0" s="3" t="str">
        <f>IF(PaymentSchedule[[#This Row],[PMT NO]]&lt;&gt;"",ScheduledPayment,"")</f>
        <v/>
      </c>
      <c r="F20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3" t="str">
        <f>IF(PaymentSchedule[[#This Row],[PMT NO]]&lt;&gt;"",PaymentSchedule[[#This Row],[TOTAL PAYMENT]]-PaymentSchedule[[#This Row],[INTEREST]],"")</f>
        <v/>
      </c>
      <c r="I200" s="3" t="str">
        <f>IF(PaymentSchedule[[#This Row],[PMT NO]]&lt;&gt;"",PaymentSchedule[[#This Row],[BEGINNING BALANCE]]*(InterestRate/PaymentsPerYear),"")</f>
        <v/>
      </c>
      <c r="J20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3" t="str">
        <f>IF(PaymentSchedule[[#This Row],[PMT NO]]&lt;&gt;"",SUM(INDEX(PaymentSchedule[INTEREST],1,1):PaymentSchedule[[#This Row],[INTEREST]]),"")</f>
        <v/>
      </c>
    </row>
    <row r="201" spans="2:11" x14ac:dyDescent="0.25">
      <c r="B201" s="5" t="str">
        <f>IF(LoanIsGood,IF(ROW()-ROW(PaymentSchedule[[#Headers],[PMT NO]])&gt;ScheduledNumberOfPayments,"",ROW()-ROW(PaymentSchedule[[#Headers],[PMT NO]])),"")</f>
        <v/>
      </c>
      <c r="C201" s="4" t="str">
        <f>IF(PaymentSchedule[[#This Row],[PMT NO]]&lt;&gt;"",EOMONTH(LoanStartDate,ROW(PaymentSchedule[[#This Row],[PMT NO]])-ROW(PaymentSchedule[[#Headers],[PMT NO]])-2)+DAY(LoanStartDate),"")</f>
        <v/>
      </c>
      <c r="D20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1" s="3" t="str">
        <f>IF(PaymentSchedule[[#This Row],[PMT NO]]&lt;&gt;"",ScheduledPayment,"")</f>
        <v/>
      </c>
      <c r="F20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3" t="str">
        <f>IF(PaymentSchedule[[#This Row],[PMT NO]]&lt;&gt;"",PaymentSchedule[[#This Row],[TOTAL PAYMENT]]-PaymentSchedule[[#This Row],[INTEREST]],"")</f>
        <v/>
      </c>
      <c r="I201" s="3" t="str">
        <f>IF(PaymentSchedule[[#This Row],[PMT NO]]&lt;&gt;"",PaymentSchedule[[#This Row],[BEGINNING BALANCE]]*(InterestRate/PaymentsPerYear),"")</f>
        <v/>
      </c>
      <c r="J20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3" t="str">
        <f>IF(PaymentSchedule[[#This Row],[PMT NO]]&lt;&gt;"",SUM(INDEX(PaymentSchedule[INTEREST],1,1):PaymentSchedule[[#This Row],[INTEREST]]),"")</f>
        <v/>
      </c>
    </row>
    <row r="202" spans="2:11" x14ac:dyDescent="0.25">
      <c r="B202" s="5" t="str">
        <f>IF(LoanIsGood,IF(ROW()-ROW(PaymentSchedule[[#Headers],[PMT NO]])&gt;ScheduledNumberOfPayments,"",ROW()-ROW(PaymentSchedule[[#Headers],[PMT NO]])),"")</f>
        <v/>
      </c>
      <c r="C202" s="4" t="str">
        <f>IF(PaymentSchedule[[#This Row],[PMT NO]]&lt;&gt;"",EOMONTH(LoanStartDate,ROW(PaymentSchedule[[#This Row],[PMT NO]])-ROW(PaymentSchedule[[#Headers],[PMT NO]])-2)+DAY(LoanStartDate),"")</f>
        <v/>
      </c>
      <c r="D20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2" s="3" t="str">
        <f>IF(PaymentSchedule[[#This Row],[PMT NO]]&lt;&gt;"",ScheduledPayment,"")</f>
        <v/>
      </c>
      <c r="F20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3" t="str">
        <f>IF(PaymentSchedule[[#This Row],[PMT NO]]&lt;&gt;"",PaymentSchedule[[#This Row],[TOTAL PAYMENT]]-PaymentSchedule[[#This Row],[INTEREST]],"")</f>
        <v/>
      </c>
      <c r="I202" s="3" t="str">
        <f>IF(PaymentSchedule[[#This Row],[PMT NO]]&lt;&gt;"",PaymentSchedule[[#This Row],[BEGINNING BALANCE]]*(InterestRate/PaymentsPerYear),"")</f>
        <v/>
      </c>
      <c r="J20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3" t="str">
        <f>IF(PaymentSchedule[[#This Row],[PMT NO]]&lt;&gt;"",SUM(INDEX(PaymentSchedule[INTEREST],1,1):PaymentSchedule[[#This Row],[INTEREST]]),"")</f>
        <v/>
      </c>
    </row>
    <row r="203" spans="2:11" x14ac:dyDescent="0.25">
      <c r="B203" s="5" t="str">
        <f>IF(LoanIsGood,IF(ROW()-ROW(PaymentSchedule[[#Headers],[PMT NO]])&gt;ScheduledNumberOfPayments,"",ROW()-ROW(PaymentSchedule[[#Headers],[PMT NO]])),"")</f>
        <v/>
      </c>
      <c r="C203" s="4" t="str">
        <f>IF(PaymentSchedule[[#This Row],[PMT NO]]&lt;&gt;"",EOMONTH(LoanStartDate,ROW(PaymentSchedule[[#This Row],[PMT NO]])-ROW(PaymentSchedule[[#Headers],[PMT NO]])-2)+DAY(LoanStartDate),"")</f>
        <v/>
      </c>
      <c r="D20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3" s="3" t="str">
        <f>IF(PaymentSchedule[[#This Row],[PMT NO]]&lt;&gt;"",ScheduledPayment,"")</f>
        <v/>
      </c>
      <c r="F20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3" t="str">
        <f>IF(PaymentSchedule[[#This Row],[PMT NO]]&lt;&gt;"",PaymentSchedule[[#This Row],[TOTAL PAYMENT]]-PaymentSchedule[[#This Row],[INTEREST]],"")</f>
        <v/>
      </c>
      <c r="I203" s="3" t="str">
        <f>IF(PaymentSchedule[[#This Row],[PMT NO]]&lt;&gt;"",PaymentSchedule[[#This Row],[BEGINNING BALANCE]]*(InterestRate/PaymentsPerYear),"")</f>
        <v/>
      </c>
      <c r="J20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3" t="str">
        <f>IF(PaymentSchedule[[#This Row],[PMT NO]]&lt;&gt;"",SUM(INDEX(PaymentSchedule[INTEREST],1,1):PaymentSchedule[[#This Row],[INTEREST]]),"")</f>
        <v/>
      </c>
    </row>
    <row r="204" spans="2:11" x14ac:dyDescent="0.25">
      <c r="B204" s="5" t="str">
        <f>IF(LoanIsGood,IF(ROW()-ROW(PaymentSchedule[[#Headers],[PMT NO]])&gt;ScheduledNumberOfPayments,"",ROW()-ROW(PaymentSchedule[[#Headers],[PMT NO]])),"")</f>
        <v/>
      </c>
      <c r="C204" s="4" t="str">
        <f>IF(PaymentSchedule[[#This Row],[PMT NO]]&lt;&gt;"",EOMONTH(LoanStartDate,ROW(PaymentSchedule[[#This Row],[PMT NO]])-ROW(PaymentSchedule[[#Headers],[PMT NO]])-2)+DAY(LoanStartDate),"")</f>
        <v/>
      </c>
      <c r="D20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4" s="3" t="str">
        <f>IF(PaymentSchedule[[#This Row],[PMT NO]]&lt;&gt;"",ScheduledPayment,"")</f>
        <v/>
      </c>
      <c r="F20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3" t="str">
        <f>IF(PaymentSchedule[[#This Row],[PMT NO]]&lt;&gt;"",PaymentSchedule[[#This Row],[TOTAL PAYMENT]]-PaymentSchedule[[#This Row],[INTEREST]],"")</f>
        <v/>
      </c>
      <c r="I204" s="3" t="str">
        <f>IF(PaymentSchedule[[#This Row],[PMT NO]]&lt;&gt;"",PaymentSchedule[[#This Row],[BEGINNING BALANCE]]*(InterestRate/PaymentsPerYear),"")</f>
        <v/>
      </c>
      <c r="J20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3" t="str">
        <f>IF(PaymentSchedule[[#This Row],[PMT NO]]&lt;&gt;"",SUM(INDEX(PaymentSchedule[INTEREST],1,1):PaymentSchedule[[#This Row],[INTEREST]]),"")</f>
        <v/>
      </c>
    </row>
    <row r="205" spans="2:11" x14ac:dyDescent="0.25">
      <c r="B205" s="5" t="str">
        <f>IF(LoanIsGood,IF(ROW()-ROW(PaymentSchedule[[#Headers],[PMT NO]])&gt;ScheduledNumberOfPayments,"",ROW()-ROW(PaymentSchedule[[#Headers],[PMT NO]])),"")</f>
        <v/>
      </c>
      <c r="C205" s="4" t="str">
        <f>IF(PaymentSchedule[[#This Row],[PMT NO]]&lt;&gt;"",EOMONTH(LoanStartDate,ROW(PaymentSchedule[[#This Row],[PMT NO]])-ROW(PaymentSchedule[[#Headers],[PMT NO]])-2)+DAY(LoanStartDate),"")</f>
        <v/>
      </c>
      <c r="D20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5" s="3" t="str">
        <f>IF(PaymentSchedule[[#This Row],[PMT NO]]&lt;&gt;"",ScheduledPayment,"")</f>
        <v/>
      </c>
      <c r="F20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3" t="str">
        <f>IF(PaymentSchedule[[#This Row],[PMT NO]]&lt;&gt;"",PaymentSchedule[[#This Row],[TOTAL PAYMENT]]-PaymentSchedule[[#This Row],[INTEREST]],"")</f>
        <v/>
      </c>
      <c r="I205" s="3" t="str">
        <f>IF(PaymentSchedule[[#This Row],[PMT NO]]&lt;&gt;"",PaymentSchedule[[#This Row],[BEGINNING BALANCE]]*(InterestRate/PaymentsPerYear),"")</f>
        <v/>
      </c>
      <c r="J20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3" t="str">
        <f>IF(PaymentSchedule[[#This Row],[PMT NO]]&lt;&gt;"",SUM(INDEX(PaymentSchedule[INTEREST],1,1):PaymentSchedule[[#This Row],[INTEREST]]),"")</f>
        <v/>
      </c>
    </row>
    <row r="206" spans="2:11" x14ac:dyDescent="0.25">
      <c r="B206" s="5" t="str">
        <f>IF(LoanIsGood,IF(ROW()-ROW(PaymentSchedule[[#Headers],[PMT NO]])&gt;ScheduledNumberOfPayments,"",ROW()-ROW(PaymentSchedule[[#Headers],[PMT NO]])),"")</f>
        <v/>
      </c>
      <c r="C206" s="4" t="str">
        <f>IF(PaymentSchedule[[#This Row],[PMT NO]]&lt;&gt;"",EOMONTH(LoanStartDate,ROW(PaymentSchedule[[#This Row],[PMT NO]])-ROW(PaymentSchedule[[#Headers],[PMT NO]])-2)+DAY(LoanStartDate),"")</f>
        <v/>
      </c>
      <c r="D20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6" s="3" t="str">
        <f>IF(PaymentSchedule[[#This Row],[PMT NO]]&lt;&gt;"",ScheduledPayment,"")</f>
        <v/>
      </c>
      <c r="F20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3" t="str">
        <f>IF(PaymentSchedule[[#This Row],[PMT NO]]&lt;&gt;"",PaymentSchedule[[#This Row],[TOTAL PAYMENT]]-PaymentSchedule[[#This Row],[INTEREST]],"")</f>
        <v/>
      </c>
      <c r="I206" s="3" t="str">
        <f>IF(PaymentSchedule[[#This Row],[PMT NO]]&lt;&gt;"",PaymentSchedule[[#This Row],[BEGINNING BALANCE]]*(InterestRate/PaymentsPerYear),"")</f>
        <v/>
      </c>
      <c r="J20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3" t="str">
        <f>IF(PaymentSchedule[[#This Row],[PMT NO]]&lt;&gt;"",SUM(INDEX(PaymentSchedule[INTEREST],1,1):PaymentSchedule[[#This Row],[INTEREST]]),"")</f>
        <v/>
      </c>
    </row>
    <row r="207" spans="2:11" x14ac:dyDescent="0.25">
      <c r="B207" s="5" t="str">
        <f>IF(LoanIsGood,IF(ROW()-ROW(PaymentSchedule[[#Headers],[PMT NO]])&gt;ScheduledNumberOfPayments,"",ROW()-ROW(PaymentSchedule[[#Headers],[PMT NO]])),"")</f>
        <v/>
      </c>
      <c r="C207" s="4" t="str">
        <f>IF(PaymentSchedule[[#This Row],[PMT NO]]&lt;&gt;"",EOMONTH(LoanStartDate,ROW(PaymentSchedule[[#This Row],[PMT NO]])-ROW(PaymentSchedule[[#Headers],[PMT NO]])-2)+DAY(LoanStartDate),"")</f>
        <v/>
      </c>
      <c r="D20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7" s="3" t="str">
        <f>IF(PaymentSchedule[[#This Row],[PMT NO]]&lt;&gt;"",ScheduledPayment,"")</f>
        <v/>
      </c>
      <c r="F20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3" t="str">
        <f>IF(PaymentSchedule[[#This Row],[PMT NO]]&lt;&gt;"",PaymentSchedule[[#This Row],[TOTAL PAYMENT]]-PaymentSchedule[[#This Row],[INTEREST]],"")</f>
        <v/>
      </c>
      <c r="I207" s="3" t="str">
        <f>IF(PaymentSchedule[[#This Row],[PMT NO]]&lt;&gt;"",PaymentSchedule[[#This Row],[BEGINNING BALANCE]]*(InterestRate/PaymentsPerYear),"")</f>
        <v/>
      </c>
      <c r="J20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3" t="str">
        <f>IF(PaymentSchedule[[#This Row],[PMT NO]]&lt;&gt;"",SUM(INDEX(PaymentSchedule[INTEREST],1,1):PaymentSchedule[[#This Row],[INTEREST]]),"")</f>
        <v/>
      </c>
    </row>
    <row r="208" spans="2:11" x14ac:dyDescent="0.25">
      <c r="B208" s="5" t="str">
        <f>IF(LoanIsGood,IF(ROW()-ROW(PaymentSchedule[[#Headers],[PMT NO]])&gt;ScheduledNumberOfPayments,"",ROW()-ROW(PaymentSchedule[[#Headers],[PMT NO]])),"")</f>
        <v/>
      </c>
      <c r="C208" s="4" t="str">
        <f>IF(PaymentSchedule[[#This Row],[PMT NO]]&lt;&gt;"",EOMONTH(LoanStartDate,ROW(PaymentSchedule[[#This Row],[PMT NO]])-ROW(PaymentSchedule[[#Headers],[PMT NO]])-2)+DAY(LoanStartDate),"")</f>
        <v/>
      </c>
      <c r="D20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8" s="3" t="str">
        <f>IF(PaymentSchedule[[#This Row],[PMT NO]]&lt;&gt;"",ScheduledPayment,"")</f>
        <v/>
      </c>
      <c r="F20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3" t="str">
        <f>IF(PaymentSchedule[[#This Row],[PMT NO]]&lt;&gt;"",PaymentSchedule[[#This Row],[TOTAL PAYMENT]]-PaymentSchedule[[#This Row],[INTEREST]],"")</f>
        <v/>
      </c>
      <c r="I208" s="3" t="str">
        <f>IF(PaymentSchedule[[#This Row],[PMT NO]]&lt;&gt;"",PaymentSchedule[[#This Row],[BEGINNING BALANCE]]*(InterestRate/PaymentsPerYear),"")</f>
        <v/>
      </c>
      <c r="J20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3" t="str">
        <f>IF(PaymentSchedule[[#This Row],[PMT NO]]&lt;&gt;"",SUM(INDEX(PaymentSchedule[INTEREST],1,1):PaymentSchedule[[#This Row],[INTEREST]]),"")</f>
        <v/>
      </c>
    </row>
    <row r="209" spans="2:11" x14ac:dyDescent="0.25">
      <c r="B209" s="5" t="str">
        <f>IF(LoanIsGood,IF(ROW()-ROW(PaymentSchedule[[#Headers],[PMT NO]])&gt;ScheduledNumberOfPayments,"",ROW()-ROW(PaymentSchedule[[#Headers],[PMT NO]])),"")</f>
        <v/>
      </c>
      <c r="C209" s="4" t="str">
        <f>IF(PaymentSchedule[[#This Row],[PMT NO]]&lt;&gt;"",EOMONTH(LoanStartDate,ROW(PaymentSchedule[[#This Row],[PMT NO]])-ROW(PaymentSchedule[[#Headers],[PMT NO]])-2)+DAY(LoanStartDate),"")</f>
        <v/>
      </c>
      <c r="D20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09" s="3" t="str">
        <f>IF(PaymentSchedule[[#This Row],[PMT NO]]&lt;&gt;"",ScheduledPayment,"")</f>
        <v/>
      </c>
      <c r="F20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3" t="str">
        <f>IF(PaymentSchedule[[#This Row],[PMT NO]]&lt;&gt;"",PaymentSchedule[[#This Row],[TOTAL PAYMENT]]-PaymentSchedule[[#This Row],[INTEREST]],"")</f>
        <v/>
      </c>
      <c r="I209" s="3" t="str">
        <f>IF(PaymentSchedule[[#This Row],[PMT NO]]&lt;&gt;"",PaymentSchedule[[#This Row],[BEGINNING BALANCE]]*(InterestRate/PaymentsPerYear),"")</f>
        <v/>
      </c>
      <c r="J20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3" t="str">
        <f>IF(PaymentSchedule[[#This Row],[PMT NO]]&lt;&gt;"",SUM(INDEX(PaymentSchedule[INTEREST],1,1):PaymentSchedule[[#This Row],[INTEREST]]),"")</f>
        <v/>
      </c>
    </row>
    <row r="210" spans="2:11" x14ac:dyDescent="0.25">
      <c r="B210" s="5" t="str">
        <f>IF(LoanIsGood,IF(ROW()-ROW(PaymentSchedule[[#Headers],[PMT NO]])&gt;ScheduledNumberOfPayments,"",ROW()-ROW(PaymentSchedule[[#Headers],[PMT NO]])),"")</f>
        <v/>
      </c>
      <c r="C210" s="4" t="str">
        <f>IF(PaymentSchedule[[#This Row],[PMT NO]]&lt;&gt;"",EOMONTH(LoanStartDate,ROW(PaymentSchedule[[#This Row],[PMT NO]])-ROW(PaymentSchedule[[#Headers],[PMT NO]])-2)+DAY(LoanStartDate),"")</f>
        <v/>
      </c>
      <c r="D21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0" s="3" t="str">
        <f>IF(PaymentSchedule[[#This Row],[PMT NO]]&lt;&gt;"",ScheduledPayment,"")</f>
        <v/>
      </c>
      <c r="F21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3" t="str">
        <f>IF(PaymentSchedule[[#This Row],[PMT NO]]&lt;&gt;"",PaymentSchedule[[#This Row],[TOTAL PAYMENT]]-PaymentSchedule[[#This Row],[INTEREST]],"")</f>
        <v/>
      </c>
      <c r="I210" s="3" t="str">
        <f>IF(PaymentSchedule[[#This Row],[PMT NO]]&lt;&gt;"",PaymentSchedule[[#This Row],[BEGINNING BALANCE]]*(InterestRate/PaymentsPerYear),"")</f>
        <v/>
      </c>
      <c r="J21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3" t="str">
        <f>IF(PaymentSchedule[[#This Row],[PMT NO]]&lt;&gt;"",SUM(INDEX(PaymentSchedule[INTEREST],1,1):PaymentSchedule[[#This Row],[INTEREST]]),"")</f>
        <v/>
      </c>
    </row>
    <row r="211" spans="2:11" x14ac:dyDescent="0.25">
      <c r="B211" s="5" t="str">
        <f>IF(LoanIsGood,IF(ROW()-ROW(PaymentSchedule[[#Headers],[PMT NO]])&gt;ScheduledNumberOfPayments,"",ROW()-ROW(PaymentSchedule[[#Headers],[PMT NO]])),"")</f>
        <v/>
      </c>
      <c r="C211" s="4" t="str">
        <f>IF(PaymentSchedule[[#This Row],[PMT NO]]&lt;&gt;"",EOMONTH(LoanStartDate,ROW(PaymentSchedule[[#This Row],[PMT NO]])-ROW(PaymentSchedule[[#Headers],[PMT NO]])-2)+DAY(LoanStartDate),"")</f>
        <v/>
      </c>
      <c r="D21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1" s="3" t="str">
        <f>IF(PaymentSchedule[[#This Row],[PMT NO]]&lt;&gt;"",ScheduledPayment,"")</f>
        <v/>
      </c>
      <c r="F21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3" t="str">
        <f>IF(PaymentSchedule[[#This Row],[PMT NO]]&lt;&gt;"",PaymentSchedule[[#This Row],[TOTAL PAYMENT]]-PaymentSchedule[[#This Row],[INTEREST]],"")</f>
        <v/>
      </c>
      <c r="I211" s="3" t="str">
        <f>IF(PaymentSchedule[[#This Row],[PMT NO]]&lt;&gt;"",PaymentSchedule[[#This Row],[BEGINNING BALANCE]]*(InterestRate/PaymentsPerYear),"")</f>
        <v/>
      </c>
      <c r="J21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3" t="str">
        <f>IF(PaymentSchedule[[#This Row],[PMT NO]]&lt;&gt;"",SUM(INDEX(PaymentSchedule[INTEREST],1,1):PaymentSchedule[[#This Row],[INTEREST]]),"")</f>
        <v/>
      </c>
    </row>
    <row r="212" spans="2:11" x14ac:dyDescent="0.25">
      <c r="B212" s="5" t="str">
        <f>IF(LoanIsGood,IF(ROW()-ROW(PaymentSchedule[[#Headers],[PMT NO]])&gt;ScheduledNumberOfPayments,"",ROW()-ROW(PaymentSchedule[[#Headers],[PMT NO]])),"")</f>
        <v/>
      </c>
      <c r="C212" s="4" t="str">
        <f>IF(PaymentSchedule[[#This Row],[PMT NO]]&lt;&gt;"",EOMONTH(LoanStartDate,ROW(PaymentSchedule[[#This Row],[PMT NO]])-ROW(PaymentSchedule[[#Headers],[PMT NO]])-2)+DAY(LoanStartDate),"")</f>
        <v/>
      </c>
      <c r="D21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2" s="3" t="str">
        <f>IF(PaymentSchedule[[#This Row],[PMT NO]]&lt;&gt;"",ScheduledPayment,"")</f>
        <v/>
      </c>
      <c r="F21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3" t="str">
        <f>IF(PaymentSchedule[[#This Row],[PMT NO]]&lt;&gt;"",PaymentSchedule[[#This Row],[TOTAL PAYMENT]]-PaymentSchedule[[#This Row],[INTEREST]],"")</f>
        <v/>
      </c>
      <c r="I212" s="3" t="str">
        <f>IF(PaymentSchedule[[#This Row],[PMT NO]]&lt;&gt;"",PaymentSchedule[[#This Row],[BEGINNING BALANCE]]*(InterestRate/PaymentsPerYear),"")</f>
        <v/>
      </c>
      <c r="J21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3" t="str">
        <f>IF(PaymentSchedule[[#This Row],[PMT NO]]&lt;&gt;"",SUM(INDEX(PaymentSchedule[INTEREST],1,1):PaymentSchedule[[#This Row],[INTEREST]]),"")</f>
        <v/>
      </c>
    </row>
    <row r="213" spans="2:11" x14ac:dyDescent="0.25">
      <c r="B213" s="5" t="str">
        <f>IF(LoanIsGood,IF(ROW()-ROW(PaymentSchedule[[#Headers],[PMT NO]])&gt;ScheduledNumberOfPayments,"",ROW()-ROW(PaymentSchedule[[#Headers],[PMT NO]])),"")</f>
        <v/>
      </c>
      <c r="C213" s="4" t="str">
        <f>IF(PaymentSchedule[[#This Row],[PMT NO]]&lt;&gt;"",EOMONTH(LoanStartDate,ROW(PaymentSchedule[[#This Row],[PMT NO]])-ROW(PaymentSchedule[[#Headers],[PMT NO]])-2)+DAY(LoanStartDate),"")</f>
        <v/>
      </c>
      <c r="D21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3" s="3" t="str">
        <f>IF(PaymentSchedule[[#This Row],[PMT NO]]&lt;&gt;"",ScheduledPayment,"")</f>
        <v/>
      </c>
      <c r="F21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3" t="str">
        <f>IF(PaymentSchedule[[#This Row],[PMT NO]]&lt;&gt;"",PaymentSchedule[[#This Row],[TOTAL PAYMENT]]-PaymentSchedule[[#This Row],[INTEREST]],"")</f>
        <v/>
      </c>
      <c r="I213" s="3" t="str">
        <f>IF(PaymentSchedule[[#This Row],[PMT NO]]&lt;&gt;"",PaymentSchedule[[#This Row],[BEGINNING BALANCE]]*(InterestRate/PaymentsPerYear),"")</f>
        <v/>
      </c>
      <c r="J21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3" t="str">
        <f>IF(PaymentSchedule[[#This Row],[PMT NO]]&lt;&gt;"",SUM(INDEX(PaymentSchedule[INTEREST],1,1):PaymentSchedule[[#This Row],[INTEREST]]),"")</f>
        <v/>
      </c>
    </row>
    <row r="214" spans="2:11" x14ac:dyDescent="0.25">
      <c r="B214" s="5" t="str">
        <f>IF(LoanIsGood,IF(ROW()-ROW(PaymentSchedule[[#Headers],[PMT NO]])&gt;ScheduledNumberOfPayments,"",ROW()-ROW(PaymentSchedule[[#Headers],[PMT NO]])),"")</f>
        <v/>
      </c>
      <c r="C214" s="4" t="str">
        <f>IF(PaymentSchedule[[#This Row],[PMT NO]]&lt;&gt;"",EOMONTH(LoanStartDate,ROW(PaymentSchedule[[#This Row],[PMT NO]])-ROW(PaymentSchedule[[#Headers],[PMT NO]])-2)+DAY(LoanStartDate),"")</f>
        <v/>
      </c>
      <c r="D21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4" s="3" t="str">
        <f>IF(PaymentSchedule[[#This Row],[PMT NO]]&lt;&gt;"",ScheduledPayment,"")</f>
        <v/>
      </c>
      <c r="F21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3" t="str">
        <f>IF(PaymentSchedule[[#This Row],[PMT NO]]&lt;&gt;"",PaymentSchedule[[#This Row],[TOTAL PAYMENT]]-PaymentSchedule[[#This Row],[INTEREST]],"")</f>
        <v/>
      </c>
      <c r="I214" s="3" t="str">
        <f>IF(PaymentSchedule[[#This Row],[PMT NO]]&lt;&gt;"",PaymentSchedule[[#This Row],[BEGINNING BALANCE]]*(InterestRate/PaymentsPerYear),"")</f>
        <v/>
      </c>
      <c r="J21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3" t="str">
        <f>IF(PaymentSchedule[[#This Row],[PMT NO]]&lt;&gt;"",SUM(INDEX(PaymentSchedule[INTEREST],1,1):PaymentSchedule[[#This Row],[INTEREST]]),"")</f>
        <v/>
      </c>
    </row>
    <row r="215" spans="2:11" x14ac:dyDescent="0.25">
      <c r="B215" s="5" t="str">
        <f>IF(LoanIsGood,IF(ROW()-ROW(PaymentSchedule[[#Headers],[PMT NO]])&gt;ScheduledNumberOfPayments,"",ROW()-ROW(PaymentSchedule[[#Headers],[PMT NO]])),"")</f>
        <v/>
      </c>
      <c r="C215" s="4" t="str">
        <f>IF(PaymentSchedule[[#This Row],[PMT NO]]&lt;&gt;"",EOMONTH(LoanStartDate,ROW(PaymentSchedule[[#This Row],[PMT NO]])-ROW(PaymentSchedule[[#Headers],[PMT NO]])-2)+DAY(LoanStartDate),"")</f>
        <v/>
      </c>
      <c r="D21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5" s="3" t="str">
        <f>IF(PaymentSchedule[[#This Row],[PMT NO]]&lt;&gt;"",ScheduledPayment,"")</f>
        <v/>
      </c>
      <c r="F21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3" t="str">
        <f>IF(PaymentSchedule[[#This Row],[PMT NO]]&lt;&gt;"",PaymentSchedule[[#This Row],[TOTAL PAYMENT]]-PaymentSchedule[[#This Row],[INTEREST]],"")</f>
        <v/>
      </c>
      <c r="I215" s="3" t="str">
        <f>IF(PaymentSchedule[[#This Row],[PMT NO]]&lt;&gt;"",PaymentSchedule[[#This Row],[BEGINNING BALANCE]]*(InterestRate/PaymentsPerYear),"")</f>
        <v/>
      </c>
      <c r="J21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3" t="str">
        <f>IF(PaymentSchedule[[#This Row],[PMT NO]]&lt;&gt;"",SUM(INDEX(PaymentSchedule[INTEREST],1,1):PaymentSchedule[[#This Row],[INTEREST]]),"")</f>
        <v/>
      </c>
    </row>
    <row r="216" spans="2:11" x14ac:dyDescent="0.25">
      <c r="B216" s="5" t="str">
        <f>IF(LoanIsGood,IF(ROW()-ROW(PaymentSchedule[[#Headers],[PMT NO]])&gt;ScheduledNumberOfPayments,"",ROW()-ROW(PaymentSchedule[[#Headers],[PMT NO]])),"")</f>
        <v/>
      </c>
      <c r="C216" s="4" t="str">
        <f>IF(PaymentSchedule[[#This Row],[PMT NO]]&lt;&gt;"",EOMONTH(LoanStartDate,ROW(PaymentSchedule[[#This Row],[PMT NO]])-ROW(PaymentSchedule[[#Headers],[PMT NO]])-2)+DAY(LoanStartDate),"")</f>
        <v/>
      </c>
      <c r="D21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6" s="3" t="str">
        <f>IF(PaymentSchedule[[#This Row],[PMT NO]]&lt;&gt;"",ScheduledPayment,"")</f>
        <v/>
      </c>
      <c r="F21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3" t="str">
        <f>IF(PaymentSchedule[[#This Row],[PMT NO]]&lt;&gt;"",PaymentSchedule[[#This Row],[TOTAL PAYMENT]]-PaymentSchedule[[#This Row],[INTEREST]],"")</f>
        <v/>
      </c>
      <c r="I216" s="3" t="str">
        <f>IF(PaymentSchedule[[#This Row],[PMT NO]]&lt;&gt;"",PaymentSchedule[[#This Row],[BEGINNING BALANCE]]*(InterestRate/PaymentsPerYear),"")</f>
        <v/>
      </c>
      <c r="J21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3" t="str">
        <f>IF(PaymentSchedule[[#This Row],[PMT NO]]&lt;&gt;"",SUM(INDEX(PaymentSchedule[INTEREST],1,1):PaymentSchedule[[#This Row],[INTEREST]]),"")</f>
        <v/>
      </c>
    </row>
    <row r="217" spans="2:11" x14ac:dyDescent="0.25">
      <c r="B217" s="5" t="str">
        <f>IF(LoanIsGood,IF(ROW()-ROW(PaymentSchedule[[#Headers],[PMT NO]])&gt;ScheduledNumberOfPayments,"",ROW()-ROW(PaymentSchedule[[#Headers],[PMT NO]])),"")</f>
        <v/>
      </c>
      <c r="C217" s="4" t="str">
        <f>IF(PaymentSchedule[[#This Row],[PMT NO]]&lt;&gt;"",EOMONTH(LoanStartDate,ROW(PaymentSchedule[[#This Row],[PMT NO]])-ROW(PaymentSchedule[[#Headers],[PMT NO]])-2)+DAY(LoanStartDate),"")</f>
        <v/>
      </c>
      <c r="D21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7" s="3" t="str">
        <f>IF(PaymentSchedule[[#This Row],[PMT NO]]&lt;&gt;"",ScheduledPayment,"")</f>
        <v/>
      </c>
      <c r="F21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3" t="str">
        <f>IF(PaymentSchedule[[#This Row],[PMT NO]]&lt;&gt;"",PaymentSchedule[[#This Row],[TOTAL PAYMENT]]-PaymentSchedule[[#This Row],[INTEREST]],"")</f>
        <v/>
      </c>
      <c r="I217" s="3" t="str">
        <f>IF(PaymentSchedule[[#This Row],[PMT NO]]&lt;&gt;"",PaymentSchedule[[#This Row],[BEGINNING BALANCE]]*(InterestRate/PaymentsPerYear),"")</f>
        <v/>
      </c>
      <c r="J21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3" t="str">
        <f>IF(PaymentSchedule[[#This Row],[PMT NO]]&lt;&gt;"",SUM(INDEX(PaymentSchedule[INTEREST],1,1):PaymentSchedule[[#This Row],[INTEREST]]),"")</f>
        <v/>
      </c>
    </row>
    <row r="218" spans="2:11" x14ac:dyDescent="0.25">
      <c r="B218" s="5" t="str">
        <f>IF(LoanIsGood,IF(ROW()-ROW(PaymentSchedule[[#Headers],[PMT NO]])&gt;ScheduledNumberOfPayments,"",ROW()-ROW(PaymentSchedule[[#Headers],[PMT NO]])),"")</f>
        <v/>
      </c>
      <c r="C218" s="4" t="str">
        <f>IF(PaymentSchedule[[#This Row],[PMT NO]]&lt;&gt;"",EOMONTH(LoanStartDate,ROW(PaymentSchedule[[#This Row],[PMT NO]])-ROW(PaymentSchedule[[#Headers],[PMT NO]])-2)+DAY(LoanStartDate),"")</f>
        <v/>
      </c>
      <c r="D21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8" s="3" t="str">
        <f>IF(PaymentSchedule[[#This Row],[PMT NO]]&lt;&gt;"",ScheduledPayment,"")</f>
        <v/>
      </c>
      <c r="F21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3" t="str">
        <f>IF(PaymentSchedule[[#This Row],[PMT NO]]&lt;&gt;"",PaymentSchedule[[#This Row],[TOTAL PAYMENT]]-PaymentSchedule[[#This Row],[INTEREST]],"")</f>
        <v/>
      </c>
      <c r="I218" s="3" t="str">
        <f>IF(PaymentSchedule[[#This Row],[PMT NO]]&lt;&gt;"",PaymentSchedule[[#This Row],[BEGINNING BALANCE]]*(InterestRate/PaymentsPerYear),"")</f>
        <v/>
      </c>
      <c r="J21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3" t="str">
        <f>IF(PaymentSchedule[[#This Row],[PMT NO]]&lt;&gt;"",SUM(INDEX(PaymentSchedule[INTEREST],1,1):PaymentSchedule[[#This Row],[INTEREST]]),"")</f>
        <v/>
      </c>
    </row>
    <row r="219" spans="2:11" x14ac:dyDescent="0.25">
      <c r="B219" s="5" t="str">
        <f>IF(LoanIsGood,IF(ROW()-ROW(PaymentSchedule[[#Headers],[PMT NO]])&gt;ScheduledNumberOfPayments,"",ROW()-ROW(PaymentSchedule[[#Headers],[PMT NO]])),"")</f>
        <v/>
      </c>
      <c r="C219" s="4" t="str">
        <f>IF(PaymentSchedule[[#This Row],[PMT NO]]&lt;&gt;"",EOMONTH(LoanStartDate,ROW(PaymentSchedule[[#This Row],[PMT NO]])-ROW(PaymentSchedule[[#Headers],[PMT NO]])-2)+DAY(LoanStartDate),"")</f>
        <v/>
      </c>
      <c r="D21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19" s="3" t="str">
        <f>IF(PaymentSchedule[[#This Row],[PMT NO]]&lt;&gt;"",ScheduledPayment,"")</f>
        <v/>
      </c>
      <c r="F21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3" t="str">
        <f>IF(PaymentSchedule[[#This Row],[PMT NO]]&lt;&gt;"",PaymentSchedule[[#This Row],[TOTAL PAYMENT]]-PaymentSchedule[[#This Row],[INTEREST]],"")</f>
        <v/>
      </c>
      <c r="I219" s="3" t="str">
        <f>IF(PaymentSchedule[[#This Row],[PMT NO]]&lt;&gt;"",PaymentSchedule[[#This Row],[BEGINNING BALANCE]]*(InterestRate/PaymentsPerYear),"")</f>
        <v/>
      </c>
      <c r="J21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3" t="str">
        <f>IF(PaymentSchedule[[#This Row],[PMT NO]]&lt;&gt;"",SUM(INDEX(PaymentSchedule[INTEREST],1,1):PaymentSchedule[[#This Row],[INTEREST]]),"")</f>
        <v/>
      </c>
    </row>
    <row r="220" spans="2:11" x14ac:dyDescent="0.25">
      <c r="B220" s="5" t="str">
        <f>IF(LoanIsGood,IF(ROW()-ROW(PaymentSchedule[[#Headers],[PMT NO]])&gt;ScheduledNumberOfPayments,"",ROW()-ROW(PaymentSchedule[[#Headers],[PMT NO]])),"")</f>
        <v/>
      </c>
      <c r="C220" s="4" t="str">
        <f>IF(PaymentSchedule[[#This Row],[PMT NO]]&lt;&gt;"",EOMONTH(LoanStartDate,ROW(PaymentSchedule[[#This Row],[PMT NO]])-ROW(PaymentSchedule[[#Headers],[PMT NO]])-2)+DAY(LoanStartDate),"")</f>
        <v/>
      </c>
      <c r="D22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0" s="3" t="str">
        <f>IF(PaymentSchedule[[#This Row],[PMT NO]]&lt;&gt;"",ScheduledPayment,"")</f>
        <v/>
      </c>
      <c r="F22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3" t="str">
        <f>IF(PaymentSchedule[[#This Row],[PMT NO]]&lt;&gt;"",PaymentSchedule[[#This Row],[TOTAL PAYMENT]]-PaymentSchedule[[#This Row],[INTEREST]],"")</f>
        <v/>
      </c>
      <c r="I220" s="3" t="str">
        <f>IF(PaymentSchedule[[#This Row],[PMT NO]]&lt;&gt;"",PaymentSchedule[[#This Row],[BEGINNING BALANCE]]*(InterestRate/PaymentsPerYear),"")</f>
        <v/>
      </c>
      <c r="J22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3" t="str">
        <f>IF(PaymentSchedule[[#This Row],[PMT NO]]&lt;&gt;"",SUM(INDEX(PaymentSchedule[INTEREST],1,1):PaymentSchedule[[#This Row],[INTEREST]]),"")</f>
        <v/>
      </c>
    </row>
    <row r="221" spans="2:11" x14ac:dyDescent="0.25">
      <c r="B221" s="5" t="str">
        <f>IF(LoanIsGood,IF(ROW()-ROW(PaymentSchedule[[#Headers],[PMT NO]])&gt;ScheduledNumberOfPayments,"",ROW()-ROW(PaymentSchedule[[#Headers],[PMT NO]])),"")</f>
        <v/>
      </c>
      <c r="C221" s="4" t="str">
        <f>IF(PaymentSchedule[[#This Row],[PMT NO]]&lt;&gt;"",EOMONTH(LoanStartDate,ROW(PaymentSchedule[[#This Row],[PMT NO]])-ROW(PaymentSchedule[[#Headers],[PMT NO]])-2)+DAY(LoanStartDate),"")</f>
        <v/>
      </c>
      <c r="D22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1" s="3" t="str">
        <f>IF(PaymentSchedule[[#This Row],[PMT NO]]&lt;&gt;"",ScheduledPayment,"")</f>
        <v/>
      </c>
      <c r="F22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3" t="str">
        <f>IF(PaymentSchedule[[#This Row],[PMT NO]]&lt;&gt;"",PaymentSchedule[[#This Row],[TOTAL PAYMENT]]-PaymentSchedule[[#This Row],[INTEREST]],"")</f>
        <v/>
      </c>
      <c r="I221" s="3" t="str">
        <f>IF(PaymentSchedule[[#This Row],[PMT NO]]&lt;&gt;"",PaymentSchedule[[#This Row],[BEGINNING BALANCE]]*(InterestRate/PaymentsPerYear),"")</f>
        <v/>
      </c>
      <c r="J22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3" t="str">
        <f>IF(PaymentSchedule[[#This Row],[PMT NO]]&lt;&gt;"",SUM(INDEX(PaymentSchedule[INTEREST],1,1):PaymentSchedule[[#This Row],[INTEREST]]),"")</f>
        <v/>
      </c>
    </row>
    <row r="222" spans="2:11" x14ac:dyDescent="0.25">
      <c r="B222" s="5" t="str">
        <f>IF(LoanIsGood,IF(ROW()-ROW(PaymentSchedule[[#Headers],[PMT NO]])&gt;ScheduledNumberOfPayments,"",ROW()-ROW(PaymentSchedule[[#Headers],[PMT NO]])),"")</f>
        <v/>
      </c>
      <c r="C222" s="4" t="str">
        <f>IF(PaymentSchedule[[#This Row],[PMT NO]]&lt;&gt;"",EOMONTH(LoanStartDate,ROW(PaymentSchedule[[#This Row],[PMT NO]])-ROW(PaymentSchedule[[#Headers],[PMT NO]])-2)+DAY(LoanStartDate),"")</f>
        <v/>
      </c>
      <c r="D22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2" s="3" t="str">
        <f>IF(PaymentSchedule[[#This Row],[PMT NO]]&lt;&gt;"",ScheduledPayment,"")</f>
        <v/>
      </c>
      <c r="F22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3" t="str">
        <f>IF(PaymentSchedule[[#This Row],[PMT NO]]&lt;&gt;"",PaymentSchedule[[#This Row],[TOTAL PAYMENT]]-PaymentSchedule[[#This Row],[INTEREST]],"")</f>
        <v/>
      </c>
      <c r="I222" s="3" t="str">
        <f>IF(PaymentSchedule[[#This Row],[PMT NO]]&lt;&gt;"",PaymentSchedule[[#This Row],[BEGINNING BALANCE]]*(InterestRate/PaymentsPerYear),"")</f>
        <v/>
      </c>
      <c r="J22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3" t="str">
        <f>IF(PaymentSchedule[[#This Row],[PMT NO]]&lt;&gt;"",SUM(INDEX(PaymentSchedule[INTEREST],1,1):PaymentSchedule[[#This Row],[INTEREST]]),"")</f>
        <v/>
      </c>
    </row>
    <row r="223" spans="2:11" x14ac:dyDescent="0.25">
      <c r="B223" s="5" t="str">
        <f>IF(LoanIsGood,IF(ROW()-ROW(PaymentSchedule[[#Headers],[PMT NO]])&gt;ScheduledNumberOfPayments,"",ROW()-ROW(PaymentSchedule[[#Headers],[PMT NO]])),"")</f>
        <v/>
      </c>
      <c r="C223" s="4" t="str">
        <f>IF(PaymentSchedule[[#This Row],[PMT NO]]&lt;&gt;"",EOMONTH(LoanStartDate,ROW(PaymentSchedule[[#This Row],[PMT NO]])-ROW(PaymentSchedule[[#Headers],[PMT NO]])-2)+DAY(LoanStartDate),"")</f>
        <v/>
      </c>
      <c r="D22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3" s="3" t="str">
        <f>IF(PaymentSchedule[[#This Row],[PMT NO]]&lt;&gt;"",ScheduledPayment,"")</f>
        <v/>
      </c>
      <c r="F22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3" t="str">
        <f>IF(PaymentSchedule[[#This Row],[PMT NO]]&lt;&gt;"",PaymentSchedule[[#This Row],[TOTAL PAYMENT]]-PaymentSchedule[[#This Row],[INTEREST]],"")</f>
        <v/>
      </c>
      <c r="I223" s="3" t="str">
        <f>IF(PaymentSchedule[[#This Row],[PMT NO]]&lt;&gt;"",PaymentSchedule[[#This Row],[BEGINNING BALANCE]]*(InterestRate/PaymentsPerYear),"")</f>
        <v/>
      </c>
      <c r="J22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3" t="str">
        <f>IF(PaymentSchedule[[#This Row],[PMT NO]]&lt;&gt;"",SUM(INDEX(PaymentSchedule[INTEREST],1,1):PaymentSchedule[[#This Row],[INTEREST]]),"")</f>
        <v/>
      </c>
    </row>
    <row r="224" spans="2:11" x14ac:dyDescent="0.25">
      <c r="B224" s="5" t="str">
        <f>IF(LoanIsGood,IF(ROW()-ROW(PaymentSchedule[[#Headers],[PMT NO]])&gt;ScheduledNumberOfPayments,"",ROW()-ROW(PaymentSchedule[[#Headers],[PMT NO]])),"")</f>
        <v/>
      </c>
      <c r="C224" s="4" t="str">
        <f>IF(PaymentSchedule[[#This Row],[PMT NO]]&lt;&gt;"",EOMONTH(LoanStartDate,ROW(PaymentSchedule[[#This Row],[PMT NO]])-ROW(PaymentSchedule[[#Headers],[PMT NO]])-2)+DAY(LoanStartDate),"")</f>
        <v/>
      </c>
      <c r="D22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4" s="3" t="str">
        <f>IF(PaymentSchedule[[#This Row],[PMT NO]]&lt;&gt;"",ScheduledPayment,"")</f>
        <v/>
      </c>
      <c r="F22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3" t="str">
        <f>IF(PaymentSchedule[[#This Row],[PMT NO]]&lt;&gt;"",PaymentSchedule[[#This Row],[TOTAL PAYMENT]]-PaymentSchedule[[#This Row],[INTEREST]],"")</f>
        <v/>
      </c>
      <c r="I224" s="3" t="str">
        <f>IF(PaymentSchedule[[#This Row],[PMT NO]]&lt;&gt;"",PaymentSchedule[[#This Row],[BEGINNING BALANCE]]*(InterestRate/PaymentsPerYear),"")</f>
        <v/>
      </c>
      <c r="J22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3" t="str">
        <f>IF(PaymentSchedule[[#This Row],[PMT NO]]&lt;&gt;"",SUM(INDEX(PaymentSchedule[INTEREST],1,1):PaymentSchedule[[#This Row],[INTEREST]]),"")</f>
        <v/>
      </c>
    </row>
    <row r="225" spans="2:11" x14ac:dyDescent="0.25">
      <c r="B225" s="5" t="str">
        <f>IF(LoanIsGood,IF(ROW()-ROW(PaymentSchedule[[#Headers],[PMT NO]])&gt;ScheduledNumberOfPayments,"",ROW()-ROW(PaymentSchedule[[#Headers],[PMT NO]])),"")</f>
        <v/>
      </c>
      <c r="C225" s="4" t="str">
        <f>IF(PaymentSchedule[[#This Row],[PMT NO]]&lt;&gt;"",EOMONTH(LoanStartDate,ROW(PaymentSchedule[[#This Row],[PMT NO]])-ROW(PaymentSchedule[[#Headers],[PMT NO]])-2)+DAY(LoanStartDate),"")</f>
        <v/>
      </c>
      <c r="D22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5" s="3" t="str">
        <f>IF(PaymentSchedule[[#This Row],[PMT NO]]&lt;&gt;"",ScheduledPayment,"")</f>
        <v/>
      </c>
      <c r="F22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3" t="str">
        <f>IF(PaymentSchedule[[#This Row],[PMT NO]]&lt;&gt;"",PaymentSchedule[[#This Row],[TOTAL PAYMENT]]-PaymentSchedule[[#This Row],[INTEREST]],"")</f>
        <v/>
      </c>
      <c r="I225" s="3" t="str">
        <f>IF(PaymentSchedule[[#This Row],[PMT NO]]&lt;&gt;"",PaymentSchedule[[#This Row],[BEGINNING BALANCE]]*(InterestRate/PaymentsPerYear),"")</f>
        <v/>
      </c>
      <c r="J22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3" t="str">
        <f>IF(PaymentSchedule[[#This Row],[PMT NO]]&lt;&gt;"",SUM(INDEX(PaymentSchedule[INTEREST],1,1):PaymentSchedule[[#This Row],[INTEREST]]),"")</f>
        <v/>
      </c>
    </row>
    <row r="226" spans="2:11" x14ac:dyDescent="0.25">
      <c r="B226" s="5" t="str">
        <f>IF(LoanIsGood,IF(ROW()-ROW(PaymentSchedule[[#Headers],[PMT NO]])&gt;ScheduledNumberOfPayments,"",ROW()-ROW(PaymentSchedule[[#Headers],[PMT NO]])),"")</f>
        <v/>
      </c>
      <c r="C226" s="4" t="str">
        <f>IF(PaymentSchedule[[#This Row],[PMT NO]]&lt;&gt;"",EOMONTH(LoanStartDate,ROW(PaymentSchedule[[#This Row],[PMT NO]])-ROW(PaymentSchedule[[#Headers],[PMT NO]])-2)+DAY(LoanStartDate),"")</f>
        <v/>
      </c>
      <c r="D22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6" s="3" t="str">
        <f>IF(PaymentSchedule[[#This Row],[PMT NO]]&lt;&gt;"",ScheduledPayment,"")</f>
        <v/>
      </c>
      <c r="F22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3" t="str">
        <f>IF(PaymentSchedule[[#This Row],[PMT NO]]&lt;&gt;"",PaymentSchedule[[#This Row],[TOTAL PAYMENT]]-PaymentSchedule[[#This Row],[INTEREST]],"")</f>
        <v/>
      </c>
      <c r="I226" s="3" t="str">
        <f>IF(PaymentSchedule[[#This Row],[PMT NO]]&lt;&gt;"",PaymentSchedule[[#This Row],[BEGINNING BALANCE]]*(InterestRate/PaymentsPerYear),"")</f>
        <v/>
      </c>
      <c r="J22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3" t="str">
        <f>IF(PaymentSchedule[[#This Row],[PMT NO]]&lt;&gt;"",SUM(INDEX(PaymentSchedule[INTEREST],1,1):PaymentSchedule[[#This Row],[INTEREST]]),"")</f>
        <v/>
      </c>
    </row>
    <row r="227" spans="2:11" x14ac:dyDescent="0.25">
      <c r="B227" s="5" t="str">
        <f>IF(LoanIsGood,IF(ROW()-ROW(PaymentSchedule[[#Headers],[PMT NO]])&gt;ScheduledNumberOfPayments,"",ROW()-ROW(PaymentSchedule[[#Headers],[PMT NO]])),"")</f>
        <v/>
      </c>
      <c r="C227" s="4" t="str">
        <f>IF(PaymentSchedule[[#This Row],[PMT NO]]&lt;&gt;"",EOMONTH(LoanStartDate,ROW(PaymentSchedule[[#This Row],[PMT NO]])-ROW(PaymentSchedule[[#Headers],[PMT NO]])-2)+DAY(LoanStartDate),"")</f>
        <v/>
      </c>
      <c r="D22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7" s="3" t="str">
        <f>IF(PaymentSchedule[[#This Row],[PMT NO]]&lt;&gt;"",ScheduledPayment,"")</f>
        <v/>
      </c>
      <c r="F22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3" t="str">
        <f>IF(PaymentSchedule[[#This Row],[PMT NO]]&lt;&gt;"",PaymentSchedule[[#This Row],[TOTAL PAYMENT]]-PaymentSchedule[[#This Row],[INTEREST]],"")</f>
        <v/>
      </c>
      <c r="I227" s="3" t="str">
        <f>IF(PaymentSchedule[[#This Row],[PMT NO]]&lt;&gt;"",PaymentSchedule[[#This Row],[BEGINNING BALANCE]]*(InterestRate/PaymentsPerYear),"")</f>
        <v/>
      </c>
      <c r="J22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3" t="str">
        <f>IF(PaymentSchedule[[#This Row],[PMT NO]]&lt;&gt;"",SUM(INDEX(PaymentSchedule[INTEREST],1,1):PaymentSchedule[[#This Row],[INTEREST]]),"")</f>
        <v/>
      </c>
    </row>
    <row r="228" spans="2:11" x14ac:dyDescent="0.25">
      <c r="B228" s="5" t="str">
        <f>IF(LoanIsGood,IF(ROW()-ROW(PaymentSchedule[[#Headers],[PMT NO]])&gt;ScheduledNumberOfPayments,"",ROW()-ROW(PaymentSchedule[[#Headers],[PMT NO]])),"")</f>
        <v/>
      </c>
      <c r="C228" s="4" t="str">
        <f>IF(PaymentSchedule[[#This Row],[PMT NO]]&lt;&gt;"",EOMONTH(LoanStartDate,ROW(PaymentSchedule[[#This Row],[PMT NO]])-ROW(PaymentSchedule[[#Headers],[PMT NO]])-2)+DAY(LoanStartDate),"")</f>
        <v/>
      </c>
      <c r="D22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8" s="3" t="str">
        <f>IF(PaymentSchedule[[#This Row],[PMT NO]]&lt;&gt;"",ScheduledPayment,"")</f>
        <v/>
      </c>
      <c r="F22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3" t="str">
        <f>IF(PaymentSchedule[[#This Row],[PMT NO]]&lt;&gt;"",PaymentSchedule[[#This Row],[TOTAL PAYMENT]]-PaymentSchedule[[#This Row],[INTEREST]],"")</f>
        <v/>
      </c>
      <c r="I228" s="3" t="str">
        <f>IF(PaymentSchedule[[#This Row],[PMT NO]]&lt;&gt;"",PaymentSchedule[[#This Row],[BEGINNING BALANCE]]*(InterestRate/PaymentsPerYear),"")</f>
        <v/>
      </c>
      <c r="J22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3" t="str">
        <f>IF(PaymentSchedule[[#This Row],[PMT NO]]&lt;&gt;"",SUM(INDEX(PaymentSchedule[INTEREST],1,1):PaymentSchedule[[#This Row],[INTEREST]]),"")</f>
        <v/>
      </c>
    </row>
    <row r="229" spans="2:11" x14ac:dyDescent="0.25">
      <c r="B229" s="5" t="str">
        <f>IF(LoanIsGood,IF(ROW()-ROW(PaymentSchedule[[#Headers],[PMT NO]])&gt;ScheduledNumberOfPayments,"",ROW()-ROW(PaymentSchedule[[#Headers],[PMT NO]])),"")</f>
        <v/>
      </c>
      <c r="C229" s="4" t="str">
        <f>IF(PaymentSchedule[[#This Row],[PMT NO]]&lt;&gt;"",EOMONTH(LoanStartDate,ROW(PaymentSchedule[[#This Row],[PMT NO]])-ROW(PaymentSchedule[[#Headers],[PMT NO]])-2)+DAY(LoanStartDate),"")</f>
        <v/>
      </c>
      <c r="D22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29" s="3" t="str">
        <f>IF(PaymentSchedule[[#This Row],[PMT NO]]&lt;&gt;"",ScheduledPayment,"")</f>
        <v/>
      </c>
      <c r="F22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3" t="str">
        <f>IF(PaymentSchedule[[#This Row],[PMT NO]]&lt;&gt;"",PaymentSchedule[[#This Row],[TOTAL PAYMENT]]-PaymentSchedule[[#This Row],[INTEREST]],"")</f>
        <v/>
      </c>
      <c r="I229" s="3" t="str">
        <f>IF(PaymentSchedule[[#This Row],[PMT NO]]&lt;&gt;"",PaymentSchedule[[#This Row],[BEGINNING BALANCE]]*(InterestRate/PaymentsPerYear),"")</f>
        <v/>
      </c>
      <c r="J22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3" t="str">
        <f>IF(PaymentSchedule[[#This Row],[PMT NO]]&lt;&gt;"",SUM(INDEX(PaymentSchedule[INTEREST],1,1):PaymentSchedule[[#This Row],[INTEREST]]),"")</f>
        <v/>
      </c>
    </row>
    <row r="230" spans="2:11" x14ac:dyDescent="0.25">
      <c r="B230" s="5" t="str">
        <f>IF(LoanIsGood,IF(ROW()-ROW(PaymentSchedule[[#Headers],[PMT NO]])&gt;ScheduledNumberOfPayments,"",ROW()-ROW(PaymentSchedule[[#Headers],[PMT NO]])),"")</f>
        <v/>
      </c>
      <c r="C230" s="4" t="str">
        <f>IF(PaymentSchedule[[#This Row],[PMT NO]]&lt;&gt;"",EOMONTH(LoanStartDate,ROW(PaymentSchedule[[#This Row],[PMT NO]])-ROW(PaymentSchedule[[#Headers],[PMT NO]])-2)+DAY(LoanStartDate),"")</f>
        <v/>
      </c>
      <c r="D23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0" s="3" t="str">
        <f>IF(PaymentSchedule[[#This Row],[PMT NO]]&lt;&gt;"",ScheduledPayment,"")</f>
        <v/>
      </c>
      <c r="F23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3" t="str">
        <f>IF(PaymentSchedule[[#This Row],[PMT NO]]&lt;&gt;"",PaymentSchedule[[#This Row],[TOTAL PAYMENT]]-PaymentSchedule[[#This Row],[INTEREST]],"")</f>
        <v/>
      </c>
      <c r="I230" s="3" t="str">
        <f>IF(PaymentSchedule[[#This Row],[PMT NO]]&lt;&gt;"",PaymentSchedule[[#This Row],[BEGINNING BALANCE]]*(InterestRate/PaymentsPerYear),"")</f>
        <v/>
      </c>
      <c r="J23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3" t="str">
        <f>IF(PaymentSchedule[[#This Row],[PMT NO]]&lt;&gt;"",SUM(INDEX(PaymentSchedule[INTEREST],1,1):PaymentSchedule[[#This Row],[INTEREST]]),"")</f>
        <v/>
      </c>
    </row>
    <row r="231" spans="2:11" x14ac:dyDescent="0.25">
      <c r="B231" s="5" t="str">
        <f>IF(LoanIsGood,IF(ROW()-ROW(PaymentSchedule[[#Headers],[PMT NO]])&gt;ScheduledNumberOfPayments,"",ROW()-ROW(PaymentSchedule[[#Headers],[PMT NO]])),"")</f>
        <v/>
      </c>
      <c r="C231" s="4" t="str">
        <f>IF(PaymentSchedule[[#This Row],[PMT NO]]&lt;&gt;"",EOMONTH(LoanStartDate,ROW(PaymentSchedule[[#This Row],[PMT NO]])-ROW(PaymentSchedule[[#Headers],[PMT NO]])-2)+DAY(LoanStartDate),"")</f>
        <v/>
      </c>
      <c r="D23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1" s="3" t="str">
        <f>IF(PaymentSchedule[[#This Row],[PMT NO]]&lt;&gt;"",ScheduledPayment,"")</f>
        <v/>
      </c>
      <c r="F23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3" t="str">
        <f>IF(PaymentSchedule[[#This Row],[PMT NO]]&lt;&gt;"",PaymentSchedule[[#This Row],[TOTAL PAYMENT]]-PaymentSchedule[[#This Row],[INTEREST]],"")</f>
        <v/>
      </c>
      <c r="I231" s="3" t="str">
        <f>IF(PaymentSchedule[[#This Row],[PMT NO]]&lt;&gt;"",PaymentSchedule[[#This Row],[BEGINNING BALANCE]]*(InterestRate/PaymentsPerYear),"")</f>
        <v/>
      </c>
      <c r="J23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3" t="str">
        <f>IF(PaymentSchedule[[#This Row],[PMT NO]]&lt;&gt;"",SUM(INDEX(PaymentSchedule[INTEREST],1,1):PaymentSchedule[[#This Row],[INTEREST]]),"")</f>
        <v/>
      </c>
    </row>
    <row r="232" spans="2:11" x14ac:dyDescent="0.25">
      <c r="B232" s="5" t="str">
        <f>IF(LoanIsGood,IF(ROW()-ROW(PaymentSchedule[[#Headers],[PMT NO]])&gt;ScheduledNumberOfPayments,"",ROW()-ROW(PaymentSchedule[[#Headers],[PMT NO]])),"")</f>
        <v/>
      </c>
      <c r="C232" s="4" t="str">
        <f>IF(PaymentSchedule[[#This Row],[PMT NO]]&lt;&gt;"",EOMONTH(LoanStartDate,ROW(PaymentSchedule[[#This Row],[PMT NO]])-ROW(PaymentSchedule[[#Headers],[PMT NO]])-2)+DAY(LoanStartDate),"")</f>
        <v/>
      </c>
      <c r="D23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2" s="3" t="str">
        <f>IF(PaymentSchedule[[#This Row],[PMT NO]]&lt;&gt;"",ScheduledPayment,"")</f>
        <v/>
      </c>
      <c r="F23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3" t="str">
        <f>IF(PaymentSchedule[[#This Row],[PMT NO]]&lt;&gt;"",PaymentSchedule[[#This Row],[TOTAL PAYMENT]]-PaymentSchedule[[#This Row],[INTEREST]],"")</f>
        <v/>
      </c>
      <c r="I232" s="3" t="str">
        <f>IF(PaymentSchedule[[#This Row],[PMT NO]]&lt;&gt;"",PaymentSchedule[[#This Row],[BEGINNING BALANCE]]*(InterestRate/PaymentsPerYear),"")</f>
        <v/>
      </c>
      <c r="J23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3" t="str">
        <f>IF(PaymentSchedule[[#This Row],[PMT NO]]&lt;&gt;"",SUM(INDEX(PaymentSchedule[INTEREST],1,1):PaymentSchedule[[#This Row],[INTEREST]]),"")</f>
        <v/>
      </c>
    </row>
    <row r="233" spans="2:11" x14ac:dyDescent="0.25">
      <c r="B233" s="5" t="str">
        <f>IF(LoanIsGood,IF(ROW()-ROW(PaymentSchedule[[#Headers],[PMT NO]])&gt;ScheduledNumberOfPayments,"",ROW()-ROW(PaymentSchedule[[#Headers],[PMT NO]])),"")</f>
        <v/>
      </c>
      <c r="C233" s="4" t="str">
        <f>IF(PaymentSchedule[[#This Row],[PMT NO]]&lt;&gt;"",EOMONTH(LoanStartDate,ROW(PaymentSchedule[[#This Row],[PMT NO]])-ROW(PaymentSchedule[[#Headers],[PMT NO]])-2)+DAY(LoanStartDate),"")</f>
        <v/>
      </c>
      <c r="D23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3" s="3" t="str">
        <f>IF(PaymentSchedule[[#This Row],[PMT NO]]&lt;&gt;"",ScheduledPayment,"")</f>
        <v/>
      </c>
      <c r="F23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3" t="str">
        <f>IF(PaymentSchedule[[#This Row],[PMT NO]]&lt;&gt;"",PaymentSchedule[[#This Row],[TOTAL PAYMENT]]-PaymentSchedule[[#This Row],[INTEREST]],"")</f>
        <v/>
      </c>
      <c r="I233" s="3" t="str">
        <f>IF(PaymentSchedule[[#This Row],[PMT NO]]&lt;&gt;"",PaymentSchedule[[#This Row],[BEGINNING BALANCE]]*(InterestRate/PaymentsPerYear),"")</f>
        <v/>
      </c>
      <c r="J23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3" t="str">
        <f>IF(PaymentSchedule[[#This Row],[PMT NO]]&lt;&gt;"",SUM(INDEX(PaymentSchedule[INTEREST],1,1):PaymentSchedule[[#This Row],[INTEREST]]),"")</f>
        <v/>
      </c>
    </row>
    <row r="234" spans="2:11" x14ac:dyDescent="0.25">
      <c r="B234" s="5" t="str">
        <f>IF(LoanIsGood,IF(ROW()-ROW(PaymentSchedule[[#Headers],[PMT NO]])&gt;ScheduledNumberOfPayments,"",ROW()-ROW(PaymentSchedule[[#Headers],[PMT NO]])),"")</f>
        <v/>
      </c>
      <c r="C234" s="4" t="str">
        <f>IF(PaymentSchedule[[#This Row],[PMT NO]]&lt;&gt;"",EOMONTH(LoanStartDate,ROW(PaymentSchedule[[#This Row],[PMT NO]])-ROW(PaymentSchedule[[#Headers],[PMT NO]])-2)+DAY(LoanStartDate),"")</f>
        <v/>
      </c>
      <c r="D23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4" s="3" t="str">
        <f>IF(PaymentSchedule[[#This Row],[PMT NO]]&lt;&gt;"",ScheduledPayment,"")</f>
        <v/>
      </c>
      <c r="F23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3" t="str">
        <f>IF(PaymentSchedule[[#This Row],[PMT NO]]&lt;&gt;"",PaymentSchedule[[#This Row],[TOTAL PAYMENT]]-PaymentSchedule[[#This Row],[INTEREST]],"")</f>
        <v/>
      </c>
      <c r="I234" s="3" t="str">
        <f>IF(PaymentSchedule[[#This Row],[PMT NO]]&lt;&gt;"",PaymentSchedule[[#This Row],[BEGINNING BALANCE]]*(InterestRate/PaymentsPerYear),"")</f>
        <v/>
      </c>
      <c r="J23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3" t="str">
        <f>IF(PaymentSchedule[[#This Row],[PMT NO]]&lt;&gt;"",SUM(INDEX(PaymentSchedule[INTEREST],1,1):PaymentSchedule[[#This Row],[INTEREST]]),"")</f>
        <v/>
      </c>
    </row>
    <row r="235" spans="2:11" x14ac:dyDescent="0.25">
      <c r="B235" s="5" t="str">
        <f>IF(LoanIsGood,IF(ROW()-ROW(PaymentSchedule[[#Headers],[PMT NO]])&gt;ScheduledNumberOfPayments,"",ROW()-ROW(PaymentSchedule[[#Headers],[PMT NO]])),"")</f>
        <v/>
      </c>
      <c r="C235" s="4" t="str">
        <f>IF(PaymentSchedule[[#This Row],[PMT NO]]&lt;&gt;"",EOMONTH(LoanStartDate,ROW(PaymentSchedule[[#This Row],[PMT NO]])-ROW(PaymentSchedule[[#Headers],[PMT NO]])-2)+DAY(LoanStartDate),"")</f>
        <v/>
      </c>
      <c r="D23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5" s="3" t="str">
        <f>IF(PaymentSchedule[[#This Row],[PMT NO]]&lt;&gt;"",ScheduledPayment,"")</f>
        <v/>
      </c>
      <c r="F23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3" t="str">
        <f>IF(PaymentSchedule[[#This Row],[PMT NO]]&lt;&gt;"",PaymentSchedule[[#This Row],[TOTAL PAYMENT]]-PaymentSchedule[[#This Row],[INTEREST]],"")</f>
        <v/>
      </c>
      <c r="I235" s="3" t="str">
        <f>IF(PaymentSchedule[[#This Row],[PMT NO]]&lt;&gt;"",PaymentSchedule[[#This Row],[BEGINNING BALANCE]]*(InterestRate/PaymentsPerYear),"")</f>
        <v/>
      </c>
      <c r="J23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3" t="str">
        <f>IF(PaymentSchedule[[#This Row],[PMT NO]]&lt;&gt;"",SUM(INDEX(PaymentSchedule[INTEREST],1,1):PaymentSchedule[[#This Row],[INTEREST]]),"")</f>
        <v/>
      </c>
    </row>
    <row r="236" spans="2:11" x14ac:dyDescent="0.25">
      <c r="B236" s="5" t="str">
        <f>IF(LoanIsGood,IF(ROW()-ROW(PaymentSchedule[[#Headers],[PMT NO]])&gt;ScheduledNumberOfPayments,"",ROW()-ROW(PaymentSchedule[[#Headers],[PMT NO]])),"")</f>
        <v/>
      </c>
      <c r="C236" s="4" t="str">
        <f>IF(PaymentSchedule[[#This Row],[PMT NO]]&lt;&gt;"",EOMONTH(LoanStartDate,ROW(PaymentSchedule[[#This Row],[PMT NO]])-ROW(PaymentSchedule[[#Headers],[PMT NO]])-2)+DAY(LoanStartDate),"")</f>
        <v/>
      </c>
      <c r="D23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6" s="3" t="str">
        <f>IF(PaymentSchedule[[#This Row],[PMT NO]]&lt;&gt;"",ScheduledPayment,"")</f>
        <v/>
      </c>
      <c r="F23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3" t="str">
        <f>IF(PaymentSchedule[[#This Row],[PMT NO]]&lt;&gt;"",PaymentSchedule[[#This Row],[TOTAL PAYMENT]]-PaymentSchedule[[#This Row],[INTEREST]],"")</f>
        <v/>
      </c>
      <c r="I236" s="3" t="str">
        <f>IF(PaymentSchedule[[#This Row],[PMT NO]]&lt;&gt;"",PaymentSchedule[[#This Row],[BEGINNING BALANCE]]*(InterestRate/PaymentsPerYear),"")</f>
        <v/>
      </c>
      <c r="J23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3" t="str">
        <f>IF(PaymentSchedule[[#This Row],[PMT NO]]&lt;&gt;"",SUM(INDEX(PaymentSchedule[INTEREST],1,1):PaymentSchedule[[#This Row],[INTEREST]]),"")</f>
        <v/>
      </c>
    </row>
    <row r="237" spans="2:11" x14ac:dyDescent="0.25">
      <c r="B237" s="5" t="str">
        <f>IF(LoanIsGood,IF(ROW()-ROW(PaymentSchedule[[#Headers],[PMT NO]])&gt;ScheduledNumberOfPayments,"",ROW()-ROW(PaymentSchedule[[#Headers],[PMT NO]])),"")</f>
        <v/>
      </c>
      <c r="C237" s="4" t="str">
        <f>IF(PaymentSchedule[[#This Row],[PMT NO]]&lt;&gt;"",EOMONTH(LoanStartDate,ROW(PaymentSchedule[[#This Row],[PMT NO]])-ROW(PaymentSchedule[[#Headers],[PMT NO]])-2)+DAY(LoanStartDate),"")</f>
        <v/>
      </c>
      <c r="D23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7" s="3" t="str">
        <f>IF(PaymentSchedule[[#This Row],[PMT NO]]&lt;&gt;"",ScheduledPayment,"")</f>
        <v/>
      </c>
      <c r="F23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3" t="str">
        <f>IF(PaymentSchedule[[#This Row],[PMT NO]]&lt;&gt;"",PaymentSchedule[[#This Row],[TOTAL PAYMENT]]-PaymentSchedule[[#This Row],[INTEREST]],"")</f>
        <v/>
      </c>
      <c r="I237" s="3" t="str">
        <f>IF(PaymentSchedule[[#This Row],[PMT NO]]&lt;&gt;"",PaymentSchedule[[#This Row],[BEGINNING BALANCE]]*(InterestRate/PaymentsPerYear),"")</f>
        <v/>
      </c>
      <c r="J23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3" t="str">
        <f>IF(PaymentSchedule[[#This Row],[PMT NO]]&lt;&gt;"",SUM(INDEX(PaymentSchedule[INTEREST],1,1):PaymentSchedule[[#This Row],[INTEREST]]),"")</f>
        <v/>
      </c>
    </row>
    <row r="238" spans="2:11" x14ac:dyDescent="0.25">
      <c r="B238" s="5" t="str">
        <f>IF(LoanIsGood,IF(ROW()-ROW(PaymentSchedule[[#Headers],[PMT NO]])&gt;ScheduledNumberOfPayments,"",ROW()-ROW(PaymentSchedule[[#Headers],[PMT NO]])),"")</f>
        <v/>
      </c>
      <c r="C238" s="4" t="str">
        <f>IF(PaymentSchedule[[#This Row],[PMT NO]]&lt;&gt;"",EOMONTH(LoanStartDate,ROW(PaymentSchedule[[#This Row],[PMT NO]])-ROW(PaymentSchedule[[#Headers],[PMT NO]])-2)+DAY(LoanStartDate),"")</f>
        <v/>
      </c>
      <c r="D23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8" s="3" t="str">
        <f>IF(PaymentSchedule[[#This Row],[PMT NO]]&lt;&gt;"",ScheduledPayment,"")</f>
        <v/>
      </c>
      <c r="F23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3" t="str">
        <f>IF(PaymentSchedule[[#This Row],[PMT NO]]&lt;&gt;"",PaymentSchedule[[#This Row],[TOTAL PAYMENT]]-PaymentSchedule[[#This Row],[INTEREST]],"")</f>
        <v/>
      </c>
      <c r="I238" s="3" t="str">
        <f>IF(PaymentSchedule[[#This Row],[PMT NO]]&lt;&gt;"",PaymentSchedule[[#This Row],[BEGINNING BALANCE]]*(InterestRate/PaymentsPerYear),"")</f>
        <v/>
      </c>
      <c r="J23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3" t="str">
        <f>IF(PaymentSchedule[[#This Row],[PMT NO]]&lt;&gt;"",SUM(INDEX(PaymentSchedule[INTEREST],1,1):PaymentSchedule[[#This Row],[INTEREST]]),"")</f>
        <v/>
      </c>
    </row>
    <row r="239" spans="2:11" x14ac:dyDescent="0.25">
      <c r="B239" s="5" t="str">
        <f>IF(LoanIsGood,IF(ROW()-ROW(PaymentSchedule[[#Headers],[PMT NO]])&gt;ScheduledNumberOfPayments,"",ROW()-ROW(PaymentSchedule[[#Headers],[PMT NO]])),"")</f>
        <v/>
      </c>
      <c r="C239" s="4" t="str">
        <f>IF(PaymentSchedule[[#This Row],[PMT NO]]&lt;&gt;"",EOMONTH(LoanStartDate,ROW(PaymentSchedule[[#This Row],[PMT NO]])-ROW(PaymentSchedule[[#Headers],[PMT NO]])-2)+DAY(LoanStartDate),"")</f>
        <v/>
      </c>
      <c r="D23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39" s="3" t="str">
        <f>IF(PaymentSchedule[[#This Row],[PMT NO]]&lt;&gt;"",ScheduledPayment,"")</f>
        <v/>
      </c>
      <c r="F23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3" t="str">
        <f>IF(PaymentSchedule[[#This Row],[PMT NO]]&lt;&gt;"",PaymentSchedule[[#This Row],[TOTAL PAYMENT]]-PaymentSchedule[[#This Row],[INTEREST]],"")</f>
        <v/>
      </c>
      <c r="I239" s="3" t="str">
        <f>IF(PaymentSchedule[[#This Row],[PMT NO]]&lt;&gt;"",PaymentSchedule[[#This Row],[BEGINNING BALANCE]]*(InterestRate/PaymentsPerYear),"")</f>
        <v/>
      </c>
      <c r="J23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3" t="str">
        <f>IF(PaymentSchedule[[#This Row],[PMT NO]]&lt;&gt;"",SUM(INDEX(PaymentSchedule[INTEREST],1,1):PaymentSchedule[[#This Row],[INTEREST]]),"")</f>
        <v/>
      </c>
    </row>
    <row r="240" spans="2:11" x14ac:dyDescent="0.25">
      <c r="B240" s="5" t="str">
        <f>IF(LoanIsGood,IF(ROW()-ROW(PaymentSchedule[[#Headers],[PMT NO]])&gt;ScheduledNumberOfPayments,"",ROW()-ROW(PaymentSchedule[[#Headers],[PMT NO]])),"")</f>
        <v/>
      </c>
      <c r="C240" s="4" t="str">
        <f>IF(PaymentSchedule[[#This Row],[PMT NO]]&lt;&gt;"",EOMONTH(LoanStartDate,ROW(PaymentSchedule[[#This Row],[PMT NO]])-ROW(PaymentSchedule[[#Headers],[PMT NO]])-2)+DAY(LoanStartDate),"")</f>
        <v/>
      </c>
      <c r="D24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0" s="3" t="str">
        <f>IF(PaymentSchedule[[#This Row],[PMT NO]]&lt;&gt;"",ScheduledPayment,"")</f>
        <v/>
      </c>
      <c r="F24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3" t="str">
        <f>IF(PaymentSchedule[[#This Row],[PMT NO]]&lt;&gt;"",PaymentSchedule[[#This Row],[TOTAL PAYMENT]]-PaymentSchedule[[#This Row],[INTEREST]],"")</f>
        <v/>
      </c>
      <c r="I240" s="3" t="str">
        <f>IF(PaymentSchedule[[#This Row],[PMT NO]]&lt;&gt;"",PaymentSchedule[[#This Row],[BEGINNING BALANCE]]*(InterestRate/PaymentsPerYear),"")</f>
        <v/>
      </c>
      <c r="J24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3" t="str">
        <f>IF(PaymentSchedule[[#This Row],[PMT NO]]&lt;&gt;"",SUM(INDEX(PaymentSchedule[INTEREST],1,1):PaymentSchedule[[#This Row],[INTEREST]]),"")</f>
        <v/>
      </c>
    </row>
    <row r="241" spans="2:11" x14ac:dyDescent="0.25">
      <c r="B241" s="5" t="str">
        <f>IF(LoanIsGood,IF(ROW()-ROW(PaymentSchedule[[#Headers],[PMT NO]])&gt;ScheduledNumberOfPayments,"",ROW()-ROW(PaymentSchedule[[#Headers],[PMT NO]])),"")</f>
        <v/>
      </c>
      <c r="C241" s="4" t="str">
        <f>IF(PaymentSchedule[[#This Row],[PMT NO]]&lt;&gt;"",EOMONTH(LoanStartDate,ROW(PaymentSchedule[[#This Row],[PMT NO]])-ROW(PaymentSchedule[[#Headers],[PMT NO]])-2)+DAY(LoanStartDate),"")</f>
        <v/>
      </c>
      <c r="D24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1" s="3" t="str">
        <f>IF(PaymentSchedule[[#This Row],[PMT NO]]&lt;&gt;"",ScheduledPayment,"")</f>
        <v/>
      </c>
      <c r="F24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3" t="str">
        <f>IF(PaymentSchedule[[#This Row],[PMT NO]]&lt;&gt;"",PaymentSchedule[[#This Row],[TOTAL PAYMENT]]-PaymentSchedule[[#This Row],[INTEREST]],"")</f>
        <v/>
      </c>
      <c r="I241" s="3" t="str">
        <f>IF(PaymentSchedule[[#This Row],[PMT NO]]&lt;&gt;"",PaymentSchedule[[#This Row],[BEGINNING BALANCE]]*(InterestRate/PaymentsPerYear),"")</f>
        <v/>
      </c>
      <c r="J24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3" t="str">
        <f>IF(PaymentSchedule[[#This Row],[PMT NO]]&lt;&gt;"",SUM(INDEX(PaymentSchedule[INTEREST],1,1):PaymentSchedule[[#This Row],[INTEREST]]),"")</f>
        <v/>
      </c>
    </row>
    <row r="242" spans="2:11" x14ac:dyDescent="0.25">
      <c r="B242" s="5" t="str">
        <f>IF(LoanIsGood,IF(ROW()-ROW(PaymentSchedule[[#Headers],[PMT NO]])&gt;ScheduledNumberOfPayments,"",ROW()-ROW(PaymentSchedule[[#Headers],[PMT NO]])),"")</f>
        <v/>
      </c>
      <c r="C242" s="4" t="str">
        <f>IF(PaymentSchedule[[#This Row],[PMT NO]]&lt;&gt;"",EOMONTH(LoanStartDate,ROW(PaymentSchedule[[#This Row],[PMT NO]])-ROW(PaymentSchedule[[#Headers],[PMT NO]])-2)+DAY(LoanStartDate),"")</f>
        <v/>
      </c>
      <c r="D24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2" s="3" t="str">
        <f>IF(PaymentSchedule[[#This Row],[PMT NO]]&lt;&gt;"",ScheduledPayment,"")</f>
        <v/>
      </c>
      <c r="F24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3" t="str">
        <f>IF(PaymentSchedule[[#This Row],[PMT NO]]&lt;&gt;"",PaymentSchedule[[#This Row],[TOTAL PAYMENT]]-PaymentSchedule[[#This Row],[INTEREST]],"")</f>
        <v/>
      </c>
      <c r="I242" s="3" t="str">
        <f>IF(PaymentSchedule[[#This Row],[PMT NO]]&lt;&gt;"",PaymentSchedule[[#This Row],[BEGINNING BALANCE]]*(InterestRate/PaymentsPerYear),"")</f>
        <v/>
      </c>
      <c r="J24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3" t="str">
        <f>IF(PaymentSchedule[[#This Row],[PMT NO]]&lt;&gt;"",SUM(INDEX(PaymentSchedule[INTEREST],1,1):PaymentSchedule[[#This Row],[INTEREST]]),"")</f>
        <v/>
      </c>
    </row>
    <row r="243" spans="2:11" x14ac:dyDescent="0.25">
      <c r="B243" s="5" t="str">
        <f>IF(LoanIsGood,IF(ROW()-ROW(PaymentSchedule[[#Headers],[PMT NO]])&gt;ScheduledNumberOfPayments,"",ROW()-ROW(PaymentSchedule[[#Headers],[PMT NO]])),"")</f>
        <v/>
      </c>
      <c r="C243" s="4" t="str">
        <f>IF(PaymentSchedule[[#This Row],[PMT NO]]&lt;&gt;"",EOMONTH(LoanStartDate,ROW(PaymentSchedule[[#This Row],[PMT NO]])-ROW(PaymentSchedule[[#Headers],[PMT NO]])-2)+DAY(LoanStartDate),"")</f>
        <v/>
      </c>
      <c r="D24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3" s="3" t="str">
        <f>IF(PaymentSchedule[[#This Row],[PMT NO]]&lt;&gt;"",ScheduledPayment,"")</f>
        <v/>
      </c>
      <c r="F24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3" t="str">
        <f>IF(PaymentSchedule[[#This Row],[PMT NO]]&lt;&gt;"",PaymentSchedule[[#This Row],[TOTAL PAYMENT]]-PaymentSchedule[[#This Row],[INTEREST]],"")</f>
        <v/>
      </c>
      <c r="I243" s="3" t="str">
        <f>IF(PaymentSchedule[[#This Row],[PMT NO]]&lt;&gt;"",PaymentSchedule[[#This Row],[BEGINNING BALANCE]]*(InterestRate/PaymentsPerYear),"")</f>
        <v/>
      </c>
      <c r="J24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3" t="str">
        <f>IF(PaymentSchedule[[#This Row],[PMT NO]]&lt;&gt;"",SUM(INDEX(PaymentSchedule[INTEREST],1,1):PaymentSchedule[[#This Row],[INTEREST]]),"")</f>
        <v/>
      </c>
    </row>
    <row r="244" spans="2:11" x14ac:dyDescent="0.25">
      <c r="B244" s="5" t="str">
        <f>IF(LoanIsGood,IF(ROW()-ROW(PaymentSchedule[[#Headers],[PMT NO]])&gt;ScheduledNumberOfPayments,"",ROW()-ROW(PaymentSchedule[[#Headers],[PMT NO]])),"")</f>
        <v/>
      </c>
      <c r="C244" s="4" t="str">
        <f>IF(PaymentSchedule[[#This Row],[PMT NO]]&lt;&gt;"",EOMONTH(LoanStartDate,ROW(PaymentSchedule[[#This Row],[PMT NO]])-ROW(PaymentSchedule[[#Headers],[PMT NO]])-2)+DAY(LoanStartDate),"")</f>
        <v/>
      </c>
      <c r="D24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4" s="3" t="str">
        <f>IF(PaymentSchedule[[#This Row],[PMT NO]]&lt;&gt;"",ScheduledPayment,"")</f>
        <v/>
      </c>
      <c r="F24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3" t="str">
        <f>IF(PaymentSchedule[[#This Row],[PMT NO]]&lt;&gt;"",PaymentSchedule[[#This Row],[TOTAL PAYMENT]]-PaymentSchedule[[#This Row],[INTEREST]],"")</f>
        <v/>
      </c>
      <c r="I244" s="3" t="str">
        <f>IF(PaymentSchedule[[#This Row],[PMT NO]]&lt;&gt;"",PaymentSchedule[[#This Row],[BEGINNING BALANCE]]*(InterestRate/PaymentsPerYear),"")</f>
        <v/>
      </c>
      <c r="J24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3" t="str">
        <f>IF(PaymentSchedule[[#This Row],[PMT NO]]&lt;&gt;"",SUM(INDEX(PaymentSchedule[INTEREST],1,1):PaymentSchedule[[#This Row],[INTEREST]]),"")</f>
        <v/>
      </c>
    </row>
    <row r="245" spans="2:11" x14ac:dyDescent="0.25">
      <c r="B245" s="5" t="str">
        <f>IF(LoanIsGood,IF(ROW()-ROW(PaymentSchedule[[#Headers],[PMT NO]])&gt;ScheduledNumberOfPayments,"",ROW()-ROW(PaymentSchedule[[#Headers],[PMT NO]])),"")</f>
        <v/>
      </c>
      <c r="C245" s="4" t="str">
        <f>IF(PaymentSchedule[[#This Row],[PMT NO]]&lt;&gt;"",EOMONTH(LoanStartDate,ROW(PaymentSchedule[[#This Row],[PMT NO]])-ROW(PaymentSchedule[[#Headers],[PMT NO]])-2)+DAY(LoanStartDate),"")</f>
        <v/>
      </c>
      <c r="D24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5" s="3" t="str">
        <f>IF(PaymentSchedule[[#This Row],[PMT NO]]&lt;&gt;"",ScheduledPayment,"")</f>
        <v/>
      </c>
      <c r="F24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3" t="str">
        <f>IF(PaymentSchedule[[#This Row],[PMT NO]]&lt;&gt;"",PaymentSchedule[[#This Row],[TOTAL PAYMENT]]-PaymentSchedule[[#This Row],[INTEREST]],"")</f>
        <v/>
      </c>
      <c r="I245" s="3" t="str">
        <f>IF(PaymentSchedule[[#This Row],[PMT NO]]&lt;&gt;"",PaymentSchedule[[#This Row],[BEGINNING BALANCE]]*(InterestRate/PaymentsPerYear),"")</f>
        <v/>
      </c>
      <c r="J24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3" t="str">
        <f>IF(PaymentSchedule[[#This Row],[PMT NO]]&lt;&gt;"",SUM(INDEX(PaymentSchedule[INTEREST],1,1):PaymentSchedule[[#This Row],[INTEREST]]),"")</f>
        <v/>
      </c>
    </row>
    <row r="246" spans="2:11" x14ac:dyDescent="0.25">
      <c r="B246" s="5" t="str">
        <f>IF(LoanIsGood,IF(ROW()-ROW(PaymentSchedule[[#Headers],[PMT NO]])&gt;ScheduledNumberOfPayments,"",ROW()-ROW(PaymentSchedule[[#Headers],[PMT NO]])),"")</f>
        <v/>
      </c>
      <c r="C246" s="4" t="str">
        <f>IF(PaymentSchedule[[#This Row],[PMT NO]]&lt;&gt;"",EOMONTH(LoanStartDate,ROW(PaymentSchedule[[#This Row],[PMT NO]])-ROW(PaymentSchedule[[#Headers],[PMT NO]])-2)+DAY(LoanStartDate),"")</f>
        <v/>
      </c>
      <c r="D24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6" s="3" t="str">
        <f>IF(PaymentSchedule[[#This Row],[PMT NO]]&lt;&gt;"",ScheduledPayment,"")</f>
        <v/>
      </c>
      <c r="F24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3" t="str">
        <f>IF(PaymentSchedule[[#This Row],[PMT NO]]&lt;&gt;"",PaymentSchedule[[#This Row],[TOTAL PAYMENT]]-PaymentSchedule[[#This Row],[INTEREST]],"")</f>
        <v/>
      </c>
      <c r="I246" s="3" t="str">
        <f>IF(PaymentSchedule[[#This Row],[PMT NO]]&lt;&gt;"",PaymentSchedule[[#This Row],[BEGINNING BALANCE]]*(InterestRate/PaymentsPerYear),"")</f>
        <v/>
      </c>
      <c r="J24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3" t="str">
        <f>IF(PaymentSchedule[[#This Row],[PMT NO]]&lt;&gt;"",SUM(INDEX(PaymentSchedule[INTEREST],1,1):PaymentSchedule[[#This Row],[INTEREST]]),"")</f>
        <v/>
      </c>
    </row>
    <row r="247" spans="2:11" x14ac:dyDescent="0.25">
      <c r="B247" s="5" t="str">
        <f>IF(LoanIsGood,IF(ROW()-ROW(PaymentSchedule[[#Headers],[PMT NO]])&gt;ScheduledNumberOfPayments,"",ROW()-ROW(PaymentSchedule[[#Headers],[PMT NO]])),"")</f>
        <v/>
      </c>
      <c r="C247" s="4" t="str">
        <f>IF(PaymentSchedule[[#This Row],[PMT NO]]&lt;&gt;"",EOMONTH(LoanStartDate,ROW(PaymentSchedule[[#This Row],[PMT NO]])-ROW(PaymentSchedule[[#Headers],[PMT NO]])-2)+DAY(LoanStartDate),"")</f>
        <v/>
      </c>
      <c r="D24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7" s="3" t="str">
        <f>IF(PaymentSchedule[[#This Row],[PMT NO]]&lt;&gt;"",ScheduledPayment,"")</f>
        <v/>
      </c>
      <c r="F24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3" t="str">
        <f>IF(PaymentSchedule[[#This Row],[PMT NO]]&lt;&gt;"",PaymentSchedule[[#This Row],[TOTAL PAYMENT]]-PaymentSchedule[[#This Row],[INTEREST]],"")</f>
        <v/>
      </c>
      <c r="I247" s="3" t="str">
        <f>IF(PaymentSchedule[[#This Row],[PMT NO]]&lt;&gt;"",PaymentSchedule[[#This Row],[BEGINNING BALANCE]]*(InterestRate/PaymentsPerYear),"")</f>
        <v/>
      </c>
      <c r="J24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3" t="str">
        <f>IF(PaymentSchedule[[#This Row],[PMT NO]]&lt;&gt;"",SUM(INDEX(PaymentSchedule[INTEREST],1,1):PaymentSchedule[[#This Row],[INTEREST]]),"")</f>
        <v/>
      </c>
    </row>
    <row r="248" spans="2:11" x14ac:dyDescent="0.25">
      <c r="B248" s="5" t="str">
        <f>IF(LoanIsGood,IF(ROW()-ROW(PaymentSchedule[[#Headers],[PMT NO]])&gt;ScheduledNumberOfPayments,"",ROW()-ROW(PaymentSchedule[[#Headers],[PMT NO]])),"")</f>
        <v/>
      </c>
      <c r="C248" s="4" t="str">
        <f>IF(PaymentSchedule[[#This Row],[PMT NO]]&lt;&gt;"",EOMONTH(LoanStartDate,ROW(PaymentSchedule[[#This Row],[PMT NO]])-ROW(PaymentSchedule[[#Headers],[PMT NO]])-2)+DAY(LoanStartDate),"")</f>
        <v/>
      </c>
      <c r="D24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8" s="3" t="str">
        <f>IF(PaymentSchedule[[#This Row],[PMT NO]]&lt;&gt;"",ScheduledPayment,"")</f>
        <v/>
      </c>
      <c r="F24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3" t="str">
        <f>IF(PaymentSchedule[[#This Row],[PMT NO]]&lt;&gt;"",PaymentSchedule[[#This Row],[TOTAL PAYMENT]]-PaymentSchedule[[#This Row],[INTEREST]],"")</f>
        <v/>
      </c>
      <c r="I248" s="3" t="str">
        <f>IF(PaymentSchedule[[#This Row],[PMT NO]]&lt;&gt;"",PaymentSchedule[[#This Row],[BEGINNING BALANCE]]*(InterestRate/PaymentsPerYear),"")</f>
        <v/>
      </c>
      <c r="J24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3" t="str">
        <f>IF(PaymentSchedule[[#This Row],[PMT NO]]&lt;&gt;"",SUM(INDEX(PaymentSchedule[INTEREST],1,1):PaymentSchedule[[#This Row],[INTEREST]]),"")</f>
        <v/>
      </c>
    </row>
    <row r="249" spans="2:11" x14ac:dyDescent="0.25">
      <c r="B249" s="5" t="str">
        <f>IF(LoanIsGood,IF(ROW()-ROW(PaymentSchedule[[#Headers],[PMT NO]])&gt;ScheduledNumberOfPayments,"",ROW()-ROW(PaymentSchedule[[#Headers],[PMT NO]])),"")</f>
        <v/>
      </c>
      <c r="C249" s="4" t="str">
        <f>IF(PaymentSchedule[[#This Row],[PMT NO]]&lt;&gt;"",EOMONTH(LoanStartDate,ROW(PaymentSchedule[[#This Row],[PMT NO]])-ROW(PaymentSchedule[[#Headers],[PMT NO]])-2)+DAY(LoanStartDate),"")</f>
        <v/>
      </c>
      <c r="D24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49" s="3" t="str">
        <f>IF(PaymentSchedule[[#This Row],[PMT NO]]&lt;&gt;"",ScheduledPayment,"")</f>
        <v/>
      </c>
      <c r="F24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3" t="str">
        <f>IF(PaymentSchedule[[#This Row],[PMT NO]]&lt;&gt;"",PaymentSchedule[[#This Row],[TOTAL PAYMENT]]-PaymentSchedule[[#This Row],[INTEREST]],"")</f>
        <v/>
      </c>
      <c r="I249" s="3" t="str">
        <f>IF(PaymentSchedule[[#This Row],[PMT NO]]&lt;&gt;"",PaymentSchedule[[#This Row],[BEGINNING BALANCE]]*(InterestRate/PaymentsPerYear),"")</f>
        <v/>
      </c>
      <c r="J24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3" t="str">
        <f>IF(PaymentSchedule[[#This Row],[PMT NO]]&lt;&gt;"",SUM(INDEX(PaymentSchedule[INTEREST],1,1):PaymentSchedule[[#This Row],[INTEREST]]),"")</f>
        <v/>
      </c>
    </row>
    <row r="250" spans="2:11" x14ac:dyDescent="0.25">
      <c r="B250" s="5" t="str">
        <f>IF(LoanIsGood,IF(ROW()-ROW(PaymentSchedule[[#Headers],[PMT NO]])&gt;ScheduledNumberOfPayments,"",ROW()-ROW(PaymentSchedule[[#Headers],[PMT NO]])),"")</f>
        <v/>
      </c>
      <c r="C250" s="4" t="str">
        <f>IF(PaymentSchedule[[#This Row],[PMT NO]]&lt;&gt;"",EOMONTH(LoanStartDate,ROW(PaymentSchedule[[#This Row],[PMT NO]])-ROW(PaymentSchedule[[#Headers],[PMT NO]])-2)+DAY(LoanStartDate),"")</f>
        <v/>
      </c>
      <c r="D25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0" s="3" t="str">
        <f>IF(PaymentSchedule[[#This Row],[PMT NO]]&lt;&gt;"",ScheduledPayment,"")</f>
        <v/>
      </c>
      <c r="F25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3" t="str">
        <f>IF(PaymentSchedule[[#This Row],[PMT NO]]&lt;&gt;"",PaymentSchedule[[#This Row],[TOTAL PAYMENT]]-PaymentSchedule[[#This Row],[INTEREST]],"")</f>
        <v/>
      </c>
      <c r="I250" s="3" t="str">
        <f>IF(PaymentSchedule[[#This Row],[PMT NO]]&lt;&gt;"",PaymentSchedule[[#This Row],[BEGINNING BALANCE]]*(InterestRate/PaymentsPerYear),"")</f>
        <v/>
      </c>
      <c r="J25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3" t="str">
        <f>IF(PaymentSchedule[[#This Row],[PMT NO]]&lt;&gt;"",SUM(INDEX(PaymentSchedule[INTEREST],1,1):PaymentSchedule[[#This Row],[INTEREST]]),"")</f>
        <v/>
      </c>
    </row>
    <row r="251" spans="2:11" x14ac:dyDescent="0.25">
      <c r="B251" s="5" t="str">
        <f>IF(LoanIsGood,IF(ROW()-ROW(PaymentSchedule[[#Headers],[PMT NO]])&gt;ScheduledNumberOfPayments,"",ROW()-ROW(PaymentSchedule[[#Headers],[PMT NO]])),"")</f>
        <v/>
      </c>
      <c r="C251" s="4" t="str">
        <f>IF(PaymentSchedule[[#This Row],[PMT NO]]&lt;&gt;"",EOMONTH(LoanStartDate,ROW(PaymentSchedule[[#This Row],[PMT NO]])-ROW(PaymentSchedule[[#Headers],[PMT NO]])-2)+DAY(LoanStartDate),"")</f>
        <v/>
      </c>
      <c r="D25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1" s="3" t="str">
        <f>IF(PaymentSchedule[[#This Row],[PMT NO]]&lt;&gt;"",ScheduledPayment,"")</f>
        <v/>
      </c>
      <c r="F25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3" t="str">
        <f>IF(PaymentSchedule[[#This Row],[PMT NO]]&lt;&gt;"",PaymentSchedule[[#This Row],[TOTAL PAYMENT]]-PaymentSchedule[[#This Row],[INTEREST]],"")</f>
        <v/>
      </c>
      <c r="I251" s="3" t="str">
        <f>IF(PaymentSchedule[[#This Row],[PMT NO]]&lt;&gt;"",PaymentSchedule[[#This Row],[BEGINNING BALANCE]]*(InterestRate/PaymentsPerYear),"")</f>
        <v/>
      </c>
      <c r="J25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3" t="str">
        <f>IF(PaymentSchedule[[#This Row],[PMT NO]]&lt;&gt;"",SUM(INDEX(PaymentSchedule[INTEREST],1,1):PaymentSchedule[[#This Row],[INTEREST]]),"")</f>
        <v/>
      </c>
    </row>
    <row r="252" spans="2:11" x14ac:dyDescent="0.25">
      <c r="B252" s="5" t="str">
        <f>IF(LoanIsGood,IF(ROW()-ROW(PaymentSchedule[[#Headers],[PMT NO]])&gt;ScheduledNumberOfPayments,"",ROW()-ROW(PaymentSchedule[[#Headers],[PMT NO]])),"")</f>
        <v/>
      </c>
      <c r="C252" s="4" t="str">
        <f>IF(PaymentSchedule[[#This Row],[PMT NO]]&lt;&gt;"",EOMONTH(LoanStartDate,ROW(PaymentSchedule[[#This Row],[PMT NO]])-ROW(PaymentSchedule[[#Headers],[PMT NO]])-2)+DAY(LoanStartDate),"")</f>
        <v/>
      </c>
      <c r="D25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2" s="3" t="str">
        <f>IF(PaymentSchedule[[#This Row],[PMT NO]]&lt;&gt;"",ScheduledPayment,"")</f>
        <v/>
      </c>
      <c r="F25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3" t="str">
        <f>IF(PaymentSchedule[[#This Row],[PMT NO]]&lt;&gt;"",PaymentSchedule[[#This Row],[TOTAL PAYMENT]]-PaymentSchedule[[#This Row],[INTEREST]],"")</f>
        <v/>
      </c>
      <c r="I252" s="3" t="str">
        <f>IF(PaymentSchedule[[#This Row],[PMT NO]]&lt;&gt;"",PaymentSchedule[[#This Row],[BEGINNING BALANCE]]*(InterestRate/PaymentsPerYear),"")</f>
        <v/>
      </c>
      <c r="J25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3" t="str">
        <f>IF(PaymentSchedule[[#This Row],[PMT NO]]&lt;&gt;"",SUM(INDEX(PaymentSchedule[INTEREST],1,1):PaymentSchedule[[#This Row],[INTEREST]]),"")</f>
        <v/>
      </c>
    </row>
    <row r="253" spans="2:11" x14ac:dyDescent="0.25">
      <c r="B253" s="5" t="str">
        <f>IF(LoanIsGood,IF(ROW()-ROW(PaymentSchedule[[#Headers],[PMT NO]])&gt;ScheduledNumberOfPayments,"",ROW()-ROW(PaymentSchedule[[#Headers],[PMT NO]])),"")</f>
        <v/>
      </c>
      <c r="C253" s="4" t="str">
        <f>IF(PaymentSchedule[[#This Row],[PMT NO]]&lt;&gt;"",EOMONTH(LoanStartDate,ROW(PaymentSchedule[[#This Row],[PMT NO]])-ROW(PaymentSchedule[[#Headers],[PMT NO]])-2)+DAY(LoanStartDate),"")</f>
        <v/>
      </c>
      <c r="D25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3" s="3" t="str">
        <f>IF(PaymentSchedule[[#This Row],[PMT NO]]&lt;&gt;"",ScheduledPayment,"")</f>
        <v/>
      </c>
      <c r="F25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3" t="str">
        <f>IF(PaymentSchedule[[#This Row],[PMT NO]]&lt;&gt;"",PaymentSchedule[[#This Row],[TOTAL PAYMENT]]-PaymentSchedule[[#This Row],[INTEREST]],"")</f>
        <v/>
      </c>
      <c r="I253" s="3" t="str">
        <f>IF(PaymentSchedule[[#This Row],[PMT NO]]&lt;&gt;"",PaymentSchedule[[#This Row],[BEGINNING BALANCE]]*(InterestRate/PaymentsPerYear),"")</f>
        <v/>
      </c>
      <c r="J25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3" t="str">
        <f>IF(PaymentSchedule[[#This Row],[PMT NO]]&lt;&gt;"",SUM(INDEX(PaymentSchedule[INTEREST],1,1):PaymentSchedule[[#This Row],[INTEREST]]),"")</f>
        <v/>
      </c>
    </row>
    <row r="254" spans="2:11" x14ac:dyDescent="0.25">
      <c r="B254" s="5" t="str">
        <f>IF(LoanIsGood,IF(ROW()-ROW(PaymentSchedule[[#Headers],[PMT NO]])&gt;ScheduledNumberOfPayments,"",ROW()-ROW(PaymentSchedule[[#Headers],[PMT NO]])),"")</f>
        <v/>
      </c>
      <c r="C254" s="4" t="str">
        <f>IF(PaymentSchedule[[#This Row],[PMT NO]]&lt;&gt;"",EOMONTH(LoanStartDate,ROW(PaymentSchedule[[#This Row],[PMT NO]])-ROW(PaymentSchedule[[#Headers],[PMT NO]])-2)+DAY(LoanStartDate),"")</f>
        <v/>
      </c>
      <c r="D25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4" s="3" t="str">
        <f>IF(PaymentSchedule[[#This Row],[PMT NO]]&lt;&gt;"",ScheduledPayment,"")</f>
        <v/>
      </c>
      <c r="F25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3" t="str">
        <f>IF(PaymentSchedule[[#This Row],[PMT NO]]&lt;&gt;"",PaymentSchedule[[#This Row],[TOTAL PAYMENT]]-PaymentSchedule[[#This Row],[INTEREST]],"")</f>
        <v/>
      </c>
      <c r="I254" s="3" t="str">
        <f>IF(PaymentSchedule[[#This Row],[PMT NO]]&lt;&gt;"",PaymentSchedule[[#This Row],[BEGINNING BALANCE]]*(InterestRate/PaymentsPerYear),"")</f>
        <v/>
      </c>
      <c r="J25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3" t="str">
        <f>IF(PaymentSchedule[[#This Row],[PMT NO]]&lt;&gt;"",SUM(INDEX(PaymentSchedule[INTEREST],1,1):PaymentSchedule[[#This Row],[INTEREST]]),"")</f>
        <v/>
      </c>
    </row>
    <row r="255" spans="2:11" x14ac:dyDescent="0.25">
      <c r="B255" s="5" t="str">
        <f>IF(LoanIsGood,IF(ROW()-ROW(PaymentSchedule[[#Headers],[PMT NO]])&gt;ScheduledNumberOfPayments,"",ROW()-ROW(PaymentSchedule[[#Headers],[PMT NO]])),"")</f>
        <v/>
      </c>
      <c r="C255" s="4" t="str">
        <f>IF(PaymentSchedule[[#This Row],[PMT NO]]&lt;&gt;"",EOMONTH(LoanStartDate,ROW(PaymentSchedule[[#This Row],[PMT NO]])-ROW(PaymentSchedule[[#Headers],[PMT NO]])-2)+DAY(LoanStartDate),"")</f>
        <v/>
      </c>
      <c r="D25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5" s="3" t="str">
        <f>IF(PaymentSchedule[[#This Row],[PMT NO]]&lt;&gt;"",ScheduledPayment,"")</f>
        <v/>
      </c>
      <c r="F25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3" t="str">
        <f>IF(PaymentSchedule[[#This Row],[PMT NO]]&lt;&gt;"",PaymentSchedule[[#This Row],[TOTAL PAYMENT]]-PaymentSchedule[[#This Row],[INTEREST]],"")</f>
        <v/>
      </c>
      <c r="I255" s="3" t="str">
        <f>IF(PaymentSchedule[[#This Row],[PMT NO]]&lt;&gt;"",PaymentSchedule[[#This Row],[BEGINNING BALANCE]]*(InterestRate/PaymentsPerYear),"")</f>
        <v/>
      </c>
      <c r="J25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3" t="str">
        <f>IF(PaymentSchedule[[#This Row],[PMT NO]]&lt;&gt;"",SUM(INDEX(PaymentSchedule[INTEREST],1,1):PaymentSchedule[[#This Row],[INTEREST]]),"")</f>
        <v/>
      </c>
    </row>
    <row r="256" spans="2:11" x14ac:dyDescent="0.25">
      <c r="B256" s="5" t="str">
        <f>IF(LoanIsGood,IF(ROW()-ROW(PaymentSchedule[[#Headers],[PMT NO]])&gt;ScheduledNumberOfPayments,"",ROW()-ROW(PaymentSchedule[[#Headers],[PMT NO]])),"")</f>
        <v/>
      </c>
      <c r="C256" s="4" t="str">
        <f>IF(PaymentSchedule[[#This Row],[PMT NO]]&lt;&gt;"",EOMONTH(LoanStartDate,ROW(PaymentSchedule[[#This Row],[PMT NO]])-ROW(PaymentSchedule[[#Headers],[PMT NO]])-2)+DAY(LoanStartDate),"")</f>
        <v/>
      </c>
      <c r="D25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6" s="3" t="str">
        <f>IF(PaymentSchedule[[#This Row],[PMT NO]]&lt;&gt;"",ScheduledPayment,"")</f>
        <v/>
      </c>
      <c r="F25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3" t="str">
        <f>IF(PaymentSchedule[[#This Row],[PMT NO]]&lt;&gt;"",PaymentSchedule[[#This Row],[TOTAL PAYMENT]]-PaymentSchedule[[#This Row],[INTEREST]],"")</f>
        <v/>
      </c>
      <c r="I256" s="3" t="str">
        <f>IF(PaymentSchedule[[#This Row],[PMT NO]]&lt;&gt;"",PaymentSchedule[[#This Row],[BEGINNING BALANCE]]*(InterestRate/PaymentsPerYear),"")</f>
        <v/>
      </c>
      <c r="J25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3" t="str">
        <f>IF(PaymentSchedule[[#This Row],[PMT NO]]&lt;&gt;"",SUM(INDEX(PaymentSchedule[INTEREST],1,1):PaymentSchedule[[#This Row],[INTEREST]]),"")</f>
        <v/>
      </c>
    </row>
    <row r="257" spans="2:11" x14ac:dyDescent="0.25">
      <c r="B257" s="5" t="str">
        <f>IF(LoanIsGood,IF(ROW()-ROW(PaymentSchedule[[#Headers],[PMT NO]])&gt;ScheduledNumberOfPayments,"",ROW()-ROW(PaymentSchedule[[#Headers],[PMT NO]])),"")</f>
        <v/>
      </c>
      <c r="C257" s="4" t="str">
        <f>IF(PaymentSchedule[[#This Row],[PMT NO]]&lt;&gt;"",EOMONTH(LoanStartDate,ROW(PaymentSchedule[[#This Row],[PMT NO]])-ROW(PaymentSchedule[[#Headers],[PMT NO]])-2)+DAY(LoanStartDate),"")</f>
        <v/>
      </c>
      <c r="D25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7" s="3" t="str">
        <f>IF(PaymentSchedule[[#This Row],[PMT NO]]&lt;&gt;"",ScheduledPayment,"")</f>
        <v/>
      </c>
      <c r="F25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3" t="str">
        <f>IF(PaymentSchedule[[#This Row],[PMT NO]]&lt;&gt;"",PaymentSchedule[[#This Row],[TOTAL PAYMENT]]-PaymentSchedule[[#This Row],[INTEREST]],"")</f>
        <v/>
      </c>
      <c r="I257" s="3" t="str">
        <f>IF(PaymentSchedule[[#This Row],[PMT NO]]&lt;&gt;"",PaymentSchedule[[#This Row],[BEGINNING BALANCE]]*(InterestRate/PaymentsPerYear),"")</f>
        <v/>
      </c>
      <c r="J25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3" t="str">
        <f>IF(PaymentSchedule[[#This Row],[PMT NO]]&lt;&gt;"",SUM(INDEX(PaymentSchedule[INTEREST],1,1):PaymentSchedule[[#This Row],[INTEREST]]),"")</f>
        <v/>
      </c>
    </row>
    <row r="258" spans="2:11" x14ac:dyDescent="0.25">
      <c r="B258" s="5" t="str">
        <f>IF(LoanIsGood,IF(ROW()-ROW(PaymentSchedule[[#Headers],[PMT NO]])&gt;ScheduledNumberOfPayments,"",ROW()-ROW(PaymentSchedule[[#Headers],[PMT NO]])),"")</f>
        <v/>
      </c>
      <c r="C258" s="4" t="str">
        <f>IF(PaymentSchedule[[#This Row],[PMT NO]]&lt;&gt;"",EOMONTH(LoanStartDate,ROW(PaymentSchedule[[#This Row],[PMT NO]])-ROW(PaymentSchedule[[#Headers],[PMT NO]])-2)+DAY(LoanStartDate),"")</f>
        <v/>
      </c>
      <c r="D25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8" s="3" t="str">
        <f>IF(PaymentSchedule[[#This Row],[PMT NO]]&lt;&gt;"",ScheduledPayment,"")</f>
        <v/>
      </c>
      <c r="F25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3" t="str">
        <f>IF(PaymentSchedule[[#This Row],[PMT NO]]&lt;&gt;"",PaymentSchedule[[#This Row],[TOTAL PAYMENT]]-PaymentSchedule[[#This Row],[INTEREST]],"")</f>
        <v/>
      </c>
      <c r="I258" s="3" t="str">
        <f>IF(PaymentSchedule[[#This Row],[PMT NO]]&lt;&gt;"",PaymentSchedule[[#This Row],[BEGINNING BALANCE]]*(InterestRate/PaymentsPerYear),"")</f>
        <v/>
      </c>
      <c r="J25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3" t="str">
        <f>IF(PaymentSchedule[[#This Row],[PMT NO]]&lt;&gt;"",SUM(INDEX(PaymentSchedule[INTEREST],1,1):PaymentSchedule[[#This Row],[INTEREST]]),"")</f>
        <v/>
      </c>
    </row>
    <row r="259" spans="2:11" x14ac:dyDescent="0.25">
      <c r="B259" s="5" t="str">
        <f>IF(LoanIsGood,IF(ROW()-ROW(PaymentSchedule[[#Headers],[PMT NO]])&gt;ScheduledNumberOfPayments,"",ROW()-ROW(PaymentSchedule[[#Headers],[PMT NO]])),"")</f>
        <v/>
      </c>
      <c r="C259" s="4" t="str">
        <f>IF(PaymentSchedule[[#This Row],[PMT NO]]&lt;&gt;"",EOMONTH(LoanStartDate,ROW(PaymentSchedule[[#This Row],[PMT NO]])-ROW(PaymentSchedule[[#Headers],[PMT NO]])-2)+DAY(LoanStartDate),"")</f>
        <v/>
      </c>
      <c r="D25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59" s="3" t="str">
        <f>IF(PaymentSchedule[[#This Row],[PMT NO]]&lt;&gt;"",ScheduledPayment,"")</f>
        <v/>
      </c>
      <c r="F25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3" t="str">
        <f>IF(PaymentSchedule[[#This Row],[PMT NO]]&lt;&gt;"",PaymentSchedule[[#This Row],[TOTAL PAYMENT]]-PaymentSchedule[[#This Row],[INTEREST]],"")</f>
        <v/>
      </c>
      <c r="I259" s="3" t="str">
        <f>IF(PaymentSchedule[[#This Row],[PMT NO]]&lt;&gt;"",PaymentSchedule[[#This Row],[BEGINNING BALANCE]]*(InterestRate/PaymentsPerYear),"")</f>
        <v/>
      </c>
      <c r="J25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3" t="str">
        <f>IF(PaymentSchedule[[#This Row],[PMT NO]]&lt;&gt;"",SUM(INDEX(PaymentSchedule[INTEREST],1,1):PaymentSchedule[[#This Row],[INTEREST]]),"")</f>
        <v/>
      </c>
    </row>
    <row r="260" spans="2:11" x14ac:dyDescent="0.25">
      <c r="B260" s="5" t="str">
        <f>IF(LoanIsGood,IF(ROW()-ROW(PaymentSchedule[[#Headers],[PMT NO]])&gt;ScheduledNumberOfPayments,"",ROW()-ROW(PaymentSchedule[[#Headers],[PMT NO]])),"")</f>
        <v/>
      </c>
      <c r="C260" s="4" t="str">
        <f>IF(PaymentSchedule[[#This Row],[PMT NO]]&lt;&gt;"",EOMONTH(LoanStartDate,ROW(PaymentSchedule[[#This Row],[PMT NO]])-ROW(PaymentSchedule[[#Headers],[PMT NO]])-2)+DAY(LoanStartDate),"")</f>
        <v/>
      </c>
      <c r="D26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0" s="3" t="str">
        <f>IF(PaymentSchedule[[#This Row],[PMT NO]]&lt;&gt;"",ScheduledPayment,"")</f>
        <v/>
      </c>
      <c r="F26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3" t="str">
        <f>IF(PaymentSchedule[[#This Row],[PMT NO]]&lt;&gt;"",PaymentSchedule[[#This Row],[TOTAL PAYMENT]]-PaymentSchedule[[#This Row],[INTEREST]],"")</f>
        <v/>
      </c>
      <c r="I260" s="3" t="str">
        <f>IF(PaymentSchedule[[#This Row],[PMT NO]]&lt;&gt;"",PaymentSchedule[[#This Row],[BEGINNING BALANCE]]*(InterestRate/PaymentsPerYear),"")</f>
        <v/>
      </c>
      <c r="J26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3" t="str">
        <f>IF(PaymentSchedule[[#This Row],[PMT NO]]&lt;&gt;"",SUM(INDEX(PaymentSchedule[INTEREST],1,1):PaymentSchedule[[#This Row],[INTEREST]]),"")</f>
        <v/>
      </c>
    </row>
    <row r="261" spans="2:11" x14ac:dyDescent="0.25">
      <c r="B261" s="5" t="str">
        <f>IF(LoanIsGood,IF(ROW()-ROW(PaymentSchedule[[#Headers],[PMT NO]])&gt;ScheduledNumberOfPayments,"",ROW()-ROW(PaymentSchedule[[#Headers],[PMT NO]])),"")</f>
        <v/>
      </c>
      <c r="C261" s="4" t="str">
        <f>IF(PaymentSchedule[[#This Row],[PMT NO]]&lt;&gt;"",EOMONTH(LoanStartDate,ROW(PaymentSchedule[[#This Row],[PMT NO]])-ROW(PaymentSchedule[[#Headers],[PMT NO]])-2)+DAY(LoanStartDate),"")</f>
        <v/>
      </c>
      <c r="D26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1" s="3" t="str">
        <f>IF(PaymentSchedule[[#This Row],[PMT NO]]&lt;&gt;"",ScheduledPayment,"")</f>
        <v/>
      </c>
      <c r="F26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3" t="str">
        <f>IF(PaymentSchedule[[#This Row],[PMT NO]]&lt;&gt;"",PaymentSchedule[[#This Row],[TOTAL PAYMENT]]-PaymentSchedule[[#This Row],[INTEREST]],"")</f>
        <v/>
      </c>
      <c r="I261" s="3" t="str">
        <f>IF(PaymentSchedule[[#This Row],[PMT NO]]&lt;&gt;"",PaymentSchedule[[#This Row],[BEGINNING BALANCE]]*(InterestRate/PaymentsPerYear),"")</f>
        <v/>
      </c>
      <c r="J26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3" t="str">
        <f>IF(PaymentSchedule[[#This Row],[PMT NO]]&lt;&gt;"",SUM(INDEX(PaymentSchedule[INTEREST],1,1):PaymentSchedule[[#This Row],[INTEREST]]),"")</f>
        <v/>
      </c>
    </row>
    <row r="262" spans="2:11" x14ac:dyDescent="0.25">
      <c r="B262" s="5" t="str">
        <f>IF(LoanIsGood,IF(ROW()-ROW(PaymentSchedule[[#Headers],[PMT NO]])&gt;ScheduledNumberOfPayments,"",ROW()-ROW(PaymentSchedule[[#Headers],[PMT NO]])),"")</f>
        <v/>
      </c>
      <c r="C262" s="4" t="str">
        <f>IF(PaymentSchedule[[#This Row],[PMT NO]]&lt;&gt;"",EOMONTH(LoanStartDate,ROW(PaymentSchedule[[#This Row],[PMT NO]])-ROW(PaymentSchedule[[#Headers],[PMT NO]])-2)+DAY(LoanStartDate),"")</f>
        <v/>
      </c>
      <c r="D26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2" s="3" t="str">
        <f>IF(PaymentSchedule[[#This Row],[PMT NO]]&lt;&gt;"",ScheduledPayment,"")</f>
        <v/>
      </c>
      <c r="F26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3" t="str">
        <f>IF(PaymentSchedule[[#This Row],[PMT NO]]&lt;&gt;"",PaymentSchedule[[#This Row],[TOTAL PAYMENT]]-PaymentSchedule[[#This Row],[INTEREST]],"")</f>
        <v/>
      </c>
      <c r="I262" s="3" t="str">
        <f>IF(PaymentSchedule[[#This Row],[PMT NO]]&lt;&gt;"",PaymentSchedule[[#This Row],[BEGINNING BALANCE]]*(InterestRate/PaymentsPerYear),"")</f>
        <v/>
      </c>
      <c r="J26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3" t="str">
        <f>IF(PaymentSchedule[[#This Row],[PMT NO]]&lt;&gt;"",SUM(INDEX(PaymentSchedule[INTEREST],1,1):PaymentSchedule[[#This Row],[INTEREST]]),"")</f>
        <v/>
      </c>
    </row>
    <row r="263" spans="2:11" x14ac:dyDescent="0.25">
      <c r="B263" s="5" t="str">
        <f>IF(LoanIsGood,IF(ROW()-ROW(PaymentSchedule[[#Headers],[PMT NO]])&gt;ScheduledNumberOfPayments,"",ROW()-ROW(PaymentSchedule[[#Headers],[PMT NO]])),"")</f>
        <v/>
      </c>
      <c r="C263" s="4" t="str">
        <f>IF(PaymentSchedule[[#This Row],[PMT NO]]&lt;&gt;"",EOMONTH(LoanStartDate,ROW(PaymentSchedule[[#This Row],[PMT NO]])-ROW(PaymentSchedule[[#Headers],[PMT NO]])-2)+DAY(LoanStartDate),"")</f>
        <v/>
      </c>
      <c r="D26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3" s="3" t="str">
        <f>IF(PaymentSchedule[[#This Row],[PMT NO]]&lt;&gt;"",ScheduledPayment,"")</f>
        <v/>
      </c>
      <c r="F26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3" t="str">
        <f>IF(PaymentSchedule[[#This Row],[PMT NO]]&lt;&gt;"",PaymentSchedule[[#This Row],[TOTAL PAYMENT]]-PaymentSchedule[[#This Row],[INTEREST]],"")</f>
        <v/>
      </c>
      <c r="I263" s="3" t="str">
        <f>IF(PaymentSchedule[[#This Row],[PMT NO]]&lt;&gt;"",PaymentSchedule[[#This Row],[BEGINNING BALANCE]]*(InterestRate/PaymentsPerYear),"")</f>
        <v/>
      </c>
      <c r="J26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3" t="str">
        <f>IF(PaymentSchedule[[#This Row],[PMT NO]]&lt;&gt;"",SUM(INDEX(PaymentSchedule[INTEREST],1,1):PaymentSchedule[[#This Row],[INTEREST]]),"")</f>
        <v/>
      </c>
    </row>
    <row r="264" spans="2:11" x14ac:dyDescent="0.25">
      <c r="B264" s="5" t="str">
        <f>IF(LoanIsGood,IF(ROW()-ROW(PaymentSchedule[[#Headers],[PMT NO]])&gt;ScheduledNumberOfPayments,"",ROW()-ROW(PaymentSchedule[[#Headers],[PMT NO]])),"")</f>
        <v/>
      </c>
      <c r="C264" s="4" t="str">
        <f>IF(PaymentSchedule[[#This Row],[PMT NO]]&lt;&gt;"",EOMONTH(LoanStartDate,ROW(PaymentSchedule[[#This Row],[PMT NO]])-ROW(PaymentSchedule[[#Headers],[PMT NO]])-2)+DAY(LoanStartDate),"")</f>
        <v/>
      </c>
      <c r="D26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4" s="3" t="str">
        <f>IF(PaymentSchedule[[#This Row],[PMT NO]]&lt;&gt;"",ScheduledPayment,"")</f>
        <v/>
      </c>
      <c r="F26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3" t="str">
        <f>IF(PaymentSchedule[[#This Row],[PMT NO]]&lt;&gt;"",PaymentSchedule[[#This Row],[TOTAL PAYMENT]]-PaymentSchedule[[#This Row],[INTEREST]],"")</f>
        <v/>
      </c>
      <c r="I264" s="3" t="str">
        <f>IF(PaymentSchedule[[#This Row],[PMT NO]]&lt;&gt;"",PaymentSchedule[[#This Row],[BEGINNING BALANCE]]*(InterestRate/PaymentsPerYear),"")</f>
        <v/>
      </c>
      <c r="J26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3" t="str">
        <f>IF(PaymentSchedule[[#This Row],[PMT NO]]&lt;&gt;"",SUM(INDEX(PaymentSchedule[INTEREST],1,1):PaymentSchedule[[#This Row],[INTEREST]]),"")</f>
        <v/>
      </c>
    </row>
    <row r="265" spans="2:11" x14ac:dyDescent="0.25">
      <c r="B265" s="5" t="str">
        <f>IF(LoanIsGood,IF(ROW()-ROW(PaymentSchedule[[#Headers],[PMT NO]])&gt;ScheduledNumberOfPayments,"",ROW()-ROW(PaymentSchedule[[#Headers],[PMT NO]])),"")</f>
        <v/>
      </c>
      <c r="C265" s="4" t="str">
        <f>IF(PaymentSchedule[[#This Row],[PMT NO]]&lt;&gt;"",EOMONTH(LoanStartDate,ROW(PaymentSchedule[[#This Row],[PMT NO]])-ROW(PaymentSchedule[[#Headers],[PMT NO]])-2)+DAY(LoanStartDate),"")</f>
        <v/>
      </c>
      <c r="D26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5" s="3" t="str">
        <f>IF(PaymentSchedule[[#This Row],[PMT NO]]&lt;&gt;"",ScheduledPayment,"")</f>
        <v/>
      </c>
      <c r="F26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3" t="str">
        <f>IF(PaymentSchedule[[#This Row],[PMT NO]]&lt;&gt;"",PaymentSchedule[[#This Row],[TOTAL PAYMENT]]-PaymentSchedule[[#This Row],[INTEREST]],"")</f>
        <v/>
      </c>
      <c r="I265" s="3" t="str">
        <f>IF(PaymentSchedule[[#This Row],[PMT NO]]&lt;&gt;"",PaymentSchedule[[#This Row],[BEGINNING BALANCE]]*(InterestRate/PaymentsPerYear),"")</f>
        <v/>
      </c>
      <c r="J26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3" t="str">
        <f>IF(PaymentSchedule[[#This Row],[PMT NO]]&lt;&gt;"",SUM(INDEX(PaymentSchedule[INTEREST],1,1):PaymentSchedule[[#This Row],[INTEREST]]),"")</f>
        <v/>
      </c>
    </row>
    <row r="266" spans="2:11" x14ac:dyDescent="0.25">
      <c r="B266" s="5" t="str">
        <f>IF(LoanIsGood,IF(ROW()-ROW(PaymentSchedule[[#Headers],[PMT NO]])&gt;ScheduledNumberOfPayments,"",ROW()-ROW(PaymentSchedule[[#Headers],[PMT NO]])),"")</f>
        <v/>
      </c>
      <c r="C266" s="4" t="str">
        <f>IF(PaymentSchedule[[#This Row],[PMT NO]]&lt;&gt;"",EOMONTH(LoanStartDate,ROW(PaymentSchedule[[#This Row],[PMT NO]])-ROW(PaymentSchedule[[#Headers],[PMT NO]])-2)+DAY(LoanStartDate),"")</f>
        <v/>
      </c>
      <c r="D26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6" s="3" t="str">
        <f>IF(PaymentSchedule[[#This Row],[PMT NO]]&lt;&gt;"",ScheduledPayment,"")</f>
        <v/>
      </c>
      <c r="F26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3" t="str">
        <f>IF(PaymentSchedule[[#This Row],[PMT NO]]&lt;&gt;"",PaymentSchedule[[#This Row],[TOTAL PAYMENT]]-PaymentSchedule[[#This Row],[INTEREST]],"")</f>
        <v/>
      </c>
      <c r="I266" s="3" t="str">
        <f>IF(PaymentSchedule[[#This Row],[PMT NO]]&lt;&gt;"",PaymentSchedule[[#This Row],[BEGINNING BALANCE]]*(InterestRate/PaymentsPerYear),"")</f>
        <v/>
      </c>
      <c r="J26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3" t="str">
        <f>IF(PaymentSchedule[[#This Row],[PMT NO]]&lt;&gt;"",SUM(INDEX(PaymentSchedule[INTEREST],1,1):PaymentSchedule[[#This Row],[INTEREST]]),"")</f>
        <v/>
      </c>
    </row>
    <row r="267" spans="2:11" x14ac:dyDescent="0.25">
      <c r="B267" s="5" t="str">
        <f>IF(LoanIsGood,IF(ROW()-ROW(PaymentSchedule[[#Headers],[PMT NO]])&gt;ScheduledNumberOfPayments,"",ROW()-ROW(PaymentSchedule[[#Headers],[PMT NO]])),"")</f>
        <v/>
      </c>
      <c r="C267" s="4" t="str">
        <f>IF(PaymentSchedule[[#This Row],[PMT NO]]&lt;&gt;"",EOMONTH(LoanStartDate,ROW(PaymentSchedule[[#This Row],[PMT NO]])-ROW(PaymentSchedule[[#Headers],[PMT NO]])-2)+DAY(LoanStartDate),"")</f>
        <v/>
      </c>
      <c r="D26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7" s="3" t="str">
        <f>IF(PaymentSchedule[[#This Row],[PMT NO]]&lt;&gt;"",ScheduledPayment,"")</f>
        <v/>
      </c>
      <c r="F26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3" t="str">
        <f>IF(PaymentSchedule[[#This Row],[PMT NO]]&lt;&gt;"",PaymentSchedule[[#This Row],[TOTAL PAYMENT]]-PaymentSchedule[[#This Row],[INTEREST]],"")</f>
        <v/>
      </c>
      <c r="I267" s="3" t="str">
        <f>IF(PaymentSchedule[[#This Row],[PMT NO]]&lt;&gt;"",PaymentSchedule[[#This Row],[BEGINNING BALANCE]]*(InterestRate/PaymentsPerYear),"")</f>
        <v/>
      </c>
      <c r="J26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3" t="str">
        <f>IF(PaymentSchedule[[#This Row],[PMT NO]]&lt;&gt;"",SUM(INDEX(PaymentSchedule[INTEREST],1,1):PaymentSchedule[[#This Row],[INTEREST]]),"")</f>
        <v/>
      </c>
    </row>
    <row r="268" spans="2:11" x14ac:dyDescent="0.25">
      <c r="B268" s="5" t="str">
        <f>IF(LoanIsGood,IF(ROW()-ROW(PaymentSchedule[[#Headers],[PMT NO]])&gt;ScheduledNumberOfPayments,"",ROW()-ROW(PaymentSchedule[[#Headers],[PMT NO]])),"")</f>
        <v/>
      </c>
      <c r="C268" s="4" t="str">
        <f>IF(PaymentSchedule[[#This Row],[PMT NO]]&lt;&gt;"",EOMONTH(LoanStartDate,ROW(PaymentSchedule[[#This Row],[PMT NO]])-ROW(PaymentSchedule[[#Headers],[PMT NO]])-2)+DAY(LoanStartDate),"")</f>
        <v/>
      </c>
      <c r="D26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8" s="3" t="str">
        <f>IF(PaymentSchedule[[#This Row],[PMT NO]]&lt;&gt;"",ScheduledPayment,"")</f>
        <v/>
      </c>
      <c r="F26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3" t="str">
        <f>IF(PaymentSchedule[[#This Row],[PMT NO]]&lt;&gt;"",PaymentSchedule[[#This Row],[TOTAL PAYMENT]]-PaymentSchedule[[#This Row],[INTEREST]],"")</f>
        <v/>
      </c>
      <c r="I268" s="3" t="str">
        <f>IF(PaymentSchedule[[#This Row],[PMT NO]]&lt;&gt;"",PaymentSchedule[[#This Row],[BEGINNING BALANCE]]*(InterestRate/PaymentsPerYear),"")</f>
        <v/>
      </c>
      <c r="J26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3" t="str">
        <f>IF(PaymentSchedule[[#This Row],[PMT NO]]&lt;&gt;"",SUM(INDEX(PaymentSchedule[INTEREST],1,1):PaymentSchedule[[#This Row],[INTEREST]]),"")</f>
        <v/>
      </c>
    </row>
    <row r="269" spans="2:11" x14ac:dyDescent="0.25">
      <c r="B269" s="5" t="str">
        <f>IF(LoanIsGood,IF(ROW()-ROW(PaymentSchedule[[#Headers],[PMT NO]])&gt;ScheduledNumberOfPayments,"",ROW()-ROW(PaymentSchedule[[#Headers],[PMT NO]])),"")</f>
        <v/>
      </c>
      <c r="C269" s="4" t="str">
        <f>IF(PaymentSchedule[[#This Row],[PMT NO]]&lt;&gt;"",EOMONTH(LoanStartDate,ROW(PaymentSchedule[[#This Row],[PMT NO]])-ROW(PaymentSchedule[[#Headers],[PMT NO]])-2)+DAY(LoanStartDate),"")</f>
        <v/>
      </c>
      <c r="D26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69" s="3" t="str">
        <f>IF(PaymentSchedule[[#This Row],[PMT NO]]&lt;&gt;"",ScheduledPayment,"")</f>
        <v/>
      </c>
      <c r="F26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3" t="str">
        <f>IF(PaymentSchedule[[#This Row],[PMT NO]]&lt;&gt;"",PaymentSchedule[[#This Row],[TOTAL PAYMENT]]-PaymentSchedule[[#This Row],[INTEREST]],"")</f>
        <v/>
      </c>
      <c r="I269" s="3" t="str">
        <f>IF(PaymentSchedule[[#This Row],[PMT NO]]&lt;&gt;"",PaymentSchedule[[#This Row],[BEGINNING BALANCE]]*(InterestRate/PaymentsPerYear),"")</f>
        <v/>
      </c>
      <c r="J26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3" t="str">
        <f>IF(PaymentSchedule[[#This Row],[PMT NO]]&lt;&gt;"",SUM(INDEX(PaymentSchedule[INTEREST],1,1):PaymentSchedule[[#This Row],[INTEREST]]),"")</f>
        <v/>
      </c>
    </row>
    <row r="270" spans="2:11" x14ac:dyDescent="0.25">
      <c r="B270" s="5" t="str">
        <f>IF(LoanIsGood,IF(ROW()-ROW(PaymentSchedule[[#Headers],[PMT NO]])&gt;ScheduledNumberOfPayments,"",ROW()-ROW(PaymentSchedule[[#Headers],[PMT NO]])),"")</f>
        <v/>
      </c>
      <c r="C270" s="4" t="str">
        <f>IF(PaymentSchedule[[#This Row],[PMT NO]]&lt;&gt;"",EOMONTH(LoanStartDate,ROW(PaymentSchedule[[#This Row],[PMT NO]])-ROW(PaymentSchedule[[#Headers],[PMT NO]])-2)+DAY(LoanStartDate),"")</f>
        <v/>
      </c>
      <c r="D27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0" s="3" t="str">
        <f>IF(PaymentSchedule[[#This Row],[PMT NO]]&lt;&gt;"",ScheduledPayment,"")</f>
        <v/>
      </c>
      <c r="F27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3" t="str">
        <f>IF(PaymentSchedule[[#This Row],[PMT NO]]&lt;&gt;"",PaymentSchedule[[#This Row],[TOTAL PAYMENT]]-PaymentSchedule[[#This Row],[INTEREST]],"")</f>
        <v/>
      </c>
      <c r="I270" s="3" t="str">
        <f>IF(PaymentSchedule[[#This Row],[PMT NO]]&lt;&gt;"",PaymentSchedule[[#This Row],[BEGINNING BALANCE]]*(InterestRate/PaymentsPerYear),"")</f>
        <v/>
      </c>
      <c r="J27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3" t="str">
        <f>IF(PaymentSchedule[[#This Row],[PMT NO]]&lt;&gt;"",SUM(INDEX(PaymentSchedule[INTEREST],1,1):PaymentSchedule[[#This Row],[INTEREST]]),"")</f>
        <v/>
      </c>
    </row>
    <row r="271" spans="2:11" x14ac:dyDescent="0.25">
      <c r="B271" s="5" t="str">
        <f>IF(LoanIsGood,IF(ROW()-ROW(PaymentSchedule[[#Headers],[PMT NO]])&gt;ScheduledNumberOfPayments,"",ROW()-ROW(PaymentSchedule[[#Headers],[PMT NO]])),"")</f>
        <v/>
      </c>
      <c r="C271" s="4" t="str">
        <f>IF(PaymentSchedule[[#This Row],[PMT NO]]&lt;&gt;"",EOMONTH(LoanStartDate,ROW(PaymentSchedule[[#This Row],[PMT NO]])-ROW(PaymentSchedule[[#Headers],[PMT NO]])-2)+DAY(LoanStartDate),"")</f>
        <v/>
      </c>
      <c r="D27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1" s="3" t="str">
        <f>IF(PaymentSchedule[[#This Row],[PMT NO]]&lt;&gt;"",ScheduledPayment,"")</f>
        <v/>
      </c>
      <c r="F27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3" t="str">
        <f>IF(PaymentSchedule[[#This Row],[PMT NO]]&lt;&gt;"",PaymentSchedule[[#This Row],[TOTAL PAYMENT]]-PaymentSchedule[[#This Row],[INTEREST]],"")</f>
        <v/>
      </c>
      <c r="I271" s="3" t="str">
        <f>IF(PaymentSchedule[[#This Row],[PMT NO]]&lt;&gt;"",PaymentSchedule[[#This Row],[BEGINNING BALANCE]]*(InterestRate/PaymentsPerYear),"")</f>
        <v/>
      </c>
      <c r="J27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3" t="str">
        <f>IF(PaymentSchedule[[#This Row],[PMT NO]]&lt;&gt;"",SUM(INDEX(PaymentSchedule[INTEREST],1,1):PaymentSchedule[[#This Row],[INTEREST]]),"")</f>
        <v/>
      </c>
    </row>
    <row r="272" spans="2:11" x14ac:dyDescent="0.25">
      <c r="B272" s="5" t="str">
        <f>IF(LoanIsGood,IF(ROW()-ROW(PaymentSchedule[[#Headers],[PMT NO]])&gt;ScheduledNumberOfPayments,"",ROW()-ROW(PaymentSchedule[[#Headers],[PMT NO]])),"")</f>
        <v/>
      </c>
      <c r="C272" s="4" t="str">
        <f>IF(PaymentSchedule[[#This Row],[PMT NO]]&lt;&gt;"",EOMONTH(LoanStartDate,ROW(PaymentSchedule[[#This Row],[PMT NO]])-ROW(PaymentSchedule[[#Headers],[PMT NO]])-2)+DAY(LoanStartDate),"")</f>
        <v/>
      </c>
      <c r="D27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2" s="3" t="str">
        <f>IF(PaymentSchedule[[#This Row],[PMT NO]]&lt;&gt;"",ScheduledPayment,"")</f>
        <v/>
      </c>
      <c r="F27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3" t="str">
        <f>IF(PaymentSchedule[[#This Row],[PMT NO]]&lt;&gt;"",PaymentSchedule[[#This Row],[TOTAL PAYMENT]]-PaymentSchedule[[#This Row],[INTEREST]],"")</f>
        <v/>
      </c>
      <c r="I272" s="3" t="str">
        <f>IF(PaymentSchedule[[#This Row],[PMT NO]]&lt;&gt;"",PaymentSchedule[[#This Row],[BEGINNING BALANCE]]*(InterestRate/PaymentsPerYear),"")</f>
        <v/>
      </c>
      <c r="J27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3" t="str">
        <f>IF(PaymentSchedule[[#This Row],[PMT NO]]&lt;&gt;"",SUM(INDEX(PaymentSchedule[INTEREST],1,1):PaymentSchedule[[#This Row],[INTEREST]]),"")</f>
        <v/>
      </c>
    </row>
    <row r="273" spans="2:11" x14ac:dyDescent="0.25">
      <c r="B273" s="5" t="str">
        <f>IF(LoanIsGood,IF(ROW()-ROW(PaymentSchedule[[#Headers],[PMT NO]])&gt;ScheduledNumberOfPayments,"",ROW()-ROW(PaymentSchedule[[#Headers],[PMT NO]])),"")</f>
        <v/>
      </c>
      <c r="C273" s="4" t="str">
        <f>IF(PaymentSchedule[[#This Row],[PMT NO]]&lt;&gt;"",EOMONTH(LoanStartDate,ROW(PaymentSchedule[[#This Row],[PMT NO]])-ROW(PaymentSchedule[[#Headers],[PMT NO]])-2)+DAY(LoanStartDate),"")</f>
        <v/>
      </c>
      <c r="D27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3" s="3" t="str">
        <f>IF(PaymentSchedule[[#This Row],[PMT NO]]&lt;&gt;"",ScheduledPayment,"")</f>
        <v/>
      </c>
      <c r="F27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3" t="str">
        <f>IF(PaymentSchedule[[#This Row],[PMT NO]]&lt;&gt;"",PaymentSchedule[[#This Row],[TOTAL PAYMENT]]-PaymentSchedule[[#This Row],[INTEREST]],"")</f>
        <v/>
      </c>
      <c r="I273" s="3" t="str">
        <f>IF(PaymentSchedule[[#This Row],[PMT NO]]&lt;&gt;"",PaymentSchedule[[#This Row],[BEGINNING BALANCE]]*(InterestRate/PaymentsPerYear),"")</f>
        <v/>
      </c>
      <c r="J27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3" t="str">
        <f>IF(PaymentSchedule[[#This Row],[PMT NO]]&lt;&gt;"",SUM(INDEX(PaymentSchedule[INTEREST],1,1):PaymentSchedule[[#This Row],[INTEREST]]),"")</f>
        <v/>
      </c>
    </row>
    <row r="274" spans="2:11" x14ac:dyDescent="0.25">
      <c r="B274" s="5" t="str">
        <f>IF(LoanIsGood,IF(ROW()-ROW(PaymentSchedule[[#Headers],[PMT NO]])&gt;ScheduledNumberOfPayments,"",ROW()-ROW(PaymentSchedule[[#Headers],[PMT NO]])),"")</f>
        <v/>
      </c>
      <c r="C274" s="4" t="str">
        <f>IF(PaymentSchedule[[#This Row],[PMT NO]]&lt;&gt;"",EOMONTH(LoanStartDate,ROW(PaymentSchedule[[#This Row],[PMT NO]])-ROW(PaymentSchedule[[#Headers],[PMT NO]])-2)+DAY(LoanStartDate),"")</f>
        <v/>
      </c>
      <c r="D27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4" s="3" t="str">
        <f>IF(PaymentSchedule[[#This Row],[PMT NO]]&lt;&gt;"",ScheduledPayment,"")</f>
        <v/>
      </c>
      <c r="F27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3" t="str">
        <f>IF(PaymentSchedule[[#This Row],[PMT NO]]&lt;&gt;"",PaymentSchedule[[#This Row],[TOTAL PAYMENT]]-PaymentSchedule[[#This Row],[INTEREST]],"")</f>
        <v/>
      </c>
      <c r="I274" s="3" t="str">
        <f>IF(PaymentSchedule[[#This Row],[PMT NO]]&lt;&gt;"",PaymentSchedule[[#This Row],[BEGINNING BALANCE]]*(InterestRate/PaymentsPerYear),"")</f>
        <v/>
      </c>
      <c r="J27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3" t="str">
        <f>IF(PaymentSchedule[[#This Row],[PMT NO]]&lt;&gt;"",SUM(INDEX(PaymentSchedule[INTEREST],1,1):PaymentSchedule[[#This Row],[INTEREST]]),"")</f>
        <v/>
      </c>
    </row>
    <row r="275" spans="2:11" x14ac:dyDescent="0.25">
      <c r="B275" s="5" t="str">
        <f>IF(LoanIsGood,IF(ROW()-ROW(PaymentSchedule[[#Headers],[PMT NO]])&gt;ScheduledNumberOfPayments,"",ROW()-ROW(PaymentSchedule[[#Headers],[PMT NO]])),"")</f>
        <v/>
      </c>
      <c r="C275" s="4" t="str">
        <f>IF(PaymentSchedule[[#This Row],[PMT NO]]&lt;&gt;"",EOMONTH(LoanStartDate,ROW(PaymentSchedule[[#This Row],[PMT NO]])-ROW(PaymentSchedule[[#Headers],[PMT NO]])-2)+DAY(LoanStartDate),"")</f>
        <v/>
      </c>
      <c r="D27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5" s="3" t="str">
        <f>IF(PaymentSchedule[[#This Row],[PMT NO]]&lt;&gt;"",ScheduledPayment,"")</f>
        <v/>
      </c>
      <c r="F27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3" t="str">
        <f>IF(PaymentSchedule[[#This Row],[PMT NO]]&lt;&gt;"",PaymentSchedule[[#This Row],[TOTAL PAYMENT]]-PaymentSchedule[[#This Row],[INTEREST]],"")</f>
        <v/>
      </c>
      <c r="I275" s="3" t="str">
        <f>IF(PaymentSchedule[[#This Row],[PMT NO]]&lt;&gt;"",PaymentSchedule[[#This Row],[BEGINNING BALANCE]]*(InterestRate/PaymentsPerYear),"")</f>
        <v/>
      </c>
      <c r="J27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3" t="str">
        <f>IF(PaymentSchedule[[#This Row],[PMT NO]]&lt;&gt;"",SUM(INDEX(PaymentSchedule[INTEREST],1,1):PaymentSchedule[[#This Row],[INTEREST]]),"")</f>
        <v/>
      </c>
    </row>
    <row r="276" spans="2:11" x14ac:dyDescent="0.25">
      <c r="B276" s="5" t="str">
        <f>IF(LoanIsGood,IF(ROW()-ROW(PaymentSchedule[[#Headers],[PMT NO]])&gt;ScheduledNumberOfPayments,"",ROW()-ROW(PaymentSchedule[[#Headers],[PMT NO]])),"")</f>
        <v/>
      </c>
      <c r="C276" s="4" t="str">
        <f>IF(PaymentSchedule[[#This Row],[PMT NO]]&lt;&gt;"",EOMONTH(LoanStartDate,ROW(PaymentSchedule[[#This Row],[PMT NO]])-ROW(PaymentSchedule[[#Headers],[PMT NO]])-2)+DAY(LoanStartDate),"")</f>
        <v/>
      </c>
      <c r="D27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6" s="3" t="str">
        <f>IF(PaymentSchedule[[#This Row],[PMT NO]]&lt;&gt;"",ScheduledPayment,"")</f>
        <v/>
      </c>
      <c r="F27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3" t="str">
        <f>IF(PaymentSchedule[[#This Row],[PMT NO]]&lt;&gt;"",PaymentSchedule[[#This Row],[TOTAL PAYMENT]]-PaymentSchedule[[#This Row],[INTEREST]],"")</f>
        <v/>
      </c>
      <c r="I276" s="3" t="str">
        <f>IF(PaymentSchedule[[#This Row],[PMT NO]]&lt;&gt;"",PaymentSchedule[[#This Row],[BEGINNING BALANCE]]*(InterestRate/PaymentsPerYear),"")</f>
        <v/>
      </c>
      <c r="J27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3" t="str">
        <f>IF(PaymentSchedule[[#This Row],[PMT NO]]&lt;&gt;"",SUM(INDEX(PaymentSchedule[INTEREST],1,1):PaymentSchedule[[#This Row],[INTEREST]]),"")</f>
        <v/>
      </c>
    </row>
    <row r="277" spans="2:11" x14ac:dyDescent="0.25">
      <c r="B277" s="5" t="str">
        <f>IF(LoanIsGood,IF(ROW()-ROW(PaymentSchedule[[#Headers],[PMT NO]])&gt;ScheduledNumberOfPayments,"",ROW()-ROW(PaymentSchedule[[#Headers],[PMT NO]])),"")</f>
        <v/>
      </c>
      <c r="C277" s="4" t="str">
        <f>IF(PaymentSchedule[[#This Row],[PMT NO]]&lt;&gt;"",EOMONTH(LoanStartDate,ROW(PaymentSchedule[[#This Row],[PMT NO]])-ROW(PaymentSchedule[[#Headers],[PMT NO]])-2)+DAY(LoanStartDate),"")</f>
        <v/>
      </c>
      <c r="D27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7" s="3" t="str">
        <f>IF(PaymentSchedule[[#This Row],[PMT NO]]&lt;&gt;"",ScheduledPayment,"")</f>
        <v/>
      </c>
      <c r="F27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3" t="str">
        <f>IF(PaymentSchedule[[#This Row],[PMT NO]]&lt;&gt;"",PaymentSchedule[[#This Row],[TOTAL PAYMENT]]-PaymentSchedule[[#This Row],[INTEREST]],"")</f>
        <v/>
      </c>
      <c r="I277" s="3" t="str">
        <f>IF(PaymentSchedule[[#This Row],[PMT NO]]&lt;&gt;"",PaymentSchedule[[#This Row],[BEGINNING BALANCE]]*(InterestRate/PaymentsPerYear),"")</f>
        <v/>
      </c>
      <c r="J27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3" t="str">
        <f>IF(PaymentSchedule[[#This Row],[PMT NO]]&lt;&gt;"",SUM(INDEX(PaymentSchedule[INTEREST],1,1):PaymentSchedule[[#This Row],[INTEREST]]),"")</f>
        <v/>
      </c>
    </row>
    <row r="278" spans="2:11" x14ac:dyDescent="0.25">
      <c r="B278" s="5" t="str">
        <f>IF(LoanIsGood,IF(ROW()-ROW(PaymentSchedule[[#Headers],[PMT NO]])&gt;ScheduledNumberOfPayments,"",ROW()-ROW(PaymentSchedule[[#Headers],[PMT NO]])),"")</f>
        <v/>
      </c>
      <c r="C278" s="4" t="str">
        <f>IF(PaymentSchedule[[#This Row],[PMT NO]]&lt;&gt;"",EOMONTH(LoanStartDate,ROW(PaymentSchedule[[#This Row],[PMT NO]])-ROW(PaymentSchedule[[#Headers],[PMT NO]])-2)+DAY(LoanStartDate),"")</f>
        <v/>
      </c>
      <c r="D27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8" s="3" t="str">
        <f>IF(PaymentSchedule[[#This Row],[PMT NO]]&lt;&gt;"",ScheduledPayment,"")</f>
        <v/>
      </c>
      <c r="F27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3" t="str">
        <f>IF(PaymentSchedule[[#This Row],[PMT NO]]&lt;&gt;"",PaymentSchedule[[#This Row],[TOTAL PAYMENT]]-PaymentSchedule[[#This Row],[INTEREST]],"")</f>
        <v/>
      </c>
      <c r="I278" s="3" t="str">
        <f>IF(PaymentSchedule[[#This Row],[PMT NO]]&lt;&gt;"",PaymentSchedule[[#This Row],[BEGINNING BALANCE]]*(InterestRate/PaymentsPerYear),"")</f>
        <v/>
      </c>
      <c r="J27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3" t="str">
        <f>IF(PaymentSchedule[[#This Row],[PMT NO]]&lt;&gt;"",SUM(INDEX(PaymentSchedule[INTEREST],1,1):PaymentSchedule[[#This Row],[INTEREST]]),"")</f>
        <v/>
      </c>
    </row>
    <row r="279" spans="2:11" x14ac:dyDescent="0.25">
      <c r="B279" s="5" t="str">
        <f>IF(LoanIsGood,IF(ROW()-ROW(PaymentSchedule[[#Headers],[PMT NO]])&gt;ScheduledNumberOfPayments,"",ROW()-ROW(PaymentSchedule[[#Headers],[PMT NO]])),"")</f>
        <v/>
      </c>
      <c r="C279" s="4" t="str">
        <f>IF(PaymentSchedule[[#This Row],[PMT NO]]&lt;&gt;"",EOMONTH(LoanStartDate,ROW(PaymentSchedule[[#This Row],[PMT NO]])-ROW(PaymentSchedule[[#Headers],[PMT NO]])-2)+DAY(LoanStartDate),"")</f>
        <v/>
      </c>
      <c r="D27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79" s="3" t="str">
        <f>IF(PaymentSchedule[[#This Row],[PMT NO]]&lt;&gt;"",ScheduledPayment,"")</f>
        <v/>
      </c>
      <c r="F27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3" t="str">
        <f>IF(PaymentSchedule[[#This Row],[PMT NO]]&lt;&gt;"",PaymentSchedule[[#This Row],[TOTAL PAYMENT]]-PaymentSchedule[[#This Row],[INTEREST]],"")</f>
        <v/>
      </c>
      <c r="I279" s="3" t="str">
        <f>IF(PaymentSchedule[[#This Row],[PMT NO]]&lt;&gt;"",PaymentSchedule[[#This Row],[BEGINNING BALANCE]]*(InterestRate/PaymentsPerYear),"")</f>
        <v/>
      </c>
      <c r="J27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3" t="str">
        <f>IF(PaymentSchedule[[#This Row],[PMT NO]]&lt;&gt;"",SUM(INDEX(PaymentSchedule[INTEREST],1,1):PaymentSchedule[[#This Row],[INTEREST]]),"")</f>
        <v/>
      </c>
    </row>
    <row r="280" spans="2:11" x14ac:dyDescent="0.25">
      <c r="B280" s="5" t="str">
        <f>IF(LoanIsGood,IF(ROW()-ROW(PaymentSchedule[[#Headers],[PMT NO]])&gt;ScheduledNumberOfPayments,"",ROW()-ROW(PaymentSchedule[[#Headers],[PMT NO]])),"")</f>
        <v/>
      </c>
      <c r="C280" s="4" t="str">
        <f>IF(PaymentSchedule[[#This Row],[PMT NO]]&lt;&gt;"",EOMONTH(LoanStartDate,ROW(PaymentSchedule[[#This Row],[PMT NO]])-ROW(PaymentSchedule[[#Headers],[PMT NO]])-2)+DAY(LoanStartDate),"")</f>
        <v/>
      </c>
      <c r="D28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0" s="3" t="str">
        <f>IF(PaymentSchedule[[#This Row],[PMT NO]]&lt;&gt;"",ScheduledPayment,"")</f>
        <v/>
      </c>
      <c r="F28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3" t="str">
        <f>IF(PaymentSchedule[[#This Row],[PMT NO]]&lt;&gt;"",PaymentSchedule[[#This Row],[TOTAL PAYMENT]]-PaymentSchedule[[#This Row],[INTEREST]],"")</f>
        <v/>
      </c>
      <c r="I280" s="3" t="str">
        <f>IF(PaymentSchedule[[#This Row],[PMT NO]]&lt;&gt;"",PaymentSchedule[[#This Row],[BEGINNING BALANCE]]*(InterestRate/PaymentsPerYear),"")</f>
        <v/>
      </c>
      <c r="J28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3" t="str">
        <f>IF(PaymentSchedule[[#This Row],[PMT NO]]&lt;&gt;"",SUM(INDEX(PaymentSchedule[INTEREST],1,1):PaymentSchedule[[#This Row],[INTEREST]]),"")</f>
        <v/>
      </c>
    </row>
    <row r="281" spans="2:11" x14ac:dyDescent="0.25">
      <c r="B281" s="5" t="str">
        <f>IF(LoanIsGood,IF(ROW()-ROW(PaymentSchedule[[#Headers],[PMT NO]])&gt;ScheduledNumberOfPayments,"",ROW()-ROW(PaymentSchedule[[#Headers],[PMT NO]])),"")</f>
        <v/>
      </c>
      <c r="C281" s="4" t="str">
        <f>IF(PaymentSchedule[[#This Row],[PMT NO]]&lt;&gt;"",EOMONTH(LoanStartDate,ROW(PaymentSchedule[[#This Row],[PMT NO]])-ROW(PaymentSchedule[[#Headers],[PMT NO]])-2)+DAY(LoanStartDate),"")</f>
        <v/>
      </c>
      <c r="D28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1" s="3" t="str">
        <f>IF(PaymentSchedule[[#This Row],[PMT NO]]&lt;&gt;"",ScheduledPayment,"")</f>
        <v/>
      </c>
      <c r="F28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3" t="str">
        <f>IF(PaymentSchedule[[#This Row],[PMT NO]]&lt;&gt;"",PaymentSchedule[[#This Row],[TOTAL PAYMENT]]-PaymentSchedule[[#This Row],[INTEREST]],"")</f>
        <v/>
      </c>
      <c r="I281" s="3" t="str">
        <f>IF(PaymentSchedule[[#This Row],[PMT NO]]&lt;&gt;"",PaymentSchedule[[#This Row],[BEGINNING BALANCE]]*(InterestRate/PaymentsPerYear),"")</f>
        <v/>
      </c>
      <c r="J28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3" t="str">
        <f>IF(PaymentSchedule[[#This Row],[PMT NO]]&lt;&gt;"",SUM(INDEX(PaymentSchedule[INTEREST],1,1):PaymentSchedule[[#This Row],[INTEREST]]),"")</f>
        <v/>
      </c>
    </row>
    <row r="282" spans="2:11" x14ac:dyDescent="0.25">
      <c r="B282" s="5" t="str">
        <f>IF(LoanIsGood,IF(ROW()-ROW(PaymentSchedule[[#Headers],[PMT NO]])&gt;ScheduledNumberOfPayments,"",ROW()-ROW(PaymentSchedule[[#Headers],[PMT NO]])),"")</f>
        <v/>
      </c>
      <c r="C282" s="4" t="str">
        <f>IF(PaymentSchedule[[#This Row],[PMT NO]]&lt;&gt;"",EOMONTH(LoanStartDate,ROW(PaymentSchedule[[#This Row],[PMT NO]])-ROW(PaymentSchedule[[#Headers],[PMT NO]])-2)+DAY(LoanStartDate),"")</f>
        <v/>
      </c>
      <c r="D28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2" s="3" t="str">
        <f>IF(PaymentSchedule[[#This Row],[PMT NO]]&lt;&gt;"",ScheduledPayment,"")</f>
        <v/>
      </c>
      <c r="F28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3" t="str">
        <f>IF(PaymentSchedule[[#This Row],[PMT NO]]&lt;&gt;"",PaymentSchedule[[#This Row],[TOTAL PAYMENT]]-PaymentSchedule[[#This Row],[INTEREST]],"")</f>
        <v/>
      </c>
      <c r="I282" s="3" t="str">
        <f>IF(PaymentSchedule[[#This Row],[PMT NO]]&lt;&gt;"",PaymentSchedule[[#This Row],[BEGINNING BALANCE]]*(InterestRate/PaymentsPerYear),"")</f>
        <v/>
      </c>
      <c r="J28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3" t="str">
        <f>IF(PaymentSchedule[[#This Row],[PMT NO]]&lt;&gt;"",SUM(INDEX(PaymentSchedule[INTEREST],1,1):PaymentSchedule[[#This Row],[INTEREST]]),"")</f>
        <v/>
      </c>
    </row>
    <row r="283" spans="2:11" x14ac:dyDescent="0.25">
      <c r="B283" s="5" t="str">
        <f>IF(LoanIsGood,IF(ROW()-ROW(PaymentSchedule[[#Headers],[PMT NO]])&gt;ScheduledNumberOfPayments,"",ROW()-ROW(PaymentSchedule[[#Headers],[PMT NO]])),"")</f>
        <v/>
      </c>
      <c r="C283" s="4" t="str">
        <f>IF(PaymentSchedule[[#This Row],[PMT NO]]&lt;&gt;"",EOMONTH(LoanStartDate,ROW(PaymentSchedule[[#This Row],[PMT NO]])-ROW(PaymentSchedule[[#Headers],[PMT NO]])-2)+DAY(LoanStartDate),"")</f>
        <v/>
      </c>
      <c r="D28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3" s="3" t="str">
        <f>IF(PaymentSchedule[[#This Row],[PMT NO]]&lt;&gt;"",ScheduledPayment,"")</f>
        <v/>
      </c>
      <c r="F28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3" t="str">
        <f>IF(PaymentSchedule[[#This Row],[PMT NO]]&lt;&gt;"",PaymentSchedule[[#This Row],[TOTAL PAYMENT]]-PaymentSchedule[[#This Row],[INTEREST]],"")</f>
        <v/>
      </c>
      <c r="I283" s="3" t="str">
        <f>IF(PaymentSchedule[[#This Row],[PMT NO]]&lt;&gt;"",PaymentSchedule[[#This Row],[BEGINNING BALANCE]]*(InterestRate/PaymentsPerYear),"")</f>
        <v/>
      </c>
      <c r="J28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3" t="str">
        <f>IF(PaymentSchedule[[#This Row],[PMT NO]]&lt;&gt;"",SUM(INDEX(PaymentSchedule[INTEREST],1,1):PaymentSchedule[[#This Row],[INTEREST]]),"")</f>
        <v/>
      </c>
    </row>
    <row r="284" spans="2:11" x14ac:dyDescent="0.25">
      <c r="B284" s="5" t="str">
        <f>IF(LoanIsGood,IF(ROW()-ROW(PaymentSchedule[[#Headers],[PMT NO]])&gt;ScheduledNumberOfPayments,"",ROW()-ROW(PaymentSchedule[[#Headers],[PMT NO]])),"")</f>
        <v/>
      </c>
      <c r="C284" s="4" t="str">
        <f>IF(PaymentSchedule[[#This Row],[PMT NO]]&lt;&gt;"",EOMONTH(LoanStartDate,ROW(PaymentSchedule[[#This Row],[PMT NO]])-ROW(PaymentSchedule[[#Headers],[PMT NO]])-2)+DAY(LoanStartDate),"")</f>
        <v/>
      </c>
      <c r="D28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4" s="3" t="str">
        <f>IF(PaymentSchedule[[#This Row],[PMT NO]]&lt;&gt;"",ScheduledPayment,"")</f>
        <v/>
      </c>
      <c r="F28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3" t="str">
        <f>IF(PaymentSchedule[[#This Row],[PMT NO]]&lt;&gt;"",PaymentSchedule[[#This Row],[TOTAL PAYMENT]]-PaymentSchedule[[#This Row],[INTEREST]],"")</f>
        <v/>
      </c>
      <c r="I284" s="3" t="str">
        <f>IF(PaymentSchedule[[#This Row],[PMT NO]]&lt;&gt;"",PaymentSchedule[[#This Row],[BEGINNING BALANCE]]*(InterestRate/PaymentsPerYear),"")</f>
        <v/>
      </c>
      <c r="J28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3" t="str">
        <f>IF(PaymentSchedule[[#This Row],[PMT NO]]&lt;&gt;"",SUM(INDEX(PaymentSchedule[INTEREST],1,1):PaymentSchedule[[#This Row],[INTEREST]]),"")</f>
        <v/>
      </c>
    </row>
    <row r="285" spans="2:11" x14ac:dyDescent="0.25">
      <c r="B285" s="5" t="str">
        <f>IF(LoanIsGood,IF(ROW()-ROW(PaymentSchedule[[#Headers],[PMT NO]])&gt;ScheduledNumberOfPayments,"",ROW()-ROW(PaymentSchedule[[#Headers],[PMT NO]])),"")</f>
        <v/>
      </c>
      <c r="C285" s="4" t="str">
        <f>IF(PaymentSchedule[[#This Row],[PMT NO]]&lt;&gt;"",EOMONTH(LoanStartDate,ROW(PaymentSchedule[[#This Row],[PMT NO]])-ROW(PaymentSchedule[[#Headers],[PMT NO]])-2)+DAY(LoanStartDate),"")</f>
        <v/>
      </c>
      <c r="D28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5" s="3" t="str">
        <f>IF(PaymentSchedule[[#This Row],[PMT NO]]&lt;&gt;"",ScheduledPayment,"")</f>
        <v/>
      </c>
      <c r="F28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3" t="str">
        <f>IF(PaymentSchedule[[#This Row],[PMT NO]]&lt;&gt;"",PaymentSchedule[[#This Row],[TOTAL PAYMENT]]-PaymentSchedule[[#This Row],[INTEREST]],"")</f>
        <v/>
      </c>
      <c r="I285" s="3" t="str">
        <f>IF(PaymentSchedule[[#This Row],[PMT NO]]&lt;&gt;"",PaymentSchedule[[#This Row],[BEGINNING BALANCE]]*(InterestRate/PaymentsPerYear),"")</f>
        <v/>
      </c>
      <c r="J28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3" t="str">
        <f>IF(PaymentSchedule[[#This Row],[PMT NO]]&lt;&gt;"",SUM(INDEX(PaymentSchedule[INTEREST],1,1):PaymentSchedule[[#This Row],[INTEREST]]),"")</f>
        <v/>
      </c>
    </row>
    <row r="286" spans="2:11" x14ac:dyDescent="0.25">
      <c r="B286" s="5" t="str">
        <f>IF(LoanIsGood,IF(ROW()-ROW(PaymentSchedule[[#Headers],[PMT NO]])&gt;ScheduledNumberOfPayments,"",ROW()-ROW(PaymentSchedule[[#Headers],[PMT NO]])),"")</f>
        <v/>
      </c>
      <c r="C286" s="4" t="str">
        <f>IF(PaymentSchedule[[#This Row],[PMT NO]]&lt;&gt;"",EOMONTH(LoanStartDate,ROW(PaymentSchedule[[#This Row],[PMT NO]])-ROW(PaymentSchedule[[#Headers],[PMT NO]])-2)+DAY(LoanStartDate),"")</f>
        <v/>
      </c>
      <c r="D28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6" s="3" t="str">
        <f>IF(PaymentSchedule[[#This Row],[PMT NO]]&lt;&gt;"",ScheduledPayment,"")</f>
        <v/>
      </c>
      <c r="F28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3" t="str">
        <f>IF(PaymentSchedule[[#This Row],[PMT NO]]&lt;&gt;"",PaymentSchedule[[#This Row],[TOTAL PAYMENT]]-PaymentSchedule[[#This Row],[INTEREST]],"")</f>
        <v/>
      </c>
      <c r="I286" s="3" t="str">
        <f>IF(PaymentSchedule[[#This Row],[PMT NO]]&lt;&gt;"",PaymentSchedule[[#This Row],[BEGINNING BALANCE]]*(InterestRate/PaymentsPerYear),"")</f>
        <v/>
      </c>
      <c r="J28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3" t="str">
        <f>IF(PaymentSchedule[[#This Row],[PMT NO]]&lt;&gt;"",SUM(INDEX(PaymentSchedule[INTEREST],1,1):PaymentSchedule[[#This Row],[INTEREST]]),"")</f>
        <v/>
      </c>
    </row>
    <row r="287" spans="2:11" x14ac:dyDescent="0.25">
      <c r="B287" s="5" t="str">
        <f>IF(LoanIsGood,IF(ROW()-ROW(PaymentSchedule[[#Headers],[PMT NO]])&gt;ScheduledNumberOfPayments,"",ROW()-ROW(PaymentSchedule[[#Headers],[PMT NO]])),"")</f>
        <v/>
      </c>
      <c r="C287" s="4" t="str">
        <f>IF(PaymentSchedule[[#This Row],[PMT NO]]&lt;&gt;"",EOMONTH(LoanStartDate,ROW(PaymentSchedule[[#This Row],[PMT NO]])-ROW(PaymentSchedule[[#Headers],[PMT NO]])-2)+DAY(LoanStartDate),"")</f>
        <v/>
      </c>
      <c r="D28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7" s="3" t="str">
        <f>IF(PaymentSchedule[[#This Row],[PMT NO]]&lt;&gt;"",ScheduledPayment,"")</f>
        <v/>
      </c>
      <c r="F28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3" t="str">
        <f>IF(PaymentSchedule[[#This Row],[PMT NO]]&lt;&gt;"",PaymentSchedule[[#This Row],[TOTAL PAYMENT]]-PaymentSchedule[[#This Row],[INTEREST]],"")</f>
        <v/>
      </c>
      <c r="I287" s="3" t="str">
        <f>IF(PaymentSchedule[[#This Row],[PMT NO]]&lt;&gt;"",PaymentSchedule[[#This Row],[BEGINNING BALANCE]]*(InterestRate/PaymentsPerYear),"")</f>
        <v/>
      </c>
      <c r="J28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3" t="str">
        <f>IF(PaymentSchedule[[#This Row],[PMT NO]]&lt;&gt;"",SUM(INDEX(PaymentSchedule[INTEREST],1,1):PaymentSchedule[[#This Row],[INTEREST]]),"")</f>
        <v/>
      </c>
    </row>
    <row r="288" spans="2:11" x14ac:dyDescent="0.25">
      <c r="B288" s="5" t="str">
        <f>IF(LoanIsGood,IF(ROW()-ROW(PaymentSchedule[[#Headers],[PMT NO]])&gt;ScheduledNumberOfPayments,"",ROW()-ROW(PaymentSchedule[[#Headers],[PMT NO]])),"")</f>
        <v/>
      </c>
      <c r="C288" s="4" t="str">
        <f>IF(PaymentSchedule[[#This Row],[PMT NO]]&lt;&gt;"",EOMONTH(LoanStartDate,ROW(PaymentSchedule[[#This Row],[PMT NO]])-ROW(PaymentSchedule[[#Headers],[PMT NO]])-2)+DAY(LoanStartDate),"")</f>
        <v/>
      </c>
      <c r="D28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8" s="3" t="str">
        <f>IF(PaymentSchedule[[#This Row],[PMT NO]]&lt;&gt;"",ScheduledPayment,"")</f>
        <v/>
      </c>
      <c r="F28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3" t="str">
        <f>IF(PaymentSchedule[[#This Row],[PMT NO]]&lt;&gt;"",PaymentSchedule[[#This Row],[TOTAL PAYMENT]]-PaymentSchedule[[#This Row],[INTEREST]],"")</f>
        <v/>
      </c>
      <c r="I288" s="3" t="str">
        <f>IF(PaymentSchedule[[#This Row],[PMT NO]]&lt;&gt;"",PaymentSchedule[[#This Row],[BEGINNING BALANCE]]*(InterestRate/PaymentsPerYear),"")</f>
        <v/>
      </c>
      <c r="J28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3" t="str">
        <f>IF(PaymentSchedule[[#This Row],[PMT NO]]&lt;&gt;"",SUM(INDEX(PaymentSchedule[INTEREST],1,1):PaymentSchedule[[#This Row],[INTEREST]]),"")</f>
        <v/>
      </c>
    </row>
    <row r="289" spans="2:11" x14ac:dyDescent="0.25">
      <c r="B289" s="5" t="str">
        <f>IF(LoanIsGood,IF(ROW()-ROW(PaymentSchedule[[#Headers],[PMT NO]])&gt;ScheduledNumberOfPayments,"",ROW()-ROW(PaymentSchedule[[#Headers],[PMT NO]])),"")</f>
        <v/>
      </c>
      <c r="C289" s="4" t="str">
        <f>IF(PaymentSchedule[[#This Row],[PMT NO]]&lt;&gt;"",EOMONTH(LoanStartDate,ROW(PaymentSchedule[[#This Row],[PMT NO]])-ROW(PaymentSchedule[[#Headers],[PMT NO]])-2)+DAY(LoanStartDate),"")</f>
        <v/>
      </c>
      <c r="D28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89" s="3" t="str">
        <f>IF(PaymentSchedule[[#This Row],[PMT NO]]&lt;&gt;"",ScheduledPayment,"")</f>
        <v/>
      </c>
      <c r="F28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3" t="str">
        <f>IF(PaymentSchedule[[#This Row],[PMT NO]]&lt;&gt;"",PaymentSchedule[[#This Row],[TOTAL PAYMENT]]-PaymentSchedule[[#This Row],[INTEREST]],"")</f>
        <v/>
      </c>
      <c r="I289" s="3" t="str">
        <f>IF(PaymentSchedule[[#This Row],[PMT NO]]&lt;&gt;"",PaymentSchedule[[#This Row],[BEGINNING BALANCE]]*(InterestRate/PaymentsPerYear),"")</f>
        <v/>
      </c>
      <c r="J28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3" t="str">
        <f>IF(PaymentSchedule[[#This Row],[PMT NO]]&lt;&gt;"",SUM(INDEX(PaymentSchedule[INTEREST],1,1):PaymentSchedule[[#This Row],[INTEREST]]),"")</f>
        <v/>
      </c>
    </row>
    <row r="290" spans="2:11" x14ac:dyDescent="0.25">
      <c r="B290" s="5" t="str">
        <f>IF(LoanIsGood,IF(ROW()-ROW(PaymentSchedule[[#Headers],[PMT NO]])&gt;ScheduledNumberOfPayments,"",ROW()-ROW(PaymentSchedule[[#Headers],[PMT NO]])),"")</f>
        <v/>
      </c>
      <c r="C290" s="4" t="str">
        <f>IF(PaymentSchedule[[#This Row],[PMT NO]]&lt;&gt;"",EOMONTH(LoanStartDate,ROW(PaymentSchedule[[#This Row],[PMT NO]])-ROW(PaymentSchedule[[#Headers],[PMT NO]])-2)+DAY(LoanStartDate),"")</f>
        <v/>
      </c>
      <c r="D29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0" s="3" t="str">
        <f>IF(PaymentSchedule[[#This Row],[PMT NO]]&lt;&gt;"",ScheduledPayment,"")</f>
        <v/>
      </c>
      <c r="F29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3" t="str">
        <f>IF(PaymentSchedule[[#This Row],[PMT NO]]&lt;&gt;"",PaymentSchedule[[#This Row],[TOTAL PAYMENT]]-PaymentSchedule[[#This Row],[INTEREST]],"")</f>
        <v/>
      </c>
      <c r="I290" s="3" t="str">
        <f>IF(PaymentSchedule[[#This Row],[PMT NO]]&lt;&gt;"",PaymentSchedule[[#This Row],[BEGINNING BALANCE]]*(InterestRate/PaymentsPerYear),"")</f>
        <v/>
      </c>
      <c r="J29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3" t="str">
        <f>IF(PaymentSchedule[[#This Row],[PMT NO]]&lt;&gt;"",SUM(INDEX(PaymentSchedule[INTEREST],1,1):PaymentSchedule[[#This Row],[INTEREST]]),"")</f>
        <v/>
      </c>
    </row>
    <row r="291" spans="2:11" x14ac:dyDescent="0.25">
      <c r="B291" s="5" t="str">
        <f>IF(LoanIsGood,IF(ROW()-ROW(PaymentSchedule[[#Headers],[PMT NO]])&gt;ScheduledNumberOfPayments,"",ROW()-ROW(PaymentSchedule[[#Headers],[PMT NO]])),"")</f>
        <v/>
      </c>
      <c r="C291" s="4" t="str">
        <f>IF(PaymentSchedule[[#This Row],[PMT NO]]&lt;&gt;"",EOMONTH(LoanStartDate,ROW(PaymentSchedule[[#This Row],[PMT NO]])-ROW(PaymentSchedule[[#Headers],[PMT NO]])-2)+DAY(LoanStartDate),"")</f>
        <v/>
      </c>
      <c r="D29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1" s="3" t="str">
        <f>IF(PaymentSchedule[[#This Row],[PMT NO]]&lt;&gt;"",ScheduledPayment,"")</f>
        <v/>
      </c>
      <c r="F29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3" t="str">
        <f>IF(PaymentSchedule[[#This Row],[PMT NO]]&lt;&gt;"",PaymentSchedule[[#This Row],[TOTAL PAYMENT]]-PaymentSchedule[[#This Row],[INTEREST]],"")</f>
        <v/>
      </c>
      <c r="I291" s="3" t="str">
        <f>IF(PaymentSchedule[[#This Row],[PMT NO]]&lt;&gt;"",PaymentSchedule[[#This Row],[BEGINNING BALANCE]]*(InterestRate/PaymentsPerYear),"")</f>
        <v/>
      </c>
      <c r="J29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3" t="str">
        <f>IF(PaymentSchedule[[#This Row],[PMT NO]]&lt;&gt;"",SUM(INDEX(PaymentSchedule[INTEREST],1,1):PaymentSchedule[[#This Row],[INTEREST]]),"")</f>
        <v/>
      </c>
    </row>
    <row r="292" spans="2:11" x14ac:dyDescent="0.25">
      <c r="B292" s="5" t="str">
        <f>IF(LoanIsGood,IF(ROW()-ROW(PaymentSchedule[[#Headers],[PMT NO]])&gt;ScheduledNumberOfPayments,"",ROW()-ROW(PaymentSchedule[[#Headers],[PMT NO]])),"")</f>
        <v/>
      </c>
      <c r="C292" s="4" t="str">
        <f>IF(PaymentSchedule[[#This Row],[PMT NO]]&lt;&gt;"",EOMONTH(LoanStartDate,ROW(PaymentSchedule[[#This Row],[PMT NO]])-ROW(PaymentSchedule[[#Headers],[PMT NO]])-2)+DAY(LoanStartDate),"")</f>
        <v/>
      </c>
      <c r="D29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2" s="3" t="str">
        <f>IF(PaymentSchedule[[#This Row],[PMT NO]]&lt;&gt;"",ScheduledPayment,"")</f>
        <v/>
      </c>
      <c r="F29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3" t="str">
        <f>IF(PaymentSchedule[[#This Row],[PMT NO]]&lt;&gt;"",PaymentSchedule[[#This Row],[TOTAL PAYMENT]]-PaymentSchedule[[#This Row],[INTEREST]],"")</f>
        <v/>
      </c>
      <c r="I292" s="3" t="str">
        <f>IF(PaymentSchedule[[#This Row],[PMT NO]]&lt;&gt;"",PaymentSchedule[[#This Row],[BEGINNING BALANCE]]*(InterestRate/PaymentsPerYear),"")</f>
        <v/>
      </c>
      <c r="J29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3" t="str">
        <f>IF(PaymentSchedule[[#This Row],[PMT NO]]&lt;&gt;"",SUM(INDEX(PaymentSchedule[INTEREST],1,1):PaymentSchedule[[#This Row],[INTEREST]]),"")</f>
        <v/>
      </c>
    </row>
    <row r="293" spans="2:11" x14ac:dyDescent="0.25">
      <c r="B293" s="5" t="str">
        <f>IF(LoanIsGood,IF(ROW()-ROW(PaymentSchedule[[#Headers],[PMT NO]])&gt;ScheduledNumberOfPayments,"",ROW()-ROW(PaymentSchedule[[#Headers],[PMT NO]])),"")</f>
        <v/>
      </c>
      <c r="C293" s="4" t="str">
        <f>IF(PaymentSchedule[[#This Row],[PMT NO]]&lt;&gt;"",EOMONTH(LoanStartDate,ROW(PaymentSchedule[[#This Row],[PMT NO]])-ROW(PaymentSchedule[[#Headers],[PMT NO]])-2)+DAY(LoanStartDate),"")</f>
        <v/>
      </c>
      <c r="D29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3" s="3" t="str">
        <f>IF(PaymentSchedule[[#This Row],[PMT NO]]&lt;&gt;"",ScheduledPayment,"")</f>
        <v/>
      </c>
      <c r="F29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3" t="str">
        <f>IF(PaymentSchedule[[#This Row],[PMT NO]]&lt;&gt;"",PaymentSchedule[[#This Row],[TOTAL PAYMENT]]-PaymentSchedule[[#This Row],[INTEREST]],"")</f>
        <v/>
      </c>
      <c r="I293" s="3" t="str">
        <f>IF(PaymentSchedule[[#This Row],[PMT NO]]&lt;&gt;"",PaymentSchedule[[#This Row],[BEGINNING BALANCE]]*(InterestRate/PaymentsPerYear),"")</f>
        <v/>
      </c>
      <c r="J29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3" t="str">
        <f>IF(PaymentSchedule[[#This Row],[PMT NO]]&lt;&gt;"",SUM(INDEX(PaymentSchedule[INTEREST],1,1):PaymentSchedule[[#This Row],[INTEREST]]),"")</f>
        <v/>
      </c>
    </row>
    <row r="294" spans="2:11" x14ac:dyDescent="0.25">
      <c r="B294" s="5" t="str">
        <f>IF(LoanIsGood,IF(ROW()-ROW(PaymentSchedule[[#Headers],[PMT NO]])&gt;ScheduledNumberOfPayments,"",ROW()-ROW(PaymentSchedule[[#Headers],[PMT NO]])),"")</f>
        <v/>
      </c>
      <c r="C294" s="4" t="str">
        <f>IF(PaymentSchedule[[#This Row],[PMT NO]]&lt;&gt;"",EOMONTH(LoanStartDate,ROW(PaymentSchedule[[#This Row],[PMT NO]])-ROW(PaymentSchedule[[#Headers],[PMT NO]])-2)+DAY(LoanStartDate),"")</f>
        <v/>
      </c>
      <c r="D29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4" s="3" t="str">
        <f>IF(PaymentSchedule[[#This Row],[PMT NO]]&lt;&gt;"",ScheduledPayment,"")</f>
        <v/>
      </c>
      <c r="F29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3" t="str">
        <f>IF(PaymentSchedule[[#This Row],[PMT NO]]&lt;&gt;"",PaymentSchedule[[#This Row],[TOTAL PAYMENT]]-PaymentSchedule[[#This Row],[INTEREST]],"")</f>
        <v/>
      </c>
      <c r="I294" s="3" t="str">
        <f>IF(PaymentSchedule[[#This Row],[PMT NO]]&lt;&gt;"",PaymentSchedule[[#This Row],[BEGINNING BALANCE]]*(InterestRate/PaymentsPerYear),"")</f>
        <v/>
      </c>
      <c r="J29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3" t="str">
        <f>IF(PaymentSchedule[[#This Row],[PMT NO]]&lt;&gt;"",SUM(INDEX(PaymentSchedule[INTEREST],1,1):PaymentSchedule[[#This Row],[INTEREST]]),"")</f>
        <v/>
      </c>
    </row>
    <row r="295" spans="2:11" x14ac:dyDescent="0.25">
      <c r="B295" s="5" t="str">
        <f>IF(LoanIsGood,IF(ROW()-ROW(PaymentSchedule[[#Headers],[PMT NO]])&gt;ScheduledNumberOfPayments,"",ROW()-ROW(PaymentSchedule[[#Headers],[PMT NO]])),"")</f>
        <v/>
      </c>
      <c r="C295" s="4" t="str">
        <f>IF(PaymentSchedule[[#This Row],[PMT NO]]&lt;&gt;"",EOMONTH(LoanStartDate,ROW(PaymentSchedule[[#This Row],[PMT NO]])-ROW(PaymentSchedule[[#Headers],[PMT NO]])-2)+DAY(LoanStartDate),"")</f>
        <v/>
      </c>
      <c r="D29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5" s="3" t="str">
        <f>IF(PaymentSchedule[[#This Row],[PMT NO]]&lt;&gt;"",ScheduledPayment,"")</f>
        <v/>
      </c>
      <c r="F29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3" t="str">
        <f>IF(PaymentSchedule[[#This Row],[PMT NO]]&lt;&gt;"",PaymentSchedule[[#This Row],[TOTAL PAYMENT]]-PaymentSchedule[[#This Row],[INTEREST]],"")</f>
        <v/>
      </c>
      <c r="I295" s="3" t="str">
        <f>IF(PaymentSchedule[[#This Row],[PMT NO]]&lt;&gt;"",PaymentSchedule[[#This Row],[BEGINNING BALANCE]]*(InterestRate/PaymentsPerYear),"")</f>
        <v/>
      </c>
      <c r="J29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3" t="str">
        <f>IF(PaymentSchedule[[#This Row],[PMT NO]]&lt;&gt;"",SUM(INDEX(PaymentSchedule[INTEREST],1,1):PaymentSchedule[[#This Row],[INTEREST]]),"")</f>
        <v/>
      </c>
    </row>
    <row r="296" spans="2:11" x14ac:dyDescent="0.25">
      <c r="B296" s="5" t="str">
        <f>IF(LoanIsGood,IF(ROW()-ROW(PaymentSchedule[[#Headers],[PMT NO]])&gt;ScheduledNumberOfPayments,"",ROW()-ROW(PaymentSchedule[[#Headers],[PMT NO]])),"")</f>
        <v/>
      </c>
      <c r="C296" s="4" t="str">
        <f>IF(PaymentSchedule[[#This Row],[PMT NO]]&lt;&gt;"",EOMONTH(LoanStartDate,ROW(PaymentSchedule[[#This Row],[PMT NO]])-ROW(PaymentSchedule[[#Headers],[PMT NO]])-2)+DAY(LoanStartDate),"")</f>
        <v/>
      </c>
      <c r="D29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6" s="3" t="str">
        <f>IF(PaymentSchedule[[#This Row],[PMT NO]]&lt;&gt;"",ScheduledPayment,"")</f>
        <v/>
      </c>
      <c r="F29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3" t="str">
        <f>IF(PaymentSchedule[[#This Row],[PMT NO]]&lt;&gt;"",PaymentSchedule[[#This Row],[TOTAL PAYMENT]]-PaymentSchedule[[#This Row],[INTEREST]],"")</f>
        <v/>
      </c>
      <c r="I296" s="3" t="str">
        <f>IF(PaymentSchedule[[#This Row],[PMT NO]]&lt;&gt;"",PaymentSchedule[[#This Row],[BEGINNING BALANCE]]*(InterestRate/PaymentsPerYear),"")</f>
        <v/>
      </c>
      <c r="J29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3" t="str">
        <f>IF(PaymentSchedule[[#This Row],[PMT NO]]&lt;&gt;"",SUM(INDEX(PaymentSchedule[INTEREST],1,1):PaymentSchedule[[#This Row],[INTEREST]]),"")</f>
        <v/>
      </c>
    </row>
    <row r="297" spans="2:11" x14ac:dyDescent="0.25">
      <c r="B297" s="5" t="str">
        <f>IF(LoanIsGood,IF(ROW()-ROW(PaymentSchedule[[#Headers],[PMT NO]])&gt;ScheduledNumberOfPayments,"",ROW()-ROW(PaymentSchedule[[#Headers],[PMT NO]])),"")</f>
        <v/>
      </c>
      <c r="C297" s="4" t="str">
        <f>IF(PaymentSchedule[[#This Row],[PMT NO]]&lt;&gt;"",EOMONTH(LoanStartDate,ROW(PaymentSchedule[[#This Row],[PMT NO]])-ROW(PaymentSchedule[[#Headers],[PMT NO]])-2)+DAY(LoanStartDate),"")</f>
        <v/>
      </c>
      <c r="D29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7" s="3" t="str">
        <f>IF(PaymentSchedule[[#This Row],[PMT NO]]&lt;&gt;"",ScheduledPayment,"")</f>
        <v/>
      </c>
      <c r="F29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3" t="str">
        <f>IF(PaymentSchedule[[#This Row],[PMT NO]]&lt;&gt;"",PaymentSchedule[[#This Row],[TOTAL PAYMENT]]-PaymentSchedule[[#This Row],[INTEREST]],"")</f>
        <v/>
      </c>
      <c r="I297" s="3" t="str">
        <f>IF(PaymentSchedule[[#This Row],[PMT NO]]&lt;&gt;"",PaymentSchedule[[#This Row],[BEGINNING BALANCE]]*(InterestRate/PaymentsPerYear),"")</f>
        <v/>
      </c>
      <c r="J29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3" t="str">
        <f>IF(PaymentSchedule[[#This Row],[PMT NO]]&lt;&gt;"",SUM(INDEX(PaymentSchedule[INTEREST],1,1):PaymentSchedule[[#This Row],[INTEREST]]),"")</f>
        <v/>
      </c>
    </row>
    <row r="298" spans="2:11" x14ac:dyDescent="0.25">
      <c r="B298" s="5" t="str">
        <f>IF(LoanIsGood,IF(ROW()-ROW(PaymentSchedule[[#Headers],[PMT NO]])&gt;ScheduledNumberOfPayments,"",ROW()-ROW(PaymentSchedule[[#Headers],[PMT NO]])),"")</f>
        <v/>
      </c>
      <c r="C298" s="4" t="str">
        <f>IF(PaymentSchedule[[#This Row],[PMT NO]]&lt;&gt;"",EOMONTH(LoanStartDate,ROW(PaymentSchedule[[#This Row],[PMT NO]])-ROW(PaymentSchedule[[#Headers],[PMT NO]])-2)+DAY(LoanStartDate),"")</f>
        <v/>
      </c>
      <c r="D29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8" s="3" t="str">
        <f>IF(PaymentSchedule[[#This Row],[PMT NO]]&lt;&gt;"",ScheduledPayment,"")</f>
        <v/>
      </c>
      <c r="F29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3" t="str">
        <f>IF(PaymentSchedule[[#This Row],[PMT NO]]&lt;&gt;"",PaymentSchedule[[#This Row],[TOTAL PAYMENT]]-PaymentSchedule[[#This Row],[INTEREST]],"")</f>
        <v/>
      </c>
      <c r="I298" s="3" t="str">
        <f>IF(PaymentSchedule[[#This Row],[PMT NO]]&lt;&gt;"",PaymentSchedule[[#This Row],[BEGINNING BALANCE]]*(InterestRate/PaymentsPerYear),"")</f>
        <v/>
      </c>
      <c r="J29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3" t="str">
        <f>IF(PaymentSchedule[[#This Row],[PMT NO]]&lt;&gt;"",SUM(INDEX(PaymentSchedule[INTEREST],1,1):PaymentSchedule[[#This Row],[INTEREST]]),"")</f>
        <v/>
      </c>
    </row>
    <row r="299" spans="2:11" x14ac:dyDescent="0.25">
      <c r="B299" s="5" t="str">
        <f>IF(LoanIsGood,IF(ROW()-ROW(PaymentSchedule[[#Headers],[PMT NO]])&gt;ScheduledNumberOfPayments,"",ROW()-ROW(PaymentSchedule[[#Headers],[PMT NO]])),"")</f>
        <v/>
      </c>
      <c r="C299" s="4" t="str">
        <f>IF(PaymentSchedule[[#This Row],[PMT NO]]&lt;&gt;"",EOMONTH(LoanStartDate,ROW(PaymentSchedule[[#This Row],[PMT NO]])-ROW(PaymentSchedule[[#Headers],[PMT NO]])-2)+DAY(LoanStartDate),"")</f>
        <v/>
      </c>
      <c r="D29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299" s="3" t="str">
        <f>IF(PaymentSchedule[[#This Row],[PMT NO]]&lt;&gt;"",ScheduledPayment,"")</f>
        <v/>
      </c>
      <c r="F29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3" t="str">
        <f>IF(PaymentSchedule[[#This Row],[PMT NO]]&lt;&gt;"",PaymentSchedule[[#This Row],[TOTAL PAYMENT]]-PaymentSchedule[[#This Row],[INTEREST]],"")</f>
        <v/>
      </c>
      <c r="I299" s="3" t="str">
        <f>IF(PaymentSchedule[[#This Row],[PMT NO]]&lt;&gt;"",PaymentSchedule[[#This Row],[BEGINNING BALANCE]]*(InterestRate/PaymentsPerYear),"")</f>
        <v/>
      </c>
      <c r="J29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3" t="str">
        <f>IF(PaymentSchedule[[#This Row],[PMT NO]]&lt;&gt;"",SUM(INDEX(PaymentSchedule[INTEREST],1,1):PaymentSchedule[[#This Row],[INTEREST]]),"")</f>
        <v/>
      </c>
    </row>
    <row r="300" spans="2:11" x14ac:dyDescent="0.25">
      <c r="B300" s="5" t="str">
        <f>IF(LoanIsGood,IF(ROW()-ROW(PaymentSchedule[[#Headers],[PMT NO]])&gt;ScheduledNumberOfPayments,"",ROW()-ROW(PaymentSchedule[[#Headers],[PMT NO]])),"")</f>
        <v/>
      </c>
      <c r="C300" s="4" t="str">
        <f>IF(PaymentSchedule[[#This Row],[PMT NO]]&lt;&gt;"",EOMONTH(LoanStartDate,ROW(PaymentSchedule[[#This Row],[PMT NO]])-ROW(PaymentSchedule[[#Headers],[PMT NO]])-2)+DAY(LoanStartDate),"")</f>
        <v/>
      </c>
      <c r="D30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0" s="3" t="str">
        <f>IF(PaymentSchedule[[#This Row],[PMT NO]]&lt;&gt;"",ScheduledPayment,"")</f>
        <v/>
      </c>
      <c r="F30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3" t="str">
        <f>IF(PaymentSchedule[[#This Row],[PMT NO]]&lt;&gt;"",PaymentSchedule[[#This Row],[TOTAL PAYMENT]]-PaymentSchedule[[#This Row],[INTEREST]],"")</f>
        <v/>
      </c>
      <c r="I300" s="3" t="str">
        <f>IF(PaymentSchedule[[#This Row],[PMT NO]]&lt;&gt;"",PaymentSchedule[[#This Row],[BEGINNING BALANCE]]*(InterestRate/PaymentsPerYear),"")</f>
        <v/>
      </c>
      <c r="J30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3" t="str">
        <f>IF(PaymentSchedule[[#This Row],[PMT NO]]&lt;&gt;"",SUM(INDEX(PaymentSchedule[INTEREST],1,1):PaymentSchedule[[#This Row],[INTEREST]]),"")</f>
        <v/>
      </c>
    </row>
    <row r="301" spans="2:11" x14ac:dyDescent="0.25">
      <c r="B301" s="5" t="str">
        <f>IF(LoanIsGood,IF(ROW()-ROW(PaymentSchedule[[#Headers],[PMT NO]])&gt;ScheduledNumberOfPayments,"",ROW()-ROW(PaymentSchedule[[#Headers],[PMT NO]])),"")</f>
        <v/>
      </c>
      <c r="C301" s="4" t="str">
        <f>IF(PaymentSchedule[[#This Row],[PMT NO]]&lt;&gt;"",EOMONTH(LoanStartDate,ROW(PaymentSchedule[[#This Row],[PMT NO]])-ROW(PaymentSchedule[[#Headers],[PMT NO]])-2)+DAY(LoanStartDate),"")</f>
        <v/>
      </c>
      <c r="D30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1" s="3" t="str">
        <f>IF(PaymentSchedule[[#This Row],[PMT NO]]&lt;&gt;"",ScheduledPayment,"")</f>
        <v/>
      </c>
      <c r="F30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3" t="str">
        <f>IF(PaymentSchedule[[#This Row],[PMT NO]]&lt;&gt;"",PaymentSchedule[[#This Row],[TOTAL PAYMENT]]-PaymentSchedule[[#This Row],[INTEREST]],"")</f>
        <v/>
      </c>
      <c r="I301" s="3" t="str">
        <f>IF(PaymentSchedule[[#This Row],[PMT NO]]&lt;&gt;"",PaymentSchedule[[#This Row],[BEGINNING BALANCE]]*(InterestRate/PaymentsPerYear),"")</f>
        <v/>
      </c>
      <c r="J30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3" t="str">
        <f>IF(PaymentSchedule[[#This Row],[PMT NO]]&lt;&gt;"",SUM(INDEX(PaymentSchedule[INTEREST],1,1):PaymentSchedule[[#This Row],[INTEREST]]),"")</f>
        <v/>
      </c>
    </row>
    <row r="302" spans="2:11" x14ac:dyDescent="0.25">
      <c r="B302" s="5" t="str">
        <f>IF(LoanIsGood,IF(ROW()-ROW(PaymentSchedule[[#Headers],[PMT NO]])&gt;ScheduledNumberOfPayments,"",ROW()-ROW(PaymentSchedule[[#Headers],[PMT NO]])),"")</f>
        <v/>
      </c>
      <c r="C302" s="4" t="str">
        <f>IF(PaymentSchedule[[#This Row],[PMT NO]]&lt;&gt;"",EOMONTH(LoanStartDate,ROW(PaymentSchedule[[#This Row],[PMT NO]])-ROW(PaymentSchedule[[#Headers],[PMT NO]])-2)+DAY(LoanStartDate),"")</f>
        <v/>
      </c>
      <c r="D30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2" s="3" t="str">
        <f>IF(PaymentSchedule[[#This Row],[PMT NO]]&lt;&gt;"",ScheduledPayment,"")</f>
        <v/>
      </c>
      <c r="F30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3" t="str">
        <f>IF(PaymentSchedule[[#This Row],[PMT NO]]&lt;&gt;"",PaymentSchedule[[#This Row],[TOTAL PAYMENT]]-PaymentSchedule[[#This Row],[INTEREST]],"")</f>
        <v/>
      </c>
      <c r="I302" s="3" t="str">
        <f>IF(PaymentSchedule[[#This Row],[PMT NO]]&lt;&gt;"",PaymentSchedule[[#This Row],[BEGINNING BALANCE]]*(InterestRate/PaymentsPerYear),"")</f>
        <v/>
      </c>
      <c r="J30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3" t="str">
        <f>IF(PaymentSchedule[[#This Row],[PMT NO]]&lt;&gt;"",SUM(INDEX(PaymentSchedule[INTEREST],1,1):PaymentSchedule[[#This Row],[INTEREST]]),"")</f>
        <v/>
      </c>
    </row>
    <row r="303" spans="2:11" x14ac:dyDescent="0.25">
      <c r="B303" s="5" t="str">
        <f>IF(LoanIsGood,IF(ROW()-ROW(PaymentSchedule[[#Headers],[PMT NO]])&gt;ScheduledNumberOfPayments,"",ROW()-ROW(PaymentSchedule[[#Headers],[PMT NO]])),"")</f>
        <v/>
      </c>
      <c r="C303" s="4" t="str">
        <f>IF(PaymentSchedule[[#This Row],[PMT NO]]&lt;&gt;"",EOMONTH(LoanStartDate,ROW(PaymentSchedule[[#This Row],[PMT NO]])-ROW(PaymentSchedule[[#Headers],[PMT NO]])-2)+DAY(LoanStartDate),"")</f>
        <v/>
      </c>
      <c r="D30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3" s="3" t="str">
        <f>IF(PaymentSchedule[[#This Row],[PMT NO]]&lt;&gt;"",ScheduledPayment,"")</f>
        <v/>
      </c>
      <c r="F30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3" t="str">
        <f>IF(PaymentSchedule[[#This Row],[PMT NO]]&lt;&gt;"",PaymentSchedule[[#This Row],[TOTAL PAYMENT]]-PaymentSchedule[[#This Row],[INTEREST]],"")</f>
        <v/>
      </c>
      <c r="I303" s="3" t="str">
        <f>IF(PaymentSchedule[[#This Row],[PMT NO]]&lt;&gt;"",PaymentSchedule[[#This Row],[BEGINNING BALANCE]]*(InterestRate/PaymentsPerYear),"")</f>
        <v/>
      </c>
      <c r="J30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3" t="str">
        <f>IF(PaymentSchedule[[#This Row],[PMT NO]]&lt;&gt;"",SUM(INDEX(PaymentSchedule[INTEREST],1,1):PaymentSchedule[[#This Row],[INTEREST]]),"")</f>
        <v/>
      </c>
    </row>
    <row r="304" spans="2:11" x14ac:dyDescent="0.25">
      <c r="B304" s="5" t="str">
        <f>IF(LoanIsGood,IF(ROW()-ROW(PaymentSchedule[[#Headers],[PMT NO]])&gt;ScheduledNumberOfPayments,"",ROW()-ROW(PaymentSchedule[[#Headers],[PMT NO]])),"")</f>
        <v/>
      </c>
      <c r="C304" s="4" t="str">
        <f>IF(PaymentSchedule[[#This Row],[PMT NO]]&lt;&gt;"",EOMONTH(LoanStartDate,ROW(PaymentSchedule[[#This Row],[PMT NO]])-ROW(PaymentSchedule[[#Headers],[PMT NO]])-2)+DAY(LoanStartDate),"")</f>
        <v/>
      </c>
      <c r="D30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4" s="3" t="str">
        <f>IF(PaymentSchedule[[#This Row],[PMT NO]]&lt;&gt;"",ScheduledPayment,"")</f>
        <v/>
      </c>
      <c r="F30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3" t="str">
        <f>IF(PaymentSchedule[[#This Row],[PMT NO]]&lt;&gt;"",PaymentSchedule[[#This Row],[TOTAL PAYMENT]]-PaymentSchedule[[#This Row],[INTEREST]],"")</f>
        <v/>
      </c>
      <c r="I304" s="3" t="str">
        <f>IF(PaymentSchedule[[#This Row],[PMT NO]]&lt;&gt;"",PaymentSchedule[[#This Row],[BEGINNING BALANCE]]*(InterestRate/PaymentsPerYear),"")</f>
        <v/>
      </c>
      <c r="J30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3" t="str">
        <f>IF(PaymentSchedule[[#This Row],[PMT NO]]&lt;&gt;"",SUM(INDEX(PaymentSchedule[INTEREST],1,1):PaymentSchedule[[#This Row],[INTEREST]]),"")</f>
        <v/>
      </c>
    </row>
    <row r="305" spans="2:11" x14ac:dyDescent="0.25">
      <c r="B305" s="5" t="str">
        <f>IF(LoanIsGood,IF(ROW()-ROW(PaymentSchedule[[#Headers],[PMT NO]])&gt;ScheduledNumberOfPayments,"",ROW()-ROW(PaymentSchedule[[#Headers],[PMT NO]])),"")</f>
        <v/>
      </c>
      <c r="C305" s="4" t="str">
        <f>IF(PaymentSchedule[[#This Row],[PMT NO]]&lt;&gt;"",EOMONTH(LoanStartDate,ROW(PaymentSchedule[[#This Row],[PMT NO]])-ROW(PaymentSchedule[[#Headers],[PMT NO]])-2)+DAY(LoanStartDate),"")</f>
        <v/>
      </c>
      <c r="D30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5" s="3" t="str">
        <f>IF(PaymentSchedule[[#This Row],[PMT NO]]&lt;&gt;"",ScheduledPayment,"")</f>
        <v/>
      </c>
      <c r="F30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3" t="str">
        <f>IF(PaymentSchedule[[#This Row],[PMT NO]]&lt;&gt;"",PaymentSchedule[[#This Row],[TOTAL PAYMENT]]-PaymentSchedule[[#This Row],[INTEREST]],"")</f>
        <v/>
      </c>
      <c r="I305" s="3" t="str">
        <f>IF(PaymentSchedule[[#This Row],[PMT NO]]&lt;&gt;"",PaymentSchedule[[#This Row],[BEGINNING BALANCE]]*(InterestRate/PaymentsPerYear),"")</f>
        <v/>
      </c>
      <c r="J30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3" t="str">
        <f>IF(PaymentSchedule[[#This Row],[PMT NO]]&lt;&gt;"",SUM(INDEX(PaymentSchedule[INTEREST],1,1):PaymentSchedule[[#This Row],[INTEREST]]),"")</f>
        <v/>
      </c>
    </row>
    <row r="306" spans="2:11" x14ac:dyDescent="0.25">
      <c r="B306" s="5" t="str">
        <f>IF(LoanIsGood,IF(ROW()-ROW(PaymentSchedule[[#Headers],[PMT NO]])&gt;ScheduledNumberOfPayments,"",ROW()-ROW(PaymentSchedule[[#Headers],[PMT NO]])),"")</f>
        <v/>
      </c>
      <c r="C306" s="4" t="str">
        <f>IF(PaymentSchedule[[#This Row],[PMT NO]]&lt;&gt;"",EOMONTH(LoanStartDate,ROW(PaymentSchedule[[#This Row],[PMT NO]])-ROW(PaymentSchedule[[#Headers],[PMT NO]])-2)+DAY(LoanStartDate),"")</f>
        <v/>
      </c>
      <c r="D30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6" s="3" t="str">
        <f>IF(PaymentSchedule[[#This Row],[PMT NO]]&lt;&gt;"",ScheduledPayment,"")</f>
        <v/>
      </c>
      <c r="F30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3" t="str">
        <f>IF(PaymentSchedule[[#This Row],[PMT NO]]&lt;&gt;"",PaymentSchedule[[#This Row],[TOTAL PAYMENT]]-PaymentSchedule[[#This Row],[INTEREST]],"")</f>
        <v/>
      </c>
      <c r="I306" s="3" t="str">
        <f>IF(PaymentSchedule[[#This Row],[PMT NO]]&lt;&gt;"",PaymentSchedule[[#This Row],[BEGINNING BALANCE]]*(InterestRate/PaymentsPerYear),"")</f>
        <v/>
      </c>
      <c r="J30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3" t="str">
        <f>IF(PaymentSchedule[[#This Row],[PMT NO]]&lt;&gt;"",SUM(INDEX(PaymentSchedule[INTEREST],1,1):PaymentSchedule[[#This Row],[INTEREST]]),"")</f>
        <v/>
      </c>
    </row>
    <row r="307" spans="2:11" x14ac:dyDescent="0.25">
      <c r="B307" s="5" t="str">
        <f>IF(LoanIsGood,IF(ROW()-ROW(PaymentSchedule[[#Headers],[PMT NO]])&gt;ScheduledNumberOfPayments,"",ROW()-ROW(PaymentSchedule[[#Headers],[PMT NO]])),"")</f>
        <v/>
      </c>
      <c r="C307" s="4" t="str">
        <f>IF(PaymentSchedule[[#This Row],[PMT NO]]&lt;&gt;"",EOMONTH(LoanStartDate,ROW(PaymentSchedule[[#This Row],[PMT NO]])-ROW(PaymentSchedule[[#Headers],[PMT NO]])-2)+DAY(LoanStartDate),"")</f>
        <v/>
      </c>
      <c r="D30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7" s="3" t="str">
        <f>IF(PaymentSchedule[[#This Row],[PMT NO]]&lt;&gt;"",ScheduledPayment,"")</f>
        <v/>
      </c>
      <c r="F30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3" t="str">
        <f>IF(PaymentSchedule[[#This Row],[PMT NO]]&lt;&gt;"",PaymentSchedule[[#This Row],[TOTAL PAYMENT]]-PaymentSchedule[[#This Row],[INTEREST]],"")</f>
        <v/>
      </c>
      <c r="I307" s="3" t="str">
        <f>IF(PaymentSchedule[[#This Row],[PMT NO]]&lt;&gt;"",PaymentSchedule[[#This Row],[BEGINNING BALANCE]]*(InterestRate/PaymentsPerYear),"")</f>
        <v/>
      </c>
      <c r="J30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3" t="str">
        <f>IF(PaymentSchedule[[#This Row],[PMT NO]]&lt;&gt;"",SUM(INDEX(PaymentSchedule[INTEREST],1,1):PaymentSchedule[[#This Row],[INTEREST]]),"")</f>
        <v/>
      </c>
    </row>
    <row r="308" spans="2:11" x14ac:dyDescent="0.25">
      <c r="B308" s="5" t="str">
        <f>IF(LoanIsGood,IF(ROW()-ROW(PaymentSchedule[[#Headers],[PMT NO]])&gt;ScheduledNumberOfPayments,"",ROW()-ROW(PaymentSchedule[[#Headers],[PMT NO]])),"")</f>
        <v/>
      </c>
      <c r="C308" s="4" t="str">
        <f>IF(PaymentSchedule[[#This Row],[PMT NO]]&lt;&gt;"",EOMONTH(LoanStartDate,ROW(PaymentSchedule[[#This Row],[PMT NO]])-ROW(PaymentSchedule[[#Headers],[PMT NO]])-2)+DAY(LoanStartDate),"")</f>
        <v/>
      </c>
      <c r="D30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8" s="3" t="str">
        <f>IF(PaymentSchedule[[#This Row],[PMT NO]]&lt;&gt;"",ScheduledPayment,"")</f>
        <v/>
      </c>
      <c r="F30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3" t="str">
        <f>IF(PaymentSchedule[[#This Row],[PMT NO]]&lt;&gt;"",PaymentSchedule[[#This Row],[TOTAL PAYMENT]]-PaymentSchedule[[#This Row],[INTEREST]],"")</f>
        <v/>
      </c>
      <c r="I308" s="3" t="str">
        <f>IF(PaymentSchedule[[#This Row],[PMT NO]]&lt;&gt;"",PaymentSchedule[[#This Row],[BEGINNING BALANCE]]*(InterestRate/PaymentsPerYear),"")</f>
        <v/>
      </c>
      <c r="J30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3" t="str">
        <f>IF(PaymentSchedule[[#This Row],[PMT NO]]&lt;&gt;"",SUM(INDEX(PaymentSchedule[INTEREST],1,1):PaymentSchedule[[#This Row],[INTEREST]]),"")</f>
        <v/>
      </c>
    </row>
    <row r="309" spans="2:11" x14ac:dyDescent="0.25">
      <c r="B309" s="5" t="str">
        <f>IF(LoanIsGood,IF(ROW()-ROW(PaymentSchedule[[#Headers],[PMT NO]])&gt;ScheduledNumberOfPayments,"",ROW()-ROW(PaymentSchedule[[#Headers],[PMT NO]])),"")</f>
        <v/>
      </c>
      <c r="C309" s="4" t="str">
        <f>IF(PaymentSchedule[[#This Row],[PMT NO]]&lt;&gt;"",EOMONTH(LoanStartDate,ROW(PaymentSchedule[[#This Row],[PMT NO]])-ROW(PaymentSchedule[[#Headers],[PMT NO]])-2)+DAY(LoanStartDate),"")</f>
        <v/>
      </c>
      <c r="D30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09" s="3" t="str">
        <f>IF(PaymentSchedule[[#This Row],[PMT NO]]&lt;&gt;"",ScheduledPayment,"")</f>
        <v/>
      </c>
      <c r="F30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3" t="str">
        <f>IF(PaymentSchedule[[#This Row],[PMT NO]]&lt;&gt;"",PaymentSchedule[[#This Row],[TOTAL PAYMENT]]-PaymentSchedule[[#This Row],[INTEREST]],"")</f>
        <v/>
      </c>
      <c r="I309" s="3" t="str">
        <f>IF(PaymentSchedule[[#This Row],[PMT NO]]&lt;&gt;"",PaymentSchedule[[#This Row],[BEGINNING BALANCE]]*(InterestRate/PaymentsPerYear),"")</f>
        <v/>
      </c>
      <c r="J30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3" t="str">
        <f>IF(PaymentSchedule[[#This Row],[PMT NO]]&lt;&gt;"",SUM(INDEX(PaymentSchedule[INTEREST],1,1):PaymentSchedule[[#This Row],[INTEREST]]),"")</f>
        <v/>
      </c>
    </row>
    <row r="310" spans="2:11" x14ac:dyDescent="0.25">
      <c r="B310" s="5" t="str">
        <f>IF(LoanIsGood,IF(ROW()-ROW(PaymentSchedule[[#Headers],[PMT NO]])&gt;ScheduledNumberOfPayments,"",ROW()-ROW(PaymentSchedule[[#Headers],[PMT NO]])),"")</f>
        <v/>
      </c>
      <c r="C310" s="4" t="str">
        <f>IF(PaymentSchedule[[#This Row],[PMT NO]]&lt;&gt;"",EOMONTH(LoanStartDate,ROW(PaymentSchedule[[#This Row],[PMT NO]])-ROW(PaymentSchedule[[#Headers],[PMT NO]])-2)+DAY(LoanStartDate),"")</f>
        <v/>
      </c>
      <c r="D31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0" s="3" t="str">
        <f>IF(PaymentSchedule[[#This Row],[PMT NO]]&lt;&gt;"",ScheduledPayment,"")</f>
        <v/>
      </c>
      <c r="F31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3" t="str">
        <f>IF(PaymentSchedule[[#This Row],[PMT NO]]&lt;&gt;"",PaymentSchedule[[#This Row],[TOTAL PAYMENT]]-PaymentSchedule[[#This Row],[INTEREST]],"")</f>
        <v/>
      </c>
      <c r="I310" s="3" t="str">
        <f>IF(PaymentSchedule[[#This Row],[PMT NO]]&lt;&gt;"",PaymentSchedule[[#This Row],[BEGINNING BALANCE]]*(InterestRate/PaymentsPerYear),"")</f>
        <v/>
      </c>
      <c r="J31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3" t="str">
        <f>IF(PaymentSchedule[[#This Row],[PMT NO]]&lt;&gt;"",SUM(INDEX(PaymentSchedule[INTEREST],1,1):PaymentSchedule[[#This Row],[INTEREST]]),"")</f>
        <v/>
      </c>
    </row>
    <row r="311" spans="2:11" x14ac:dyDescent="0.25">
      <c r="B311" s="5" t="str">
        <f>IF(LoanIsGood,IF(ROW()-ROW(PaymentSchedule[[#Headers],[PMT NO]])&gt;ScheduledNumberOfPayments,"",ROW()-ROW(PaymentSchedule[[#Headers],[PMT NO]])),"")</f>
        <v/>
      </c>
      <c r="C311" s="4" t="str">
        <f>IF(PaymentSchedule[[#This Row],[PMT NO]]&lt;&gt;"",EOMONTH(LoanStartDate,ROW(PaymentSchedule[[#This Row],[PMT NO]])-ROW(PaymentSchedule[[#Headers],[PMT NO]])-2)+DAY(LoanStartDate),"")</f>
        <v/>
      </c>
      <c r="D31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1" s="3" t="str">
        <f>IF(PaymentSchedule[[#This Row],[PMT NO]]&lt;&gt;"",ScheduledPayment,"")</f>
        <v/>
      </c>
      <c r="F31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3" t="str">
        <f>IF(PaymentSchedule[[#This Row],[PMT NO]]&lt;&gt;"",PaymentSchedule[[#This Row],[TOTAL PAYMENT]]-PaymentSchedule[[#This Row],[INTEREST]],"")</f>
        <v/>
      </c>
      <c r="I311" s="3" t="str">
        <f>IF(PaymentSchedule[[#This Row],[PMT NO]]&lt;&gt;"",PaymentSchedule[[#This Row],[BEGINNING BALANCE]]*(InterestRate/PaymentsPerYear),"")</f>
        <v/>
      </c>
      <c r="J31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3" t="str">
        <f>IF(PaymentSchedule[[#This Row],[PMT NO]]&lt;&gt;"",SUM(INDEX(PaymentSchedule[INTEREST],1,1):PaymentSchedule[[#This Row],[INTEREST]]),"")</f>
        <v/>
      </c>
    </row>
    <row r="312" spans="2:11" x14ac:dyDescent="0.25">
      <c r="B312" s="5" t="str">
        <f>IF(LoanIsGood,IF(ROW()-ROW(PaymentSchedule[[#Headers],[PMT NO]])&gt;ScheduledNumberOfPayments,"",ROW()-ROW(PaymentSchedule[[#Headers],[PMT NO]])),"")</f>
        <v/>
      </c>
      <c r="C312" s="4" t="str">
        <f>IF(PaymentSchedule[[#This Row],[PMT NO]]&lt;&gt;"",EOMONTH(LoanStartDate,ROW(PaymentSchedule[[#This Row],[PMT NO]])-ROW(PaymentSchedule[[#Headers],[PMT NO]])-2)+DAY(LoanStartDate),"")</f>
        <v/>
      </c>
      <c r="D31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2" s="3" t="str">
        <f>IF(PaymentSchedule[[#This Row],[PMT NO]]&lt;&gt;"",ScheduledPayment,"")</f>
        <v/>
      </c>
      <c r="F31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3" t="str">
        <f>IF(PaymentSchedule[[#This Row],[PMT NO]]&lt;&gt;"",PaymentSchedule[[#This Row],[TOTAL PAYMENT]]-PaymentSchedule[[#This Row],[INTEREST]],"")</f>
        <v/>
      </c>
      <c r="I312" s="3" t="str">
        <f>IF(PaymentSchedule[[#This Row],[PMT NO]]&lt;&gt;"",PaymentSchedule[[#This Row],[BEGINNING BALANCE]]*(InterestRate/PaymentsPerYear),"")</f>
        <v/>
      </c>
      <c r="J31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3" t="str">
        <f>IF(PaymentSchedule[[#This Row],[PMT NO]]&lt;&gt;"",SUM(INDEX(PaymentSchedule[INTEREST],1,1):PaymentSchedule[[#This Row],[INTEREST]]),"")</f>
        <v/>
      </c>
    </row>
    <row r="313" spans="2:11" x14ac:dyDescent="0.25">
      <c r="B313" s="5" t="str">
        <f>IF(LoanIsGood,IF(ROW()-ROW(PaymentSchedule[[#Headers],[PMT NO]])&gt;ScheduledNumberOfPayments,"",ROW()-ROW(PaymentSchedule[[#Headers],[PMT NO]])),"")</f>
        <v/>
      </c>
      <c r="C313" s="4" t="str">
        <f>IF(PaymentSchedule[[#This Row],[PMT NO]]&lt;&gt;"",EOMONTH(LoanStartDate,ROW(PaymentSchedule[[#This Row],[PMT NO]])-ROW(PaymentSchedule[[#Headers],[PMT NO]])-2)+DAY(LoanStartDate),"")</f>
        <v/>
      </c>
      <c r="D31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3" s="3" t="str">
        <f>IF(PaymentSchedule[[#This Row],[PMT NO]]&lt;&gt;"",ScheduledPayment,"")</f>
        <v/>
      </c>
      <c r="F31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3" t="str">
        <f>IF(PaymentSchedule[[#This Row],[PMT NO]]&lt;&gt;"",PaymentSchedule[[#This Row],[TOTAL PAYMENT]]-PaymentSchedule[[#This Row],[INTEREST]],"")</f>
        <v/>
      </c>
      <c r="I313" s="3" t="str">
        <f>IF(PaymentSchedule[[#This Row],[PMT NO]]&lt;&gt;"",PaymentSchedule[[#This Row],[BEGINNING BALANCE]]*(InterestRate/PaymentsPerYear),"")</f>
        <v/>
      </c>
      <c r="J31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3" t="str">
        <f>IF(PaymentSchedule[[#This Row],[PMT NO]]&lt;&gt;"",SUM(INDEX(PaymentSchedule[INTEREST],1,1):PaymentSchedule[[#This Row],[INTEREST]]),"")</f>
        <v/>
      </c>
    </row>
    <row r="314" spans="2:11" x14ac:dyDescent="0.25">
      <c r="B314" s="5" t="str">
        <f>IF(LoanIsGood,IF(ROW()-ROW(PaymentSchedule[[#Headers],[PMT NO]])&gt;ScheduledNumberOfPayments,"",ROW()-ROW(PaymentSchedule[[#Headers],[PMT NO]])),"")</f>
        <v/>
      </c>
      <c r="C314" s="4" t="str">
        <f>IF(PaymentSchedule[[#This Row],[PMT NO]]&lt;&gt;"",EOMONTH(LoanStartDate,ROW(PaymentSchedule[[#This Row],[PMT NO]])-ROW(PaymentSchedule[[#Headers],[PMT NO]])-2)+DAY(LoanStartDate),"")</f>
        <v/>
      </c>
      <c r="D31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4" s="3" t="str">
        <f>IF(PaymentSchedule[[#This Row],[PMT NO]]&lt;&gt;"",ScheduledPayment,"")</f>
        <v/>
      </c>
      <c r="F31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3" t="str">
        <f>IF(PaymentSchedule[[#This Row],[PMT NO]]&lt;&gt;"",PaymentSchedule[[#This Row],[TOTAL PAYMENT]]-PaymentSchedule[[#This Row],[INTEREST]],"")</f>
        <v/>
      </c>
      <c r="I314" s="3" t="str">
        <f>IF(PaymentSchedule[[#This Row],[PMT NO]]&lt;&gt;"",PaymentSchedule[[#This Row],[BEGINNING BALANCE]]*(InterestRate/PaymentsPerYear),"")</f>
        <v/>
      </c>
      <c r="J31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3" t="str">
        <f>IF(PaymentSchedule[[#This Row],[PMT NO]]&lt;&gt;"",SUM(INDEX(PaymentSchedule[INTEREST],1,1):PaymentSchedule[[#This Row],[INTEREST]]),"")</f>
        <v/>
      </c>
    </row>
    <row r="315" spans="2:11" x14ac:dyDescent="0.25">
      <c r="B315" s="5" t="str">
        <f>IF(LoanIsGood,IF(ROW()-ROW(PaymentSchedule[[#Headers],[PMT NO]])&gt;ScheduledNumberOfPayments,"",ROW()-ROW(PaymentSchedule[[#Headers],[PMT NO]])),"")</f>
        <v/>
      </c>
      <c r="C315" s="4" t="str">
        <f>IF(PaymentSchedule[[#This Row],[PMT NO]]&lt;&gt;"",EOMONTH(LoanStartDate,ROW(PaymentSchedule[[#This Row],[PMT NO]])-ROW(PaymentSchedule[[#Headers],[PMT NO]])-2)+DAY(LoanStartDate),"")</f>
        <v/>
      </c>
      <c r="D31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5" s="3" t="str">
        <f>IF(PaymentSchedule[[#This Row],[PMT NO]]&lt;&gt;"",ScheduledPayment,"")</f>
        <v/>
      </c>
      <c r="F31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3" t="str">
        <f>IF(PaymentSchedule[[#This Row],[PMT NO]]&lt;&gt;"",PaymentSchedule[[#This Row],[TOTAL PAYMENT]]-PaymentSchedule[[#This Row],[INTEREST]],"")</f>
        <v/>
      </c>
      <c r="I315" s="3" t="str">
        <f>IF(PaymentSchedule[[#This Row],[PMT NO]]&lt;&gt;"",PaymentSchedule[[#This Row],[BEGINNING BALANCE]]*(InterestRate/PaymentsPerYear),"")</f>
        <v/>
      </c>
      <c r="J31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3" t="str">
        <f>IF(PaymentSchedule[[#This Row],[PMT NO]]&lt;&gt;"",SUM(INDEX(PaymentSchedule[INTEREST],1,1):PaymentSchedule[[#This Row],[INTEREST]]),"")</f>
        <v/>
      </c>
    </row>
    <row r="316" spans="2:11" x14ac:dyDescent="0.25">
      <c r="B316" s="5" t="str">
        <f>IF(LoanIsGood,IF(ROW()-ROW(PaymentSchedule[[#Headers],[PMT NO]])&gt;ScheduledNumberOfPayments,"",ROW()-ROW(PaymentSchedule[[#Headers],[PMT NO]])),"")</f>
        <v/>
      </c>
      <c r="C316" s="4" t="str">
        <f>IF(PaymentSchedule[[#This Row],[PMT NO]]&lt;&gt;"",EOMONTH(LoanStartDate,ROW(PaymentSchedule[[#This Row],[PMT NO]])-ROW(PaymentSchedule[[#Headers],[PMT NO]])-2)+DAY(LoanStartDate),"")</f>
        <v/>
      </c>
      <c r="D31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6" s="3" t="str">
        <f>IF(PaymentSchedule[[#This Row],[PMT NO]]&lt;&gt;"",ScheduledPayment,"")</f>
        <v/>
      </c>
      <c r="F31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3" t="str">
        <f>IF(PaymentSchedule[[#This Row],[PMT NO]]&lt;&gt;"",PaymentSchedule[[#This Row],[TOTAL PAYMENT]]-PaymentSchedule[[#This Row],[INTEREST]],"")</f>
        <v/>
      </c>
      <c r="I316" s="3" t="str">
        <f>IF(PaymentSchedule[[#This Row],[PMT NO]]&lt;&gt;"",PaymentSchedule[[#This Row],[BEGINNING BALANCE]]*(InterestRate/PaymentsPerYear),"")</f>
        <v/>
      </c>
      <c r="J31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3" t="str">
        <f>IF(PaymentSchedule[[#This Row],[PMT NO]]&lt;&gt;"",SUM(INDEX(PaymentSchedule[INTEREST],1,1):PaymentSchedule[[#This Row],[INTEREST]]),"")</f>
        <v/>
      </c>
    </row>
    <row r="317" spans="2:11" x14ac:dyDescent="0.25">
      <c r="B317" s="5" t="str">
        <f>IF(LoanIsGood,IF(ROW()-ROW(PaymentSchedule[[#Headers],[PMT NO]])&gt;ScheduledNumberOfPayments,"",ROW()-ROW(PaymentSchedule[[#Headers],[PMT NO]])),"")</f>
        <v/>
      </c>
      <c r="C317" s="4" t="str">
        <f>IF(PaymentSchedule[[#This Row],[PMT NO]]&lt;&gt;"",EOMONTH(LoanStartDate,ROW(PaymentSchedule[[#This Row],[PMT NO]])-ROW(PaymentSchedule[[#Headers],[PMT NO]])-2)+DAY(LoanStartDate),"")</f>
        <v/>
      </c>
      <c r="D31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7" s="3" t="str">
        <f>IF(PaymentSchedule[[#This Row],[PMT NO]]&lt;&gt;"",ScheduledPayment,"")</f>
        <v/>
      </c>
      <c r="F31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3" t="str">
        <f>IF(PaymentSchedule[[#This Row],[PMT NO]]&lt;&gt;"",PaymentSchedule[[#This Row],[TOTAL PAYMENT]]-PaymentSchedule[[#This Row],[INTEREST]],"")</f>
        <v/>
      </c>
      <c r="I317" s="3" t="str">
        <f>IF(PaymentSchedule[[#This Row],[PMT NO]]&lt;&gt;"",PaymentSchedule[[#This Row],[BEGINNING BALANCE]]*(InterestRate/PaymentsPerYear),"")</f>
        <v/>
      </c>
      <c r="J31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3" t="str">
        <f>IF(PaymentSchedule[[#This Row],[PMT NO]]&lt;&gt;"",SUM(INDEX(PaymentSchedule[INTEREST],1,1):PaymentSchedule[[#This Row],[INTEREST]]),"")</f>
        <v/>
      </c>
    </row>
    <row r="318" spans="2:11" x14ac:dyDescent="0.25">
      <c r="B318" s="5" t="str">
        <f>IF(LoanIsGood,IF(ROW()-ROW(PaymentSchedule[[#Headers],[PMT NO]])&gt;ScheduledNumberOfPayments,"",ROW()-ROW(PaymentSchedule[[#Headers],[PMT NO]])),"")</f>
        <v/>
      </c>
      <c r="C318" s="4" t="str">
        <f>IF(PaymentSchedule[[#This Row],[PMT NO]]&lt;&gt;"",EOMONTH(LoanStartDate,ROW(PaymentSchedule[[#This Row],[PMT NO]])-ROW(PaymentSchedule[[#Headers],[PMT NO]])-2)+DAY(LoanStartDate),"")</f>
        <v/>
      </c>
      <c r="D31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8" s="3" t="str">
        <f>IF(PaymentSchedule[[#This Row],[PMT NO]]&lt;&gt;"",ScheduledPayment,"")</f>
        <v/>
      </c>
      <c r="F31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3" t="str">
        <f>IF(PaymentSchedule[[#This Row],[PMT NO]]&lt;&gt;"",PaymentSchedule[[#This Row],[TOTAL PAYMENT]]-PaymentSchedule[[#This Row],[INTEREST]],"")</f>
        <v/>
      </c>
      <c r="I318" s="3" t="str">
        <f>IF(PaymentSchedule[[#This Row],[PMT NO]]&lt;&gt;"",PaymentSchedule[[#This Row],[BEGINNING BALANCE]]*(InterestRate/PaymentsPerYear),"")</f>
        <v/>
      </c>
      <c r="J31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3" t="str">
        <f>IF(PaymentSchedule[[#This Row],[PMT NO]]&lt;&gt;"",SUM(INDEX(PaymentSchedule[INTEREST],1,1):PaymentSchedule[[#This Row],[INTEREST]]),"")</f>
        <v/>
      </c>
    </row>
    <row r="319" spans="2:11" x14ac:dyDescent="0.25">
      <c r="B319" s="5" t="str">
        <f>IF(LoanIsGood,IF(ROW()-ROW(PaymentSchedule[[#Headers],[PMT NO]])&gt;ScheduledNumberOfPayments,"",ROW()-ROW(PaymentSchedule[[#Headers],[PMT NO]])),"")</f>
        <v/>
      </c>
      <c r="C319" s="4" t="str">
        <f>IF(PaymentSchedule[[#This Row],[PMT NO]]&lt;&gt;"",EOMONTH(LoanStartDate,ROW(PaymentSchedule[[#This Row],[PMT NO]])-ROW(PaymentSchedule[[#Headers],[PMT NO]])-2)+DAY(LoanStartDate),"")</f>
        <v/>
      </c>
      <c r="D31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19" s="3" t="str">
        <f>IF(PaymentSchedule[[#This Row],[PMT NO]]&lt;&gt;"",ScheduledPayment,"")</f>
        <v/>
      </c>
      <c r="F31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3" t="str">
        <f>IF(PaymentSchedule[[#This Row],[PMT NO]]&lt;&gt;"",PaymentSchedule[[#This Row],[TOTAL PAYMENT]]-PaymentSchedule[[#This Row],[INTEREST]],"")</f>
        <v/>
      </c>
      <c r="I319" s="3" t="str">
        <f>IF(PaymentSchedule[[#This Row],[PMT NO]]&lt;&gt;"",PaymentSchedule[[#This Row],[BEGINNING BALANCE]]*(InterestRate/PaymentsPerYear),"")</f>
        <v/>
      </c>
      <c r="J31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3" t="str">
        <f>IF(PaymentSchedule[[#This Row],[PMT NO]]&lt;&gt;"",SUM(INDEX(PaymentSchedule[INTEREST],1,1):PaymentSchedule[[#This Row],[INTEREST]]),"")</f>
        <v/>
      </c>
    </row>
    <row r="320" spans="2:11" x14ac:dyDescent="0.25">
      <c r="B320" s="5" t="str">
        <f>IF(LoanIsGood,IF(ROW()-ROW(PaymentSchedule[[#Headers],[PMT NO]])&gt;ScheduledNumberOfPayments,"",ROW()-ROW(PaymentSchedule[[#Headers],[PMT NO]])),"")</f>
        <v/>
      </c>
      <c r="C320" s="4" t="str">
        <f>IF(PaymentSchedule[[#This Row],[PMT NO]]&lt;&gt;"",EOMONTH(LoanStartDate,ROW(PaymentSchedule[[#This Row],[PMT NO]])-ROW(PaymentSchedule[[#Headers],[PMT NO]])-2)+DAY(LoanStartDate),"")</f>
        <v/>
      </c>
      <c r="D32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0" s="3" t="str">
        <f>IF(PaymentSchedule[[#This Row],[PMT NO]]&lt;&gt;"",ScheduledPayment,"")</f>
        <v/>
      </c>
      <c r="F32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3" t="str">
        <f>IF(PaymentSchedule[[#This Row],[PMT NO]]&lt;&gt;"",PaymentSchedule[[#This Row],[TOTAL PAYMENT]]-PaymentSchedule[[#This Row],[INTEREST]],"")</f>
        <v/>
      </c>
      <c r="I320" s="3" t="str">
        <f>IF(PaymentSchedule[[#This Row],[PMT NO]]&lt;&gt;"",PaymentSchedule[[#This Row],[BEGINNING BALANCE]]*(InterestRate/PaymentsPerYear),"")</f>
        <v/>
      </c>
      <c r="J32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3" t="str">
        <f>IF(PaymentSchedule[[#This Row],[PMT NO]]&lt;&gt;"",SUM(INDEX(PaymentSchedule[INTEREST],1,1):PaymentSchedule[[#This Row],[INTEREST]]),"")</f>
        <v/>
      </c>
    </row>
    <row r="321" spans="2:11" x14ac:dyDescent="0.25">
      <c r="B321" s="5" t="str">
        <f>IF(LoanIsGood,IF(ROW()-ROW(PaymentSchedule[[#Headers],[PMT NO]])&gt;ScheduledNumberOfPayments,"",ROW()-ROW(PaymentSchedule[[#Headers],[PMT NO]])),"")</f>
        <v/>
      </c>
      <c r="C321" s="4" t="str">
        <f>IF(PaymentSchedule[[#This Row],[PMT NO]]&lt;&gt;"",EOMONTH(LoanStartDate,ROW(PaymentSchedule[[#This Row],[PMT NO]])-ROW(PaymentSchedule[[#Headers],[PMT NO]])-2)+DAY(LoanStartDate),"")</f>
        <v/>
      </c>
      <c r="D32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1" s="3" t="str">
        <f>IF(PaymentSchedule[[#This Row],[PMT NO]]&lt;&gt;"",ScheduledPayment,"")</f>
        <v/>
      </c>
      <c r="F32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3" t="str">
        <f>IF(PaymentSchedule[[#This Row],[PMT NO]]&lt;&gt;"",PaymentSchedule[[#This Row],[TOTAL PAYMENT]]-PaymentSchedule[[#This Row],[INTEREST]],"")</f>
        <v/>
      </c>
      <c r="I321" s="3" t="str">
        <f>IF(PaymentSchedule[[#This Row],[PMT NO]]&lt;&gt;"",PaymentSchedule[[#This Row],[BEGINNING BALANCE]]*(InterestRate/PaymentsPerYear),"")</f>
        <v/>
      </c>
      <c r="J32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3" t="str">
        <f>IF(PaymentSchedule[[#This Row],[PMT NO]]&lt;&gt;"",SUM(INDEX(PaymentSchedule[INTEREST],1,1):PaymentSchedule[[#This Row],[INTEREST]]),"")</f>
        <v/>
      </c>
    </row>
    <row r="322" spans="2:11" x14ac:dyDescent="0.25">
      <c r="B322" s="5" t="str">
        <f>IF(LoanIsGood,IF(ROW()-ROW(PaymentSchedule[[#Headers],[PMT NO]])&gt;ScheduledNumberOfPayments,"",ROW()-ROW(PaymentSchedule[[#Headers],[PMT NO]])),"")</f>
        <v/>
      </c>
      <c r="C322" s="4" t="str">
        <f>IF(PaymentSchedule[[#This Row],[PMT NO]]&lt;&gt;"",EOMONTH(LoanStartDate,ROW(PaymentSchedule[[#This Row],[PMT NO]])-ROW(PaymentSchedule[[#Headers],[PMT NO]])-2)+DAY(LoanStartDate),"")</f>
        <v/>
      </c>
      <c r="D32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2" s="3" t="str">
        <f>IF(PaymentSchedule[[#This Row],[PMT NO]]&lt;&gt;"",ScheduledPayment,"")</f>
        <v/>
      </c>
      <c r="F32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3" t="str">
        <f>IF(PaymentSchedule[[#This Row],[PMT NO]]&lt;&gt;"",PaymentSchedule[[#This Row],[TOTAL PAYMENT]]-PaymentSchedule[[#This Row],[INTEREST]],"")</f>
        <v/>
      </c>
      <c r="I322" s="3" t="str">
        <f>IF(PaymentSchedule[[#This Row],[PMT NO]]&lt;&gt;"",PaymentSchedule[[#This Row],[BEGINNING BALANCE]]*(InterestRate/PaymentsPerYear),"")</f>
        <v/>
      </c>
      <c r="J32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3" t="str">
        <f>IF(PaymentSchedule[[#This Row],[PMT NO]]&lt;&gt;"",SUM(INDEX(PaymentSchedule[INTEREST],1,1):PaymentSchedule[[#This Row],[INTEREST]]),"")</f>
        <v/>
      </c>
    </row>
    <row r="323" spans="2:11" x14ac:dyDescent="0.25">
      <c r="B323" s="5" t="str">
        <f>IF(LoanIsGood,IF(ROW()-ROW(PaymentSchedule[[#Headers],[PMT NO]])&gt;ScheduledNumberOfPayments,"",ROW()-ROW(PaymentSchedule[[#Headers],[PMT NO]])),"")</f>
        <v/>
      </c>
      <c r="C323" s="4" t="str">
        <f>IF(PaymentSchedule[[#This Row],[PMT NO]]&lt;&gt;"",EOMONTH(LoanStartDate,ROW(PaymentSchedule[[#This Row],[PMT NO]])-ROW(PaymentSchedule[[#Headers],[PMT NO]])-2)+DAY(LoanStartDate),"")</f>
        <v/>
      </c>
      <c r="D32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3" s="3" t="str">
        <f>IF(PaymentSchedule[[#This Row],[PMT NO]]&lt;&gt;"",ScheduledPayment,"")</f>
        <v/>
      </c>
      <c r="F32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3" t="str">
        <f>IF(PaymentSchedule[[#This Row],[PMT NO]]&lt;&gt;"",PaymentSchedule[[#This Row],[TOTAL PAYMENT]]-PaymentSchedule[[#This Row],[INTEREST]],"")</f>
        <v/>
      </c>
      <c r="I323" s="3" t="str">
        <f>IF(PaymentSchedule[[#This Row],[PMT NO]]&lt;&gt;"",PaymentSchedule[[#This Row],[BEGINNING BALANCE]]*(InterestRate/PaymentsPerYear),"")</f>
        <v/>
      </c>
      <c r="J32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3" t="str">
        <f>IF(PaymentSchedule[[#This Row],[PMT NO]]&lt;&gt;"",SUM(INDEX(PaymentSchedule[INTEREST],1,1):PaymentSchedule[[#This Row],[INTEREST]]),"")</f>
        <v/>
      </c>
    </row>
    <row r="324" spans="2:11" x14ac:dyDescent="0.25">
      <c r="B324" s="5" t="str">
        <f>IF(LoanIsGood,IF(ROW()-ROW(PaymentSchedule[[#Headers],[PMT NO]])&gt;ScheduledNumberOfPayments,"",ROW()-ROW(PaymentSchedule[[#Headers],[PMT NO]])),"")</f>
        <v/>
      </c>
      <c r="C324" s="4" t="str">
        <f>IF(PaymentSchedule[[#This Row],[PMT NO]]&lt;&gt;"",EOMONTH(LoanStartDate,ROW(PaymentSchedule[[#This Row],[PMT NO]])-ROW(PaymentSchedule[[#Headers],[PMT NO]])-2)+DAY(LoanStartDate),"")</f>
        <v/>
      </c>
      <c r="D32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4" s="3" t="str">
        <f>IF(PaymentSchedule[[#This Row],[PMT NO]]&lt;&gt;"",ScheduledPayment,"")</f>
        <v/>
      </c>
      <c r="F32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3" t="str">
        <f>IF(PaymentSchedule[[#This Row],[PMT NO]]&lt;&gt;"",PaymentSchedule[[#This Row],[TOTAL PAYMENT]]-PaymentSchedule[[#This Row],[INTEREST]],"")</f>
        <v/>
      </c>
      <c r="I324" s="3" t="str">
        <f>IF(PaymentSchedule[[#This Row],[PMT NO]]&lt;&gt;"",PaymentSchedule[[#This Row],[BEGINNING BALANCE]]*(InterestRate/PaymentsPerYear),"")</f>
        <v/>
      </c>
      <c r="J32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3" t="str">
        <f>IF(PaymentSchedule[[#This Row],[PMT NO]]&lt;&gt;"",SUM(INDEX(PaymentSchedule[INTEREST],1,1):PaymentSchedule[[#This Row],[INTEREST]]),"")</f>
        <v/>
      </c>
    </row>
    <row r="325" spans="2:11" x14ac:dyDescent="0.25">
      <c r="B325" s="5" t="str">
        <f>IF(LoanIsGood,IF(ROW()-ROW(PaymentSchedule[[#Headers],[PMT NO]])&gt;ScheduledNumberOfPayments,"",ROW()-ROW(PaymentSchedule[[#Headers],[PMT NO]])),"")</f>
        <v/>
      </c>
      <c r="C325" s="4" t="str">
        <f>IF(PaymentSchedule[[#This Row],[PMT NO]]&lt;&gt;"",EOMONTH(LoanStartDate,ROW(PaymentSchedule[[#This Row],[PMT NO]])-ROW(PaymentSchedule[[#Headers],[PMT NO]])-2)+DAY(LoanStartDate),"")</f>
        <v/>
      </c>
      <c r="D32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5" s="3" t="str">
        <f>IF(PaymentSchedule[[#This Row],[PMT NO]]&lt;&gt;"",ScheduledPayment,"")</f>
        <v/>
      </c>
      <c r="F32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3" t="str">
        <f>IF(PaymentSchedule[[#This Row],[PMT NO]]&lt;&gt;"",PaymentSchedule[[#This Row],[TOTAL PAYMENT]]-PaymentSchedule[[#This Row],[INTEREST]],"")</f>
        <v/>
      </c>
      <c r="I325" s="3" t="str">
        <f>IF(PaymentSchedule[[#This Row],[PMT NO]]&lt;&gt;"",PaymentSchedule[[#This Row],[BEGINNING BALANCE]]*(InterestRate/PaymentsPerYear),"")</f>
        <v/>
      </c>
      <c r="J32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3" t="str">
        <f>IF(PaymentSchedule[[#This Row],[PMT NO]]&lt;&gt;"",SUM(INDEX(PaymentSchedule[INTEREST],1,1):PaymentSchedule[[#This Row],[INTEREST]]),"")</f>
        <v/>
      </c>
    </row>
    <row r="326" spans="2:11" x14ac:dyDescent="0.25">
      <c r="B326" s="5" t="str">
        <f>IF(LoanIsGood,IF(ROW()-ROW(PaymentSchedule[[#Headers],[PMT NO]])&gt;ScheduledNumberOfPayments,"",ROW()-ROW(PaymentSchedule[[#Headers],[PMT NO]])),"")</f>
        <v/>
      </c>
      <c r="C326" s="4" t="str">
        <f>IF(PaymentSchedule[[#This Row],[PMT NO]]&lt;&gt;"",EOMONTH(LoanStartDate,ROW(PaymentSchedule[[#This Row],[PMT NO]])-ROW(PaymentSchedule[[#Headers],[PMT NO]])-2)+DAY(LoanStartDate),"")</f>
        <v/>
      </c>
      <c r="D32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6" s="3" t="str">
        <f>IF(PaymentSchedule[[#This Row],[PMT NO]]&lt;&gt;"",ScheduledPayment,"")</f>
        <v/>
      </c>
      <c r="F32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3" t="str">
        <f>IF(PaymentSchedule[[#This Row],[PMT NO]]&lt;&gt;"",PaymentSchedule[[#This Row],[TOTAL PAYMENT]]-PaymentSchedule[[#This Row],[INTEREST]],"")</f>
        <v/>
      </c>
      <c r="I326" s="3" t="str">
        <f>IF(PaymentSchedule[[#This Row],[PMT NO]]&lt;&gt;"",PaymentSchedule[[#This Row],[BEGINNING BALANCE]]*(InterestRate/PaymentsPerYear),"")</f>
        <v/>
      </c>
      <c r="J32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3" t="str">
        <f>IF(PaymentSchedule[[#This Row],[PMT NO]]&lt;&gt;"",SUM(INDEX(PaymentSchedule[INTEREST],1,1):PaymentSchedule[[#This Row],[INTEREST]]),"")</f>
        <v/>
      </c>
    </row>
    <row r="327" spans="2:11" x14ac:dyDescent="0.25">
      <c r="B327" s="5" t="str">
        <f>IF(LoanIsGood,IF(ROW()-ROW(PaymentSchedule[[#Headers],[PMT NO]])&gt;ScheduledNumberOfPayments,"",ROW()-ROW(PaymentSchedule[[#Headers],[PMT NO]])),"")</f>
        <v/>
      </c>
      <c r="C327" s="4" t="str">
        <f>IF(PaymentSchedule[[#This Row],[PMT NO]]&lt;&gt;"",EOMONTH(LoanStartDate,ROW(PaymentSchedule[[#This Row],[PMT NO]])-ROW(PaymentSchedule[[#Headers],[PMT NO]])-2)+DAY(LoanStartDate),"")</f>
        <v/>
      </c>
      <c r="D32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7" s="3" t="str">
        <f>IF(PaymentSchedule[[#This Row],[PMT NO]]&lt;&gt;"",ScheduledPayment,"")</f>
        <v/>
      </c>
      <c r="F32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3" t="str">
        <f>IF(PaymentSchedule[[#This Row],[PMT NO]]&lt;&gt;"",PaymentSchedule[[#This Row],[TOTAL PAYMENT]]-PaymentSchedule[[#This Row],[INTEREST]],"")</f>
        <v/>
      </c>
      <c r="I327" s="3" t="str">
        <f>IF(PaymentSchedule[[#This Row],[PMT NO]]&lt;&gt;"",PaymentSchedule[[#This Row],[BEGINNING BALANCE]]*(InterestRate/PaymentsPerYear),"")</f>
        <v/>
      </c>
      <c r="J32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3" t="str">
        <f>IF(PaymentSchedule[[#This Row],[PMT NO]]&lt;&gt;"",SUM(INDEX(PaymentSchedule[INTEREST],1,1):PaymentSchedule[[#This Row],[INTEREST]]),"")</f>
        <v/>
      </c>
    </row>
    <row r="328" spans="2:11" x14ac:dyDescent="0.25">
      <c r="B328" s="5" t="str">
        <f>IF(LoanIsGood,IF(ROW()-ROW(PaymentSchedule[[#Headers],[PMT NO]])&gt;ScheduledNumberOfPayments,"",ROW()-ROW(PaymentSchedule[[#Headers],[PMT NO]])),"")</f>
        <v/>
      </c>
      <c r="C328" s="4" t="str">
        <f>IF(PaymentSchedule[[#This Row],[PMT NO]]&lt;&gt;"",EOMONTH(LoanStartDate,ROW(PaymentSchedule[[#This Row],[PMT NO]])-ROW(PaymentSchedule[[#Headers],[PMT NO]])-2)+DAY(LoanStartDate),"")</f>
        <v/>
      </c>
      <c r="D32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8" s="3" t="str">
        <f>IF(PaymentSchedule[[#This Row],[PMT NO]]&lt;&gt;"",ScheduledPayment,"")</f>
        <v/>
      </c>
      <c r="F32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3" t="str">
        <f>IF(PaymentSchedule[[#This Row],[PMT NO]]&lt;&gt;"",PaymentSchedule[[#This Row],[TOTAL PAYMENT]]-PaymentSchedule[[#This Row],[INTEREST]],"")</f>
        <v/>
      </c>
      <c r="I328" s="3" t="str">
        <f>IF(PaymentSchedule[[#This Row],[PMT NO]]&lt;&gt;"",PaymentSchedule[[#This Row],[BEGINNING BALANCE]]*(InterestRate/PaymentsPerYear),"")</f>
        <v/>
      </c>
      <c r="J32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3" t="str">
        <f>IF(PaymentSchedule[[#This Row],[PMT NO]]&lt;&gt;"",SUM(INDEX(PaymentSchedule[INTEREST],1,1):PaymentSchedule[[#This Row],[INTEREST]]),"")</f>
        <v/>
      </c>
    </row>
    <row r="329" spans="2:11" x14ac:dyDescent="0.25">
      <c r="B329" s="5" t="str">
        <f>IF(LoanIsGood,IF(ROW()-ROW(PaymentSchedule[[#Headers],[PMT NO]])&gt;ScheduledNumberOfPayments,"",ROW()-ROW(PaymentSchedule[[#Headers],[PMT NO]])),"")</f>
        <v/>
      </c>
      <c r="C329" s="4" t="str">
        <f>IF(PaymentSchedule[[#This Row],[PMT NO]]&lt;&gt;"",EOMONTH(LoanStartDate,ROW(PaymentSchedule[[#This Row],[PMT NO]])-ROW(PaymentSchedule[[#Headers],[PMT NO]])-2)+DAY(LoanStartDate),"")</f>
        <v/>
      </c>
      <c r="D32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29" s="3" t="str">
        <f>IF(PaymentSchedule[[#This Row],[PMT NO]]&lt;&gt;"",ScheduledPayment,"")</f>
        <v/>
      </c>
      <c r="F32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3" t="str">
        <f>IF(PaymentSchedule[[#This Row],[PMT NO]]&lt;&gt;"",PaymentSchedule[[#This Row],[TOTAL PAYMENT]]-PaymentSchedule[[#This Row],[INTEREST]],"")</f>
        <v/>
      </c>
      <c r="I329" s="3" t="str">
        <f>IF(PaymentSchedule[[#This Row],[PMT NO]]&lt;&gt;"",PaymentSchedule[[#This Row],[BEGINNING BALANCE]]*(InterestRate/PaymentsPerYear),"")</f>
        <v/>
      </c>
      <c r="J32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3" t="str">
        <f>IF(PaymentSchedule[[#This Row],[PMT NO]]&lt;&gt;"",SUM(INDEX(PaymentSchedule[INTEREST],1,1):PaymentSchedule[[#This Row],[INTEREST]]),"")</f>
        <v/>
      </c>
    </row>
    <row r="330" spans="2:11" x14ac:dyDescent="0.25">
      <c r="B330" s="5" t="str">
        <f>IF(LoanIsGood,IF(ROW()-ROW(PaymentSchedule[[#Headers],[PMT NO]])&gt;ScheduledNumberOfPayments,"",ROW()-ROW(PaymentSchedule[[#Headers],[PMT NO]])),"")</f>
        <v/>
      </c>
      <c r="C330" s="4" t="str">
        <f>IF(PaymentSchedule[[#This Row],[PMT NO]]&lt;&gt;"",EOMONTH(LoanStartDate,ROW(PaymentSchedule[[#This Row],[PMT NO]])-ROW(PaymentSchedule[[#Headers],[PMT NO]])-2)+DAY(LoanStartDate),"")</f>
        <v/>
      </c>
      <c r="D33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0" s="3" t="str">
        <f>IF(PaymentSchedule[[#This Row],[PMT NO]]&lt;&gt;"",ScheduledPayment,"")</f>
        <v/>
      </c>
      <c r="F33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3" t="str">
        <f>IF(PaymentSchedule[[#This Row],[PMT NO]]&lt;&gt;"",PaymentSchedule[[#This Row],[TOTAL PAYMENT]]-PaymentSchedule[[#This Row],[INTEREST]],"")</f>
        <v/>
      </c>
      <c r="I330" s="3" t="str">
        <f>IF(PaymentSchedule[[#This Row],[PMT NO]]&lt;&gt;"",PaymentSchedule[[#This Row],[BEGINNING BALANCE]]*(InterestRate/PaymentsPerYear),"")</f>
        <v/>
      </c>
      <c r="J33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3" t="str">
        <f>IF(PaymentSchedule[[#This Row],[PMT NO]]&lt;&gt;"",SUM(INDEX(PaymentSchedule[INTEREST],1,1):PaymentSchedule[[#This Row],[INTEREST]]),"")</f>
        <v/>
      </c>
    </row>
    <row r="331" spans="2:11" x14ac:dyDescent="0.25">
      <c r="B331" s="5" t="str">
        <f>IF(LoanIsGood,IF(ROW()-ROW(PaymentSchedule[[#Headers],[PMT NO]])&gt;ScheduledNumberOfPayments,"",ROW()-ROW(PaymentSchedule[[#Headers],[PMT NO]])),"")</f>
        <v/>
      </c>
      <c r="C331" s="4" t="str">
        <f>IF(PaymentSchedule[[#This Row],[PMT NO]]&lt;&gt;"",EOMONTH(LoanStartDate,ROW(PaymentSchedule[[#This Row],[PMT NO]])-ROW(PaymentSchedule[[#Headers],[PMT NO]])-2)+DAY(LoanStartDate),"")</f>
        <v/>
      </c>
      <c r="D33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1" s="3" t="str">
        <f>IF(PaymentSchedule[[#This Row],[PMT NO]]&lt;&gt;"",ScheduledPayment,"")</f>
        <v/>
      </c>
      <c r="F33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3" t="str">
        <f>IF(PaymentSchedule[[#This Row],[PMT NO]]&lt;&gt;"",PaymentSchedule[[#This Row],[TOTAL PAYMENT]]-PaymentSchedule[[#This Row],[INTEREST]],"")</f>
        <v/>
      </c>
      <c r="I331" s="3" t="str">
        <f>IF(PaymentSchedule[[#This Row],[PMT NO]]&lt;&gt;"",PaymentSchedule[[#This Row],[BEGINNING BALANCE]]*(InterestRate/PaymentsPerYear),"")</f>
        <v/>
      </c>
      <c r="J33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3" t="str">
        <f>IF(PaymentSchedule[[#This Row],[PMT NO]]&lt;&gt;"",SUM(INDEX(PaymentSchedule[INTEREST],1,1):PaymentSchedule[[#This Row],[INTEREST]]),"")</f>
        <v/>
      </c>
    </row>
    <row r="332" spans="2:11" x14ac:dyDescent="0.25">
      <c r="B332" s="5" t="str">
        <f>IF(LoanIsGood,IF(ROW()-ROW(PaymentSchedule[[#Headers],[PMT NO]])&gt;ScheduledNumberOfPayments,"",ROW()-ROW(PaymentSchedule[[#Headers],[PMT NO]])),"")</f>
        <v/>
      </c>
      <c r="C332" s="4" t="str">
        <f>IF(PaymentSchedule[[#This Row],[PMT NO]]&lt;&gt;"",EOMONTH(LoanStartDate,ROW(PaymentSchedule[[#This Row],[PMT NO]])-ROW(PaymentSchedule[[#Headers],[PMT NO]])-2)+DAY(LoanStartDate),"")</f>
        <v/>
      </c>
      <c r="D33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2" s="3" t="str">
        <f>IF(PaymentSchedule[[#This Row],[PMT NO]]&lt;&gt;"",ScheduledPayment,"")</f>
        <v/>
      </c>
      <c r="F33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3" t="str">
        <f>IF(PaymentSchedule[[#This Row],[PMT NO]]&lt;&gt;"",PaymentSchedule[[#This Row],[TOTAL PAYMENT]]-PaymentSchedule[[#This Row],[INTEREST]],"")</f>
        <v/>
      </c>
      <c r="I332" s="3" t="str">
        <f>IF(PaymentSchedule[[#This Row],[PMT NO]]&lt;&gt;"",PaymentSchedule[[#This Row],[BEGINNING BALANCE]]*(InterestRate/PaymentsPerYear),"")</f>
        <v/>
      </c>
      <c r="J33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3" t="str">
        <f>IF(PaymentSchedule[[#This Row],[PMT NO]]&lt;&gt;"",SUM(INDEX(PaymentSchedule[INTEREST],1,1):PaymentSchedule[[#This Row],[INTEREST]]),"")</f>
        <v/>
      </c>
    </row>
    <row r="333" spans="2:11" x14ac:dyDescent="0.25">
      <c r="B333" s="5" t="str">
        <f>IF(LoanIsGood,IF(ROW()-ROW(PaymentSchedule[[#Headers],[PMT NO]])&gt;ScheduledNumberOfPayments,"",ROW()-ROW(PaymentSchedule[[#Headers],[PMT NO]])),"")</f>
        <v/>
      </c>
      <c r="C333" s="4" t="str">
        <f>IF(PaymentSchedule[[#This Row],[PMT NO]]&lt;&gt;"",EOMONTH(LoanStartDate,ROW(PaymentSchedule[[#This Row],[PMT NO]])-ROW(PaymentSchedule[[#Headers],[PMT NO]])-2)+DAY(LoanStartDate),"")</f>
        <v/>
      </c>
      <c r="D33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3" s="3" t="str">
        <f>IF(PaymentSchedule[[#This Row],[PMT NO]]&lt;&gt;"",ScheduledPayment,"")</f>
        <v/>
      </c>
      <c r="F33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3" t="str">
        <f>IF(PaymentSchedule[[#This Row],[PMT NO]]&lt;&gt;"",PaymentSchedule[[#This Row],[TOTAL PAYMENT]]-PaymentSchedule[[#This Row],[INTEREST]],"")</f>
        <v/>
      </c>
      <c r="I333" s="3" t="str">
        <f>IF(PaymentSchedule[[#This Row],[PMT NO]]&lt;&gt;"",PaymentSchedule[[#This Row],[BEGINNING BALANCE]]*(InterestRate/PaymentsPerYear),"")</f>
        <v/>
      </c>
      <c r="J33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3" t="str">
        <f>IF(PaymentSchedule[[#This Row],[PMT NO]]&lt;&gt;"",SUM(INDEX(PaymentSchedule[INTEREST],1,1):PaymentSchedule[[#This Row],[INTEREST]]),"")</f>
        <v/>
      </c>
    </row>
    <row r="334" spans="2:11" x14ac:dyDescent="0.25">
      <c r="B334" s="5" t="str">
        <f>IF(LoanIsGood,IF(ROW()-ROW(PaymentSchedule[[#Headers],[PMT NO]])&gt;ScheduledNumberOfPayments,"",ROW()-ROW(PaymentSchedule[[#Headers],[PMT NO]])),"")</f>
        <v/>
      </c>
      <c r="C334" s="4" t="str">
        <f>IF(PaymentSchedule[[#This Row],[PMT NO]]&lt;&gt;"",EOMONTH(LoanStartDate,ROW(PaymentSchedule[[#This Row],[PMT NO]])-ROW(PaymentSchedule[[#Headers],[PMT NO]])-2)+DAY(LoanStartDate),"")</f>
        <v/>
      </c>
      <c r="D33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4" s="3" t="str">
        <f>IF(PaymentSchedule[[#This Row],[PMT NO]]&lt;&gt;"",ScheduledPayment,"")</f>
        <v/>
      </c>
      <c r="F33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3" t="str">
        <f>IF(PaymentSchedule[[#This Row],[PMT NO]]&lt;&gt;"",PaymentSchedule[[#This Row],[TOTAL PAYMENT]]-PaymentSchedule[[#This Row],[INTEREST]],"")</f>
        <v/>
      </c>
      <c r="I334" s="3" t="str">
        <f>IF(PaymentSchedule[[#This Row],[PMT NO]]&lt;&gt;"",PaymentSchedule[[#This Row],[BEGINNING BALANCE]]*(InterestRate/PaymentsPerYear),"")</f>
        <v/>
      </c>
      <c r="J33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3" t="str">
        <f>IF(PaymentSchedule[[#This Row],[PMT NO]]&lt;&gt;"",SUM(INDEX(PaymentSchedule[INTEREST],1,1):PaymentSchedule[[#This Row],[INTEREST]]),"")</f>
        <v/>
      </c>
    </row>
    <row r="335" spans="2:11" x14ac:dyDescent="0.25">
      <c r="B335" s="5" t="str">
        <f>IF(LoanIsGood,IF(ROW()-ROW(PaymentSchedule[[#Headers],[PMT NO]])&gt;ScheduledNumberOfPayments,"",ROW()-ROW(PaymentSchedule[[#Headers],[PMT NO]])),"")</f>
        <v/>
      </c>
      <c r="C335" s="4" t="str">
        <f>IF(PaymentSchedule[[#This Row],[PMT NO]]&lt;&gt;"",EOMONTH(LoanStartDate,ROW(PaymentSchedule[[#This Row],[PMT NO]])-ROW(PaymentSchedule[[#Headers],[PMT NO]])-2)+DAY(LoanStartDate),"")</f>
        <v/>
      </c>
      <c r="D33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5" s="3" t="str">
        <f>IF(PaymentSchedule[[#This Row],[PMT NO]]&lt;&gt;"",ScheduledPayment,"")</f>
        <v/>
      </c>
      <c r="F33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3" t="str">
        <f>IF(PaymentSchedule[[#This Row],[PMT NO]]&lt;&gt;"",PaymentSchedule[[#This Row],[TOTAL PAYMENT]]-PaymentSchedule[[#This Row],[INTEREST]],"")</f>
        <v/>
      </c>
      <c r="I335" s="3" t="str">
        <f>IF(PaymentSchedule[[#This Row],[PMT NO]]&lt;&gt;"",PaymentSchedule[[#This Row],[BEGINNING BALANCE]]*(InterestRate/PaymentsPerYear),"")</f>
        <v/>
      </c>
      <c r="J33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3" t="str">
        <f>IF(PaymentSchedule[[#This Row],[PMT NO]]&lt;&gt;"",SUM(INDEX(PaymentSchedule[INTEREST],1,1):PaymentSchedule[[#This Row],[INTEREST]]),"")</f>
        <v/>
      </c>
    </row>
    <row r="336" spans="2:11" x14ac:dyDescent="0.25">
      <c r="B336" s="5" t="str">
        <f>IF(LoanIsGood,IF(ROW()-ROW(PaymentSchedule[[#Headers],[PMT NO]])&gt;ScheduledNumberOfPayments,"",ROW()-ROW(PaymentSchedule[[#Headers],[PMT NO]])),"")</f>
        <v/>
      </c>
      <c r="C336" s="4" t="str">
        <f>IF(PaymentSchedule[[#This Row],[PMT NO]]&lt;&gt;"",EOMONTH(LoanStartDate,ROW(PaymentSchedule[[#This Row],[PMT NO]])-ROW(PaymentSchedule[[#Headers],[PMT NO]])-2)+DAY(LoanStartDate),"")</f>
        <v/>
      </c>
      <c r="D33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6" s="3" t="str">
        <f>IF(PaymentSchedule[[#This Row],[PMT NO]]&lt;&gt;"",ScheduledPayment,"")</f>
        <v/>
      </c>
      <c r="F33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3" t="str">
        <f>IF(PaymentSchedule[[#This Row],[PMT NO]]&lt;&gt;"",PaymentSchedule[[#This Row],[TOTAL PAYMENT]]-PaymentSchedule[[#This Row],[INTEREST]],"")</f>
        <v/>
      </c>
      <c r="I336" s="3" t="str">
        <f>IF(PaymentSchedule[[#This Row],[PMT NO]]&lt;&gt;"",PaymentSchedule[[#This Row],[BEGINNING BALANCE]]*(InterestRate/PaymentsPerYear),"")</f>
        <v/>
      </c>
      <c r="J33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3" t="str">
        <f>IF(PaymentSchedule[[#This Row],[PMT NO]]&lt;&gt;"",SUM(INDEX(PaymentSchedule[INTEREST],1,1):PaymentSchedule[[#This Row],[INTEREST]]),"")</f>
        <v/>
      </c>
    </row>
    <row r="337" spans="2:11" x14ac:dyDescent="0.25">
      <c r="B337" s="5" t="str">
        <f>IF(LoanIsGood,IF(ROW()-ROW(PaymentSchedule[[#Headers],[PMT NO]])&gt;ScheduledNumberOfPayments,"",ROW()-ROW(PaymentSchedule[[#Headers],[PMT NO]])),"")</f>
        <v/>
      </c>
      <c r="C337" s="4" t="str">
        <f>IF(PaymentSchedule[[#This Row],[PMT NO]]&lt;&gt;"",EOMONTH(LoanStartDate,ROW(PaymentSchedule[[#This Row],[PMT NO]])-ROW(PaymentSchedule[[#Headers],[PMT NO]])-2)+DAY(LoanStartDate),"")</f>
        <v/>
      </c>
      <c r="D33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7" s="3" t="str">
        <f>IF(PaymentSchedule[[#This Row],[PMT NO]]&lt;&gt;"",ScheduledPayment,"")</f>
        <v/>
      </c>
      <c r="F33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3" t="str">
        <f>IF(PaymentSchedule[[#This Row],[PMT NO]]&lt;&gt;"",PaymentSchedule[[#This Row],[TOTAL PAYMENT]]-PaymentSchedule[[#This Row],[INTEREST]],"")</f>
        <v/>
      </c>
      <c r="I337" s="3" t="str">
        <f>IF(PaymentSchedule[[#This Row],[PMT NO]]&lt;&gt;"",PaymentSchedule[[#This Row],[BEGINNING BALANCE]]*(InterestRate/PaymentsPerYear),"")</f>
        <v/>
      </c>
      <c r="J33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3" t="str">
        <f>IF(PaymentSchedule[[#This Row],[PMT NO]]&lt;&gt;"",SUM(INDEX(PaymentSchedule[INTEREST],1,1):PaymentSchedule[[#This Row],[INTEREST]]),"")</f>
        <v/>
      </c>
    </row>
    <row r="338" spans="2:11" x14ac:dyDescent="0.25">
      <c r="B338" s="5" t="str">
        <f>IF(LoanIsGood,IF(ROW()-ROW(PaymentSchedule[[#Headers],[PMT NO]])&gt;ScheduledNumberOfPayments,"",ROW()-ROW(PaymentSchedule[[#Headers],[PMT NO]])),"")</f>
        <v/>
      </c>
      <c r="C338" s="4" t="str">
        <f>IF(PaymentSchedule[[#This Row],[PMT NO]]&lt;&gt;"",EOMONTH(LoanStartDate,ROW(PaymentSchedule[[#This Row],[PMT NO]])-ROW(PaymentSchedule[[#Headers],[PMT NO]])-2)+DAY(LoanStartDate),"")</f>
        <v/>
      </c>
      <c r="D33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8" s="3" t="str">
        <f>IF(PaymentSchedule[[#This Row],[PMT NO]]&lt;&gt;"",ScheduledPayment,"")</f>
        <v/>
      </c>
      <c r="F33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3" t="str">
        <f>IF(PaymentSchedule[[#This Row],[PMT NO]]&lt;&gt;"",PaymentSchedule[[#This Row],[TOTAL PAYMENT]]-PaymentSchedule[[#This Row],[INTEREST]],"")</f>
        <v/>
      </c>
      <c r="I338" s="3" t="str">
        <f>IF(PaymentSchedule[[#This Row],[PMT NO]]&lt;&gt;"",PaymentSchedule[[#This Row],[BEGINNING BALANCE]]*(InterestRate/PaymentsPerYear),"")</f>
        <v/>
      </c>
      <c r="J33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3" t="str">
        <f>IF(PaymentSchedule[[#This Row],[PMT NO]]&lt;&gt;"",SUM(INDEX(PaymentSchedule[INTEREST],1,1):PaymentSchedule[[#This Row],[INTEREST]]),"")</f>
        <v/>
      </c>
    </row>
    <row r="339" spans="2:11" x14ac:dyDescent="0.25">
      <c r="B339" s="5" t="str">
        <f>IF(LoanIsGood,IF(ROW()-ROW(PaymentSchedule[[#Headers],[PMT NO]])&gt;ScheduledNumberOfPayments,"",ROW()-ROW(PaymentSchedule[[#Headers],[PMT NO]])),"")</f>
        <v/>
      </c>
      <c r="C339" s="4" t="str">
        <f>IF(PaymentSchedule[[#This Row],[PMT NO]]&lt;&gt;"",EOMONTH(LoanStartDate,ROW(PaymentSchedule[[#This Row],[PMT NO]])-ROW(PaymentSchedule[[#Headers],[PMT NO]])-2)+DAY(LoanStartDate),"")</f>
        <v/>
      </c>
      <c r="D33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39" s="3" t="str">
        <f>IF(PaymentSchedule[[#This Row],[PMT NO]]&lt;&gt;"",ScheduledPayment,"")</f>
        <v/>
      </c>
      <c r="F33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3" t="str">
        <f>IF(PaymentSchedule[[#This Row],[PMT NO]]&lt;&gt;"",PaymentSchedule[[#This Row],[TOTAL PAYMENT]]-PaymentSchedule[[#This Row],[INTEREST]],"")</f>
        <v/>
      </c>
      <c r="I339" s="3" t="str">
        <f>IF(PaymentSchedule[[#This Row],[PMT NO]]&lt;&gt;"",PaymentSchedule[[#This Row],[BEGINNING BALANCE]]*(InterestRate/PaymentsPerYear),"")</f>
        <v/>
      </c>
      <c r="J33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3" t="str">
        <f>IF(PaymentSchedule[[#This Row],[PMT NO]]&lt;&gt;"",SUM(INDEX(PaymentSchedule[INTEREST],1,1):PaymentSchedule[[#This Row],[INTEREST]]),"")</f>
        <v/>
      </c>
    </row>
    <row r="340" spans="2:11" x14ac:dyDescent="0.25">
      <c r="B340" s="5" t="str">
        <f>IF(LoanIsGood,IF(ROW()-ROW(PaymentSchedule[[#Headers],[PMT NO]])&gt;ScheduledNumberOfPayments,"",ROW()-ROW(PaymentSchedule[[#Headers],[PMT NO]])),"")</f>
        <v/>
      </c>
      <c r="C340" s="4" t="str">
        <f>IF(PaymentSchedule[[#This Row],[PMT NO]]&lt;&gt;"",EOMONTH(LoanStartDate,ROW(PaymentSchedule[[#This Row],[PMT NO]])-ROW(PaymentSchedule[[#Headers],[PMT NO]])-2)+DAY(LoanStartDate),"")</f>
        <v/>
      </c>
      <c r="D34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0" s="3" t="str">
        <f>IF(PaymentSchedule[[#This Row],[PMT NO]]&lt;&gt;"",ScheduledPayment,"")</f>
        <v/>
      </c>
      <c r="F34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3" t="str">
        <f>IF(PaymentSchedule[[#This Row],[PMT NO]]&lt;&gt;"",PaymentSchedule[[#This Row],[TOTAL PAYMENT]]-PaymentSchedule[[#This Row],[INTEREST]],"")</f>
        <v/>
      </c>
      <c r="I340" s="3" t="str">
        <f>IF(PaymentSchedule[[#This Row],[PMT NO]]&lt;&gt;"",PaymentSchedule[[#This Row],[BEGINNING BALANCE]]*(InterestRate/PaymentsPerYear),"")</f>
        <v/>
      </c>
      <c r="J34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3" t="str">
        <f>IF(PaymentSchedule[[#This Row],[PMT NO]]&lt;&gt;"",SUM(INDEX(PaymentSchedule[INTEREST],1,1):PaymentSchedule[[#This Row],[INTEREST]]),"")</f>
        <v/>
      </c>
    </row>
    <row r="341" spans="2:11" x14ac:dyDescent="0.25">
      <c r="B341" s="5" t="str">
        <f>IF(LoanIsGood,IF(ROW()-ROW(PaymentSchedule[[#Headers],[PMT NO]])&gt;ScheduledNumberOfPayments,"",ROW()-ROW(PaymentSchedule[[#Headers],[PMT NO]])),"")</f>
        <v/>
      </c>
      <c r="C341" s="4" t="str">
        <f>IF(PaymentSchedule[[#This Row],[PMT NO]]&lt;&gt;"",EOMONTH(LoanStartDate,ROW(PaymentSchedule[[#This Row],[PMT NO]])-ROW(PaymentSchedule[[#Headers],[PMT NO]])-2)+DAY(LoanStartDate),"")</f>
        <v/>
      </c>
      <c r="D34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1" s="3" t="str">
        <f>IF(PaymentSchedule[[#This Row],[PMT NO]]&lt;&gt;"",ScheduledPayment,"")</f>
        <v/>
      </c>
      <c r="F34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3" t="str">
        <f>IF(PaymentSchedule[[#This Row],[PMT NO]]&lt;&gt;"",PaymentSchedule[[#This Row],[TOTAL PAYMENT]]-PaymentSchedule[[#This Row],[INTEREST]],"")</f>
        <v/>
      </c>
      <c r="I341" s="3" t="str">
        <f>IF(PaymentSchedule[[#This Row],[PMT NO]]&lt;&gt;"",PaymentSchedule[[#This Row],[BEGINNING BALANCE]]*(InterestRate/PaymentsPerYear),"")</f>
        <v/>
      </c>
      <c r="J34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3" t="str">
        <f>IF(PaymentSchedule[[#This Row],[PMT NO]]&lt;&gt;"",SUM(INDEX(PaymentSchedule[INTEREST],1,1):PaymentSchedule[[#This Row],[INTEREST]]),"")</f>
        <v/>
      </c>
    </row>
    <row r="342" spans="2:11" x14ac:dyDescent="0.25">
      <c r="B342" s="5" t="str">
        <f>IF(LoanIsGood,IF(ROW()-ROW(PaymentSchedule[[#Headers],[PMT NO]])&gt;ScheduledNumberOfPayments,"",ROW()-ROW(PaymentSchedule[[#Headers],[PMT NO]])),"")</f>
        <v/>
      </c>
      <c r="C342" s="4" t="str">
        <f>IF(PaymentSchedule[[#This Row],[PMT NO]]&lt;&gt;"",EOMONTH(LoanStartDate,ROW(PaymentSchedule[[#This Row],[PMT NO]])-ROW(PaymentSchedule[[#Headers],[PMT NO]])-2)+DAY(LoanStartDate),"")</f>
        <v/>
      </c>
      <c r="D34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2" s="3" t="str">
        <f>IF(PaymentSchedule[[#This Row],[PMT NO]]&lt;&gt;"",ScheduledPayment,"")</f>
        <v/>
      </c>
      <c r="F34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3" t="str">
        <f>IF(PaymentSchedule[[#This Row],[PMT NO]]&lt;&gt;"",PaymentSchedule[[#This Row],[TOTAL PAYMENT]]-PaymentSchedule[[#This Row],[INTEREST]],"")</f>
        <v/>
      </c>
      <c r="I342" s="3" t="str">
        <f>IF(PaymentSchedule[[#This Row],[PMT NO]]&lt;&gt;"",PaymentSchedule[[#This Row],[BEGINNING BALANCE]]*(InterestRate/PaymentsPerYear),"")</f>
        <v/>
      </c>
      <c r="J34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3" t="str">
        <f>IF(PaymentSchedule[[#This Row],[PMT NO]]&lt;&gt;"",SUM(INDEX(PaymentSchedule[INTEREST],1,1):PaymentSchedule[[#This Row],[INTEREST]]),"")</f>
        <v/>
      </c>
    </row>
    <row r="343" spans="2:11" x14ac:dyDescent="0.25">
      <c r="B343" s="5" t="str">
        <f>IF(LoanIsGood,IF(ROW()-ROW(PaymentSchedule[[#Headers],[PMT NO]])&gt;ScheduledNumberOfPayments,"",ROW()-ROW(PaymentSchedule[[#Headers],[PMT NO]])),"")</f>
        <v/>
      </c>
      <c r="C343" s="4" t="str">
        <f>IF(PaymentSchedule[[#This Row],[PMT NO]]&lt;&gt;"",EOMONTH(LoanStartDate,ROW(PaymentSchedule[[#This Row],[PMT NO]])-ROW(PaymentSchedule[[#Headers],[PMT NO]])-2)+DAY(LoanStartDate),"")</f>
        <v/>
      </c>
      <c r="D34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3" s="3" t="str">
        <f>IF(PaymentSchedule[[#This Row],[PMT NO]]&lt;&gt;"",ScheduledPayment,"")</f>
        <v/>
      </c>
      <c r="F34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3" t="str">
        <f>IF(PaymentSchedule[[#This Row],[PMT NO]]&lt;&gt;"",PaymentSchedule[[#This Row],[TOTAL PAYMENT]]-PaymentSchedule[[#This Row],[INTEREST]],"")</f>
        <v/>
      </c>
      <c r="I343" s="3" t="str">
        <f>IF(PaymentSchedule[[#This Row],[PMT NO]]&lt;&gt;"",PaymentSchedule[[#This Row],[BEGINNING BALANCE]]*(InterestRate/PaymentsPerYear),"")</f>
        <v/>
      </c>
      <c r="J34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3" t="str">
        <f>IF(PaymentSchedule[[#This Row],[PMT NO]]&lt;&gt;"",SUM(INDEX(PaymentSchedule[INTEREST],1,1):PaymentSchedule[[#This Row],[INTEREST]]),"")</f>
        <v/>
      </c>
    </row>
    <row r="344" spans="2:11" x14ac:dyDescent="0.25">
      <c r="B344" s="5" t="str">
        <f>IF(LoanIsGood,IF(ROW()-ROW(PaymentSchedule[[#Headers],[PMT NO]])&gt;ScheduledNumberOfPayments,"",ROW()-ROW(PaymentSchedule[[#Headers],[PMT NO]])),"")</f>
        <v/>
      </c>
      <c r="C344" s="4" t="str">
        <f>IF(PaymentSchedule[[#This Row],[PMT NO]]&lt;&gt;"",EOMONTH(LoanStartDate,ROW(PaymentSchedule[[#This Row],[PMT NO]])-ROW(PaymentSchedule[[#Headers],[PMT NO]])-2)+DAY(LoanStartDate),"")</f>
        <v/>
      </c>
      <c r="D34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4" s="3" t="str">
        <f>IF(PaymentSchedule[[#This Row],[PMT NO]]&lt;&gt;"",ScheduledPayment,"")</f>
        <v/>
      </c>
      <c r="F34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3" t="str">
        <f>IF(PaymentSchedule[[#This Row],[PMT NO]]&lt;&gt;"",PaymentSchedule[[#This Row],[TOTAL PAYMENT]]-PaymentSchedule[[#This Row],[INTEREST]],"")</f>
        <v/>
      </c>
      <c r="I344" s="3" t="str">
        <f>IF(PaymentSchedule[[#This Row],[PMT NO]]&lt;&gt;"",PaymentSchedule[[#This Row],[BEGINNING BALANCE]]*(InterestRate/PaymentsPerYear),"")</f>
        <v/>
      </c>
      <c r="J34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3" t="str">
        <f>IF(PaymentSchedule[[#This Row],[PMT NO]]&lt;&gt;"",SUM(INDEX(PaymentSchedule[INTEREST],1,1):PaymentSchedule[[#This Row],[INTEREST]]),"")</f>
        <v/>
      </c>
    </row>
    <row r="345" spans="2:11" x14ac:dyDescent="0.25">
      <c r="B345" s="5" t="str">
        <f>IF(LoanIsGood,IF(ROW()-ROW(PaymentSchedule[[#Headers],[PMT NO]])&gt;ScheduledNumberOfPayments,"",ROW()-ROW(PaymentSchedule[[#Headers],[PMT NO]])),"")</f>
        <v/>
      </c>
      <c r="C345" s="4" t="str">
        <f>IF(PaymentSchedule[[#This Row],[PMT NO]]&lt;&gt;"",EOMONTH(LoanStartDate,ROW(PaymentSchedule[[#This Row],[PMT NO]])-ROW(PaymentSchedule[[#Headers],[PMT NO]])-2)+DAY(LoanStartDate),"")</f>
        <v/>
      </c>
      <c r="D34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5" s="3" t="str">
        <f>IF(PaymentSchedule[[#This Row],[PMT NO]]&lt;&gt;"",ScheduledPayment,"")</f>
        <v/>
      </c>
      <c r="F34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3" t="str">
        <f>IF(PaymentSchedule[[#This Row],[PMT NO]]&lt;&gt;"",PaymentSchedule[[#This Row],[TOTAL PAYMENT]]-PaymentSchedule[[#This Row],[INTEREST]],"")</f>
        <v/>
      </c>
      <c r="I345" s="3" t="str">
        <f>IF(PaymentSchedule[[#This Row],[PMT NO]]&lt;&gt;"",PaymentSchedule[[#This Row],[BEGINNING BALANCE]]*(InterestRate/PaymentsPerYear),"")</f>
        <v/>
      </c>
      <c r="J34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3" t="str">
        <f>IF(PaymentSchedule[[#This Row],[PMT NO]]&lt;&gt;"",SUM(INDEX(PaymentSchedule[INTEREST],1,1):PaymentSchedule[[#This Row],[INTEREST]]),"")</f>
        <v/>
      </c>
    </row>
    <row r="346" spans="2:11" x14ac:dyDescent="0.25">
      <c r="B346" s="5" t="str">
        <f>IF(LoanIsGood,IF(ROW()-ROW(PaymentSchedule[[#Headers],[PMT NO]])&gt;ScheduledNumberOfPayments,"",ROW()-ROW(PaymentSchedule[[#Headers],[PMT NO]])),"")</f>
        <v/>
      </c>
      <c r="C346" s="4" t="str">
        <f>IF(PaymentSchedule[[#This Row],[PMT NO]]&lt;&gt;"",EOMONTH(LoanStartDate,ROW(PaymentSchedule[[#This Row],[PMT NO]])-ROW(PaymentSchedule[[#Headers],[PMT NO]])-2)+DAY(LoanStartDate),"")</f>
        <v/>
      </c>
      <c r="D34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6" s="3" t="str">
        <f>IF(PaymentSchedule[[#This Row],[PMT NO]]&lt;&gt;"",ScheduledPayment,"")</f>
        <v/>
      </c>
      <c r="F34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3" t="str">
        <f>IF(PaymentSchedule[[#This Row],[PMT NO]]&lt;&gt;"",PaymentSchedule[[#This Row],[TOTAL PAYMENT]]-PaymentSchedule[[#This Row],[INTEREST]],"")</f>
        <v/>
      </c>
      <c r="I346" s="3" t="str">
        <f>IF(PaymentSchedule[[#This Row],[PMT NO]]&lt;&gt;"",PaymentSchedule[[#This Row],[BEGINNING BALANCE]]*(InterestRate/PaymentsPerYear),"")</f>
        <v/>
      </c>
      <c r="J34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3" t="str">
        <f>IF(PaymentSchedule[[#This Row],[PMT NO]]&lt;&gt;"",SUM(INDEX(PaymentSchedule[INTEREST],1,1):PaymentSchedule[[#This Row],[INTEREST]]),"")</f>
        <v/>
      </c>
    </row>
    <row r="347" spans="2:11" x14ac:dyDescent="0.25">
      <c r="B347" s="5" t="str">
        <f>IF(LoanIsGood,IF(ROW()-ROW(PaymentSchedule[[#Headers],[PMT NO]])&gt;ScheduledNumberOfPayments,"",ROW()-ROW(PaymentSchedule[[#Headers],[PMT NO]])),"")</f>
        <v/>
      </c>
      <c r="C347" s="4" t="str">
        <f>IF(PaymentSchedule[[#This Row],[PMT NO]]&lt;&gt;"",EOMONTH(LoanStartDate,ROW(PaymentSchedule[[#This Row],[PMT NO]])-ROW(PaymentSchedule[[#Headers],[PMT NO]])-2)+DAY(LoanStartDate),"")</f>
        <v/>
      </c>
      <c r="D34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7" s="3" t="str">
        <f>IF(PaymentSchedule[[#This Row],[PMT NO]]&lt;&gt;"",ScheduledPayment,"")</f>
        <v/>
      </c>
      <c r="F34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3" t="str">
        <f>IF(PaymentSchedule[[#This Row],[PMT NO]]&lt;&gt;"",PaymentSchedule[[#This Row],[TOTAL PAYMENT]]-PaymentSchedule[[#This Row],[INTEREST]],"")</f>
        <v/>
      </c>
      <c r="I347" s="3" t="str">
        <f>IF(PaymentSchedule[[#This Row],[PMT NO]]&lt;&gt;"",PaymentSchedule[[#This Row],[BEGINNING BALANCE]]*(InterestRate/PaymentsPerYear),"")</f>
        <v/>
      </c>
      <c r="J34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3" t="str">
        <f>IF(PaymentSchedule[[#This Row],[PMT NO]]&lt;&gt;"",SUM(INDEX(PaymentSchedule[INTEREST],1,1):PaymentSchedule[[#This Row],[INTEREST]]),"")</f>
        <v/>
      </c>
    </row>
    <row r="348" spans="2:11" x14ac:dyDescent="0.25">
      <c r="B348" s="5" t="str">
        <f>IF(LoanIsGood,IF(ROW()-ROW(PaymentSchedule[[#Headers],[PMT NO]])&gt;ScheduledNumberOfPayments,"",ROW()-ROW(PaymentSchedule[[#Headers],[PMT NO]])),"")</f>
        <v/>
      </c>
      <c r="C348" s="4" t="str">
        <f>IF(PaymentSchedule[[#This Row],[PMT NO]]&lt;&gt;"",EOMONTH(LoanStartDate,ROW(PaymentSchedule[[#This Row],[PMT NO]])-ROW(PaymentSchedule[[#Headers],[PMT NO]])-2)+DAY(LoanStartDate),"")</f>
        <v/>
      </c>
      <c r="D34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8" s="3" t="str">
        <f>IF(PaymentSchedule[[#This Row],[PMT NO]]&lt;&gt;"",ScheduledPayment,"")</f>
        <v/>
      </c>
      <c r="F34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3" t="str">
        <f>IF(PaymentSchedule[[#This Row],[PMT NO]]&lt;&gt;"",PaymentSchedule[[#This Row],[TOTAL PAYMENT]]-PaymentSchedule[[#This Row],[INTEREST]],"")</f>
        <v/>
      </c>
      <c r="I348" s="3" t="str">
        <f>IF(PaymentSchedule[[#This Row],[PMT NO]]&lt;&gt;"",PaymentSchedule[[#This Row],[BEGINNING BALANCE]]*(InterestRate/PaymentsPerYear),"")</f>
        <v/>
      </c>
      <c r="J34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3" t="str">
        <f>IF(PaymentSchedule[[#This Row],[PMT NO]]&lt;&gt;"",SUM(INDEX(PaymentSchedule[INTEREST],1,1):PaymentSchedule[[#This Row],[INTEREST]]),"")</f>
        <v/>
      </c>
    </row>
    <row r="349" spans="2:11" x14ac:dyDescent="0.25">
      <c r="B349" s="5" t="str">
        <f>IF(LoanIsGood,IF(ROW()-ROW(PaymentSchedule[[#Headers],[PMT NO]])&gt;ScheduledNumberOfPayments,"",ROW()-ROW(PaymentSchedule[[#Headers],[PMT NO]])),"")</f>
        <v/>
      </c>
      <c r="C349" s="4" t="str">
        <f>IF(PaymentSchedule[[#This Row],[PMT NO]]&lt;&gt;"",EOMONTH(LoanStartDate,ROW(PaymentSchedule[[#This Row],[PMT NO]])-ROW(PaymentSchedule[[#Headers],[PMT NO]])-2)+DAY(LoanStartDate),"")</f>
        <v/>
      </c>
      <c r="D34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49" s="3" t="str">
        <f>IF(PaymentSchedule[[#This Row],[PMT NO]]&lt;&gt;"",ScheduledPayment,"")</f>
        <v/>
      </c>
      <c r="F34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3" t="str">
        <f>IF(PaymentSchedule[[#This Row],[PMT NO]]&lt;&gt;"",PaymentSchedule[[#This Row],[TOTAL PAYMENT]]-PaymentSchedule[[#This Row],[INTEREST]],"")</f>
        <v/>
      </c>
      <c r="I349" s="3" t="str">
        <f>IF(PaymentSchedule[[#This Row],[PMT NO]]&lt;&gt;"",PaymentSchedule[[#This Row],[BEGINNING BALANCE]]*(InterestRate/PaymentsPerYear),"")</f>
        <v/>
      </c>
      <c r="J34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3" t="str">
        <f>IF(PaymentSchedule[[#This Row],[PMT NO]]&lt;&gt;"",SUM(INDEX(PaymentSchedule[INTEREST],1,1):PaymentSchedule[[#This Row],[INTEREST]]),"")</f>
        <v/>
      </c>
    </row>
    <row r="350" spans="2:11" x14ac:dyDescent="0.25">
      <c r="B350" s="5" t="str">
        <f>IF(LoanIsGood,IF(ROW()-ROW(PaymentSchedule[[#Headers],[PMT NO]])&gt;ScheduledNumberOfPayments,"",ROW()-ROW(PaymentSchedule[[#Headers],[PMT NO]])),"")</f>
        <v/>
      </c>
      <c r="C350" s="4" t="str">
        <f>IF(PaymentSchedule[[#This Row],[PMT NO]]&lt;&gt;"",EOMONTH(LoanStartDate,ROW(PaymentSchedule[[#This Row],[PMT NO]])-ROW(PaymentSchedule[[#Headers],[PMT NO]])-2)+DAY(LoanStartDate),"")</f>
        <v/>
      </c>
      <c r="D35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0" s="3" t="str">
        <f>IF(PaymentSchedule[[#This Row],[PMT NO]]&lt;&gt;"",ScheduledPayment,"")</f>
        <v/>
      </c>
      <c r="F35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3" t="str">
        <f>IF(PaymentSchedule[[#This Row],[PMT NO]]&lt;&gt;"",PaymentSchedule[[#This Row],[TOTAL PAYMENT]]-PaymentSchedule[[#This Row],[INTEREST]],"")</f>
        <v/>
      </c>
      <c r="I350" s="3" t="str">
        <f>IF(PaymentSchedule[[#This Row],[PMT NO]]&lt;&gt;"",PaymentSchedule[[#This Row],[BEGINNING BALANCE]]*(InterestRate/PaymentsPerYear),"")</f>
        <v/>
      </c>
      <c r="J35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3" t="str">
        <f>IF(PaymentSchedule[[#This Row],[PMT NO]]&lt;&gt;"",SUM(INDEX(PaymentSchedule[INTEREST],1,1):PaymentSchedule[[#This Row],[INTEREST]]),"")</f>
        <v/>
      </c>
    </row>
    <row r="351" spans="2:11" x14ac:dyDescent="0.25">
      <c r="B351" s="5" t="str">
        <f>IF(LoanIsGood,IF(ROW()-ROW(PaymentSchedule[[#Headers],[PMT NO]])&gt;ScheduledNumberOfPayments,"",ROW()-ROW(PaymentSchedule[[#Headers],[PMT NO]])),"")</f>
        <v/>
      </c>
      <c r="C351" s="4" t="str">
        <f>IF(PaymentSchedule[[#This Row],[PMT NO]]&lt;&gt;"",EOMONTH(LoanStartDate,ROW(PaymentSchedule[[#This Row],[PMT NO]])-ROW(PaymentSchedule[[#Headers],[PMT NO]])-2)+DAY(LoanStartDate),"")</f>
        <v/>
      </c>
      <c r="D35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1" s="3" t="str">
        <f>IF(PaymentSchedule[[#This Row],[PMT NO]]&lt;&gt;"",ScheduledPayment,"")</f>
        <v/>
      </c>
      <c r="F35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3" t="str">
        <f>IF(PaymentSchedule[[#This Row],[PMT NO]]&lt;&gt;"",PaymentSchedule[[#This Row],[TOTAL PAYMENT]]-PaymentSchedule[[#This Row],[INTEREST]],"")</f>
        <v/>
      </c>
      <c r="I351" s="3" t="str">
        <f>IF(PaymentSchedule[[#This Row],[PMT NO]]&lt;&gt;"",PaymentSchedule[[#This Row],[BEGINNING BALANCE]]*(InterestRate/PaymentsPerYear),"")</f>
        <v/>
      </c>
      <c r="J35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3" t="str">
        <f>IF(PaymentSchedule[[#This Row],[PMT NO]]&lt;&gt;"",SUM(INDEX(PaymentSchedule[INTEREST],1,1):PaymentSchedule[[#This Row],[INTEREST]]),"")</f>
        <v/>
      </c>
    </row>
    <row r="352" spans="2:11" x14ac:dyDescent="0.25">
      <c r="B352" s="5" t="str">
        <f>IF(LoanIsGood,IF(ROW()-ROW(PaymentSchedule[[#Headers],[PMT NO]])&gt;ScheduledNumberOfPayments,"",ROW()-ROW(PaymentSchedule[[#Headers],[PMT NO]])),"")</f>
        <v/>
      </c>
      <c r="C352" s="4" t="str">
        <f>IF(PaymentSchedule[[#This Row],[PMT NO]]&lt;&gt;"",EOMONTH(LoanStartDate,ROW(PaymentSchedule[[#This Row],[PMT NO]])-ROW(PaymentSchedule[[#Headers],[PMT NO]])-2)+DAY(LoanStartDate),"")</f>
        <v/>
      </c>
      <c r="D35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2" s="3" t="str">
        <f>IF(PaymentSchedule[[#This Row],[PMT NO]]&lt;&gt;"",ScheduledPayment,"")</f>
        <v/>
      </c>
      <c r="F35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3" t="str">
        <f>IF(PaymentSchedule[[#This Row],[PMT NO]]&lt;&gt;"",PaymentSchedule[[#This Row],[TOTAL PAYMENT]]-PaymentSchedule[[#This Row],[INTEREST]],"")</f>
        <v/>
      </c>
      <c r="I352" s="3" t="str">
        <f>IF(PaymentSchedule[[#This Row],[PMT NO]]&lt;&gt;"",PaymentSchedule[[#This Row],[BEGINNING BALANCE]]*(InterestRate/PaymentsPerYear),"")</f>
        <v/>
      </c>
      <c r="J35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3" t="str">
        <f>IF(PaymentSchedule[[#This Row],[PMT NO]]&lt;&gt;"",SUM(INDEX(PaymentSchedule[INTEREST],1,1):PaymentSchedule[[#This Row],[INTEREST]]),"")</f>
        <v/>
      </c>
    </row>
    <row r="353" spans="2:11" x14ac:dyDescent="0.25">
      <c r="B353" s="5" t="str">
        <f>IF(LoanIsGood,IF(ROW()-ROW(PaymentSchedule[[#Headers],[PMT NO]])&gt;ScheduledNumberOfPayments,"",ROW()-ROW(PaymentSchedule[[#Headers],[PMT NO]])),"")</f>
        <v/>
      </c>
      <c r="C353" s="4" t="str">
        <f>IF(PaymentSchedule[[#This Row],[PMT NO]]&lt;&gt;"",EOMONTH(LoanStartDate,ROW(PaymentSchedule[[#This Row],[PMT NO]])-ROW(PaymentSchedule[[#Headers],[PMT NO]])-2)+DAY(LoanStartDate),"")</f>
        <v/>
      </c>
      <c r="D35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3" s="3" t="str">
        <f>IF(PaymentSchedule[[#This Row],[PMT NO]]&lt;&gt;"",ScheduledPayment,"")</f>
        <v/>
      </c>
      <c r="F35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3" t="str">
        <f>IF(PaymentSchedule[[#This Row],[PMT NO]]&lt;&gt;"",PaymentSchedule[[#This Row],[TOTAL PAYMENT]]-PaymentSchedule[[#This Row],[INTEREST]],"")</f>
        <v/>
      </c>
      <c r="I353" s="3" t="str">
        <f>IF(PaymentSchedule[[#This Row],[PMT NO]]&lt;&gt;"",PaymentSchedule[[#This Row],[BEGINNING BALANCE]]*(InterestRate/PaymentsPerYear),"")</f>
        <v/>
      </c>
      <c r="J35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3" t="str">
        <f>IF(PaymentSchedule[[#This Row],[PMT NO]]&lt;&gt;"",SUM(INDEX(PaymentSchedule[INTEREST],1,1):PaymentSchedule[[#This Row],[INTEREST]]),"")</f>
        <v/>
      </c>
    </row>
    <row r="354" spans="2:11" x14ac:dyDescent="0.25">
      <c r="B354" s="5" t="str">
        <f>IF(LoanIsGood,IF(ROW()-ROW(PaymentSchedule[[#Headers],[PMT NO]])&gt;ScheduledNumberOfPayments,"",ROW()-ROW(PaymentSchedule[[#Headers],[PMT NO]])),"")</f>
        <v/>
      </c>
      <c r="C354" s="4" t="str">
        <f>IF(PaymentSchedule[[#This Row],[PMT NO]]&lt;&gt;"",EOMONTH(LoanStartDate,ROW(PaymentSchedule[[#This Row],[PMT NO]])-ROW(PaymentSchedule[[#Headers],[PMT NO]])-2)+DAY(LoanStartDate),"")</f>
        <v/>
      </c>
      <c r="D35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4" s="3" t="str">
        <f>IF(PaymentSchedule[[#This Row],[PMT NO]]&lt;&gt;"",ScheduledPayment,"")</f>
        <v/>
      </c>
      <c r="F35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3" t="str">
        <f>IF(PaymentSchedule[[#This Row],[PMT NO]]&lt;&gt;"",PaymentSchedule[[#This Row],[TOTAL PAYMENT]]-PaymentSchedule[[#This Row],[INTEREST]],"")</f>
        <v/>
      </c>
      <c r="I354" s="3" t="str">
        <f>IF(PaymentSchedule[[#This Row],[PMT NO]]&lt;&gt;"",PaymentSchedule[[#This Row],[BEGINNING BALANCE]]*(InterestRate/PaymentsPerYear),"")</f>
        <v/>
      </c>
      <c r="J35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3" t="str">
        <f>IF(PaymentSchedule[[#This Row],[PMT NO]]&lt;&gt;"",SUM(INDEX(PaymentSchedule[INTEREST],1,1):PaymentSchedule[[#This Row],[INTEREST]]),"")</f>
        <v/>
      </c>
    </row>
    <row r="355" spans="2:11" x14ac:dyDescent="0.25">
      <c r="B355" s="5" t="str">
        <f>IF(LoanIsGood,IF(ROW()-ROW(PaymentSchedule[[#Headers],[PMT NO]])&gt;ScheduledNumberOfPayments,"",ROW()-ROW(PaymentSchedule[[#Headers],[PMT NO]])),"")</f>
        <v/>
      </c>
      <c r="C355" s="4" t="str">
        <f>IF(PaymentSchedule[[#This Row],[PMT NO]]&lt;&gt;"",EOMONTH(LoanStartDate,ROW(PaymentSchedule[[#This Row],[PMT NO]])-ROW(PaymentSchedule[[#Headers],[PMT NO]])-2)+DAY(LoanStartDate),"")</f>
        <v/>
      </c>
      <c r="D35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5" s="3" t="str">
        <f>IF(PaymentSchedule[[#This Row],[PMT NO]]&lt;&gt;"",ScheduledPayment,"")</f>
        <v/>
      </c>
      <c r="F35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3" t="str">
        <f>IF(PaymentSchedule[[#This Row],[PMT NO]]&lt;&gt;"",PaymentSchedule[[#This Row],[TOTAL PAYMENT]]-PaymentSchedule[[#This Row],[INTEREST]],"")</f>
        <v/>
      </c>
      <c r="I355" s="3" t="str">
        <f>IF(PaymentSchedule[[#This Row],[PMT NO]]&lt;&gt;"",PaymentSchedule[[#This Row],[BEGINNING BALANCE]]*(InterestRate/PaymentsPerYear),"")</f>
        <v/>
      </c>
      <c r="J35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3" t="str">
        <f>IF(PaymentSchedule[[#This Row],[PMT NO]]&lt;&gt;"",SUM(INDEX(PaymentSchedule[INTEREST],1,1):PaymentSchedule[[#This Row],[INTEREST]]),"")</f>
        <v/>
      </c>
    </row>
    <row r="356" spans="2:11" x14ac:dyDescent="0.25">
      <c r="B356" s="5" t="str">
        <f>IF(LoanIsGood,IF(ROW()-ROW(PaymentSchedule[[#Headers],[PMT NO]])&gt;ScheduledNumberOfPayments,"",ROW()-ROW(PaymentSchedule[[#Headers],[PMT NO]])),"")</f>
        <v/>
      </c>
      <c r="C356" s="4" t="str">
        <f>IF(PaymentSchedule[[#This Row],[PMT NO]]&lt;&gt;"",EOMONTH(LoanStartDate,ROW(PaymentSchedule[[#This Row],[PMT NO]])-ROW(PaymentSchedule[[#Headers],[PMT NO]])-2)+DAY(LoanStartDate),"")</f>
        <v/>
      </c>
      <c r="D35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6" s="3" t="str">
        <f>IF(PaymentSchedule[[#This Row],[PMT NO]]&lt;&gt;"",ScheduledPayment,"")</f>
        <v/>
      </c>
      <c r="F35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3" t="str">
        <f>IF(PaymentSchedule[[#This Row],[PMT NO]]&lt;&gt;"",PaymentSchedule[[#This Row],[TOTAL PAYMENT]]-PaymentSchedule[[#This Row],[INTEREST]],"")</f>
        <v/>
      </c>
      <c r="I356" s="3" t="str">
        <f>IF(PaymentSchedule[[#This Row],[PMT NO]]&lt;&gt;"",PaymentSchedule[[#This Row],[BEGINNING BALANCE]]*(InterestRate/PaymentsPerYear),"")</f>
        <v/>
      </c>
      <c r="J35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3" t="str">
        <f>IF(PaymentSchedule[[#This Row],[PMT NO]]&lt;&gt;"",SUM(INDEX(PaymentSchedule[INTEREST],1,1):PaymentSchedule[[#This Row],[INTEREST]]),"")</f>
        <v/>
      </c>
    </row>
    <row r="357" spans="2:11" x14ac:dyDescent="0.25">
      <c r="B357" s="5" t="str">
        <f>IF(LoanIsGood,IF(ROW()-ROW(PaymentSchedule[[#Headers],[PMT NO]])&gt;ScheduledNumberOfPayments,"",ROW()-ROW(PaymentSchedule[[#Headers],[PMT NO]])),"")</f>
        <v/>
      </c>
      <c r="C357" s="4" t="str">
        <f>IF(PaymentSchedule[[#This Row],[PMT NO]]&lt;&gt;"",EOMONTH(LoanStartDate,ROW(PaymentSchedule[[#This Row],[PMT NO]])-ROW(PaymentSchedule[[#Headers],[PMT NO]])-2)+DAY(LoanStartDate),"")</f>
        <v/>
      </c>
      <c r="D35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7" s="3" t="str">
        <f>IF(PaymentSchedule[[#This Row],[PMT NO]]&lt;&gt;"",ScheduledPayment,"")</f>
        <v/>
      </c>
      <c r="F35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3" t="str">
        <f>IF(PaymentSchedule[[#This Row],[PMT NO]]&lt;&gt;"",PaymentSchedule[[#This Row],[TOTAL PAYMENT]]-PaymentSchedule[[#This Row],[INTEREST]],"")</f>
        <v/>
      </c>
      <c r="I357" s="3" t="str">
        <f>IF(PaymentSchedule[[#This Row],[PMT NO]]&lt;&gt;"",PaymentSchedule[[#This Row],[BEGINNING BALANCE]]*(InterestRate/PaymentsPerYear),"")</f>
        <v/>
      </c>
      <c r="J35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3" t="str">
        <f>IF(PaymentSchedule[[#This Row],[PMT NO]]&lt;&gt;"",SUM(INDEX(PaymentSchedule[INTEREST],1,1):PaymentSchedule[[#This Row],[INTEREST]]),"")</f>
        <v/>
      </c>
    </row>
    <row r="358" spans="2:11" x14ac:dyDescent="0.25">
      <c r="B358" s="5" t="str">
        <f>IF(LoanIsGood,IF(ROW()-ROW(PaymentSchedule[[#Headers],[PMT NO]])&gt;ScheduledNumberOfPayments,"",ROW()-ROW(PaymentSchedule[[#Headers],[PMT NO]])),"")</f>
        <v/>
      </c>
      <c r="C358" s="4" t="str">
        <f>IF(PaymentSchedule[[#This Row],[PMT NO]]&lt;&gt;"",EOMONTH(LoanStartDate,ROW(PaymentSchedule[[#This Row],[PMT NO]])-ROW(PaymentSchedule[[#Headers],[PMT NO]])-2)+DAY(LoanStartDate),"")</f>
        <v/>
      </c>
      <c r="D35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8" s="3" t="str">
        <f>IF(PaymentSchedule[[#This Row],[PMT NO]]&lt;&gt;"",ScheduledPayment,"")</f>
        <v/>
      </c>
      <c r="F35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3" t="str">
        <f>IF(PaymentSchedule[[#This Row],[PMT NO]]&lt;&gt;"",PaymentSchedule[[#This Row],[TOTAL PAYMENT]]-PaymentSchedule[[#This Row],[INTEREST]],"")</f>
        <v/>
      </c>
      <c r="I358" s="3" t="str">
        <f>IF(PaymentSchedule[[#This Row],[PMT NO]]&lt;&gt;"",PaymentSchedule[[#This Row],[BEGINNING BALANCE]]*(InterestRate/PaymentsPerYear),"")</f>
        <v/>
      </c>
      <c r="J35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3" t="str">
        <f>IF(PaymentSchedule[[#This Row],[PMT NO]]&lt;&gt;"",SUM(INDEX(PaymentSchedule[INTEREST],1,1):PaymentSchedule[[#This Row],[INTEREST]]),"")</f>
        <v/>
      </c>
    </row>
    <row r="359" spans="2:11" x14ac:dyDescent="0.25">
      <c r="B359" s="5" t="str">
        <f>IF(LoanIsGood,IF(ROW()-ROW(PaymentSchedule[[#Headers],[PMT NO]])&gt;ScheduledNumberOfPayments,"",ROW()-ROW(PaymentSchedule[[#Headers],[PMT NO]])),"")</f>
        <v/>
      </c>
      <c r="C359" s="4" t="str">
        <f>IF(PaymentSchedule[[#This Row],[PMT NO]]&lt;&gt;"",EOMONTH(LoanStartDate,ROW(PaymentSchedule[[#This Row],[PMT NO]])-ROW(PaymentSchedule[[#Headers],[PMT NO]])-2)+DAY(LoanStartDate),"")</f>
        <v/>
      </c>
      <c r="D35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59" s="3" t="str">
        <f>IF(PaymentSchedule[[#This Row],[PMT NO]]&lt;&gt;"",ScheduledPayment,"")</f>
        <v/>
      </c>
      <c r="F35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3" t="str">
        <f>IF(PaymentSchedule[[#This Row],[PMT NO]]&lt;&gt;"",PaymentSchedule[[#This Row],[TOTAL PAYMENT]]-PaymentSchedule[[#This Row],[INTEREST]],"")</f>
        <v/>
      </c>
      <c r="I359" s="3" t="str">
        <f>IF(PaymentSchedule[[#This Row],[PMT NO]]&lt;&gt;"",PaymentSchedule[[#This Row],[BEGINNING BALANCE]]*(InterestRate/PaymentsPerYear),"")</f>
        <v/>
      </c>
      <c r="J35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3" t="str">
        <f>IF(PaymentSchedule[[#This Row],[PMT NO]]&lt;&gt;"",SUM(INDEX(PaymentSchedule[INTEREST],1,1):PaymentSchedule[[#This Row],[INTEREST]]),"")</f>
        <v/>
      </c>
    </row>
    <row r="360" spans="2:11" x14ac:dyDescent="0.25">
      <c r="B360" s="5" t="str">
        <f>IF(LoanIsGood,IF(ROW()-ROW(PaymentSchedule[[#Headers],[PMT NO]])&gt;ScheduledNumberOfPayments,"",ROW()-ROW(PaymentSchedule[[#Headers],[PMT NO]])),"")</f>
        <v/>
      </c>
      <c r="C360" s="4" t="str">
        <f>IF(PaymentSchedule[[#This Row],[PMT NO]]&lt;&gt;"",EOMONTH(LoanStartDate,ROW(PaymentSchedule[[#This Row],[PMT NO]])-ROW(PaymentSchedule[[#Headers],[PMT NO]])-2)+DAY(LoanStartDate),"")</f>
        <v/>
      </c>
      <c r="D36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0" s="3" t="str">
        <f>IF(PaymentSchedule[[#This Row],[PMT NO]]&lt;&gt;"",ScheduledPayment,"")</f>
        <v/>
      </c>
      <c r="F36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3" t="str">
        <f>IF(PaymentSchedule[[#This Row],[PMT NO]]&lt;&gt;"",PaymentSchedule[[#This Row],[TOTAL PAYMENT]]-PaymentSchedule[[#This Row],[INTEREST]],"")</f>
        <v/>
      </c>
      <c r="I360" s="3" t="str">
        <f>IF(PaymentSchedule[[#This Row],[PMT NO]]&lt;&gt;"",PaymentSchedule[[#This Row],[BEGINNING BALANCE]]*(InterestRate/PaymentsPerYear),"")</f>
        <v/>
      </c>
      <c r="J36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3" t="str">
        <f>IF(PaymentSchedule[[#This Row],[PMT NO]]&lt;&gt;"",SUM(INDEX(PaymentSchedule[INTEREST],1,1):PaymentSchedule[[#This Row],[INTEREST]]),"")</f>
        <v/>
      </c>
    </row>
    <row r="361" spans="2:11" x14ac:dyDescent="0.25">
      <c r="B361" s="5" t="str">
        <f>IF(LoanIsGood,IF(ROW()-ROW(PaymentSchedule[[#Headers],[PMT NO]])&gt;ScheduledNumberOfPayments,"",ROW()-ROW(PaymentSchedule[[#Headers],[PMT NO]])),"")</f>
        <v/>
      </c>
      <c r="C361" s="4" t="str">
        <f>IF(PaymentSchedule[[#This Row],[PMT NO]]&lt;&gt;"",EOMONTH(LoanStartDate,ROW(PaymentSchedule[[#This Row],[PMT NO]])-ROW(PaymentSchedule[[#Headers],[PMT NO]])-2)+DAY(LoanStartDate),"")</f>
        <v/>
      </c>
      <c r="D36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1" s="3" t="str">
        <f>IF(PaymentSchedule[[#This Row],[PMT NO]]&lt;&gt;"",ScheduledPayment,"")</f>
        <v/>
      </c>
      <c r="F36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3" t="str">
        <f>IF(PaymentSchedule[[#This Row],[PMT NO]]&lt;&gt;"",PaymentSchedule[[#This Row],[TOTAL PAYMENT]]-PaymentSchedule[[#This Row],[INTEREST]],"")</f>
        <v/>
      </c>
      <c r="I361" s="3" t="str">
        <f>IF(PaymentSchedule[[#This Row],[PMT NO]]&lt;&gt;"",PaymentSchedule[[#This Row],[BEGINNING BALANCE]]*(InterestRate/PaymentsPerYear),"")</f>
        <v/>
      </c>
      <c r="J36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3" t="str">
        <f>IF(PaymentSchedule[[#This Row],[PMT NO]]&lt;&gt;"",SUM(INDEX(PaymentSchedule[INTEREST],1,1):PaymentSchedule[[#This Row],[INTEREST]]),"")</f>
        <v/>
      </c>
    </row>
    <row r="362" spans="2:11" x14ac:dyDescent="0.25">
      <c r="B362" s="5" t="str">
        <f>IF(LoanIsGood,IF(ROW()-ROW(PaymentSchedule[[#Headers],[PMT NO]])&gt;ScheduledNumberOfPayments,"",ROW()-ROW(PaymentSchedule[[#Headers],[PMT NO]])),"")</f>
        <v/>
      </c>
      <c r="C362" s="4" t="str">
        <f>IF(PaymentSchedule[[#This Row],[PMT NO]]&lt;&gt;"",EOMONTH(LoanStartDate,ROW(PaymentSchedule[[#This Row],[PMT NO]])-ROW(PaymentSchedule[[#Headers],[PMT NO]])-2)+DAY(LoanStartDate),"")</f>
        <v/>
      </c>
      <c r="D362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2" s="3" t="str">
        <f>IF(PaymentSchedule[[#This Row],[PMT NO]]&lt;&gt;"",ScheduledPayment,"")</f>
        <v/>
      </c>
      <c r="F362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3" t="str">
        <f>IF(PaymentSchedule[[#This Row],[PMT NO]]&lt;&gt;"",PaymentSchedule[[#This Row],[TOTAL PAYMENT]]-PaymentSchedule[[#This Row],[INTEREST]],"")</f>
        <v/>
      </c>
      <c r="I362" s="3" t="str">
        <f>IF(PaymentSchedule[[#This Row],[PMT NO]]&lt;&gt;"",PaymentSchedule[[#This Row],[BEGINNING BALANCE]]*(InterestRate/PaymentsPerYear),"")</f>
        <v/>
      </c>
      <c r="J362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3" t="str">
        <f>IF(PaymentSchedule[[#This Row],[PMT NO]]&lt;&gt;"",SUM(INDEX(PaymentSchedule[INTEREST],1,1):PaymentSchedule[[#This Row],[INTEREST]]),"")</f>
        <v/>
      </c>
    </row>
    <row r="363" spans="2:11" x14ac:dyDescent="0.25">
      <c r="B363" s="5" t="str">
        <f>IF(LoanIsGood,IF(ROW()-ROW(PaymentSchedule[[#Headers],[PMT NO]])&gt;ScheduledNumberOfPayments,"",ROW()-ROW(PaymentSchedule[[#Headers],[PMT NO]])),"")</f>
        <v/>
      </c>
      <c r="C363" s="4" t="str">
        <f>IF(PaymentSchedule[[#This Row],[PMT NO]]&lt;&gt;"",EOMONTH(LoanStartDate,ROW(PaymentSchedule[[#This Row],[PMT NO]])-ROW(PaymentSchedule[[#Headers],[PMT NO]])-2)+DAY(LoanStartDate),"")</f>
        <v/>
      </c>
      <c r="D363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3" s="3" t="str">
        <f>IF(PaymentSchedule[[#This Row],[PMT NO]]&lt;&gt;"",ScheduledPayment,"")</f>
        <v/>
      </c>
      <c r="F363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3" t="str">
        <f>IF(PaymentSchedule[[#This Row],[PMT NO]]&lt;&gt;"",PaymentSchedule[[#This Row],[TOTAL PAYMENT]]-PaymentSchedule[[#This Row],[INTEREST]],"")</f>
        <v/>
      </c>
      <c r="I363" s="3" t="str">
        <f>IF(PaymentSchedule[[#This Row],[PMT NO]]&lt;&gt;"",PaymentSchedule[[#This Row],[BEGINNING BALANCE]]*(InterestRate/PaymentsPerYear),"")</f>
        <v/>
      </c>
      <c r="J363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3" t="str">
        <f>IF(PaymentSchedule[[#This Row],[PMT NO]]&lt;&gt;"",SUM(INDEX(PaymentSchedule[INTEREST],1,1):PaymentSchedule[[#This Row],[INTEREST]]),"")</f>
        <v/>
      </c>
    </row>
    <row r="364" spans="2:11" x14ac:dyDescent="0.25">
      <c r="B364" s="5" t="str">
        <f>IF(LoanIsGood,IF(ROW()-ROW(PaymentSchedule[[#Headers],[PMT NO]])&gt;ScheduledNumberOfPayments,"",ROW()-ROW(PaymentSchedule[[#Headers],[PMT NO]])),"")</f>
        <v/>
      </c>
      <c r="C364" s="4" t="str">
        <f>IF(PaymentSchedule[[#This Row],[PMT NO]]&lt;&gt;"",EOMONTH(LoanStartDate,ROW(PaymentSchedule[[#This Row],[PMT NO]])-ROW(PaymentSchedule[[#Headers],[PMT NO]])-2)+DAY(LoanStartDate),"")</f>
        <v/>
      </c>
      <c r="D364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4" s="3" t="str">
        <f>IF(PaymentSchedule[[#This Row],[PMT NO]]&lt;&gt;"",ScheduledPayment,"")</f>
        <v/>
      </c>
      <c r="F364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3" t="str">
        <f>IF(PaymentSchedule[[#This Row],[PMT NO]]&lt;&gt;"",PaymentSchedule[[#This Row],[TOTAL PAYMENT]]-PaymentSchedule[[#This Row],[INTEREST]],"")</f>
        <v/>
      </c>
      <c r="I364" s="3" t="str">
        <f>IF(PaymentSchedule[[#This Row],[PMT NO]]&lt;&gt;"",PaymentSchedule[[#This Row],[BEGINNING BALANCE]]*(InterestRate/PaymentsPerYear),"")</f>
        <v/>
      </c>
      <c r="J364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3" t="str">
        <f>IF(PaymentSchedule[[#This Row],[PMT NO]]&lt;&gt;"",SUM(INDEX(PaymentSchedule[INTEREST],1,1):PaymentSchedule[[#This Row],[INTEREST]]),"")</f>
        <v/>
      </c>
    </row>
    <row r="365" spans="2:11" x14ac:dyDescent="0.25">
      <c r="B365" s="5" t="str">
        <f>IF(LoanIsGood,IF(ROW()-ROW(PaymentSchedule[[#Headers],[PMT NO]])&gt;ScheduledNumberOfPayments,"",ROW()-ROW(PaymentSchedule[[#Headers],[PMT NO]])),"")</f>
        <v/>
      </c>
      <c r="C365" s="4" t="str">
        <f>IF(PaymentSchedule[[#This Row],[PMT NO]]&lt;&gt;"",EOMONTH(LoanStartDate,ROW(PaymentSchedule[[#This Row],[PMT NO]])-ROW(PaymentSchedule[[#Headers],[PMT NO]])-2)+DAY(LoanStartDate),"")</f>
        <v/>
      </c>
      <c r="D365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5" s="3" t="str">
        <f>IF(PaymentSchedule[[#This Row],[PMT NO]]&lt;&gt;"",ScheduledPayment,"")</f>
        <v/>
      </c>
      <c r="F365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3" t="str">
        <f>IF(PaymentSchedule[[#This Row],[PMT NO]]&lt;&gt;"",PaymentSchedule[[#This Row],[TOTAL PAYMENT]]-PaymentSchedule[[#This Row],[INTEREST]],"")</f>
        <v/>
      </c>
      <c r="I365" s="3" t="str">
        <f>IF(PaymentSchedule[[#This Row],[PMT NO]]&lt;&gt;"",PaymentSchedule[[#This Row],[BEGINNING BALANCE]]*(InterestRate/PaymentsPerYear),"")</f>
        <v/>
      </c>
      <c r="J365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3" t="str">
        <f>IF(PaymentSchedule[[#This Row],[PMT NO]]&lt;&gt;"",SUM(INDEX(PaymentSchedule[INTEREST],1,1):PaymentSchedule[[#This Row],[INTEREST]]),"")</f>
        <v/>
      </c>
    </row>
    <row r="366" spans="2:11" x14ac:dyDescent="0.25">
      <c r="B366" s="5" t="str">
        <f>IF(LoanIsGood,IF(ROW()-ROW(PaymentSchedule[[#Headers],[PMT NO]])&gt;ScheduledNumberOfPayments,"",ROW()-ROW(PaymentSchedule[[#Headers],[PMT NO]])),"")</f>
        <v/>
      </c>
      <c r="C366" s="4" t="str">
        <f>IF(PaymentSchedule[[#This Row],[PMT NO]]&lt;&gt;"",EOMONTH(LoanStartDate,ROW(PaymentSchedule[[#This Row],[PMT NO]])-ROW(PaymentSchedule[[#Headers],[PMT NO]])-2)+DAY(LoanStartDate),"")</f>
        <v/>
      </c>
      <c r="D366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6" s="3" t="str">
        <f>IF(PaymentSchedule[[#This Row],[PMT NO]]&lt;&gt;"",ScheduledPayment,"")</f>
        <v/>
      </c>
      <c r="F366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3" t="str">
        <f>IF(PaymentSchedule[[#This Row],[PMT NO]]&lt;&gt;"",PaymentSchedule[[#This Row],[TOTAL PAYMENT]]-PaymentSchedule[[#This Row],[INTEREST]],"")</f>
        <v/>
      </c>
      <c r="I366" s="3" t="str">
        <f>IF(PaymentSchedule[[#This Row],[PMT NO]]&lt;&gt;"",PaymentSchedule[[#This Row],[BEGINNING BALANCE]]*(InterestRate/PaymentsPerYear),"")</f>
        <v/>
      </c>
      <c r="J366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3" t="str">
        <f>IF(PaymentSchedule[[#This Row],[PMT NO]]&lt;&gt;"",SUM(INDEX(PaymentSchedule[INTEREST],1,1):PaymentSchedule[[#This Row],[INTEREST]]),"")</f>
        <v/>
      </c>
    </row>
    <row r="367" spans="2:11" x14ac:dyDescent="0.25">
      <c r="B367" s="5" t="str">
        <f>IF(LoanIsGood,IF(ROW()-ROW(PaymentSchedule[[#Headers],[PMT NO]])&gt;ScheduledNumberOfPayments,"",ROW()-ROW(PaymentSchedule[[#Headers],[PMT NO]])),"")</f>
        <v/>
      </c>
      <c r="C367" s="4" t="str">
        <f>IF(PaymentSchedule[[#This Row],[PMT NO]]&lt;&gt;"",EOMONTH(LoanStartDate,ROW(PaymentSchedule[[#This Row],[PMT NO]])-ROW(PaymentSchedule[[#Headers],[PMT NO]])-2)+DAY(LoanStartDate),"")</f>
        <v/>
      </c>
      <c r="D367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7" s="3" t="str">
        <f>IF(PaymentSchedule[[#This Row],[PMT NO]]&lt;&gt;"",ScheduledPayment,"")</f>
        <v/>
      </c>
      <c r="F367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3" t="str">
        <f>IF(PaymentSchedule[[#This Row],[PMT NO]]&lt;&gt;"",PaymentSchedule[[#This Row],[TOTAL PAYMENT]]-PaymentSchedule[[#This Row],[INTEREST]],"")</f>
        <v/>
      </c>
      <c r="I367" s="3" t="str">
        <f>IF(PaymentSchedule[[#This Row],[PMT NO]]&lt;&gt;"",PaymentSchedule[[#This Row],[BEGINNING BALANCE]]*(InterestRate/PaymentsPerYear),"")</f>
        <v/>
      </c>
      <c r="J367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3" t="str">
        <f>IF(PaymentSchedule[[#This Row],[PMT NO]]&lt;&gt;"",SUM(INDEX(PaymentSchedule[INTEREST],1,1):PaymentSchedule[[#This Row],[INTEREST]]),"")</f>
        <v/>
      </c>
    </row>
    <row r="368" spans="2:11" x14ac:dyDescent="0.25">
      <c r="B368" s="5" t="str">
        <f>IF(LoanIsGood,IF(ROW()-ROW(PaymentSchedule[[#Headers],[PMT NO]])&gt;ScheduledNumberOfPayments,"",ROW()-ROW(PaymentSchedule[[#Headers],[PMT NO]])),"")</f>
        <v/>
      </c>
      <c r="C368" s="4" t="str">
        <f>IF(PaymentSchedule[[#This Row],[PMT NO]]&lt;&gt;"",EOMONTH(LoanStartDate,ROW(PaymentSchedule[[#This Row],[PMT NO]])-ROW(PaymentSchedule[[#Headers],[PMT NO]])-2)+DAY(LoanStartDate),"")</f>
        <v/>
      </c>
      <c r="D368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8" s="3" t="str">
        <f>IF(PaymentSchedule[[#This Row],[PMT NO]]&lt;&gt;"",ScheduledPayment,"")</f>
        <v/>
      </c>
      <c r="F368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3" t="str">
        <f>IF(PaymentSchedule[[#This Row],[PMT NO]]&lt;&gt;"",PaymentSchedule[[#This Row],[TOTAL PAYMENT]]-PaymentSchedule[[#This Row],[INTEREST]],"")</f>
        <v/>
      </c>
      <c r="I368" s="3" t="str">
        <f>IF(PaymentSchedule[[#This Row],[PMT NO]]&lt;&gt;"",PaymentSchedule[[#This Row],[BEGINNING BALANCE]]*(InterestRate/PaymentsPerYear),"")</f>
        <v/>
      </c>
      <c r="J368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3" t="str">
        <f>IF(PaymentSchedule[[#This Row],[PMT NO]]&lt;&gt;"",SUM(INDEX(PaymentSchedule[INTEREST],1,1):PaymentSchedule[[#This Row],[INTEREST]]),"")</f>
        <v/>
      </c>
    </row>
    <row r="369" spans="2:11" x14ac:dyDescent="0.25">
      <c r="B369" s="5" t="str">
        <f>IF(LoanIsGood,IF(ROW()-ROW(PaymentSchedule[[#Headers],[PMT NO]])&gt;ScheduledNumberOfPayments,"",ROW()-ROW(PaymentSchedule[[#Headers],[PMT NO]])),"")</f>
        <v/>
      </c>
      <c r="C369" s="4" t="str">
        <f>IF(PaymentSchedule[[#This Row],[PMT NO]]&lt;&gt;"",EOMONTH(LoanStartDate,ROW(PaymentSchedule[[#This Row],[PMT NO]])-ROW(PaymentSchedule[[#Headers],[PMT NO]])-2)+DAY(LoanStartDate),"")</f>
        <v/>
      </c>
      <c r="D369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69" s="3" t="str">
        <f>IF(PaymentSchedule[[#This Row],[PMT NO]]&lt;&gt;"",ScheduledPayment,"")</f>
        <v/>
      </c>
      <c r="F369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3" t="str">
        <f>IF(PaymentSchedule[[#This Row],[PMT NO]]&lt;&gt;"",PaymentSchedule[[#This Row],[TOTAL PAYMENT]]-PaymentSchedule[[#This Row],[INTEREST]],"")</f>
        <v/>
      </c>
      <c r="I369" s="3" t="str">
        <f>IF(PaymentSchedule[[#This Row],[PMT NO]]&lt;&gt;"",PaymentSchedule[[#This Row],[BEGINNING BALANCE]]*(InterestRate/PaymentsPerYear),"")</f>
        <v/>
      </c>
      <c r="J369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3" t="str">
        <f>IF(PaymentSchedule[[#This Row],[PMT NO]]&lt;&gt;"",SUM(INDEX(PaymentSchedule[INTEREST],1,1):PaymentSchedule[[#This Row],[INTEREST]]),"")</f>
        <v/>
      </c>
    </row>
    <row r="370" spans="2:11" x14ac:dyDescent="0.25">
      <c r="B370" s="5" t="str">
        <f>IF(LoanIsGood,IF(ROW()-ROW(PaymentSchedule[[#Headers],[PMT NO]])&gt;ScheduledNumberOfPayments,"",ROW()-ROW(PaymentSchedule[[#Headers],[PMT NO]])),"")</f>
        <v/>
      </c>
      <c r="C370" s="4" t="str">
        <f>IF(PaymentSchedule[[#This Row],[PMT NO]]&lt;&gt;"",EOMONTH(LoanStartDate,ROW(PaymentSchedule[[#This Row],[PMT NO]])-ROW(PaymentSchedule[[#Headers],[PMT NO]])-2)+DAY(LoanStartDate),"")</f>
        <v/>
      </c>
      <c r="D370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0" s="3" t="str">
        <f>IF(PaymentSchedule[[#This Row],[PMT NO]]&lt;&gt;"",ScheduledPayment,"")</f>
        <v/>
      </c>
      <c r="F370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3" t="str">
        <f>IF(PaymentSchedule[[#This Row],[PMT NO]]&lt;&gt;"",PaymentSchedule[[#This Row],[TOTAL PAYMENT]]-PaymentSchedule[[#This Row],[INTEREST]],"")</f>
        <v/>
      </c>
      <c r="I370" s="3" t="str">
        <f>IF(PaymentSchedule[[#This Row],[PMT NO]]&lt;&gt;"",PaymentSchedule[[#This Row],[BEGINNING BALANCE]]*(InterestRate/PaymentsPerYear),"")</f>
        <v/>
      </c>
      <c r="J370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3" t="str">
        <f>IF(PaymentSchedule[[#This Row],[PMT NO]]&lt;&gt;"",SUM(INDEX(PaymentSchedule[INTEREST],1,1):PaymentSchedule[[#This Row],[INTEREST]]),"")</f>
        <v/>
      </c>
    </row>
    <row r="371" spans="2:11" x14ac:dyDescent="0.25">
      <c r="B371" s="5" t="str">
        <f>IF(LoanIsGood,IF(ROW()-ROW(PaymentSchedule[[#Headers],[PMT NO]])&gt;ScheduledNumberOfPayments,"",ROW()-ROW(PaymentSchedule[[#Headers],[PMT NO]])),"")</f>
        <v/>
      </c>
      <c r="C371" s="4" t="str">
        <f>IF(PaymentSchedule[[#This Row],[PMT NO]]&lt;&gt;"",EOMONTH(LoanStartDate,ROW(PaymentSchedule[[#This Row],[PMT NO]])-ROW(PaymentSchedule[[#Headers],[PMT NO]])-2)+DAY(LoanStartDate),"")</f>
        <v/>
      </c>
      <c r="D371" s="3" t="str">
        <f>IF(PaymentSchedule[[#This Row],[PMT NO]]&lt;&gt;"",IF(ROW()-ROW(PaymentSchedule[[#Headers],[BEGINNING BALANCE]])=1,LoanAmount,INDEX(PaymentSchedule[ENDING BALANCE],ROW()-ROW(PaymentSchedule[[#Headers],[BEGINNING BALANCE]])-1)),"")</f>
        <v/>
      </c>
      <c r="E371" s="3" t="str">
        <f>IF(PaymentSchedule[[#This Row],[PMT NO]]&lt;&gt;"",ScheduledPayment,"")</f>
        <v/>
      </c>
      <c r="F371" s="3" t="str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3" t="str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3" t="str">
        <f>IF(PaymentSchedule[[#This Row],[PMT NO]]&lt;&gt;"",PaymentSchedule[[#This Row],[TOTAL PAYMENT]]-PaymentSchedule[[#This Row],[INTEREST]],"")</f>
        <v/>
      </c>
      <c r="I371" s="3" t="str">
        <f>IF(PaymentSchedule[[#This Row],[PMT NO]]&lt;&gt;"",PaymentSchedule[[#This Row],[BEGINNING BALANCE]]*(InterestRate/PaymentsPerYear),"")</f>
        <v/>
      </c>
      <c r="J371" s="3" t="str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3" t="str">
        <f>IF(PaymentSchedule[[#This Row],[PMT NO]]&lt;&gt;"",SUM(INDEX(PaymentSchedule[INTEREST],1,1):PaymentSchedule[[#This Row],[INTEREST]]),"")</f>
        <v/>
      </c>
    </row>
  </sheetData>
  <mergeCells count="13">
    <mergeCell ref="C8:D8"/>
    <mergeCell ref="C9:D9"/>
    <mergeCell ref="H9:I9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</mergeCells>
  <conditionalFormatting sqref="B12:K371">
    <cfRule type="expression" dxfId="3" priority="3">
      <formula>($B12="")+(($D12=0)*($F12=0))</formula>
    </cfRule>
  </conditionalFormatting>
  <conditionalFormatting sqref="M12:M131">
    <cfRule type="expression" dxfId="2" priority="1">
      <formula>($B12="")+(($D12=0)*($F12=0))</formula>
    </cfRule>
  </conditionalFormatting>
  <dataValidations count="26">
    <dataValidation allowBlank="1" showInputMessage="1" showErrorMessage="1" prompt="Enter the name of the lender in this cell" sqref="H9:I9" xr:uid="{00000000-0002-0000-0200-000000000000}"/>
    <dataValidation allowBlank="1" showInputMessage="1" showErrorMessage="1" prompt="Cumulative interest is automatically updated in this column" sqref="K11 M11" xr:uid="{00000000-0002-0000-0200-000001000000}"/>
    <dataValidation allowBlank="1" showInputMessage="1" showErrorMessage="1" prompt="Ending balance is automatically updated in this column" sqref="J11" xr:uid="{00000000-0002-0000-0200-000002000000}"/>
    <dataValidation allowBlank="1" showInputMessage="1" showErrorMessage="1" prompt="Interest is automatically updated in this column" sqref="I11" xr:uid="{00000000-0002-0000-0200-000003000000}"/>
    <dataValidation allowBlank="1" showInputMessage="1" showErrorMessage="1" prompt="Principal is automatically updated in this column" sqref="H11" xr:uid="{00000000-0002-0000-0200-000004000000}"/>
    <dataValidation allowBlank="1" showInputMessage="1" showErrorMessage="1" prompt="Total payment is automatically updated in this column" sqref="G11" xr:uid="{00000000-0002-0000-0200-000005000000}"/>
    <dataValidation allowBlank="1" showInputMessage="1" showErrorMessage="1" prompt="Extra payment is automatically updated in this column" sqref="F11" xr:uid="{00000000-0002-0000-0200-000006000000}"/>
    <dataValidation allowBlank="1" showInputMessage="1" showErrorMessage="1" prompt="Scheduled payment is automatically updated in this column" sqref="E11" xr:uid="{00000000-0002-0000-0200-000007000000}"/>
    <dataValidation allowBlank="1" showInputMessage="1" showErrorMessage="1" prompt="Beginning balance is automatically updated in this column" sqref="D11" xr:uid="{00000000-0002-0000-0200-000008000000}"/>
    <dataValidation allowBlank="1" showInputMessage="1" showErrorMessage="1" prompt="Payment date is automatically updated in this column" sqref="C11" xr:uid="{00000000-0002-0000-0200-000009000000}"/>
    <dataValidation allowBlank="1" showInputMessage="1" showErrorMessage="1" prompt="Payment number is automatically updated in this column" sqref="B11" xr:uid="{00000000-0002-0000-0200-00000A000000}"/>
    <dataValidation allowBlank="1" showInputMessage="1" showErrorMessage="1" prompt="Automatically updated total early payments" sqref="I6" xr:uid="{00000000-0002-0000-0200-00000B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00000000-0002-0000-0200-00000C000000}"/>
    <dataValidation allowBlank="1" showInputMessage="1" showErrorMessage="1" prompt="Loan Summary fields from I3 to I7 are automatically adjusted based on the values entered. Enter the Lender's name in I9" sqref="G2" xr:uid="{00000000-0002-0000-0200-00000D000000}"/>
    <dataValidation allowBlank="1" showInputMessage="1" showErrorMessage="1" prompt="Enter loan values in cells E3 to E7 and E9. Description of each loan value is in column C. Payment Schedule table starting in cell B11 will automatically update" sqref="C2" xr:uid="{00000000-0002-0000-0200-00000E000000}"/>
    <dataValidation allowBlank="1" showInputMessage="1" showErrorMessage="1" prompt="This workbook produces a loan amortization schedule that calculates total interest and total payments &amp; includes the option for extra payments" sqref="A1" xr:uid="{00000000-0002-0000-0200-00000F000000}"/>
    <dataValidation allowBlank="1" showInputMessage="1" showErrorMessage="1" prompt="Automatically updated actual number of payments" sqref="I5" xr:uid="{00000000-0002-0000-0200-000010000000}"/>
    <dataValidation allowBlank="1" showInputMessage="1" showErrorMessage="1" prompt="Automatically updated scheduled number of payments" sqref="I4" xr:uid="{00000000-0002-0000-0200-000011000000}"/>
    <dataValidation allowBlank="1" showInputMessage="1" showErrorMessage="1" prompt="Automatically updated scheduled payment amount" sqref="I3" xr:uid="{00000000-0002-0000-0200-000012000000}"/>
    <dataValidation allowBlank="1" showInputMessage="1" showErrorMessage="1" prompt="Automatically calculated total interest" sqref="I7" xr:uid="{00000000-0002-0000-0200-000013000000}"/>
    <dataValidation allowBlank="1" showInputMessage="1" showErrorMessage="1" prompt="Enter the amount of extra payment in this cell" sqref="E9" xr:uid="{00000000-0002-0000-0200-000014000000}"/>
    <dataValidation allowBlank="1" showInputMessage="1" showErrorMessage="1" prompt="Enter the start date of loan in this cell" sqref="E7" xr:uid="{00000000-0002-0000-0200-000015000000}"/>
    <dataValidation allowBlank="1" showInputMessage="1" showErrorMessage="1" prompt="Enter the number of payments to be made in a year in this cell" sqref="E6" xr:uid="{00000000-0002-0000-0200-000016000000}"/>
    <dataValidation allowBlank="1" showInputMessage="1" showErrorMessage="1" prompt="Enter loan period in years in this cell" sqref="E5" xr:uid="{00000000-0002-0000-0200-000017000000}"/>
    <dataValidation allowBlank="1" showInputMessage="1" showErrorMessage="1" prompt="Enter interest rate to be paid annually in this cell" sqref="E4" xr:uid="{00000000-0002-0000-0200-000018000000}"/>
    <dataValidation allowBlank="1" showInputMessage="1" showErrorMessage="1" prompt="Enter Loan Amount in this cell" sqref="E3" xr:uid="{00000000-0002-0000-0200-000019000000}"/>
  </dataValidations>
  <printOptions horizontalCentered="1"/>
  <pageMargins left="0.4" right="0.4" top="0.4" bottom="0.5" header="0.3" footer="0.3"/>
  <pageSetup scale="78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autoPageBreaks="0" fitToPage="1"/>
  </sheetPr>
  <dimension ref="B1:M371"/>
  <sheetViews>
    <sheetView showGridLines="0" zoomScaleNormal="100" workbookViewId="0">
      <pane ySplit="11" topLeftCell="A12" activePane="bottomLeft" state="frozen"/>
      <selection activeCell="M5" sqref="M5"/>
      <selection pane="bottomLeft" activeCell="F7" sqref="F7"/>
    </sheetView>
  </sheetViews>
  <sheetFormatPr defaultColWidth="9.140625" defaultRowHeight="15" x14ac:dyDescent="0.25"/>
  <cols>
    <col min="1" max="1" width="3" style="2" customWidth="1"/>
    <col min="2" max="2" width="7.85546875" style="2" customWidth="1"/>
    <col min="3" max="3" width="17.140625" style="2" customWidth="1"/>
    <col min="4" max="4" width="19.140625" style="2" customWidth="1"/>
    <col min="5" max="10" width="17.85546875" style="2" customWidth="1"/>
    <col min="11" max="11" width="20.140625" style="2" customWidth="1"/>
    <col min="12" max="12" width="9.140625" style="2"/>
    <col min="13" max="13" width="18.7109375" style="2" customWidth="1"/>
    <col min="14" max="16384" width="9.140625" style="2"/>
  </cols>
  <sheetData>
    <row r="1" spans="2:13" ht="30" customHeight="1" thickBot="1" x14ac:dyDescent="0.3">
      <c r="B1" s="23" t="s">
        <v>84</v>
      </c>
      <c r="C1" s="23"/>
      <c r="D1" s="23"/>
      <c r="E1" s="23"/>
      <c r="F1" s="23"/>
      <c r="G1" s="23"/>
      <c r="H1" s="23"/>
      <c r="I1" s="23"/>
      <c r="J1" s="23"/>
      <c r="K1" s="23"/>
    </row>
    <row r="2" spans="2:13" ht="20.100000000000001" customHeight="1" thickTop="1" thickBot="1" x14ac:dyDescent="0.3">
      <c r="C2" s="22" t="s">
        <v>24</v>
      </c>
      <c r="D2" s="22"/>
      <c r="E2" s="22"/>
      <c r="G2" s="22" t="s">
        <v>23</v>
      </c>
      <c r="H2" s="22"/>
      <c r="I2" s="22"/>
    </row>
    <row r="3" spans="2:13" ht="14.25" customHeight="1" x14ac:dyDescent="0.25">
      <c r="C3" s="116" t="s">
        <v>22</v>
      </c>
      <c r="D3" s="116"/>
      <c r="E3" s="21">
        <f>'Per Customer'!E9</f>
        <v>30000.000000000004</v>
      </c>
      <c r="G3" s="116" t="s">
        <v>75</v>
      </c>
      <c r="H3" s="116"/>
      <c r="I3" s="20">
        <f>IF(LoanIsGood,-PMT(InterestRate/PaymentsPerYear,ScheduledNumberOfPayments,LoanAmount),"")</f>
        <v>250.0000000012605</v>
      </c>
      <c r="K3" s="15" t="str">
        <f>Inputs!C15</f>
        <v>TBD</v>
      </c>
    </row>
    <row r="4" spans="2:13" x14ac:dyDescent="0.25">
      <c r="C4" s="113" t="s">
        <v>71</v>
      </c>
      <c r="D4" s="113"/>
      <c r="E4" s="19">
        <v>9.9999999999999998E-13</v>
      </c>
      <c r="G4" s="113" t="s">
        <v>76</v>
      </c>
      <c r="H4" s="113"/>
      <c r="I4" s="17">
        <f>IF(LoanIsGood,LoanPeriod*PaymentsPerYear,"")</f>
        <v>120</v>
      </c>
      <c r="K4" s="15" t="str">
        <f>"UW-"&amp;Inputs!C16</f>
        <v>UW-230XXX</v>
      </c>
    </row>
    <row r="5" spans="2:13" x14ac:dyDescent="0.25">
      <c r="C5" s="113" t="s">
        <v>72</v>
      </c>
      <c r="D5" s="113"/>
      <c r="E5" s="18">
        <f>Inputs!C9</f>
        <v>10</v>
      </c>
      <c r="G5" s="113" t="s">
        <v>77</v>
      </c>
      <c r="H5" s="113"/>
      <c r="I5" s="17">
        <f>ActualNumberOfPayments</f>
        <v>120</v>
      </c>
      <c r="K5" s="15">
        <f>Inputs!C3</f>
        <v>0</v>
      </c>
    </row>
    <row r="6" spans="2:13" x14ac:dyDescent="0.25">
      <c r="C6" s="113" t="s">
        <v>16</v>
      </c>
      <c r="D6" s="113"/>
      <c r="E6" s="16">
        <v>12</v>
      </c>
      <c r="G6" s="113"/>
      <c r="H6" s="113"/>
      <c r="I6" s="14">
        <f>TotalEarlyPayments</f>
        <v>0</v>
      </c>
      <c r="K6" s="15"/>
    </row>
    <row r="7" spans="2:13" x14ac:dyDescent="0.25">
      <c r="C7" s="113" t="s">
        <v>73</v>
      </c>
      <c r="D7" s="113"/>
      <c r="E7" s="13">
        <v>45323</v>
      </c>
      <c r="G7" s="113"/>
      <c r="H7" s="113"/>
      <c r="I7" s="14">
        <f>TotalInterest</f>
        <v>1.5125000000024988E-7</v>
      </c>
    </row>
    <row r="8" spans="2:13" x14ac:dyDescent="0.25">
      <c r="C8" s="113" t="s">
        <v>74</v>
      </c>
      <c r="D8" s="113"/>
      <c r="E8" s="13" cm="1">
        <f t="array" ref="E8">LOOKUP(2,1/(C:C&lt;&gt;""),C:C)</f>
        <v>48945</v>
      </c>
      <c r="F8" s="12"/>
    </row>
    <row r="9" spans="2:13" x14ac:dyDescent="0.25">
      <c r="C9" s="114"/>
      <c r="D9" s="114"/>
      <c r="E9" s="11"/>
    </row>
    <row r="11" spans="2:13" ht="35.1" customHeight="1" x14ac:dyDescent="0.25">
      <c r="B11" s="9" t="s">
        <v>10</v>
      </c>
      <c r="C11" s="9" t="s">
        <v>9</v>
      </c>
      <c r="D11" s="8" t="s">
        <v>8</v>
      </c>
      <c r="E11" s="8" t="s">
        <v>7</v>
      </c>
      <c r="F11" s="8" t="s">
        <v>6</v>
      </c>
      <c r="G11" s="8" t="s">
        <v>5</v>
      </c>
      <c r="H11" s="8" t="s">
        <v>4</v>
      </c>
      <c r="I11" s="8" t="s">
        <v>3</v>
      </c>
      <c r="J11" s="8" t="s">
        <v>2</v>
      </c>
      <c r="K11" s="8" t="s">
        <v>1</v>
      </c>
      <c r="M11" s="7" t="s">
        <v>0</v>
      </c>
    </row>
    <row r="12" spans="2:13" x14ac:dyDescent="0.25">
      <c r="B12" s="5">
        <f>IF(LoanIsGood,IF(ROW()-ROW(PaymentSchedule3[[#Headers],[PMT NO]])&gt;ScheduledNumberOfPayments,"",ROW()-ROW(PaymentSchedule3[[#Headers],[PMT NO]])),"")</f>
        <v>1</v>
      </c>
      <c r="C12" s="4">
        <f>IF(PaymentSchedule3[[#This Row],[PMT NO]]&lt;&gt;"",EOMONTH(LoanStartDate,ROW(PaymentSchedule3[[#This Row],[PMT NO]])-ROW(PaymentSchedule3[[#Headers],[PMT NO]])-2)+DAY(LoanStartDate),"")</f>
        <v>45323</v>
      </c>
      <c r="D12" s="3">
        <f>IF(PaymentSchedule3[[#This Row],[PMT NO]]&lt;&gt;"",IF(ROW()-ROW(PaymentSchedule3[[#Headers],[BEGINNING BALANCE]])=1,LoanAmount,INDEX(PaymentSchedule3[ENDING BALANCE],ROW()-ROW(PaymentSchedule3[[#Headers],[BEGINNING BALANCE]])-1)),"")</f>
        <v>30000.000000000004</v>
      </c>
      <c r="E12" s="3">
        <f>IF(PaymentSchedule3[[#This Row],[PMT NO]]&lt;&gt;"",ScheduledPayment,"")</f>
        <v>250.0000000012605</v>
      </c>
      <c r="F1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" s="3">
        <f>IF(PaymentSchedule3[[#This Row],[PMT NO]]&lt;&gt;"",PaymentSchedule3[[#This Row],[TOTAL PAYMENT]]-PaymentSchedule3[[#This Row],[INTEREST]],"")</f>
        <v>249.9999999987605</v>
      </c>
      <c r="I12" s="3">
        <f>IF(PaymentSchedule3[[#This Row],[PMT NO]]&lt;&gt;"",PaymentSchedule3[[#This Row],[BEGINNING BALANCE]]*(InterestRate/PaymentsPerYear),"")</f>
        <v>2.5000000000000005E-9</v>
      </c>
      <c r="J1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29750.000000001244</v>
      </c>
      <c r="K12" s="3">
        <f>IF(PaymentSchedule3[[#This Row],[PMT NO]]&lt;&gt;"",SUM(INDEX(PaymentSchedule3[INTEREST],1,1):PaymentSchedule3[[#This Row],[INTEREST]]),"")</f>
        <v>2.5000000000000005E-9</v>
      </c>
      <c r="M12" s="6">
        <f>+PaymentSchedule3[[#This Row],[PRINCIPAL]]</f>
        <v>249.9999999987605</v>
      </c>
    </row>
    <row r="13" spans="2:13" x14ac:dyDescent="0.25">
      <c r="B13" s="5">
        <f>IF(LoanIsGood,IF(ROW()-ROW(PaymentSchedule3[[#Headers],[PMT NO]])&gt;ScheduledNumberOfPayments,"",ROW()-ROW(PaymentSchedule3[[#Headers],[PMT NO]])),"")</f>
        <v>2</v>
      </c>
      <c r="C13" s="4">
        <f>IF(PaymentSchedule3[[#This Row],[PMT NO]]&lt;&gt;"",EOMONTH(LoanStartDate,ROW(PaymentSchedule3[[#This Row],[PMT NO]])-ROW(PaymentSchedule3[[#Headers],[PMT NO]])-2)+DAY(LoanStartDate),"")</f>
        <v>45352</v>
      </c>
      <c r="D13" s="3">
        <f>IF(PaymentSchedule3[[#This Row],[PMT NO]]&lt;&gt;"",IF(ROW()-ROW(PaymentSchedule3[[#Headers],[BEGINNING BALANCE]])=1,LoanAmount,INDEX(PaymentSchedule3[ENDING BALANCE],ROW()-ROW(PaymentSchedule3[[#Headers],[BEGINNING BALANCE]])-1)),"")</f>
        <v>29750.000000001244</v>
      </c>
      <c r="E13" s="3">
        <f>IF(PaymentSchedule3[[#This Row],[PMT NO]]&lt;&gt;"",ScheduledPayment,"")</f>
        <v>250.0000000012605</v>
      </c>
      <c r="F1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3" s="3">
        <f>IF(PaymentSchedule3[[#This Row],[PMT NO]]&lt;&gt;"",PaymentSchedule3[[#This Row],[TOTAL PAYMENT]]-PaymentSchedule3[[#This Row],[INTEREST]],"")</f>
        <v>249.99999999878133</v>
      </c>
      <c r="I13" s="3">
        <f>IF(PaymentSchedule3[[#This Row],[PMT NO]]&lt;&gt;"",PaymentSchedule3[[#This Row],[BEGINNING BALANCE]]*(InterestRate/PaymentsPerYear),"")</f>
        <v>2.4791666666667703E-9</v>
      </c>
      <c r="J1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29500.000000002463</v>
      </c>
      <c r="K13" s="3">
        <f>IF(PaymentSchedule3[[#This Row],[PMT NO]]&lt;&gt;"",SUM(INDEX(PaymentSchedule3[INTEREST],1,1):PaymentSchedule3[[#This Row],[INTEREST]]),"")</f>
        <v>4.9791666666667708E-9</v>
      </c>
      <c r="M13" s="6">
        <f>+M12+PaymentSchedule3[[#This Row],[PRINCIPAL]]</f>
        <v>499.99999999754186</v>
      </c>
    </row>
    <row r="14" spans="2:13" x14ac:dyDescent="0.25">
      <c r="B14" s="5">
        <f>IF(LoanIsGood,IF(ROW()-ROW(PaymentSchedule3[[#Headers],[PMT NO]])&gt;ScheduledNumberOfPayments,"",ROW()-ROW(PaymentSchedule3[[#Headers],[PMT NO]])),"")</f>
        <v>3</v>
      </c>
      <c r="C14" s="4">
        <f>IF(PaymentSchedule3[[#This Row],[PMT NO]]&lt;&gt;"",EOMONTH(LoanStartDate,ROW(PaymentSchedule3[[#This Row],[PMT NO]])-ROW(PaymentSchedule3[[#Headers],[PMT NO]])-2)+DAY(LoanStartDate),"")</f>
        <v>45383</v>
      </c>
      <c r="D14" s="3">
        <f>IF(PaymentSchedule3[[#This Row],[PMT NO]]&lt;&gt;"",IF(ROW()-ROW(PaymentSchedule3[[#Headers],[BEGINNING BALANCE]])=1,LoanAmount,INDEX(PaymentSchedule3[ENDING BALANCE],ROW()-ROW(PaymentSchedule3[[#Headers],[BEGINNING BALANCE]])-1)),"")</f>
        <v>29500.000000002463</v>
      </c>
      <c r="E14" s="3">
        <f>IF(PaymentSchedule3[[#This Row],[PMT NO]]&lt;&gt;"",ScheduledPayment,"")</f>
        <v>250.0000000012605</v>
      </c>
      <c r="F1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4" s="3">
        <f>IF(PaymentSchedule3[[#This Row],[PMT NO]]&lt;&gt;"",PaymentSchedule3[[#This Row],[TOTAL PAYMENT]]-PaymentSchedule3[[#This Row],[INTEREST]],"")</f>
        <v>249.99999999880217</v>
      </c>
      <c r="I14" s="3">
        <f>IF(PaymentSchedule3[[#This Row],[PMT NO]]&lt;&gt;"",PaymentSchedule3[[#This Row],[BEGINNING BALANCE]]*(InterestRate/PaymentsPerYear),"")</f>
        <v>2.4583333333335386E-9</v>
      </c>
      <c r="J1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29250.00000000366</v>
      </c>
      <c r="K14" s="3">
        <f>IF(PaymentSchedule3[[#This Row],[PMT NO]]&lt;&gt;"",SUM(INDEX(PaymentSchedule3[INTEREST],1,1):PaymentSchedule3[[#This Row],[INTEREST]]),"")</f>
        <v>7.437500000000309E-9</v>
      </c>
      <c r="M14" s="6">
        <f>+M13+PaymentSchedule3[[#This Row],[PRINCIPAL]]</f>
        <v>749.99999999634406</v>
      </c>
    </row>
    <row r="15" spans="2:13" x14ac:dyDescent="0.25">
      <c r="B15" s="5">
        <f>IF(LoanIsGood,IF(ROW()-ROW(PaymentSchedule3[[#Headers],[PMT NO]])&gt;ScheduledNumberOfPayments,"",ROW()-ROW(PaymentSchedule3[[#Headers],[PMT NO]])),"")</f>
        <v>4</v>
      </c>
      <c r="C15" s="4">
        <f>IF(PaymentSchedule3[[#This Row],[PMT NO]]&lt;&gt;"",EOMONTH(LoanStartDate,ROW(PaymentSchedule3[[#This Row],[PMT NO]])-ROW(PaymentSchedule3[[#Headers],[PMT NO]])-2)+DAY(LoanStartDate),"")</f>
        <v>45413</v>
      </c>
      <c r="D15" s="3">
        <f>IF(PaymentSchedule3[[#This Row],[PMT NO]]&lt;&gt;"",IF(ROW()-ROW(PaymentSchedule3[[#Headers],[BEGINNING BALANCE]])=1,LoanAmount,INDEX(PaymentSchedule3[ENDING BALANCE],ROW()-ROW(PaymentSchedule3[[#Headers],[BEGINNING BALANCE]])-1)),"")</f>
        <v>29250.00000000366</v>
      </c>
      <c r="E15" s="3">
        <f>IF(PaymentSchedule3[[#This Row],[PMT NO]]&lt;&gt;"",ScheduledPayment,"")</f>
        <v>250.0000000012605</v>
      </c>
      <c r="F1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5" s="3">
        <f>IF(PaymentSchedule3[[#This Row],[PMT NO]]&lt;&gt;"",PaymentSchedule3[[#This Row],[TOTAL PAYMENT]]-PaymentSchedule3[[#This Row],[INTEREST]],"")</f>
        <v>249.999999998823</v>
      </c>
      <c r="I15" s="3">
        <f>IF(PaymentSchedule3[[#This Row],[PMT NO]]&lt;&gt;"",PaymentSchedule3[[#This Row],[BEGINNING BALANCE]]*(InterestRate/PaymentsPerYear),"")</f>
        <v>2.4375000000003051E-9</v>
      </c>
      <c r="J1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29000.000000004839</v>
      </c>
      <c r="K15" s="3">
        <f>IF(PaymentSchedule3[[#This Row],[PMT NO]]&lt;&gt;"",SUM(INDEX(PaymentSchedule3[INTEREST],1,1):PaymentSchedule3[[#This Row],[INTEREST]]),"")</f>
        <v>9.8750000000006145E-9</v>
      </c>
      <c r="M15" s="6">
        <f>+M14+PaymentSchedule3[[#This Row],[PRINCIPAL]]</f>
        <v>999.99999999516706</v>
      </c>
    </row>
    <row r="16" spans="2:13" x14ac:dyDescent="0.25">
      <c r="B16" s="5">
        <f>IF(LoanIsGood,IF(ROW()-ROW(PaymentSchedule3[[#Headers],[PMT NO]])&gt;ScheduledNumberOfPayments,"",ROW()-ROW(PaymentSchedule3[[#Headers],[PMT NO]])),"")</f>
        <v>5</v>
      </c>
      <c r="C16" s="4">
        <f>IF(PaymentSchedule3[[#This Row],[PMT NO]]&lt;&gt;"",EOMONTH(LoanStartDate,ROW(PaymentSchedule3[[#This Row],[PMT NO]])-ROW(PaymentSchedule3[[#Headers],[PMT NO]])-2)+DAY(LoanStartDate),"")</f>
        <v>45444</v>
      </c>
      <c r="D16" s="3">
        <f>IF(PaymentSchedule3[[#This Row],[PMT NO]]&lt;&gt;"",IF(ROW()-ROW(PaymentSchedule3[[#Headers],[BEGINNING BALANCE]])=1,LoanAmount,INDEX(PaymentSchedule3[ENDING BALANCE],ROW()-ROW(PaymentSchedule3[[#Headers],[BEGINNING BALANCE]])-1)),"")</f>
        <v>29000.000000004839</v>
      </c>
      <c r="E16" s="3">
        <f>IF(PaymentSchedule3[[#This Row],[PMT NO]]&lt;&gt;"",ScheduledPayment,"")</f>
        <v>250.0000000012605</v>
      </c>
      <c r="F1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6" s="3">
        <f>IF(PaymentSchedule3[[#This Row],[PMT NO]]&lt;&gt;"",PaymentSchedule3[[#This Row],[TOTAL PAYMENT]]-PaymentSchedule3[[#This Row],[INTEREST]],"")</f>
        <v>249.99999999884383</v>
      </c>
      <c r="I16" s="3">
        <f>IF(PaymentSchedule3[[#This Row],[PMT NO]]&lt;&gt;"",PaymentSchedule3[[#This Row],[BEGINNING BALANCE]]*(InterestRate/PaymentsPerYear),"")</f>
        <v>2.4166666666670701E-9</v>
      </c>
      <c r="J1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28750.000000005995</v>
      </c>
      <c r="K16" s="3">
        <f>IF(PaymentSchedule3[[#This Row],[PMT NO]]&lt;&gt;"",SUM(INDEX(PaymentSchedule3[INTEREST],1,1):PaymentSchedule3[[#This Row],[INTEREST]]),"")</f>
        <v>1.2291666666667685E-8</v>
      </c>
      <c r="M16" s="6">
        <f>+M15+PaymentSchedule3[[#This Row],[PRINCIPAL]]</f>
        <v>1249.999999994011</v>
      </c>
    </row>
    <row r="17" spans="2:13" x14ac:dyDescent="0.25">
      <c r="B17" s="5">
        <f>IF(LoanIsGood,IF(ROW()-ROW(PaymentSchedule3[[#Headers],[PMT NO]])&gt;ScheduledNumberOfPayments,"",ROW()-ROW(PaymentSchedule3[[#Headers],[PMT NO]])),"")</f>
        <v>6</v>
      </c>
      <c r="C17" s="4">
        <f>IF(PaymentSchedule3[[#This Row],[PMT NO]]&lt;&gt;"",EOMONTH(LoanStartDate,ROW(PaymentSchedule3[[#This Row],[PMT NO]])-ROW(PaymentSchedule3[[#Headers],[PMT NO]])-2)+DAY(LoanStartDate),"")</f>
        <v>45474</v>
      </c>
      <c r="D17" s="3">
        <f>IF(PaymentSchedule3[[#This Row],[PMT NO]]&lt;&gt;"",IF(ROW()-ROW(PaymentSchedule3[[#Headers],[BEGINNING BALANCE]])=1,LoanAmount,INDEX(PaymentSchedule3[ENDING BALANCE],ROW()-ROW(PaymentSchedule3[[#Headers],[BEGINNING BALANCE]])-1)),"")</f>
        <v>28750.000000005995</v>
      </c>
      <c r="E17" s="3">
        <f>IF(PaymentSchedule3[[#This Row],[PMT NO]]&lt;&gt;"",ScheduledPayment,"")</f>
        <v>250.0000000012605</v>
      </c>
      <c r="F1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7" s="3">
        <f>IF(PaymentSchedule3[[#This Row],[PMT NO]]&lt;&gt;"",PaymentSchedule3[[#This Row],[TOTAL PAYMENT]]-PaymentSchedule3[[#This Row],[INTEREST]],"")</f>
        <v>249.99999999886467</v>
      </c>
      <c r="I17" s="3">
        <f>IF(PaymentSchedule3[[#This Row],[PMT NO]]&lt;&gt;"",PaymentSchedule3[[#This Row],[BEGINNING BALANCE]]*(InterestRate/PaymentsPerYear),"")</f>
        <v>2.3958333333338329E-9</v>
      </c>
      <c r="J1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28500.00000000713</v>
      </c>
      <c r="K17" s="3">
        <f>IF(PaymentSchedule3[[#This Row],[PMT NO]]&lt;&gt;"",SUM(INDEX(PaymentSchedule3[INTEREST],1,1):PaymentSchedule3[[#This Row],[INTEREST]]),"")</f>
        <v>1.4687500000001517E-8</v>
      </c>
      <c r="M17" s="6">
        <f>+M16+PaymentSchedule3[[#This Row],[PRINCIPAL]]</f>
        <v>1499.9999999928757</v>
      </c>
    </row>
    <row r="18" spans="2:13" x14ac:dyDescent="0.25">
      <c r="B18" s="5">
        <f>IF(LoanIsGood,IF(ROW()-ROW(PaymentSchedule3[[#Headers],[PMT NO]])&gt;ScheduledNumberOfPayments,"",ROW()-ROW(PaymentSchedule3[[#Headers],[PMT NO]])),"")</f>
        <v>7</v>
      </c>
      <c r="C18" s="4">
        <f>IF(PaymentSchedule3[[#This Row],[PMT NO]]&lt;&gt;"",EOMONTH(LoanStartDate,ROW(PaymentSchedule3[[#This Row],[PMT NO]])-ROW(PaymentSchedule3[[#Headers],[PMT NO]])-2)+DAY(LoanStartDate),"")</f>
        <v>45505</v>
      </c>
      <c r="D18" s="3">
        <f>IF(PaymentSchedule3[[#This Row],[PMT NO]]&lt;&gt;"",IF(ROW()-ROW(PaymentSchedule3[[#Headers],[BEGINNING BALANCE]])=1,LoanAmount,INDEX(PaymentSchedule3[ENDING BALANCE],ROW()-ROW(PaymentSchedule3[[#Headers],[BEGINNING BALANCE]])-1)),"")</f>
        <v>28500.00000000713</v>
      </c>
      <c r="E18" s="3">
        <f>IF(PaymentSchedule3[[#This Row],[PMT NO]]&lt;&gt;"",ScheduledPayment,"")</f>
        <v>250.0000000012605</v>
      </c>
      <c r="F1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8" s="3">
        <f>IF(PaymentSchedule3[[#This Row],[PMT NO]]&lt;&gt;"",PaymentSchedule3[[#This Row],[TOTAL PAYMENT]]-PaymentSchedule3[[#This Row],[INTEREST]],"")</f>
        <v>249.9999999988855</v>
      </c>
      <c r="I18" s="3">
        <f>IF(PaymentSchedule3[[#This Row],[PMT NO]]&lt;&gt;"",PaymentSchedule3[[#This Row],[BEGINNING BALANCE]]*(InterestRate/PaymentsPerYear),"")</f>
        <v>2.3750000000005941E-9</v>
      </c>
      <c r="J1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28250.000000008244</v>
      </c>
      <c r="K18" s="3">
        <f>IF(PaymentSchedule3[[#This Row],[PMT NO]]&lt;&gt;"",SUM(INDEX(PaymentSchedule3[INTEREST],1,1):PaymentSchedule3[[#This Row],[INTEREST]]),"")</f>
        <v>1.7062500000002112E-8</v>
      </c>
      <c r="M18" s="6">
        <f>+M17+PaymentSchedule3[[#This Row],[PRINCIPAL]]</f>
        <v>1749.9999999917611</v>
      </c>
    </row>
    <row r="19" spans="2:13" x14ac:dyDescent="0.25">
      <c r="B19" s="5">
        <f>IF(LoanIsGood,IF(ROW()-ROW(PaymentSchedule3[[#Headers],[PMT NO]])&gt;ScheduledNumberOfPayments,"",ROW()-ROW(PaymentSchedule3[[#Headers],[PMT NO]])),"")</f>
        <v>8</v>
      </c>
      <c r="C19" s="4">
        <f>IF(PaymentSchedule3[[#This Row],[PMT NO]]&lt;&gt;"",EOMONTH(LoanStartDate,ROW(PaymentSchedule3[[#This Row],[PMT NO]])-ROW(PaymentSchedule3[[#Headers],[PMT NO]])-2)+DAY(LoanStartDate),"")</f>
        <v>45536</v>
      </c>
      <c r="D19" s="3">
        <f>IF(PaymentSchedule3[[#This Row],[PMT NO]]&lt;&gt;"",IF(ROW()-ROW(PaymentSchedule3[[#Headers],[BEGINNING BALANCE]])=1,LoanAmount,INDEX(PaymentSchedule3[ENDING BALANCE],ROW()-ROW(PaymentSchedule3[[#Headers],[BEGINNING BALANCE]])-1)),"")</f>
        <v>28250.000000008244</v>
      </c>
      <c r="E19" s="3">
        <f>IF(PaymentSchedule3[[#This Row],[PMT NO]]&lt;&gt;"",ScheduledPayment,"")</f>
        <v>250.0000000012605</v>
      </c>
      <c r="F1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9" s="3">
        <f>IF(PaymentSchedule3[[#This Row],[PMT NO]]&lt;&gt;"",PaymentSchedule3[[#This Row],[TOTAL PAYMENT]]-PaymentSchedule3[[#This Row],[INTEREST]],"")</f>
        <v>249.99999999890633</v>
      </c>
      <c r="I19" s="3">
        <f>IF(PaymentSchedule3[[#This Row],[PMT NO]]&lt;&gt;"",PaymentSchedule3[[#This Row],[BEGINNING BALANCE]]*(InterestRate/PaymentsPerYear),"")</f>
        <v>2.3541666666673536E-9</v>
      </c>
      <c r="J1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28000.000000009339</v>
      </c>
      <c r="K19" s="3">
        <f>IF(PaymentSchedule3[[#This Row],[PMT NO]]&lt;&gt;"",SUM(INDEX(PaymentSchedule3[INTEREST],1,1):PaymentSchedule3[[#This Row],[INTEREST]]),"")</f>
        <v>1.9416666666669464E-8</v>
      </c>
      <c r="M19" s="6">
        <f>+M18+PaymentSchedule3[[#This Row],[PRINCIPAL]]</f>
        <v>1999.9999999906674</v>
      </c>
    </row>
    <row r="20" spans="2:13" x14ac:dyDescent="0.25">
      <c r="B20" s="5">
        <f>IF(LoanIsGood,IF(ROW()-ROW(PaymentSchedule3[[#Headers],[PMT NO]])&gt;ScheduledNumberOfPayments,"",ROW()-ROW(PaymentSchedule3[[#Headers],[PMT NO]])),"")</f>
        <v>9</v>
      </c>
      <c r="C20" s="4">
        <f>IF(PaymentSchedule3[[#This Row],[PMT NO]]&lt;&gt;"",EOMONTH(LoanStartDate,ROW(PaymentSchedule3[[#This Row],[PMT NO]])-ROW(PaymentSchedule3[[#Headers],[PMT NO]])-2)+DAY(LoanStartDate),"")</f>
        <v>45566</v>
      </c>
      <c r="D20" s="3">
        <f>IF(PaymentSchedule3[[#This Row],[PMT NO]]&lt;&gt;"",IF(ROW()-ROW(PaymentSchedule3[[#Headers],[BEGINNING BALANCE]])=1,LoanAmount,INDEX(PaymentSchedule3[ENDING BALANCE],ROW()-ROW(PaymentSchedule3[[#Headers],[BEGINNING BALANCE]])-1)),"")</f>
        <v>28000.000000009339</v>
      </c>
      <c r="E20" s="3">
        <f>IF(PaymentSchedule3[[#This Row],[PMT NO]]&lt;&gt;"",ScheduledPayment,"")</f>
        <v>250.0000000012605</v>
      </c>
      <c r="F2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0" s="3">
        <f>IF(PaymentSchedule3[[#This Row],[PMT NO]]&lt;&gt;"",PaymentSchedule3[[#This Row],[TOTAL PAYMENT]]-PaymentSchedule3[[#This Row],[INTEREST]],"")</f>
        <v>249.99999999892717</v>
      </c>
      <c r="I20" s="3">
        <f>IF(PaymentSchedule3[[#This Row],[PMT NO]]&lt;&gt;"",PaymentSchedule3[[#This Row],[BEGINNING BALANCE]]*(InterestRate/PaymentsPerYear),"")</f>
        <v>2.3333333333341115E-9</v>
      </c>
      <c r="J2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27750.000000010412</v>
      </c>
      <c r="K20" s="3">
        <f>IF(PaymentSchedule3[[#This Row],[PMT NO]]&lt;&gt;"",SUM(INDEX(PaymentSchedule3[INTEREST],1,1):PaymentSchedule3[[#This Row],[INTEREST]]),"")</f>
        <v>2.1750000000003576E-8</v>
      </c>
      <c r="M20" s="6">
        <f>+M19+PaymentSchedule3[[#This Row],[PRINCIPAL]]</f>
        <v>2249.9999999895945</v>
      </c>
    </row>
    <row r="21" spans="2:13" x14ac:dyDescent="0.25">
      <c r="B21" s="5">
        <f>IF(LoanIsGood,IF(ROW()-ROW(PaymentSchedule3[[#Headers],[PMT NO]])&gt;ScheduledNumberOfPayments,"",ROW()-ROW(PaymentSchedule3[[#Headers],[PMT NO]])),"")</f>
        <v>10</v>
      </c>
      <c r="C21" s="4">
        <f>IF(PaymentSchedule3[[#This Row],[PMT NO]]&lt;&gt;"",EOMONTH(LoanStartDate,ROW(PaymentSchedule3[[#This Row],[PMT NO]])-ROW(PaymentSchedule3[[#Headers],[PMT NO]])-2)+DAY(LoanStartDate),"")</f>
        <v>45597</v>
      </c>
      <c r="D21" s="3">
        <f>IF(PaymentSchedule3[[#This Row],[PMT NO]]&lt;&gt;"",IF(ROW()-ROW(PaymentSchedule3[[#Headers],[BEGINNING BALANCE]])=1,LoanAmount,INDEX(PaymentSchedule3[ENDING BALANCE],ROW()-ROW(PaymentSchedule3[[#Headers],[BEGINNING BALANCE]])-1)),"")</f>
        <v>27750.000000010412</v>
      </c>
      <c r="E21" s="3">
        <f>IF(PaymentSchedule3[[#This Row],[PMT NO]]&lt;&gt;"",ScheduledPayment,"")</f>
        <v>250.0000000012605</v>
      </c>
      <c r="F2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1" s="3">
        <f>IF(PaymentSchedule3[[#This Row],[PMT NO]]&lt;&gt;"",PaymentSchedule3[[#This Row],[TOTAL PAYMENT]]-PaymentSchedule3[[#This Row],[INTEREST]],"")</f>
        <v>249.999999998948</v>
      </c>
      <c r="I21" s="3">
        <f>IF(PaymentSchedule3[[#This Row],[PMT NO]]&lt;&gt;"",PaymentSchedule3[[#This Row],[BEGINNING BALANCE]]*(InterestRate/PaymentsPerYear),"")</f>
        <v>2.3125000000008677E-9</v>
      </c>
      <c r="J2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27500.000000011463</v>
      </c>
      <c r="K21" s="3">
        <f>IF(PaymentSchedule3[[#This Row],[PMT NO]]&lt;&gt;"",SUM(INDEX(PaymentSchedule3[INTEREST],1,1):PaymentSchedule3[[#This Row],[INTEREST]]),"")</f>
        <v>2.4062500000004445E-8</v>
      </c>
      <c r="M21" s="6">
        <f>+M20+PaymentSchedule3[[#This Row],[PRINCIPAL]]</f>
        <v>2499.9999999885426</v>
      </c>
    </row>
    <row r="22" spans="2:13" x14ac:dyDescent="0.25">
      <c r="B22" s="5">
        <f>IF(LoanIsGood,IF(ROW()-ROW(PaymentSchedule3[[#Headers],[PMT NO]])&gt;ScheduledNumberOfPayments,"",ROW()-ROW(PaymentSchedule3[[#Headers],[PMT NO]])),"")</f>
        <v>11</v>
      </c>
      <c r="C22" s="4">
        <f>IF(PaymentSchedule3[[#This Row],[PMT NO]]&lt;&gt;"",EOMONTH(LoanStartDate,ROW(PaymentSchedule3[[#This Row],[PMT NO]])-ROW(PaymentSchedule3[[#Headers],[PMT NO]])-2)+DAY(LoanStartDate),"")</f>
        <v>45627</v>
      </c>
      <c r="D22" s="3">
        <f>IF(PaymentSchedule3[[#This Row],[PMT NO]]&lt;&gt;"",IF(ROW()-ROW(PaymentSchedule3[[#Headers],[BEGINNING BALANCE]])=1,LoanAmount,INDEX(PaymentSchedule3[ENDING BALANCE],ROW()-ROW(PaymentSchedule3[[#Headers],[BEGINNING BALANCE]])-1)),"")</f>
        <v>27500.000000011463</v>
      </c>
      <c r="E22" s="3">
        <f>IF(PaymentSchedule3[[#This Row],[PMT NO]]&lt;&gt;"",ScheduledPayment,"")</f>
        <v>250.0000000012605</v>
      </c>
      <c r="F2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2" s="3">
        <f>IF(PaymentSchedule3[[#This Row],[PMT NO]]&lt;&gt;"",PaymentSchedule3[[#This Row],[TOTAL PAYMENT]]-PaymentSchedule3[[#This Row],[INTEREST]],"")</f>
        <v>249.99999999896883</v>
      </c>
      <c r="I22" s="3">
        <f>IF(PaymentSchedule3[[#This Row],[PMT NO]]&lt;&gt;"",PaymentSchedule3[[#This Row],[BEGINNING BALANCE]]*(InterestRate/PaymentsPerYear),"")</f>
        <v>2.2916666666676219E-9</v>
      </c>
      <c r="J2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27250.000000012493</v>
      </c>
      <c r="K22" s="3">
        <f>IF(PaymentSchedule3[[#This Row],[PMT NO]]&lt;&gt;"",SUM(INDEX(PaymentSchedule3[INTEREST],1,1):PaymentSchedule3[[#This Row],[INTEREST]]),"")</f>
        <v>2.6354166666672067E-8</v>
      </c>
      <c r="M22" s="6">
        <f>+M21+PaymentSchedule3[[#This Row],[PRINCIPAL]]</f>
        <v>2749.9999999875113</v>
      </c>
    </row>
    <row r="23" spans="2:13" x14ac:dyDescent="0.25">
      <c r="B23" s="5">
        <f>IF(LoanIsGood,IF(ROW()-ROW(PaymentSchedule3[[#Headers],[PMT NO]])&gt;ScheduledNumberOfPayments,"",ROW()-ROW(PaymentSchedule3[[#Headers],[PMT NO]])),"")</f>
        <v>12</v>
      </c>
      <c r="C23" s="4">
        <f>IF(PaymentSchedule3[[#This Row],[PMT NO]]&lt;&gt;"",EOMONTH(LoanStartDate,ROW(PaymentSchedule3[[#This Row],[PMT NO]])-ROW(PaymentSchedule3[[#Headers],[PMT NO]])-2)+DAY(LoanStartDate),"")</f>
        <v>45658</v>
      </c>
      <c r="D23" s="3">
        <f>IF(PaymentSchedule3[[#This Row],[PMT NO]]&lt;&gt;"",IF(ROW()-ROW(PaymentSchedule3[[#Headers],[BEGINNING BALANCE]])=1,LoanAmount,INDEX(PaymentSchedule3[ENDING BALANCE],ROW()-ROW(PaymentSchedule3[[#Headers],[BEGINNING BALANCE]])-1)),"")</f>
        <v>27250.000000012493</v>
      </c>
      <c r="E23" s="3">
        <f>IF(PaymentSchedule3[[#This Row],[PMT NO]]&lt;&gt;"",ScheduledPayment,"")</f>
        <v>250.0000000012605</v>
      </c>
      <c r="F2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3" s="3">
        <f>IF(PaymentSchedule3[[#This Row],[PMT NO]]&lt;&gt;"",PaymentSchedule3[[#This Row],[TOTAL PAYMENT]]-PaymentSchedule3[[#This Row],[INTEREST]],"")</f>
        <v>249.99999999898967</v>
      </c>
      <c r="I23" s="3">
        <f>IF(PaymentSchedule3[[#This Row],[PMT NO]]&lt;&gt;"",PaymentSchedule3[[#This Row],[BEGINNING BALANCE]]*(InterestRate/PaymentsPerYear),"")</f>
        <v>2.2708333333343744E-9</v>
      </c>
      <c r="J2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27000.000000013504</v>
      </c>
      <c r="K23" s="3">
        <f>IF(PaymentSchedule3[[#This Row],[PMT NO]]&lt;&gt;"",SUM(INDEX(PaymentSchedule3[INTEREST],1,1):PaymentSchedule3[[#This Row],[INTEREST]]),"")</f>
        <v>2.8625000000006442E-8</v>
      </c>
      <c r="M23" s="6">
        <f>+M22+PaymentSchedule3[[#This Row],[PRINCIPAL]]</f>
        <v>2999.9999999865008</v>
      </c>
    </row>
    <row r="24" spans="2:13" x14ac:dyDescent="0.25">
      <c r="B24" s="5">
        <f>IF(LoanIsGood,IF(ROW()-ROW(PaymentSchedule3[[#Headers],[PMT NO]])&gt;ScheduledNumberOfPayments,"",ROW()-ROW(PaymentSchedule3[[#Headers],[PMT NO]])),"")</f>
        <v>13</v>
      </c>
      <c r="C24" s="4">
        <f>IF(PaymentSchedule3[[#This Row],[PMT NO]]&lt;&gt;"",EOMONTH(LoanStartDate,ROW(PaymentSchedule3[[#This Row],[PMT NO]])-ROW(PaymentSchedule3[[#Headers],[PMT NO]])-2)+DAY(LoanStartDate),"")</f>
        <v>45689</v>
      </c>
      <c r="D24" s="3">
        <f>IF(PaymentSchedule3[[#This Row],[PMT NO]]&lt;&gt;"",IF(ROW()-ROW(PaymentSchedule3[[#Headers],[BEGINNING BALANCE]])=1,LoanAmount,INDEX(PaymentSchedule3[ENDING BALANCE],ROW()-ROW(PaymentSchedule3[[#Headers],[BEGINNING BALANCE]])-1)),"")</f>
        <v>27000.000000013504</v>
      </c>
      <c r="E24" s="3">
        <f>IF(PaymentSchedule3[[#This Row],[PMT NO]]&lt;&gt;"",ScheduledPayment,"")</f>
        <v>250.0000000012605</v>
      </c>
      <c r="F2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4" s="3">
        <f>IF(PaymentSchedule3[[#This Row],[PMT NO]]&lt;&gt;"",PaymentSchedule3[[#This Row],[TOTAL PAYMENT]]-PaymentSchedule3[[#This Row],[INTEREST]],"")</f>
        <v>249.9999999990105</v>
      </c>
      <c r="I24" s="3">
        <f>IF(PaymentSchedule3[[#This Row],[PMT NO]]&lt;&gt;"",PaymentSchedule3[[#This Row],[BEGINNING BALANCE]]*(InterestRate/PaymentsPerYear),"")</f>
        <v>2.2500000000011253E-9</v>
      </c>
      <c r="J2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26750.000000014494</v>
      </c>
      <c r="K24" s="3">
        <f>IF(PaymentSchedule3[[#This Row],[PMT NO]]&lt;&gt;"",SUM(INDEX(PaymentSchedule3[INTEREST],1,1):PaymentSchedule3[[#This Row],[INTEREST]]),"")</f>
        <v>3.0875000000007567E-8</v>
      </c>
      <c r="M24" s="6">
        <f>+M23+PaymentSchedule3[[#This Row],[PRINCIPAL]]</f>
        <v>3249.9999999855113</v>
      </c>
    </row>
    <row r="25" spans="2:13" x14ac:dyDescent="0.25">
      <c r="B25" s="5">
        <f>IF(LoanIsGood,IF(ROW()-ROW(PaymentSchedule3[[#Headers],[PMT NO]])&gt;ScheduledNumberOfPayments,"",ROW()-ROW(PaymentSchedule3[[#Headers],[PMT NO]])),"")</f>
        <v>14</v>
      </c>
      <c r="C25" s="4">
        <f>IF(PaymentSchedule3[[#This Row],[PMT NO]]&lt;&gt;"",EOMONTH(LoanStartDate,ROW(PaymentSchedule3[[#This Row],[PMT NO]])-ROW(PaymentSchedule3[[#Headers],[PMT NO]])-2)+DAY(LoanStartDate),"")</f>
        <v>45717</v>
      </c>
      <c r="D25" s="3">
        <f>IF(PaymentSchedule3[[#This Row],[PMT NO]]&lt;&gt;"",IF(ROW()-ROW(PaymentSchedule3[[#Headers],[BEGINNING BALANCE]])=1,LoanAmount,INDEX(PaymentSchedule3[ENDING BALANCE],ROW()-ROW(PaymentSchedule3[[#Headers],[BEGINNING BALANCE]])-1)),"")</f>
        <v>26750.000000014494</v>
      </c>
      <c r="E25" s="3">
        <f>IF(PaymentSchedule3[[#This Row],[PMT NO]]&lt;&gt;"",ScheduledPayment,"")</f>
        <v>250.0000000012605</v>
      </c>
      <c r="F2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5" s="3">
        <f>IF(PaymentSchedule3[[#This Row],[PMT NO]]&lt;&gt;"",PaymentSchedule3[[#This Row],[TOTAL PAYMENT]]-PaymentSchedule3[[#This Row],[INTEREST]],"")</f>
        <v>249.99999999903133</v>
      </c>
      <c r="I25" s="3">
        <f>IF(PaymentSchedule3[[#This Row],[PMT NO]]&lt;&gt;"",PaymentSchedule3[[#This Row],[BEGINNING BALANCE]]*(InterestRate/PaymentsPerYear),"")</f>
        <v>2.2291666666678745E-9</v>
      </c>
      <c r="J2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26500.000000015461</v>
      </c>
      <c r="K25" s="3">
        <f>IF(PaymentSchedule3[[#This Row],[PMT NO]]&lt;&gt;"",SUM(INDEX(PaymentSchedule3[INTEREST],1,1):PaymentSchedule3[[#This Row],[INTEREST]]),"")</f>
        <v>3.3104166666675443E-8</v>
      </c>
      <c r="M25" s="6">
        <f>+M24+PaymentSchedule3[[#This Row],[PRINCIPAL]]</f>
        <v>3499.9999999845427</v>
      </c>
    </row>
    <row r="26" spans="2:13" x14ac:dyDescent="0.25">
      <c r="B26" s="5">
        <f>IF(LoanIsGood,IF(ROW()-ROW(PaymentSchedule3[[#Headers],[PMT NO]])&gt;ScheduledNumberOfPayments,"",ROW()-ROW(PaymentSchedule3[[#Headers],[PMT NO]])),"")</f>
        <v>15</v>
      </c>
      <c r="C26" s="4">
        <f>IF(PaymentSchedule3[[#This Row],[PMT NO]]&lt;&gt;"",EOMONTH(LoanStartDate,ROW(PaymentSchedule3[[#This Row],[PMT NO]])-ROW(PaymentSchedule3[[#Headers],[PMT NO]])-2)+DAY(LoanStartDate),"")</f>
        <v>45748</v>
      </c>
      <c r="D26" s="3">
        <f>IF(PaymentSchedule3[[#This Row],[PMT NO]]&lt;&gt;"",IF(ROW()-ROW(PaymentSchedule3[[#Headers],[BEGINNING BALANCE]])=1,LoanAmount,INDEX(PaymentSchedule3[ENDING BALANCE],ROW()-ROW(PaymentSchedule3[[#Headers],[BEGINNING BALANCE]])-1)),"")</f>
        <v>26500.000000015461</v>
      </c>
      <c r="E26" s="3">
        <f>IF(PaymentSchedule3[[#This Row],[PMT NO]]&lt;&gt;"",ScheduledPayment,"")</f>
        <v>250.0000000012605</v>
      </c>
      <c r="F2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6" s="3">
        <f>IF(PaymentSchedule3[[#This Row],[PMT NO]]&lt;&gt;"",PaymentSchedule3[[#This Row],[TOTAL PAYMENT]]-PaymentSchedule3[[#This Row],[INTEREST]],"")</f>
        <v>249.99999999905216</v>
      </c>
      <c r="I26" s="3">
        <f>IF(PaymentSchedule3[[#This Row],[PMT NO]]&lt;&gt;"",PaymentSchedule3[[#This Row],[BEGINNING BALANCE]]*(InterestRate/PaymentsPerYear),"")</f>
        <v>2.208333333334622E-9</v>
      </c>
      <c r="J2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26250.000000016411</v>
      </c>
      <c r="K26" s="3">
        <f>IF(PaymentSchedule3[[#This Row],[PMT NO]]&lt;&gt;"",SUM(INDEX(PaymentSchedule3[INTEREST],1,1):PaymentSchedule3[[#This Row],[INTEREST]]),"")</f>
        <v>3.5312500000010065E-8</v>
      </c>
      <c r="M26" s="6">
        <f>+M25+PaymentSchedule3[[#This Row],[PRINCIPAL]]</f>
        <v>3749.999999983595</v>
      </c>
    </row>
    <row r="27" spans="2:13" x14ac:dyDescent="0.25">
      <c r="B27" s="5">
        <f>IF(LoanIsGood,IF(ROW()-ROW(PaymentSchedule3[[#Headers],[PMT NO]])&gt;ScheduledNumberOfPayments,"",ROW()-ROW(PaymentSchedule3[[#Headers],[PMT NO]])),"")</f>
        <v>16</v>
      </c>
      <c r="C27" s="4">
        <f>IF(PaymentSchedule3[[#This Row],[PMT NO]]&lt;&gt;"",EOMONTH(LoanStartDate,ROW(PaymentSchedule3[[#This Row],[PMT NO]])-ROW(PaymentSchedule3[[#Headers],[PMT NO]])-2)+DAY(LoanStartDate),"")</f>
        <v>45778</v>
      </c>
      <c r="D27" s="3">
        <f>IF(PaymentSchedule3[[#This Row],[PMT NO]]&lt;&gt;"",IF(ROW()-ROW(PaymentSchedule3[[#Headers],[BEGINNING BALANCE]])=1,LoanAmount,INDEX(PaymentSchedule3[ENDING BALANCE],ROW()-ROW(PaymentSchedule3[[#Headers],[BEGINNING BALANCE]])-1)),"")</f>
        <v>26250.000000016411</v>
      </c>
      <c r="E27" s="3">
        <f>IF(PaymentSchedule3[[#This Row],[PMT NO]]&lt;&gt;"",ScheduledPayment,"")</f>
        <v>250.0000000012605</v>
      </c>
      <c r="F2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7" s="3">
        <f>IF(PaymentSchedule3[[#This Row],[PMT NO]]&lt;&gt;"",PaymentSchedule3[[#This Row],[TOTAL PAYMENT]]-PaymentSchedule3[[#This Row],[INTEREST]],"")</f>
        <v>249.999999999073</v>
      </c>
      <c r="I27" s="3">
        <f>IF(PaymentSchedule3[[#This Row],[PMT NO]]&lt;&gt;"",PaymentSchedule3[[#This Row],[BEGINNING BALANCE]]*(InterestRate/PaymentsPerYear),"")</f>
        <v>2.1875000000013675E-9</v>
      </c>
      <c r="J2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26000.000000017339</v>
      </c>
      <c r="K27" s="3">
        <f>IF(PaymentSchedule3[[#This Row],[PMT NO]]&lt;&gt;"",SUM(INDEX(PaymentSchedule3[INTEREST],1,1):PaymentSchedule3[[#This Row],[INTEREST]]),"")</f>
        <v>3.7500000000011433E-8</v>
      </c>
      <c r="M27" s="6">
        <f>+M26+PaymentSchedule3[[#This Row],[PRINCIPAL]]</f>
        <v>3999.9999999826678</v>
      </c>
    </row>
    <row r="28" spans="2:13" x14ac:dyDescent="0.25">
      <c r="B28" s="5">
        <f>IF(LoanIsGood,IF(ROW()-ROW(PaymentSchedule3[[#Headers],[PMT NO]])&gt;ScheduledNumberOfPayments,"",ROW()-ROW(PaymentSchedule3[[#Headers],[PMT NO]])),"")</f>
        <v>17</v>
      </c>
      <c r="C28" s="4">
        <f>IF(PaymentSchedule3[[#This Row],[PMT NO]]&lt;&gt;"",EOMONTH(LoanStartDate,ROW(PaymentSchedule3[[#This Row],[PMT NO]])-ROW(PaymentSchedule3[[#Headers],[PMT NO]])-2)+DAY(LoanStartDate),"")</f>
        <v>45809</v>
      </c>
      <c r="D28" s="3">
        <f>IF(PaymentSchedule3[[#This Row],[PMT NO]]&lt;&gt;"",IF(ROW()-ROW(PaymentSchedule3[[#Headers],[BEGINNING BALANCE]])=1,LoanAmount,INDEX(PaymentSchedule3[ENDING BALANCE],ROW()-ROW(PaymentSchedule3[[#Headers],[BEGINNING BALANCE]])-1)),"")</f>
        <v>26000.000000017339</v>
      </c>
      <c r="E28" s="3">
        <f>IF(PaymentSchedule3[[#This Row],[PMT NO]]&lt;&gt;"",ScheduledPayment,"")</f>
        <v>250.0000000012605</v>
      </c>
      <c r="F2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8" s="3">
        <f>IF(PaymentSchedule3[[#This Row],[PMT NO]]&lt;&gt;"",PaymentSchedule3[[#This Row],[TOTAL PAYMENT]]-PaymentSchedule3[[#This Row],[INTEREST]],"")</f>
        <v>249.99999999909383</v>
      </c>
      <c r="I28" s="3">
        <f>IF(PaymentSchedule3[[#This Row],[PMT NO]]&lt;&gt;"",PaymentSchedule3[[#This Row],[BEGINNING BALANCE]]*(InterestRate/PaymentsPerYear),"")</f>
        <v>2.1666666666681117E-9</v>
      </c>
      <c r="J2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25750.000000018244</v>
      </c>
      <c r="K28" s="3">
        <f>IF(PaymentSchedule3[[#This Row],[PMT NO]]&lt;&gt;"",SUM(INDEX(PaymentSchedule3[INTEREST],1,1):PaymentSchedule3[[#This Row],[INTEREST]]),"")</f>
        <v>3.9666666666679542E-8</v>
      </c>
      <c r="M28" s="6">
        <f>+M27+PaymentSchedule3[[#This Row],[PRINCIPAL]]</f>
        <v>4249.9999999817619</v>
      </c>
    </row>
    <row r="29" spans="2:13" x14ac:dyDescent="0.25">
      <c r="B29" s="5">
        <f>IF(LoanIsGood,IF(ROW()-ROW(PaymentSchedule3[[#Headers],[PMT NO]])&gt;ScheduledNumberOfPayments,"",ROW()-ROW(PaymentSchedule3[[#Headers],[PMT NO]])),"")</f>
        <v>18</v>
      </c>
      <c r="C29" s="4">
        <f>IF(PaymentSchedule3[[#This Row],[PMT NO]]&lt;&gt;"",EOMONTH(LoanStartDate,ROW(PaymentSchedule3[[#This Row],[PMT NO]])-ROW(PaymentSchedule3[[#Headers],[PMT NO]])-2)+DAY(LoanStartDate),"")</f>
        <v>45839</v>
      </c>
      <c r="D29" s="3">
        <f>IF(PaymentSchedule3[[#This Row],[PMT NO]]&lt;&gt;"",IF(ROW()-ROW(PaymentSchedule3[[#Headers],[BEGINNING BALANCE]])=1,LoanAmount,INDEX(PaymentSchedule3[ENDING BALANCE],ROW()-ROW(PaymentSchedule3[[#Headers],[BEGINNING BALANCE]])-1)),"")</f>
        <v>25750.000000018244</v>
      </c>
      <c r="E29" s="3">
        <f>IF(PaymentSchedule3[[#This Row],[PMT NO]]&lt;&gt;"",ScheduledPayment,"")</f>
        <v>250.0000000012605</v>
      </c>
      <c r="F2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2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29" s="3">
        <f>IF(PaymentSchedule3[[#This Row],[PMT NO]]&lt;&gt;"",PaymentSchedule3[[#This Row],[TOTAL PAYMENT]]-PaymentSchedule3[[#This Row],[INTEREST]],"")</f>
        <v>249.99999999911466</v>
      </c>
      <c r="I29" s="3">
        <f>IF(PaymentSchedule3[[#This Row],[PMT NO]]&lt;&gt;"",PaymentSchedule3[[#This Row],[BEGINNING BALANCE]]*(InterestRate/PaymentsPerYear),"")</f>
        <v>2.1458333333348539E-9</v>
      </c>
      <c r="J2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25500.000000019128</v>
      </c>
      <c r="K29" s="3">
        <f>IF(PaymentSchedule3[[#This Row],[PMT NO]]&lt;&gt;"",SUM(INDEX(PaymentSchedule3[INTEREST],1,1):PaymentSchedule3[[#This Row],[INTEREST]]),"")</f>
        <v>4.1812500000014398E-8</v>
      </c>
      <c r="M29" s="6">
        <f>+M28+PaymentSchedule3[[#This Row],[PRINCIPAL]]</f>
        <v>4499.999999980877</v>
      </c>
    </row>
    <row r="30" spans="2:13" x14ac:dyDescent="0.25">
      <c r="B30" s="5">
        <f>IF(LoanIsGood,IF(ROW()-ROW(PaymentSchedule3[[#Headers],[PMT NO]])&gt;ScheduledNumberOfPayments,"",ROW()-ROW(PaymentSchedule3[[#Headers],[PMT NO]])),"")</f>
        <v>19</v>
      </c>
      <c r="C30" s="4">
        <f>IF(PaymentSchedule3[[#This Row],[PMT NO]]&lt;&gt;"",EOMONTH(LoanStartDate,ROW(PaymentSchedule3[[#This Row],[PMT NO]])-ROW(PaymentSchedule3[[#Headers],[PMT NO]])-2)+DAY(LoanStartDate),"")</f>
        <v>45870</v>
      </c>
      <c r="D30" s="3">
        <f>IF(PaymentSchedule3[[#This Row],[PMT NO]]&lt;&gt;"",IF(ROW()-ROW(PaymentSchedule3[[#Headers],[BEGINNING BALANCE]])=1,LoanAmount,INDEX(PaymentSchedule3[ENDING BALANCE],ROW()-ROW(PaymentSchedule3[[#Headers],[BEGINNING BALANCE]])-1)),"")</f>
        <v>25500.000000019128</v>
      </c>
      <c r="E30" s="3">
        <f>IF(PaymentSchedule3[[#This Row],[PMT NO]]&lt;&gt;"",ScheduledPayment,"")</f>
        <v>250.0000000012605</v>
      </c>
      <c r="F3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0" s="3">
        <f>IF(PaymentSchedule3[[#This Row],[PMT NO]]&lt;&gt;"",PaymentSchedule3[[#This Row],[TOTAL PAYMENT]]-PaymentSchedule3[[#This Row],[INTEREST]],"")</f>
        <v>249.9999999991355</v>
      </c>
      <c r="I30" s="3">
        <f>IF(PaymentSchedule3[[#This Row],[PMT NO]]&lt;&gt;"",PaymentSchedule3[[#This Row],[BEGINNING BALANCE]]*(InterestRate/PaymentsPerYear),"")</f>
        <v>2.125000000001594E-9</v>
      </c>
      <c r="J3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25250.000000019994</v>
      </c>
      <c r="K30" s="3">
        <f>IF(PaymentSchedule3[[#This Row],[PMT NO]]&lt;&gt;"",SUM(INDEX(PaymentSchedule3[INTEREST],1,1):PaymentSchedule3[[#This Row],[INTEREST]]),"")</f>
        <v>4.3937500000015993E-8</v>
      </c>
      <c r="M30" s="6">
        <f>+M29+PaymentSchedule3[[#This Row],[PRINCIPAL]]</f>
        <v>4749.999999980012</v>
      </c>
    </row>
    <row r="31" spans="2:13" x14ac:dyDescent="0.25">
      <c r="B31" s="5">
        <f>IF(LoanIsGood,IF(ROW()-ROW(PaymentSchedule3[[#Headers],[PMT NO]])&gt;ScheduledNumberOfPayments,"",ROW()-ROW(PaymentSchedule3[[#Headers],[PMT NO]])),"")</f>
        <v>20</v>
      </c>
      <c r="C31" s="4">
        <f>IF(PaymentSchedule3[[#This Row],[PMT NO]]&lt;&gt;"",EOMONTH(LoanStartDate,ROW(PaymentSchedule3[[#This Row],[PMT NO]])-ROW(PaymentSchedule3[[#Headers],[PMT NO]])-2)+DAY(LoanStartDate),"")</f>
        <v>45901</v>
      </c>
      <c r="D31" s="3">
        <f>IF(PaymentSchedule3[[#This Row],[PMT NO]]&lt;&gt;"",IF(ROW()-ROW(PaymentSchedule3[[#Headers],[BEGINNING BALANCE]])=1,LoanAmount,INDEX(PaymentSchedule3[ENDING BALANCE],ROW()-ROW(PaymentSchedule3[[#Headers],[BEGINNING BALANCE]])-1)),"")</f>
        <v>25250.000000019994</v>
      </c>
      <c r="E31" s="3">
        <f>IF(PaymentSchedule3[[#This Row],[PMT NO]]&lt;&gt;"",ScheduledPayment,"")</f>
        <v>250.0000000012605</v>
      </c>
      <c r="F3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1" s="3">
        <f>IF(PaymentSchedule3[[#This Row],[PMT NO]]&lt;&gt;"",PaymentSchedule3[[#This Row],[TOTAL PAYMENT]]-PaymentSchedule3[[#This Row],[INTEREST]],"")</f>
        <v>249.99999999915633</v>
      </c>
      <c r="I31" s="3">
        <f>IF(PaymentSchedule3[[#This Row],[PMT NO]]&lt;&gt;"",PaymentSchedule3[[#This Row],[BEGINNING BALANCE]]*(InterestRate/PaymentsPerYear),"")</f>
        <v>2.1041666666683328E-9</v>
      </c>
      <c r="J3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25000.000000020838</v>
      </c>
      <c r="K31" s="3">
        <f>IF(PaymentSchedule3[[#This Row],[PMT NO]]&lt;&gt;"",SUM(INDEX(PaymentSchedule3[INTEREST],1,1):PaymentSchedule3[[#This Row],[INTEREST]]),"")</f>
        <v>4.6041666666684329E-8</v>
      </c>
      <c r="M31" s="6">
        <f>+M30+PaymentSchedule3[[#This Row],[PRINCIPAL]]</f>
        <v>4999.999999979168</v>
      </c>
    </row>
    <row r="32" spans="2:13" x14ac:dyDescent="0.25">
      <c r="B32" s="5">
        <f>IF(LoanIsGood,IF(ROW()-ROW(PaymentSchedule3[[#Headers],[PMT NO]])&gt;ScheduledNumberOfPayments,"",ROW()-ROW(PaymentSchedule3[[#Headers],[PMT NO]])),"")</f>
        <v>21</v>
      </c>
      <c r="C32" s="4">
        <f>IF(PaymentSchedule3[[#This Row],[PMT NO]]&lt;&gt;"",EOMONTH(LoanStartDate,ROW(PaymentSchedule3[[#This Row],[PMT NO]])-ROW(PaymentSchedule3[[#Headers],[PMT NO]])-2)+DAY(LoanStartDate),"")</f>
        <v>45931</v>
      </c>
      <c r="D32" s="3">
        <f>IF(PaymentSchedule3[[#This Row],[PMT NO]]&lt;&gt;"",IF(ROW()-ROW(PaymentSchedule3[[#Headers],[BEGINNING BALANCE]])=1,LoanAmount,INDEX(PaymentSchedule3[ENDING BALANCE],ROW()-ROW(PaymentSchedule3[[#Headers],[BEGINNING BALANCE]])-1)),"")</f>
        <v>25000.000000020838</v>
      </c>
      <c r="E32" s="3">
        <f>IF(PaymentSchedule3[[#This Row],[PMT NO]]&lt;&gt;"",ScheduledPayment,"")</f>
        <v>250.0000000012605</v>
      </c>
      <c r="F3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2" s="3">
        <f>IF(PaymentSchedule3[[#This Row],[PMT NO]]&lt;&gt;"",PaymentSchedule3[[#This Row],[TOTAL PAYMENT]]-PaymentSchedule3[[#This Row],[INTEREST]],"")</f>
        <v>249.99999999917716</v>
      </c>
      <c r="I32" s="3">
        <f>IF(PaymentSchedule3[[#This Row],[PMT NO]]&lt;&gt;"",PaymentSchedule3[[#This Row],[BEGINNING BALANCE]]*(InterestRate/PaymentsPerYear),"")</f>
        <v>2.08333333333507E-9</v>
      </c>
      <c r="J3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24750.000000021661</v>
      </c>
      <c r="K32" s="3">
        <f>IF(PaymentSchedule3[[#This Row],[PMT NO]]&lt;&gt;"",SUM(INDEX(PaymentSchedule3[INTEREST],1,1):PaymentSchedule3[[#This Row],[INTEREST]]),"")</f>
        <v>4.8125000000019398E-8</v>
      </c>
      <c r="M32" s="6">
        <f>+M31+PaymentSchedule3[[#This Row],[PRINCIPAL]]</f>
        <v>5249.9999999783449</v>
      </c>
    </row>
    <row r="33" spans="2:13" x14ac:dyDescent="0.25">
      <c r="B33" s="5">
        <f>IF(LoanIsGood,IF(ROW()-ROW(PaymentSchedule3[[#Headers],[PMT NO]])&gt;ScheduledNumberOfPayments,"",ROW()-ROW(PaymentSchedule3[[#Headers],[PMT NO]])),"")</f>
        <v>22</v>
      </c>
      <c r="C33" s="4">
        <f>IF(PaymentSchedule3[[#This Row],[PMT NO]]&lt;&gt;"",EOMONTH(LoanStartDate,ROW(PaymentSchedule3[[#This Row],[PMT NO]])-ROW(PaymentSchedule3[[#Headers],[PMT NO]])-2)+DAY(LoanStartDate),"")</f>
        <v>45962</v>
      </c>
      <c r="D33" s="3">
        <f>IF(PaymentSchedule3[[#This Row],[PMT NO]]&lt;&gt;"",IF(ROW()-ROW(PaymentSchedule3[[#Headers],[BEGINNING BALANCE]])=1,LoanAmount,INDEX(PaymentSchedule3[ENDING BALANCE],ROW()-ROW(PaymentSchedule3[[#Headers],[BEGINNING BALANCE]])-1)),"")</f>
        <v>24750.000000021661</v>
      </c>
      <c r="E33" s="3">
        <f>IF(PaymentSchedule3[[#This Row],[PMT NO]]&lt;&gt;"",ScheduledPayment,"")</f>
        <v>250.0000000012605</v>
      </c>
      <c r="F3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3" s="3">
        <f>IF(PaymentSchedule3[[#This Row],[PMT NO]]&lt;&gt;"",PaymentSchedule3[[#This Row],[TOTAL PAYMENT]]-PaymentSchedule3[[#This Row],[INTEREST]],"")</f>
        <v>249.999999999198</v>
      </c>
      <c r="I33" s="3">
        <f>IF(PaymentSchedule3[[#This Row],[PMT NO]]&lt;&gt;"",PaymentSchedule3[[#This Row],[BEGINNING BALANCE]]*(InterestRate/PaymentsPerYear),"")</f>
        <v>2.0625000000018052E-9</v>
      </c>
      <c r="J3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24500.000000022461</v>
      </c>
      <c r="K33" s="3">
        <f>IF(PaymentSchedule3[[#This Row],[PMT NO]]&lt;&gt;"",SUM(INDEX(PaymentSchedule3[INTEREST],1,1):PaymentSchedule3[[#This Row],[INTEREST]]),"")</f>
        <v>5.0187500000021201E-8</v>
      </c>
      <c r="M33" s="6">
        <f>+M32+PaymentSchedule3[[#This Row],[PRINCIPAL]]</f>
        <v>5499.9999999775428</v>
      </c>
    </row>
    <row r="34" spans="2:13" x14ac:dyDescent="0.25">
      <c r="B34" s="5">
        <f>IF(LoanIsGood,IF(ROW()-ROW(PaymentSchedule3[[#Headers],[PMT NO]])&gt;ScheduledNumberOfPayments,"",ROW()-ROW(PaymentSchedule3[[#Headers],[PMT NO]])),"")</f>
        <v>23</v>
      </c>
      <c r="C34" s="4">
        <f>IF(PaymentSchedule3[[#This Row],[PMT NO]]&lt;&gt;"",EOMONTH(LoanStartDate,ROW(PaymentSchedule3[[#This Row],[PMT NO]])-ROW(PaymentSchedule3[[#Headers],[PMT NO]])-2)+DAY(LoanStartDate),"")</f>
        <v>45992</v>
      </c>
      <c r="D34" s="3">
        <f>IF(PaymentSchedule3[[#This Row],[PMT NO]]&lt;&gt;"",IF(ROW()-ROW(PaymentSchedule3[[#Headers],[BEGINNING BALANCE]])=1,LoanAmount,INDEX(PaymentSchedule3[ENDING BALANCE],ROW()-ROW(PaymentSchedule3[[#Headers],[BEGINNING BALANCE]])-1)),"")</f>
        <v>24500.000000022461</v>
      </c>
      <c r="E34" s="3">
        <f>IF(PaymentSchedule3[[#This Row],[PMT NO]]&lt;&gt;"",ScheduledPayment,"")</f>
        <v>250.0000000012605</v>
      </c>
      <c r="F3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4" s="3">
        <f>IF(PaymentSchedule3[[#This Row],[PMT NO]]&lt;&gt;"",PaymentSchedule3[[#This Row],[TOTAL PAYMENT]]-PaymentSchedule3[[#This Row],[INTEREST]],"")</f>
        <v>249.99999999921883</v>
      </c>
      <c r="I34" s="3">
        <f>IF(PaymentSchedule3[[#This Row],[PMT NO]]&lt;&gt;"",PaymentSchedule3[[#This Row],[BEGINNING BALANCE]]*(InterestRate/PaymentsPerYear),"")</f>
        <v>2.0416666666685387E-9</v>
      </c>
      <c r="J3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24250.000000023243</v>
      </c>
      <c r="K34" s="3">
        <f>IF(PaymentSchedule3[[#This Row],[PMT NO]]&lt;&gt;"",SUM(INDEX(PaymentSchedule3[INTEREST],1,1):PaymentSchedule3[[#This Row],[INTEREST]]),"")</f>
        <v>5.2229166666689737E-8</v>
      </c>
      <c r="M34" s="6">
        <f>+M33+PaymentSchedule3[[#This Row],[PRINCIPAL]]</f>
        <v>5749.9999999767615</v>
      </c>
    </row>
    <row r="35" spans="2:13" x14ac:dyDescent="0.25">
      <c r="B35" s="5">
        <f>IF(LoanIsGood,IF(ROW()-ROW(PaymentSchedule3[[#Headers],[PMT NO]])&gt;ScheduledNumberOfPayments,"",ROW()-ROW(PaymentSchedule3[[#Headers],[PMT NO]])),"")</f>
        <v>24</v>
      </c>
      <c r="C35" s="4">
        <f>IF(PaymentSchedule3[[#This Row],[PMT NO]]&lt;&gt;"",EOMONTH(LoanStartDate,ROW(PaymentSchedule3[[#This Row],[PMT NO]])-ROW(PaymentSchedule3[[#Headers],[PMT NO]])-2)+DAY(LoanStartDate),"")</f>
        <v>46023</v>
      </c>
      <c r="D35" s="3">
        <f>IF(PaymentSchedule3[[#This Row],[PMT NO]]&lt;&gt;"",IF(ROW()-ROW(PaymentSchedule3[[#Headers],[BEGINNING BALANCE]])=1,LoanAmount,INDEX(PaymentSchedule3[ENDING BALANCE],ROW()-ROW(PaymentSchedule3[[#Headers],[BEGINNING BALANCE]])-1)),"")</f>
        <v>24250.000000023243</v>
      </c>
      <c r="E35" s="3">
        <f>IF(PaymentSchedule3[[#This Row],[PMT NO]]&lt;&gt;"",ScheduledPayment,"")</f>
        <v>250.0000000012605</v>
      </c>
      <c r="F3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5" s="3">
        <f>IF(PaymentSchedule3[[#This Row],[PMT NO]]&lt;&gt;"",PaymentSchedule3[[#This Row],[TOTAL PAYMENT]]-PaymentSchedule3[[#This Row],[INTEREST]],"")</f>
        <v>249.99999999923966</v>
      </c>
      <c r="I35" s="3">
        <f>IF(PaymentSchedule3[[#This Row],[PMT NO]]&lt;&gt;"",PaymentSchedule3[[#This Row],[BEGINNING BALANCE]]*(InterestRate/PaymentsPerYear),"")</f>
        <v>2.0208333333352705E-9</v>
      </c>
      <c r="J3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24000.000000024003</v>
      </c>
      <c r="K35" s="3">
        <f>IF(PaymentSchedule3[[#This Row],[PMT NO]]&lt;&gt;"",SUM(INDEX(PaymentSchedule3[INTEREST],1,1):PaymentSchedule3[[#This Row],[INTEREST]]),"")</f>
        <v>5.4250000000025007E-8</v>
      </c>
      <c r="M35" s="6">
        <f>+M34+PaymentSchedule3[[#This Row],[PRINCIPAL]]</f>
        <v>5999.9999999760012</v>
      </c>
    </row>
    <row r="36" spans="2:13" x14ac:dyDescent="0.25">
      <c r="B36" s="5">
        <f>IF(LoanIsGood,IF(ROW()-ROW(PaymentSchedule3[[#Headers],[PMT NO]])&gt;ScheduledNumberOfPayments,"",ROW()-ROW(PaymentSchedule3[[#Headers],[PMT NO]])),"")</f>
        <v>25</v>
      </c>
      <c r="C36" s="4">
        <f>IF(PaymentSchedule3[[#This Row],[PMT NO]]&lt;&gt;"",EOMONTH(LoanStartDate,ROW(PaymentSchedule3[[#This Row],[PMT NO]])-ROW(PaymentSchedule3[[#Headers],[PMT NO]])-2)+DAY(LoanStartDate),"")</f>
        <v>46054</v>
      </c>
      <c r="D36" s="3">
        <f>IF(PaymentSchedule3[[#This Row],[PMT NO]]&lt;&gt;"",IF(ROW()-ROW(PaymentSchedule3[[#Headers],[BEGINNING BALANCE]])=1,LoanAmount,INDEX(PaymentSchedule3[ENDING BALANCE],ROW()-ROW(PaymentSchedule3[[#Headers],[BEGINNING BALANCE]])-1)),"")</f>
        <v>24000.000000024003</v>
      </c>
      <c r="E36" s="3">
        <f>IF(PaymentSchedule3[[#This Row],[PMT NO]]&lt;&gt;"",ScheduledPayment,"")</f>
        <v>250.0000000012605</v>
      </c>
      <c r="F3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6" s="3">
        <f>IF(PaymentSchedule3[[#This Row],[PMT NO]]&lt;&gt;"",PaymentSchedule3[[#This Row],[TOTAL PAYMENT]]-PaymentSchedule3[[#This Row],[INTEREST]],"")</f>
        <v>249.9999999992605</v>
      </c>
      <c r="I36" s="3">
        <f>IF(PaymentSchedule3[[#This Row],[PMT NO]]&lt;&gt;"",PaymentSchedule3[[#This Row],[BEGINNING BALANCE]]*(InterestRate/PaymentsPerYear),"")</f>
        <v>2.0000000000020002E-9</v>
      </c>
      <c r="J3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23750.000000024742</v>
      </c>
      <c r="K36" s="3">
        <f>IF(PaymentSchedule3[[#This Row],[PMT NO]]&lt;&gt;"",SUM(INDEX(PaymentSchedule3[INTEREST],1,1):PaymentSchedule3[[#This Row],[INTEREST]]),"")</f>
        <v>5.625000000002701E-8</v>
      </c>
      <c r="M36" s="6">
        <f>+M35+PaymentSchedule3[[#This Row],[PRINCIPAL]]</f>
        <v>6249.9999999752617</v>
      </c>
    </row>
    <row r="37" spans="2:13" x14ac:dyDescent="0.25">
      <c r="B37" s="5">
        <f>IF(LoanIsGood,IF(ROW()-ROW(PaymentSchedule3[[#Headers],[PMT NO]])&gt;ScheduledNumberOfPayments,"",ROW()-ROW(PaymentSchedule3[[#Headers],[PMT NO]])),"")</f>
        <v>26</v>
      </c>
      <c r="C37" s="4">
        <f>IF(PaymentSchedule3[[#This Row],[PMT NO]]&lt;&gt;"",EOMONTH(LoanStartDate,ROW(PaymentSchedule3[[#This Row],[PMT NO]])-ROW(PaymentSchedule3[[#Headers],[PMT NO]])-2)+DAY(LoanStartDate),"")</f>
        <v>46082</v>
      </c>
      <c r="D37" s="3">
        <f>IF(PaymentSchedule3[[#This Row],[PMT NO]]&lt;&gt;"",IF(ROW()-ROW(PaymentSchedule3[[#Headers],[BEGINNING BALANCE]])=1,LoanAmount,INDEX(PaymentSchedule3[ENDING BALANCE],ROW()-ROW(PaymentSchedule3[[#Headers],[BEGINNING BALANCE]])-1)),"")</f>
        <v>23750.000000024742</v>
      </c>
      <c r="E37" s="3">
        <f>IF(PaymentSchedule3[[#This Row],[PMT NO]]&lt;&gt;"",ScheduledPayment,"")</f>
        <v>250.0000000012605</v>
      </c>
      <c r="F3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7" s="3">
        <f>IF(PaymentSchedule3[[#This Row],[PMT NO]]&lt;&gt;"",PaymentSchedule3[[#This Row],[TOTAL PAYMENT]]-PaymentSchedule3[[#This Row],[INTEREST]],"")</f>
        <v>249.99999999928133</v>
      </c>
      <c r="I37" s="3">
        <f>IF(PaymentSchedule3[[#This Row],[PMT NO]]&lt;&gt;"",PaymentSchedule3[[#This Row],[BEGINNING BALANCE]]*(InterestRate/PaymentsPerYear),"")</f>
        <v>1.9791666666687284E-9</v>
      </c>
      <c r="J3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23500.000000025462</v>
      </c>
      <c r="K37" s="3">
        <f>IF(PaymentSchedule3[[#This Row],[PMT NO]]&lt;&gt;"",SUM(INDEX(PaymentSchedule3[INTEREST],1,1):PaymentSchedule3[[#This Row],[INTEREST]]),"")</f>
        <v>5.822916666669574E-8</v>
      </c>
      <c r="M37" s="6">
        <f>+M36+PaymentSchedule3[[#This Row],[PRINCIPAL]]</f>
        <v>6499.9999999745432</v>
      </c>
    </row>
    <row r="38" spans="2:13" x14ac:dyDescent="0.25">
      <c r="B38" s="5">
        <f>IF(LoanIsGood,IF(ROW()-ROW(PaymentSchedule3[[#Headers],[PMT NO]])&gt;ScheduledNumberOfPayments,"",ROW()-ROW(PaymentSchedule3[[#Headers],[PMT NO]])),"")</f>
        <v>27</v>
      </c>
      <c r="C38" s="4">
        <f>IF(PaymentSchedule3[[#This Row],[PMT NO]]&lt;&gt;"",EOMONTH(LoanStartDate,ROW(PaymentSchedule3[[#This Row],[PMT NO]])-ROW(PaymentSchedule3[[#Headers],[PMT NO]])-2)+DAY(LoanStartDate),"")</f>
        <v>46113</v>
      </c>
      <c r="D38" s="3">
        <f>IF(PaymentSchedule3[[#This Row],[PMT NO]]&lt;&gt;"",IF(ROW()-ROW(PaymentSchedule3[[#Headers],[BEGINNING BALANCE]])=1,LoanAmount,INDEX(PaymentSchedule3[ENDING BALANCE],ROW()-ROW(PaymentSchedule3[[#Headers],[BEGINNING BALANCE]])-1)),"")</f>
        <v>23500.000000025462</v>
      </c>
      <c r="E38" s="3">
        <f>IF(PaymentSchedule3[[#This Row],[PMT NO]]&lt;&gt;"",ScheduledPayment,"")</f>
        <v>250.0000000012605</v>
      </c>
      <c r="F3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8" s="3">
        <f>IF(PaymentSchedule3[[#This Row],[PMT NO]]&lt;&gt;"",PaymentSchedule3[[#This Row],[TOTAL PAYMENT]]-PaymentSchedule3[[#This Row],[INTEREST]],"")</f>
        <v>249.99999999930216</v>
      </c>
      <c r="I38" s="3">
        <f>IF(PaymentSchedule3[[#This Row],[PMT NO]]&lt;&gt;"",PaymentSchedule3[[#This Row],[BEGINNING BALANCE]]*(InterestRate/PaymentsPerYear),"")</f>
        <v>1.9583333333354552E-9</v>
      </c>
      <c r="J3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23250.000000026161</v>
      </c>
      <c r="K38" s="3">
        <f>IF(PaymentSchedule3[[#This Row],[PMT NO]]&lt;&gt;"",SUM(INDEX(PaymentSchedule3[INTEREST],1,1):PaymentSchedule3[[#This Row],[INTEREST]]),"")</f>
        <v>6.018750000003119E-8</v>
      </c>
      <c r="M38" s="6">
        <f>+M37+PaymentSchedule3[[#This Row],[PRINCIPAL]]</f>
        <v>6749.9999999738457</v>
      </c>
    </row>
    <row r="39" spans="2:13" x14ac:dyDescent="0.25">
      <c r="B39" s="5">
        <f>IF(LoanIsGood,IF(ROW()-ROW(PaymentSchedule3[[#Headers],[PMT NO]])&gt;ScheduledNumberOfPayments,"",ROW()-ROW(PaymentSchedule3[[#Headers],[PMT NO]])),"")</f>
        <v>28</v>
      </c>
      <c r="C39" s="4">
        <f>IF(PaymentSchedule3[[#This Row],[PMT NO]]&lt;&gt;"",EOMONTH(LoanStartDate,ROW(PaymentSchedule3[[#This Row],[PMT NO]])-ROW(PaymentSchedule3[[#Headers],[PMT NO]])-2)+DAY(LoanStartDate),"")</f>
        <v>46143</v>
      </c>
      <c r="D39" s="3">
        <f>IF(PaymentSchedule3[[#This Row],[PMT NO]]&lt;&gt;"",IF(ROW()-ROW(PaymentSchedule3[[#Headers],[BEGINNING BALANCE]])=1,LoanAmount,INDEX(PaymentSchedule3[ENDING BALANCE],ROW()-ROW(PaymentSchedule3[[#Headers],[BEGINNING BALANCE]])-1)),"")</f>
        <v>23250.000000026161</v>
      </c>
      <c r="E39" s="3">
        <f>IF(PaymentSchedule3[[#This Row],[PMT NO]]&lt;&gt;"",ScheduledPayment,"")</f>
        <v>250.0000000012605</v>
      </c>
      <c r="F3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3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39" s="3">
        <f>IF(PaymentSchedule3[[#This Row],[PMT NO]]&lt;&gt;"",PaymentSchedule3[[#This Row],[TOTAL PAYMENT]]-PaymentSchedule3[[#This Row],[INTEREST]],"")</f>
        <v>249.99999999932299</v>
      </c>
      <c r="I39" s="3">
        <f>IF(PaymentSchedule3[[#This Row],[PMT NO]]&lt;&gt;"",PaymentSchedule3[[#This Row],[BEGINNING BALANCE]]*(InterestRate/PaymentsPerYear),"")</f>
        <v>1.93750000000218E-9</v>
      </c>
      <c r="J3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23000.000000026837</v>
      </c>
      <c r="K39" s="3">
        <f>IF(PaymentSchedule3[[#This Row],[PMT NO]]&lt;&gt;"",SUM(INDEX(PaymentSchedule3[INTEREST],1,1):PaymentSchedule3[[#This Row],[INTEREST]]),"")</f>
        <v>6.2125000000033374E-8</v>
      </c>
      <c r="M39" s="6">
        <f>+M38+PaymentSchedule3[[#This Row],[PRINCIPAL]]</f>
        <v>6999.999999973169</v>
      </c>
    </row>
    <row r="40" spans="2:13" x14ac:dyDescent="0.25">
      <c r="B40" s="5">
        <f>IF(LoanIsGood,IF(ROW()-ROW(PaymentSchedule3[[#Headers],[PMT NO]])&gt;ScheduledNumberOfPayments,"",ROW()-ROW(PaymentSchedule3[[#Headers],[PMT NO]])),"")</f>
        <v>29</v>
      </c>
      <c r="C40" s="4">
        <f>IF(PaymentSchedule3[[#This Row],[PMT NO]]&lt;&gt;"",EOMONTH(LoanStartDate,ROW(PaymentSchedule3[[#This Row],[PMT NO]])-ROW(PaymentSchedule3[[#Headers],[PMT NO]])-2)+DAY(LoanStartDate),"")</f>
        <v>46174</v>
      </c>
      <c r="D40" s="3">
        <f>IF(PaymentSchedule3[[#This Row],[PMT NO]]&lt;&gt;"",IF(ROW()-ROW(PaymentSchedule3[[#Headers],[BEGINNING BALANCE]])=1,LoanAmount,INDEX(PaymentSchedule3[ENDING BALANCE],ROW()-ROW(PaymentSchedule3[[#Headers],[BEGINNING BALANCE]])-1)),"")</f>
        <v>23000.000000026837</v>
      </c>
      <c r="E40" s="3">
        <f>IF(PaymentSchedule3[[#This Row],[PMT NO]]&lt;&gt;"",ScheduledPayment,"")</f>
        <v>250.0000000012605</v>
      </c>
      <c r="F4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0" s="3">
        <f>IF(PaymentSchedule3[[#This Row],[PMT NO]]&lt;&gt;"",PaymentSchedule3[[#This Row],[TOTAL PAYMENT]]-PaymentSchedule3[[#This Row],[INTEREST]],"")</f>
        <v>249.99999999934383</v>
      </c>
      <c r="I40" s="3">
        <f>IF(PaymentSchedule3[[#This Row],[PMT NO]]&lt;&gt;"",PaymentSchedule3[[#This Row],[BEGINNING BALANCE]]*(InterestRate/PaymentsPerYear),"")</f>
        <v>1.9166666666689032E-9</v>
      </c>
      <c r="J4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22750.000000027492</v>
      </c>
      <c r="K40" s="3">
        <f>IF(PaymentSchedule3[[#This Row],[PMT NO]]&lt;&gt;"",SUM(INDEX(PaymentSchedule3[INTEREST],1,1):PaymentSchedule3[[#This Row],[INTEREST]]),"")</f>
        <v>6.4041666666702271E-8</v>
      </c>
      <c r="M40" s="6">
        <f>+M39+PaymentSchedule3[[#This Row],[PRINCIPAL]]</f>
        <v>7249.9999999725133</v>
      </c>
    </row>
    <row r="41" spans="2:13" x14ac:dyDescent="0.25">
      <c r="B41" s="5">
        <f>IF(LoanIsGood,IF(ROW()-ROW(PaymentSchedule3[[#Headers],[PMT NO]])&gt;ScheduledNumberOfPayments,"",ROW()-ROW(PaymentSchedule3[[#Headers],[PMT NO]])),"")</f>
        <v>30</v>
      </c>
      <c r="C41" s="4">
        <f>IF(PaymentSchedule3[[#This Row],[PMT NO]]&lt;&gt;"",EOMONTH(LoanStartDate,ROW(PaymentSchedule3[[#This Row],[PMT NO]])-ROW(PaymentSchedule3[[#Headers],[PMT NO]])-2)+DAY(LoanStartDate),"")</f>
        <v>46204</v>
      </c>
      <c r="D41" s="3">
        <f>IF(PaymentSchedule3[[#This Row],[PMT NO]]&lt;&gt;"",IF(ROW()-ROW(PaymentSchedule3[[#Headers],[BEGINNING BALANCE]])=1,LoanAmount,INDEX(PaymentSchedule3[ENDING BALANCE],ROW()-ROW(PaymentSchedule3[[#Headers],[BEGINNING BALANCE]])-1)),"")</f>
        <v>22750.000000027492</v>
      </c>
      <c r="E41" s="3">
        <f>IF(PaymentSchedule3[[#This Row],[PMT NO]]&lt;&gt;"",ScheduledPayment,"")</f>
        <v>250.0000000012605</v>
      </c>
      <c r="F4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1" s="3">
        <f>IF(PaymentSchedule3[[#This Row],[PMT NO]]&lt;&gt;"",PaymentSchedule3[[#This Row],[TOTAL PAYMENT]]-PaymentSchedule3[[#This Row],[INTEREST]],"")</f>
        <v>249.99999999936466</v>
      </c>
      <c r="I41" s="3">
        <f>IF(PaymentSchedule3[[#This Row],[PMT NO]]&lt;&gt;"",PaymentSchedule3[[#This Row],[BEGINNING BALANCE]]*(InterestRate/PaymentsPerYear),"")</f>
        <v>1.8958333333356242E-9</v>
      </c>
      <c r="J4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22500.000000028129</v>
      </c>
      <c r="K41" s="3">
        <f>IF(PaymentSchedule3[[#This Row],[PMT NO]]&lt;&gt;"",SUM(INDEX(PaymentSchedule3[INTEREST],1,1):PaymentSchedule3[[#This Row],[INTEREST]]),"")</f>
        <v>6.5937500000037895E-8</v>
      </c>
      <c r="M41" s="6">
        <f>+M40+PaymentSchedule3[[#This Row],[PRINCIPAL]]</f>
        <v>7499.9999999718775</v>
      </c>
    </row>
    <row r="42" spans="2:13" x14ac:dyDescent="0.25">
      <c r="B42" s="5">
        <f>IF(LoanIsGood,IF(ROW()-ROW(PaymentSchedule3[[#Headers],[PMT NO]])&gt;ScheduledNumberOfPayments,"",ROW()-ROW(PaymentSchedule3[[#Headers],[PMT NO]])),"")</f>
        <v>31</v>
      </c>
      <c r="C42" s="4">
        <f>IF(PaymentSchedule3[[#This Row],[PMT NO]]&lt;&gt;"",EOMONTH(LoanStartDate,ROW(PaymentSchedule3[[#This Row],[PMT NO]])-ROW(PaymentSchedule3[[#Headers],[PMT NO]])-2)+DAY(LoanStartDate),"")</f>
        <v>46235</v>
      </c>
      <c r="D42" s="3">
        <f>IF(PaymentSchedule3[[#This Row],[PMT NO]]&lt;&gt;"",IF(ROW()-ROW(PaymentSchedule3[[#Headers],[BEGINNING BALANCE]])=1,LoanAmount,INDEX(PaymentSchedule3[ENDING BALANCE],ROW()-ROW(PaymentSchedule3[[#Headers],[BEGINNING BALANCE]])-1)),"")</f>
        <v>22500.000000028129</v>
      </c>
      <c r="E42" s="3">
        <f>IF(PaymentSchedule3[[#This Row],[PMT NO]]&lt;&gt;"",ScheduledPayment,"")</f>
        <v>250.0000000012605</v>
      </c>
      <c r="F4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2" s="3">
        <f>IF(PaymentSchedule3[[#This Row],[PMT NO]]&lt;&gt;"",PaymentSchedule3[[#This Row],[TOTAL PAYMENT]]-PaymentSchedule3[[#This Row],[INTEREST]],"")</f>
        <v>249.99999999938549</v>
      </c>
      <c r="I42" s="3">
        <f>IF(PaymentSchedule3[[#This Row],[PMT NO]]&lt;&gt;"",PaymentSchedule3[[#This Row],[BEGINNING BALANCE]]*(InterestRate/PaymentsPerYear),"")</f>
        <v>1.8750000000023441E-9</v>
      </c>
      <c r="J4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22250.000000028744</v>
      </c>
      <c r="K42" s="3">
        <f>IF(PaymentSchedule3[[#This Row],[PMT NO]]&lt;&gt;"",SUM(INDEX(PaymentSchedule3[INTEREST],1,1):PaymentSchedule3[[#This Row],[INTEREST]]),"")</f>
        <v>6.7812500000040233E-8</v>
      </c>
      <c r="M42" s="6">
        <f>+M41+PaymentSchedule3[[#This Row],[PRINCIPAL]]</f>
        <v>7749.9999999712627</v>
      </c>
    </row>
    <row r="43" spans="2:13" x14ac:dyDescent="0.25">
      <c r="B43" s="5">
        <f>IF(LoanIsGood,IF(ROW()-ROW(PaymentSchedule3[[#Headers],[PMT NO]])&gt;ScheduledNumberOfPayments,"",ROW()-ROW(PaymentSchedule3[[#Headers],[PMT NO]])),"")</f>
        <v>32</v>
      </c>
      <c r="C43" s="4">
        <f>IF(PaymentSchedule3[[#This Row],[PMT NO]]&lt;&gt;"",EOMONTH(LoanStartDate,ROW(PaymentSchedule3[[#This Row],[PMT NO]])-ROW(PaymentSchedule3[[#Headers],[PMT NO]])-2)+DAY(LoanStartDate),"")</f>
        <v>46266</v>
      </c>
      <c r="D43" s="3">
        <f>IF(PaymentSchedule3[[#This Row],[PMT NO]]&lt;&gt;"",IF(ROW()-ROW(PaymentSchedule3[[#Headers],[BEGINNING BALANCE]])=1,LoanAmount,INDEX(PaymentSchedule3[ENDING BALANCE],ROW()-ROW(PaymentSchedule3[[#Headers],[BEGINNING BALANCE]])-1)),"")</f>
        <v>22250.000000028744</v>
      </c>
      <c r="E43" s="3">
        <f>IF(PaymentSchedule3[[#This Row],[PMT NO]]&lt;&gt;"",ScheduledPayment,"")</f>
        <v>250.0000000012605</v>
      </c>
      <c r="F4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3" s="3">
        <f>IF(PaymentSchedule3[[#This Row],[PMT NO]]&lt;&gt;"",PaymentSchedule3[[#This Row],[TOTAL PAYMENT]]-PaymentSchedule3[[#This Row],[INTEREST]],"")</f>
        <v>249.99999999940633</v>
      </c>
      <c r="I43" s="3">
        <f>IF(PaymentSchedule3[[#This Row],[PMT NO]]&lt;&gt;"",PaymentSchedule3[[#This Row],[BEGINNING BALANCE]]*(InterestRate/PaymentsPerYear),"")</f>
        <v>1.854166666669062E-9</v>
      </c>
      <c r="J4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22000.000000029337</v>
      </c>
      <c r="K43" s="3">
        <f>IF(PaymentSchedule3[[#This Row],[PMT NO]]&lt;&gt;"",SUM(INDEX(PaymentSchedule3[INTEREST],1,1):PaymentSchedule3[[#This Row],[INTEREST]]),"")</f>
        <v>6.9666666666709298E-8</v>
      </c>
      <c r="M43" s="6">
        <f>+M42+PaymentSchedule3[[#This Row],[PRINCIPAL]]</f>
        <v>7999.9999999706688</v>
      </c>
    </row>
    <row r="44" spans="2:13" x14ac:dyDescent="0.25">
      <c r="B44" s="5">
        <f>IF(LoanIsGood,IF(ROW()-ROW(PaymentSchedule3[[#Headers],[PMT NO]])&gt;ScheduledNumberOfPayments,"",ROW()-ROW(PaymentSchedule3[[#Headers],[PMT NO]])),"")</f>
        <v>33</v>
      </c>
      <c r="C44" s="4">
        <f>IF(PaymentSchedule3[[#This Row],[PMT NO]]&lt;&gt;"",EOMONTH(LoanStartDate,ROW(PaymentSchedule3[[#This Row],[PMT NO]])-ROW(PaymentSchedule3[[#Headers],[PMT NO]])-2)+DAY(LoanStartDate),"")</f>
        <v>46296</v>
      </c>
      <c r="D44" s="3">
        <f>IF(PaymentSchedule3[[#This Row],[PMT NO]]&lt;&gt;"",IF(ROW()-ROW(PaymentSchedule3[[#Headers],[BEGINNING BALANCE]])=1,LoanAmount,INDEX(PaymentSchedule3[ENDING BALANCE],ROW()-ROW(PaymentSchedule3[[#Headers],[BEGINNING BALANCE]])-1)),"")</f>
        <v>22000.000000029337</v>
      </c>
      <c r="E44" s="3">
        <f>IF(PaymentSchedule3[[#This Row],[PMT NO]]&lt;&gt;"",ScheduledPayment,"")</f>
        <v>250.0000000012605</v>
      </c>
      <c r="F4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4" s="3">
        <f>IF(PaymentSchedule3[[#This Row],[PMT NO]]&lt;&gt;"",PaymentSchedule3[[#This Row],[TOTAL PAYMENT]]-PaymentSchedule3[[#This Row],[INTEREST]],"")</f>
        <v>249.99999999942716</v>
      </c>
      <c r="I44" s="3">
        <f>IF(PaymentSchedule3[[#This Row],[PMT NO]]&lt;&gt;"",PaymentSchedule3[[#This Row],[BEGINNING BALANCE]]*(InterestRate/PaymentsPerYear),"")</f>
        <v>1.8333333333357781E-9</v>
      </c>
      <c r="J4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21750.000000029908</v>
      </c>
      <c r="K44" s="3">
        <f>IF(PaymentSchedule3[[#This Row],[PMT NO]]&lt;&gt;"",SUM(INDEX(PaymentSchedule3[INTEREST],1,1):PaymentSchedule3[[#This Row],[INTEREST]]),"")</f>
        <v>7.1500000000045076E-8</v>
      </c>
      <c r="M44" s="6">
        <f>+M43+PaymentSchedule3[[#This Row],[PRINCIPAL]]</f>
        <v>8249.9999999700958</v>
      </c>
    </row>
    <row r="45" spans="2:13" x14ac:dyDescent="0.25">
      <c r="B45" s="5">
        <f>IF(LoanIsGood,IF(ROW()-ROW(PaymentSchedule3[[#Headers],[PMT NO]])&gt;ScheduledNumberOfPayments,"",ROW()-ROW(PaymentSchedule3[[#Headers],[PMT NO]])),"")</f>
        <v>34</v>
      </c>
      <c r="C45" s="4">
        <f>IF(PaymentSchedule3[[#This Row],[PMT NO]]&lt;&gt;"",EOMONTH(LoanStartDate,ROW(PaymentSchedule3[[#This Row],[PMT NO]])-ROW(PaymentSchedule3[[#Headers],[PMT NO]])-2)+DAY(LoanStartDate),"")</f>
        <v>46327</v>
      </c>
      <c r="D45" s="3">
        <f>IF(PaymentSchedule3[[#This Row],[PMT NO]]&lt;&gt;"",IF(ROW()-ROW(PaymentSchedule3[[#Headers],[BEGINNING BALANCE]])=1,LoanAmount,INDEX(PaymentSchedule3[ENDING BALANCE],ROW()-ROW(PaymentSchedule3[[#Headers],[BEGINNING BALANCE]])-1)),"")</f>
        <v>21750.000000029908</v>
      </c>
      <c r="E45" s="3">
        <f>IF(PaymentSchedule3[[#This Row],[PMT NO]]&lt;&gt;"",ScheduledPayment,"")</f>
        <v>250.0000000012605</v>
      </c>
      <c r="F4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5" s="3">
        <f>IF(PaymentSchedule3[[#This Row],[PMT NO]]&lt;&gt;"",PaymentSchedule3[[#This Row],[TOTAL PAYMENT]]-PaymentSchedule3[[#This Row],[INTEREST]],"")</f>
        <v>249.99999999944799</v>
      </c>
      <c r="I45" s="3">
        <f>IF(PaymentSchedule3[[#This Row],[PMT NO]]&lt;&gt;"",PaymentSchedule3[[#This Row],[BEGINNING BALANCE]]*(InterestRate/PaymentsPerYear),"")</f>
        <v>1.8125000000024924E-9</v>
      </c>
      <c r="J4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21500.000000030461</v>
      </c>
      <c r="K45" s="3">
        <f>IF(PaymentSchedule3[[#This Row],[PMT NO]]&lt;&gt;"",SUM(INDEX(PaymentSchedule3[INTEREST],1,1):PaymentSchedule3[[#This Row],[INTEREST]]),"")</f>
        <v>7.3312500000047568E-8</v>
      </c>
      <c r="M45" s="6">
        <f>+M44+PaymentSchedule3[[#This Row],[PRINCIPAL]]</f>
        <v>8499.9999999695447</v>
      </c>
    </row>
    <row r="46" spans="2:13" x14ac:dyDescent="0.25">
      <c r="B46" s="5">
        <f>IF(LoanIsGood,IF(ROW()-ROW(PaymentSchedule3[[#Headers],[PMT NO]])&gt;ScheduledNumberOfPayments,"",ROW()-ROW(PaymentSchedule3[[#Headers],[PMT NO]])),"")</f>
        <v>35</v>
      </c>
      <c r="C46" s="4">
        <f>IF(PaymentSchedule3[[#This Row],[PMT NO]]&lt;&gt;"",EOMONTH(LoanStartDate,ROW(PaymentSchedule3[[#This Row],[PMT NO]])-ROW(PaymentSchedule3[[#Headers],[PMT NO]])-2)+DAY(LoanStartDate),"")</f>
        <v>46357</v>
      </c>
      <c r="D46" s="3">
        <f>IF(PaymentSchedule3[[#This Row],[PMT NO]]&lt;&gt;"",IF(ROW()-ROW(PaymentSchedule3[[#Headers],[BEGINNING BALANCE]])=1,LoanAmount,INDEX(PaymentSchedule3[ENDING BALANCE],ROW()-ROW(PaymentSchedule3[[#Headers],[BEGINNING BALANCE]])-1)),"")</f>
        <v>21500.000000030461</v>
      </c>
      <c r="E46" s="3">
        <f>IF(PaymentSchedule3[[#This Row],[PMT NO]]&lt;&gt;"",ScheduledPayment,"")</f>
        <v>250.0000000012605</v>
      </c>
      <c r="F4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6" s="3">
        <f>IF(PaymentSchedule3[[#This Row],[PMT NO]]&lt;&gt;"",PaymentSchedule3[[#This Row],[TOTAL PAYMENT]]-PaymentSchedule3[[#This Row],[INTEREST]],"")</f>
        <v>249.99999999946883</v>
      </c>
      <c r="I46" s="3">
        <f>IF(PaymentSchedule3[[#This Row],[PMT NO]]&lt;&gt;"",PaymentSchedule3[[#This Row],[BEGINNING BALANCE]]*(InterestRate/PaymentsPerYear),"")</f>
        <v>1.7916666666692052E-9</v>
      </c>
      <c r="J4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21250.000000030992</v>
      </c>
      <c r="K46" s="3">
        <f>IF(PaymentSchedule3[[#This Row],[PMT NO]]&lt;&gt;"",SUM(INDEX(PaymentSchedule3[INTEREST],1,1):PaymentSchedule3[[#This Row],[INTEREST]]),"")</f>
        <v>7.5104166666716774E-8</v>
      </c>
      <c r="M46" s="6">
        <f>+M45+PaymentSchedule3[[#This Row],[PRINCIPAL]]</f>
        <v>8749.9999999690135</v>
      </c>
    </row>
    <row r="47" spans="2:13" x14ac:dyDescent="0.25">
      <c r="B47" s="5">
        <f>IF(LoanIsGood,IF(ROW()-ROW(PaymentSchedule3[[#Headers],[PMT NO]])&gt;ScheduledNumberOfPayments,"",ROW()-ROW(PaymentSchedule3[[#Headers],[PMT NO]])),"")</f>
        <v>36</v>
      </c>
      <c r="C47" s="4">
        <f>IF(PaymentSchedule3[[#This Row],[PMT NO]]&lt;&gt;"",EOMONTH(LoanStartDate,ROW(PaymentSchedule3[[#This Row],[PMT NO]])-ROW(PaymentSchedule3[[#Headers],[PMT NO]])-2)+DAY(LoanStartDate),"")</f>
        <v>46388</v>
      </c>
      <c r="D47" s="3">
        <f>IF(PaymentSchedule3[[#This Row],[PMT NO]]&lt;&gt;"",IF(ROW()-ROW(PaymentSchedule3[[#Headers],[BEGINNING BALANCE]])=1,LoanAmount,INDEX(PaymentSchedule3[ENDING BALANCE],ROW()-ROW(PaymentSchedule3[[#Headers],[BEGINNING BALANCE]])-1)),"")</f>
        <v>21250.000000030992</v>
      </c>
      <c r="E47" s="3">
        <f>IF(PaymentSchedule3[[#This Row],[PMT NO]]&lt;&gt;"",ScheduledPayment,"")</f>
        <v>250.0000000012605</v>
      </c>
      <c r="F4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7" s="3">
        <f>IF(PaymentSchedule3[[#This Row],[PMT NO]]&lt;&gt;"",PaymentSchedule3[[#This Row],[TOTAL PAYMENT]]-PaymentSchedule3[[#This Row],[INTEREST]],"")</f>
        <v>249.99999999948966</v>
      </c>
      <c r="I47" s="3">
        <f>IF(PaymentSchedule3[[#This Row],[PMT NO]]&lt;&gt;"",PaymentSchedule3[[#This Row],[BEGINNING BALANCE]]*(InterestRate/PaymentsPerYear),"")</f>
        <v>1.7708333333359161E-9</v>
      </c>
      <c r="J4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21000.000000031501</v>
      </c>
      <c r="K47" s="3">
        <f>IF(PaymentSchedule3[[#This Row],[PMT NO]]&lt;&gt;"",SUM(INDEX(PaymentSchedule3[INTEREST],1,1):PaymentSchedule3[[#This Row],[INTEREST]]),"")</f>
        <v>7.6875000000052693E-8</v>
      </c>
      <c r="M47" s="6">
        <f>+M46+PaymentSchedule3[[#This Row],[PRINCIPAL]]</f>
        <v>8999.9999999685024</v>
      </c>
    </row>
    <row r="48" spans="2:13" x14ac:dyDescent="0.25">
      <c r="B48" s="5">
        <f>IF(LoanIsGood,IF(ROW()-ROW(PaymentSchedule3[[#Headers],[PMT NO]])&gt;ScheduledNumberOfPayments,"",ROW()-ROW(PaymentSchedule3[[#Headers],[PMT NO]])),"")</f>
        <v>37</v>
      </c>
      <c r="C48" s="4">
        <f>IF(PaymentSchedule3[[#This Row],[PMT NO]]&lt;&gt;"",EOMONTH(LoanStartDate,ROW(PaymentSchedule3[[#This Row],[PMT NO]])-ROW(PaymentSchedule3[[#Headers],[PMT NO]])-2)+DAY(LoanStartDate),"")</f>
        <v>46419</v>
      </c>
      <c r="D48" s="3">
        <f>IF(PaymentSchedule3[[#This Row],[PMT NO]]&lt;&gt;"",IF(ROW()-ROW(PaymentSchedule3[[#Headers],[BEGINNING BALANCE]])=1,LoanAmount,INDEX(PaymentSchedule3[ENDING BALANCE],ROW()-ROW(PaymentSchedule3[[#Headers],[BEGINNING BALANCE]])-1)),"")</f>
        <v>21000.000000031501</v>
      </c>
      <c r="E48" s="3">
        <f>IF(PaymentSchedule3[[#This Row],[PMT NO]]&lt;&gt;"",ScheduledPayment,"")</f>
        <v>250.0000000012605</v>
      </c>
      <c r="F4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8" s="3">
        <f>IF(PaymentSchedule3[[#This Row],[PMT NO]]&lt;&gt;"",PaymentSchedule3[[#This Row],[TOTAL PAYMENT]]-PaymentSchedule3[[#This Row],[INTEREST]],"")</f>
        <v>249.99999999951049</v>
      </c>
      <c r="I48" s="3">
        <f>IF(PaymentSchedule3[[#This Row],[PMT NO]]&lt;&gt;"",PaymentSchedule3[[#This Row],[BEGINNING BALANCE]]*(InterestRate/PaymentsPerYear),"")</f>
        <v>1.7500000000026252E-9</v>
      </c>
      <c r="J4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20750.000000031992</v>
      </c>
      <c r="K48" s="3">
        <f>IF(PaymentSchedule3[[#This Row],[PMT NO]]&lt;&gt;"",SUM(INDEX(PaymentSchedule3[INTEREST],1,1):PaymentSchedule3[[#This Row],[INTEREST]]),"")</f>
        <v>7.8625000000055313E-8</v>
      </c>
      <c r="M48" s="6">
        <f>+M47+PaymentSchedule3[[#This Row],[PRINCIPAL]]</f>
        <v>9249.9999999680131</v>
      </c>
    </row>
    <row r="49" spans="2:13" x14ac:dyDescent="0.25">
      <c r="B49" s="5">
        <f>IF(LoanIsGood,IF(ROW()-ROW(PaymentSchedule3[[#Headers],[PMT NO]])&gt;ScheduledNumberOfPayments,"",ROW()-ROW(PaymentSchedule3[[#Headers],[PMT NO]])),"")</f>
        <v>38</v>
      </c>
      <c r="C49" s="4">
        <f>IF(PaymentSchedule3[[#This Row],[PMT NO]]&lt;&gt;"",EOMONTH(LoanStartDate,ROW(PaymentSchedule3[[#This Row],[PMT NO]])-ROW(PaymentSchedule3[[#Headers],[PMT NO]])-2)+DAY(LoanStartDate),"")</f>
        <v>46447</v>
      </c>
      <c r="D49" s="3">
        <f>IF(PaymentSchedule3[[#This Row],[PMT NO]]&lt;&gt;"",IF(ROW()-ROW(PaymentSchedule3[[#Headers],[BEGINNING BALANCE]])=1,LoanAmount,INDEX(PaymentSchedule3[ENDING BALANCE],ROW()-ROW(PaymentSchedule3[[#Headers],[BEGINNING BALANCE]])-1)),"")</f>
        <v>20750.000000031992</v>
      </c>
      <c r="E49" s="3">
        <f>IF(PaymentSchedule3[[#This Row],[PMT NO]]&lt;&gt;"",ScheduledPayment,"")</f>
        <v>250.0000000012605</v>
      </c>
      <c r="F4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4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49" s="3">
        <f>IF(PaymentSchedule3[[#This Row],[PMT NO]]&lt;&gt;"",PaymentSchedule3[[#This Row],[TOTAL PAYMENT]]-PaymentSchedule3[[#This Row],[INTEREST]],"")</f>
        <v>249.99999999953133</v>
      </c>
      <c r="I49" s="3">
        <f>IF(PaymentSchedule3[[#This Row],[PMT NO]]&lt;&gt;"",PaymentSchedule3[[#This Row],[BEGINNING BALANCE]]*(InterestRate/PaymentsPerYear),"")</f>
        <v>1.7291666666693329E-9</v>
      </c>
      <c r="J4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20500.000000032462</v>
      </c>
      <c r="K49" s="3">
        <f>IF(PaymentSchedule3[[#This Row],[PMT NO]]&lt;&gt;"",SUM(INDEX(PaymentSchedule3[INTEREST],1,1):PaymentSchedule3[[#This Row],[INTEREST]]),"")</f>
        <v>8.0354166666724646E-8</v>
      </c>
      <c r="M49" s="6">
        <f>+M48+PaymentSchedule3[[#This Row],[PRINCIPAL]]</f>
        <v>9499.9999999675438</v>
      </c>
    </row>
    <row r="50" spans="2:13" x14ac:dyDescent="0.25">
      <c r="B50" s="5">
        <f>IF(LoanIsGood,IF(ROW()-ROW(PaymentSchedule3[[#Headers],[PMT NO]])&gt;ScheduledNumberOfPayments,"",ROW()-ROW(PaymentSchedule3[[#Headers],[PMT NO]])),"")</f>
        <v>39</v>
      </c>
      <c r="C50" s="4">
        <f>IF(PaymentSchedule3[[#This Row],[PMT NO]]&lt;&gt;"",EOMONTH(LoanStartDate,ROW(PaymentSchedule3[[#This Row],[PMT NO]])-ROW(PaymentSchedule3[[#Headers],[PMT NO]])-2)+DAY(LoanStartDate),"")</f>
        <v>46478</v>
      </c>
      <c r="D50" s="3">
        <f>IF(PaymentSchedule3[[#This Row],[PMT NO]]&lt;&gt;"",IF(ROW()-ROW(PaymentSchedule3[[#Headers],[BEGINNING BALANCE]])=1,LoanAmount,INDEX(PaymentSchedule3[ENDING BALANCE],ROW()-ROW(PaymentSchedule3[[#Headers],[BEGINNING BALANCE]])-1)),"")</f>
        <v>20500.000000032462</v>
      </c>
      <c r="E50" s="3">
        <f>IF(PaymentSchedule3[[#This Row],[PMT NO]]&lt;&gt;"",ScheduledPayment,"")</f>
        <v>250.0000000012605</v>
      </c>
      <c r="F5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0" s="3">
        <f>IF(PaymentSchedule3[[#This Row],[PMT NO]]&lt;&gt;"",PaymentSchedule3[[#This Row],[TOTAL PAYMENT]]-PaymentSchedule3[[#This Row],[INTEREST]],"")</f>
        <v>249.99999999955216</v>
      </c>
      <c r="I50" s="3">
        <f>IF(PaymentSchedule3[[#This Row],[PMT NO]]&lt;&gt;"",PaymentSchedule3[[#This Row],[BEGINNING BALANCE]]*(InterestRate/PaymentsPerYear),"")</f>
        <v>1.7083333333360386E-9</v>
      </c>
      <c r="J5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20250.000000032909</v>
      </c>
      <c r="K50" s="3">
        <f>IF(PaymentSchedule3[[#This Row],[PMT NO]]&lt;&gt;"",SUM(INDEX(PaymentSchedule3[INTEREST],1,1):PaymentSchedule3[[#This Row],[INTEREST]]),"")</f>
        <v>8.206250000006068E-8</v>
      </c>
      <c r="M50" s="6">
        <f>+M49+PaymentSchedule3[[#This Row],[PRINCIPAL]]</f>
        <v>9749.9999999670963</v>
      </c>
    </row>
    <row r="51" spans="2:13" x14ac:dyDescent="0.25">
      <c r="B51" s="5">
        <f>IF(LoanIsGood,IF(ROW()-ROW(PaymentSchedule3[[#Headers],[PMT NO]])&gt;ScheduledNumberOfPayments,"",ROW()-ROW(PaymentSchedule3[[#Headers],[PMT NO]])),"")</f>
        <v>40</v>
      </c>
      <c r="C51" s="4">
        <f>IF(PaymentSchedule3[[#This Row],[PMT NO]]&lt;&gt;"",EOMONTH(LoanStartDate,ROW(PaymentSchedule3[[#This Row],[PMT NO]])-ROW(PaymentSchedule3[[#Headers],[PMT NO]])-2)+DAY(LoanStartDate),"")</f>
        <v>46508</v>
      </c>
      <c r="D51" s="3">
        <f>IF(PaymentSchedule3[[#This Row],[PMT NO]]&lt;&gt;"",IF(ROW()-ROW(PaymentSchedule3[[#Headers],[BEGINNING BALANCE]])=1,LoanAmount,INDEX(PaymentSchedule3[ENDING BALANCE],ROW()-ROW(PaymentSchedule3[[#Headers],[BEGINNING BALANCE]])-1)),"")</f>
        <v>20250.000000032909</v>
      </c>
      <c r="E51" s="3">
        <f>IF(PaymentSchedule3[[#This Row],[PMT NO]]&lt;&gt;"",ScheduledPayment,"")</f>
        <v>250.0000000012605</v>
      </c>
      <c r="F5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1" s="3">
        <f>IF(PaymentSchedule3[[#This Row],[PMT NO]]&lt;&gt;"",PaymentSchedule3[[#This Row],[TOTAL PAYMENT]]-PaymentSchedule3[[#This Row],[INTEREST]],"")</f>
        <v>249.99999999957299</v>
      </c>
      <c r="I51" s="3">
        <f>IF(PaymentSchedule3[[#This Row],[PMT NO]]&lt;&gt;"",PaymentSchedule3[[#This Row],[BEGINNING BALANCE]]*(InterestRate/PaymentsPerYear),"")</f>
        <v>1.6875000000027425E-9</v>
      </c>
      <c r="J5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20000.000000033335</v>
      </c>
      <c r="K51" s="3">
        <f>IF(PaymentSchedule3[[#This Row],[PMT NO]]&lt;&gt;"",SUM(INDEX(PaymentSchedule3[INTEREST],1,1):PaymentSchedule3[[#This Row],[INTEREST]]),"")</f>
        <v>8.3750000000063427E-8</v>
      </c>
      <c r="M51" s="6">
        <f>+M50+PaymentSchedule3[[#This Row],[PRINCIPAL]]</f>
        <v>9999.9999999666688</v>
      </c>
    </row>
    <row r="52" spans="2:13" x14ac:dyDescent="0.25">
      <c r="B52" s="5">
        <f>IF(LoanIsGood,IF(ROW()-ROW(PaymentSchedule3[[#Headers],[PMT NO]])&gt;ScheduledNumberOfPayments,"",ROW()-ROW(PaymentSchedule3[[#Headers],[PMT NO]])),"")</f>
        <v>41</v>
      </c>
      <c r="C52" s="4">
        <f>IF(PaymentSchedule3[[#This Row],[PMT NO]]&lt;&gt;"",EOMONTH(LoanStartDate,ROW(PaymentSchedule3[[#This Row],[PMT NO]])-ROW(PaymentSchedule3[[#Headers],[PMT NO]])-2)+DAY(LoanStartDate),"")</f>
        <v>46539</v>
      </c>
      <c r="D52" s="3">
        <f>IF(PaymentSchedule3[[#This Row],[PMT NO]]&lt;&gt;"",IF(ROW()-ROW(PaymentSchedule3[[#Headers],[BEGINNING BALANCE]])=1,LoanAmount,INDEX(PaymentSchedule3[ENDING BALANCE],ROW()-ROW(PaymentSchedule3[[#Headers],[BEGINNING BALANCE]])-1)),"")</f>
        <v>20000.000000033335</v>
      </c>
      <c r="E52" s="3">
        <f>IF(PaymentSchedule3[[#This Row],[PMT NO]]&lt;&gt;"",ScheduledPayment,"")</f>
        <v>250.0000000012605</v>
      </c>
      <c r="F5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2" s="3">
        <f>IF(PaymentSchedule3[[#This Row],[PMT NO]]&lt;&gt;"",PaymentSchedule3[[#This Row],[TOTAL PAYMENT]]-PaymentSchedule3[[#This Row],[INTEREST]],"")</f>
        <v>249.99999999959383</v>
      </c>
      <c r="I52" s="3">
        <f>IF(PaymentSchedule3[[#This Row],[PMT NO]]&lt;&gt;"",PaymentSchedule3[[#This Row],[BEGINNING BALANCE]]*(InterestRate/PaymentsPerYear),"")</f>
        <v>1.6666666666694446E-9</v>
      </c>
      <c r="J5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19750.000000033742</v>
      </c>
      <c r="K52" s="3">
        <f>IF(PaymentSchedule3[[#This Row],[PMT NO]]&lt;&gt;"",SUM(INDEX(PaymentSchedule3[INTEREST],1,1):PaymentSchedule3[[#This Row],[INTEREST]]),"")</f>
        <v>8.5416666666732875E-8</v>
      </c>
      <c r="M52" s="6">
        <f>+M51+PaymentSchedule3[[#This Row],[PRINCIPAL]]</f>
        <v>10249.999999966263</v>
      </c>
    </row>
    <row r="53" spans="2:13" x14ac:dyDescent="0.25">
      <c r="B53" s="5">
        <f>IF(LoanIsGood,IF(ROW()-ROW(PaymentSchedule3[[#Headers],[PMT NO]])&gt;ScheduledNumberOfPayments,"",ROW()-ROW(PaymentSchedule3[[#Headers],[PMT NO]])),"")</f>
        <v>42</v>
      </c>
      <c r="C53" s="4">
        <f>IF(PaymentSchedule3[[#This Row],[PMT NO]]&lt;&gt;"",EOMONTH(LoanStartDate,ROW(PaymentSchedule3[[#This Row],[PMT NO]])-ROW(PaymentSchedule3[[#Headers],[PMT NO]])-2)+DAY(LoanStartDate),"")</f>
        <v>46569</v>
      </c>
      <c r="D53" s="3">
        <f>IF(PaymentSchedule3[[#This Row],[PMT NO]]&lt;&gt;"",IF(ROW()-ROW(PaymentSchedule3[[#Headers],[BEGINNING BALANCE]])=1,LoanAmount,INDEX(PaymentSchedule3[ENDING BALANCE],ROW()-ROW(PaymentSchedule3[[#Headers],[BEGINNING BALANCE]])-1)),"")</f>
        <v>19750.000000033742</v>
      </c>
      <c r="E53" s="3">
        <f>IF(PaymentSchedule3[[#This Row],[PMT NO]]&lt;&gt;"",ScheduledPayment,"")</f>
        <v>250.0000000012605</v>
      </c>
      <c r="F5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3" s="3">
        <f>IF(PaymentSchedule3[[#This Row],[PMT NO]]&lt;&gt;"",PaymentSchedule3[[#This Row],[TOTAL PAYMENT]]-PaymentSchedule3[[#This Row],[INTEREST]],"")</f>
        <v>249.99999999961466</v>
      </c>
      <c r="I53" s="3">
        <f>IF(PaymentSchedule3[[#This Row],[PMT NO]]&lt;&gt;"",PaymentSchedule3[[#This Row],[BEGINNING BALANCE]]*(InterestRate/PaymentsPerYear),"")</f>
        <v>1.6458333333361452E-9</v>
      </c>
      <c r="J5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19500.000000034128</v>
      </c>
      <c r="K53" s="3">
        <f>IF(PaymentSchedule3[[#This Row],[PMT NO]]&lt;&gt;"",SUM(INDEX(PaymentSchedule3[INTEREST],1,1):PaymentSchedule3[[#This Row],[INTEREST]]),"")</f>
        <v>8.7062500000069023E-8</v>
      </c>
      <c r="M53" s="6">
        <f>+M52+PaymentSchedule3[[#This Row],[PRINCIPAL]]</f>
        <v>10499.999999965878</v>
      </c>
    </row>
    <row r="54" spans="2:13" x14ac:dyDescent="0.25">
      <c r="B54" s="5">
        <f>IF(LoanIsGood,IF(ROW()-ROW(PaymentSchedule3[[#Headers],[PMT NO]])&gt;ScheduledNumberOfPayments,"",ROW()-ROW(PaymentSchedule3[[#Headers],[PMT NO]])),"")</f>
        <v>43</v>
      </c>
      <c r="C54" s="4">
        <f>IF(PaymentSchedule3[[#This Row],[PMT NO]]&lt;&gt;"",EOMONTH(LoanStartDate,ROW(PaymentSchedule3[[#This Row],[PMT NO]])-ROW(PaymentSchedule3[[#Headers],[PMT NO]])-2)+DAY(LoanStartDate),"")</f>
        <v>46600</v>
      </c>
      <c r="D54" s="3">
        <f>IF(PaymentSchedule3[[#This Row],[PMT NO]]&lt;&gt;"",IF(ROW()-ROW(PaymentSchedule3[[#Headers],[BEGINNING BALANCE]])=1,LoanAmount,INDEX(PaymentSchedule3[ENDING BALANCE],ROW()-ROW(PaymentSchedule3[[#Headers],[BEGINNING BALANCE]])-1)),"")</f>
        <v>19500.000000034128</v>
      </c>
      <c r="E54" s="3">
        <f>IF(PaymentSchedule3[[#This Row],[PMT NO]]&lt;&gt;"",ScheduledPayment,"")</f>
        <v>250.0000000012605</v>
      </c>
      <c r="F5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4" s="3">
        <f>IF(PaymentSchedule3[[#This Row],[PMT NO]]&lt;&gt;"",PaymentSchedule3[[#This Row],[TOTAL PAYMENT]]-PaymentSchedule3[[#This Row],[INTEREST]],"")</f>
        <v>249.99999999963549</v>
      </c>
      <c r="I54" s="3">
        <f>IF(PaymentSchedule3[[#This Row],[PMT NO]]&lt;&gt;"",PaymentSchedule3[[#This Row],[BEGINNING BALANCE]]*(InterestRate/PaymentsPerYear),"")</f>
        <v>1.6250000000028441E-9</v>
      </c>
      <c r="J5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19250.000000034492</v>
      </c>
      <c r="K54" s="3">
        <f>IF(PaymentSchedule3[[#This Row],[PMT NO]]&lt;&gt;"",SUM(INDEX(PaymentSchedule3[INTEREST],1,1):PaymentSchedule3[[#This Row],[INTEREST]]),"")</f>
        <v>8.8687500000071871E-8</v>
      </c>
      <c r="M54" s="6">
        <f>+M53+PaymentSchedule3[[#This Row],[PRINCIPAL]]</f>
        <v>10749.999999965514</v>
      </c>
    </row>
    <row r="55" spans="2:13" x14ac:dyDescent="0.25">
      <c r="B55" s="5">
        <f>IF(LoanIsGood,IF(ROW()-ROW(PaymentSchedule3[[#Headers],[PMT NO]])&gt;ScheduledNumberOfPayments,"",ROW()-ROW(PaymentSchedule3[[#Headers],[PMT NO]])),"")</f>
        <v>44</v>
      </c>
      <c r="C55" s="4">
        <f>IF(PaymentSchedule3[[#This Row],[PMT NO]]&lt;&gt;"",EOMONTH(LoanStartDate,ROW(PaymentSchedule3[[#This Row],[PMT NO]])-ROW(PaymentSchedule3[[#Headers],[PMT NO]])-2)+DAY(LoanStartDate),"")</f>
        <v>46631</v>
      </c>
      <c r="D55" s="3">
        <f>IF(PaymentSchedule3[[#This Row],[PMT NO]]&lt;&gt;"",IF(ROW()-ROW(PaymentSchedule3[[#Headers],[BEGINNING BALANCE]])=1,LoanAmount,INDEX(PaymentSchedule3[ENDING BALANCE],ROW()-ROW(PaymentSchedule3[[#Headers],[BEGINNING BALANCE]])-1)),"")</f>
        <v>19250.000000034492</v>
      </c>
      <c r="E55" s="3">
        <f>IF(PaymentSchedule3[[#This Row],[PMT NO]]&lt;&gt;"",ScheduledPayment,"")</f>
        <v>250.0000000012605</v>
      </c>
      <c r="F5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5" s="3">
        <f>IF(PaymentSchedule3[[#This Row],[PMT NO]]&lt;&gt;"",PaymentSchedule3[[#This Row],[TOTAL PAYMENT]]-PaymentSchedule3[[#This Row],[INTEREST]],"")</f>
        <v>249.99999999965632</v>
      </c>
      <c r="I55" s="3">
        <f>IF(PaymentSchedule3[[#This Row],[PMT NO]]&lt;&gt;"",PaymentSchedule3[[#This Row],[BEGINNING BALANCE]]*(InterestRate/PaymentsPerYear),"")</f>
        <v>1.604166666669541E-9</v>
      </c>
      <c r="J5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19000.000000034834</v>
      </c>
      <c r="K55" s="3">
        <f>IF(PaymentSchedule3[[#This Row],[PMT NO]]&lt;&gt;"",SUM(INDEX(PaymentSchedule3[INTEREST],1,1):PaymentSchedule3[[#This Row],[INTEREST]]),"")</f>
        <v>9.0291666666741407E-8</v>
      </c>
      <c r="M55" s="6">
        <f>+M54+PaymentSchedule3[[#This Row],[PRINCIPAL]]</f>
        <v>10999.99999996517</v>
      </c>
    </row>
    <row r="56" spans="2:13" x14ac:dyDescent="0.25">
      <c r="B56" s="5">
        <f>IF(LoanIsGood,IF(ROW()-ROW(PaymentSchedule3[[#Headers],[PMT NO]])&gt;ScheduledNumberOfPayments,"",ROW()-ROW(PaymentSchedule3[[#Headers],[PMT NO]])),"")</f>
        <v>45</v>
      </c>
      <c r="C56" s="4">
        <f>IF(PaymentSchedule3[[#This Row],[PMT NO]]&lt;&gt;"",EOMONTH(LoanStartDate,ROW(PaymentSchedule3[[#This Row],[PMT NO]])-ROW(PaymentSchedule3[[#Headers],[PMT NO]])-2)+DAY(LoanStartDate),"")</f>
        <v>46661</v>
      </c>
      <c r="D56" s="3">
        <f>IF(PaymentSchedule3[[#This Row],[PMT NO]]&lt;&gt;"",IF(ROW()-ROW(PaymentSchedule3[[#Headers],[BEGINNING BALANCE]])=1,LoanAmount,INDEX(PaymentSchedule3[ENDING BALANCE],ROW()-ROW(PaymentSchedule3[[#Headers],[BEGINNING BALANCE]])-1)),"")</f>
        <v>19000.000000034834</v>
      </c>
      <c r="E56" s="3">
        <f>IF(PaymentSchedule3[[#This Row],[PMT NO]]&lt;&gt;"",ScheduledPayment,"")</f>
        <v>250.0000000012605</v>
      </c>
      <c r="F5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6" s="3">
        <f>IF(PaymentSchedule3[[#This Row],[PMT NO]]&lt;&gt;"",PaymentSchedule3[[#This Row],[TOTAL PAYMENT]]-PaymentSchedule3[[#This Row],[INTEREST]],"")</f>
        <v>249.99999999967716</v>
      </c>
      <c r="I56" s="3">
        <f>IF(PaymentSchedule3[[#This Row],[PMT NO]]&lt;&gt;"",PaymentSchedule3[[#This Row],[BEGINNING BALANCE]]*(InterestRate/PaymentsPerYear),"")</f>
        <v>1.5833333333362362E-9</v>
      </c>
      <c r="J5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18750.000000035157</v>
      </c>
      <c r="K56" s="3">
        <f>IF(PaymentSchedule3[[#This Row],[PMT NO]]&lt;&gt;"",SUM(INDEX(PaymentSchedule3[INTEREST],1,1):PaymentSchedule3[[#This Row],[INTEREST]]),"")</f>
        <v>9.1875000000077643E-8</v>
      </c>
      <c r="M56" s="6">
        <f>+M55+PaymentSchedule3[[#This Row],[PRINCIPAL]]</f>
        <v>11249.999999964848</v>
      </c>
    </row>
    <row r="57" spans="2:13" x14ac:dyDescent="0.25">
      <c r="B57" s="5">
        <f>IF(LoanIsGood,IF(ROW()-ROW(PaymentSchedule3[[#Headers],[PMT NO]])&gt;ScheduledNumberOfPayments,"",ROW()-ROW(PaymentSchedule3[[#Headers],[PMT NO]])),"")</f>
        <v>46</v>
      </c>
      <c r="C57" s="4">
        <f>IF(PaymentSchedule3[[#This Row],[PMT NO]]&lt;&gt;"",EOMONTH(LoanStartDate,ROW(PaymentSchedule3[[#This Row],[PMT NO]])-ROW(PaymentSchedule3[[#Headers],[PMT NO]])-2)+DAY(LoanStartDate),"")</f>
        <v>46692</v>
      </c>
      <c r="D57" s="3">
        <f>IF(PaymentSchedule3[[#This Row],[PMT NO]]&lt;&gt;"",IF(ROW()-ROW(PaymentSchedule3[[#Headers],[BEGINNING BALANCE]])=1,LoanAmount,INDEX(PaymentSchedule3[ENDING BALANCE],ROW()-ROW(PaymentSchedule3[[#Headers],[BEGINNING BALANCE]])-1)),"")</f>
        <v>18750.000000035157</v>
      </c>
      <c r="E57" s="3">
        <f>IF(PaymentSchedule3[[#This Row],[PMT NO]]&lt;&gt;"",ScheduledPayment,"")</f>
        <v>250.0000000012605</v>
      </c>
      <c r="F5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7" s="3">
        <f>IF(PaymentSchedule3[[#This Row],[PMT NO]]&lt;&gt;"",PaymentSchedule3[[#This Row],[TOTAL PAYMENT]]-PaymentSchedule3[[#This Row],[INTEREST]],"")</f>
        <v>249.99999999969799</v>
      </c>
      <c r="I57" s="3">
        <f>IF(PaymentSchedule3[[#This Row],[PMT NO]]&lt;&gt;"",PaymentSchedule3[[#This Row],[BEGINNING BALANCE]]*(InterestRate/PaymentsPerYear),"")</f>
        <v>1.5625000000029298E-9</v>
      </c>
      <c r="J5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18500.000000035459</v>
      </c>
      <c r="K57" s="3">
        <f>IF(PaymentSchedule3[[#This Row],[PMT NO]]&lt;&gt;"",SUM(INDEX(PaymentSchedule3[INTEREST],1,1):PaymentSchedule3[[#This Row],[INTEREST]]),"")</f>
        <v>9.3437500000080579E-8</v>
      </c>
      <c r="M57" s="6">
        <f>+M56+PaymentSchedule3[[#This Row],[PRINCIPAL]]</f>
        <v>11499.999999964546</v>
      </c>
    </row>
    <row r="58" spans="2:13" x14ac:dyDescent="0.25">
      <c r="B58" s="5">
        <f>IF(LoanIsGood,IF(ROW()-ROW(PaymentSchedule3[[#Headers],[PMT NO]])&gt;ScheduledNumberOfPayments,"",ROW()-ROW(PaymentSchedule3[[#Headers],[PMT NO]])),"")</f>
        <v>47</v>
      </c>
      <c r="C58" s="4">
        <f>IF(PaymentSchedule3[[#This Row],[PMT NO]]&lt;&gt;"",EOMONTH(LoanStartDate,ROW(PaymentSchedule3[[#This Row],[PMT NO]])-ROW(PaymentSchedule3[[#Headers],[PMT NO]])-2)+DAY(LoanStartDate),"")</f>
        <v>46722</v>
      </c>
      <c r="D58" s="3">
        <f>IF(PaymentSchedule3[[#This Row],[PMT NO]]&lt;&gt;"",IF(ROW()-ROW(PaymentSchedule3[[#Headers],[BEGINNING BALANCE]])=1,LoanAmount,INDEX(PaymentSchedule3[ENDING BALANCE],ROW()-ROW(PaymentSchedule3[[#Headers],[BEGINNING BALANCE]])-1)),"")</f>
        <v>18500.000000035459</v>
      </c>
      <c r="E58" s="3">
        <f>IF(PaymentSchedule3[[#This Row],[PMT NO]]&lt;&gt;"",ScheduledPayment,"")</f>
        <v>250.0000000012605</v>
      </c>
      <c r="F5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8" s="3">
        <f>IF(PaymentSchedule3[[#This Row],[PMT NO]]&lt;&gt;"",PaymentSchedule3[[#This Row],[TOTAL PAYMENT]]-PaymentSchedule3[[#This Row],[INTEREST]],"")</f>
        <v>249.99999999971882</v>
      </c>
      <c r="I58" s="3">
        <f>IF(PaymentSchedule3[[#This Row],[PMT NO]]&lt;&gt;"",PaymentSchedule3[[#This Row],[BEGINNING BALANCE]]*(InterestRate/PaymentsPerYear),"")</f>
        <v>1.5416666666696217E-9</v>
      </c>
      <c r="J5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18250.00000003574</v>
      </c>
      <c r="K58" s="3">
        <f>IF(PaymentSchedule3[[#This Row],[PMT NO]]&lt;&gt;"",SUM(INDEX(PaymentSchedule3[INTEREST],1,1):PaymentSchedule3[[#This Row],[INTEREST]]),"")</f>
        <v>9.4979166666750203E-8</v>
      </c>
      <c r="M58" s="6">
        <f>+M57+PaymentSchedule3[[#This Row],[PRINCIPAL]]</f>
        <v>11749.999999964264</v>
      </c>
    </row>
    <row r="59" spans="2:13" x14ac:dyDescent="0.25">
      <c r="B59" s="5">
        <f>IF(LoanIsGood,IF(ROW()-ROW(PaymentSchedule3[[#Headers],[PMT NO]])&gt;ScheduledNumberOfPayments,"",ROW()-ROW(PaymentSchedule3[[#Headers],[PMT NO]])),"")</f>
        <v>48</v>
      </c>
      <c r="C59" s="4">
        <f>IF(PaymentSchedule3[[#This Row],[PMT NO]]&lt;&gt;"",EOMONTH(LoanStartDate,ROW(PaymentSchedule3[[#This Row],[PMT NO]])-ROW(PaymentSchedule3[[#Headers],[PMT NO]])-2)+DAY(LoanStartDate),"")</f>
        <v>46753</v>
      </c>
      <c r="D59" s="3">
        <f>IF(PaymentSchedule3[[#This Row],[PMT NO]]&lt;&gt;"",IF(ROW()-ROW(PaymentSchedule3[[#Headers],[BEGINNING BALANCE]])=1,LoanAmount,INDEX(PaymentSchedule3[ENDING BALANCE],ROW()-ROW(PaymentSchedule3[[#Headers],[BEGINNING BALANCE]])-1)),"")</f>
        <v>18250.00000003574</v>
      </c>
      <c r="E59" s="3">
        <f>IF(PaymentSchedule3[[#This Row],[PMT NO]]&lt;&gt;"",ScheduledPayment,"")</f>
        <v>250.0000000012605</v>
      </c>
      <c r="F5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5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59" s="3">
        <f>IF(PaymentSchedule3[[#This Row],[PMT NO]]&lt;&gt;"",PaymentSchedule3[[#This Row],[TOTAL PAYMENT]]-PaymentSchedule3[[#This Row],[INTEREST]],"")</f>
        <v>249.99999999973966</v>
      </c>
      <c r="I59" s="3">
        <f>IF(PaymentSchedule3[[#This Row],[PMT NO]]&lt;&gt;"",PaymentSchedule3[[#This Row],[BEGINNING BALANCE]]*(InterestRate/PaymentsPerYear),"")</f>
        <v>1.5208333333363118E-9</v>
      </c>
      <c r="J5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18000.000000036001</v>
      </c>
      <c r="K59" s="3">
        <f>IF(PaymentSchedule3[[#This Row],[PMT NO]]&lt;&gt;"",SUM(INDEX(PaymentSchedule3[INTEREST],1,1):PaymentSchedule3[[#This Row],[INTEREST]]),"")</f>
        <v>9.6500000000086514E-8</v>
      </c>
      <c r="M59" s="6">
        <f>+M58+PaymentSchedule3[[#This Row],[PRINCIPAL]]</f>
        <v>11999.999999964004</v>
      </c>
    </row>
    <row r="60" spans="2:13" x14ac:dyDescent="0.25">
      <c r="B60" s="5">
        <f>IF(LoanIsGood,IF(ROW()-ROW(PaymentSchedule3[[#Headers],[PMT NO]])&gt;ScheduledNumberOfPayments,"",ROW()-ROW(PaymentSchedule3[[#Headers],[PMT NO]])),"")</f>
        <v>49</v>
      </c>
      <c r="C60" s="4">
        <f>IF(PaymentSchedule3[[#This Row],[PMT NO]]&lt;&gt;"",EOMONTH(LoanStartDate,ROW(PaymentSchedule3[[#This Row],[PMT NO]])-ROW(PaymentSchedule3[[#Headers],[PMT NO]])-2)+DAY(LoanStartDate),"")</f>
        <v>46784</v>
      </c>
      <c r="D60" s="3">
        <f>IF(PaymentSchedule3[[#This Row],[PMT NO]]&lt;&gt;"",IF(ROW()-ROW(PaymentSchedule3[[#Headers],[BEGINNING BALANCE]])=1,LoanAmount,INDEX(PaymentSchedule3[ENDING BALANCE],ROW()-ROW(PaymentSchedule3[[#Headers],[BEGINNING BALANCE]])-1)),"")</f>
        <v>18000.000000036001</v>
      </c>
      <c r="E60" s="3">
        <f>IF(PaymentSchedule3[[#This Row],[PMT NO]]&lt;&gt;"",ScheduledPayment,"")</f>
        <v>250.0000000012605</v>
      </c>
      <c r="F6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0" s="3">
        <f>IF(PaymentSchedule3[[#This Row],[PMT NO]]&lt;&gt;"",PaymentSchedule3[[#This Row],[TOTAL PAYMENT]]-PaymentSchedule3[[#This Row],[INTEREST]],"")</f>
        <v>249.99999999976049</v>
      </c>
      <c r="I60" s="3">
        <f>IF(PaymentSchedule3[[#This Row],[PMT NO]]&lt;&gt;"",PaymentSchedule3[[#This Row],[BEGINNING BALANCE]]*(InterestRate/PaymentsPerYear),"")</f>
        <v>1.5000000000030002E-9</v>
      </c>
      <c r="J6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17750.000000036242</v>
      </c>
      <c r="K60" s="3">
        <f>IF(PaymentSchedule3[[#This Row],[PMT NO]]&lt;&gt;"",SUM(INDEX(PaymentSchedule3[INTEREST],1,1):PaymentSchedule3[[#This Row],[INTEREST]]),"")</f>
        <v>9.8000000000089512E-8</v>
      </c>
      <c r="M60" s="6">
        <f>+M59+PaymentSchedule3[[#This Row],[PRINCIPAL]]</f>
        <v>12249.999999963764</v>
      </c>
    </row>
    <row r="61" spans="2:13" x14ac:dyDescent="0.25">
      <c r="B61" s="5">
        <f>IF(LoanIsGood,IF(ROW()-ROW(PaymentSchedule3[[#Headers],[PMT NO]])&gt;ScheduledNumberOfPayments,"",ROW()-ROW(PaymentSchedule3[[#Headers],[PMT NO]])),"")</f>
        <v>50</v>
      </c>
      <c r="C61" s="4">
        <f>IF(PaymentSchedule3[[#This Row],[PMT NO]]&lt;&gt;"",EOMONTH(LoanStartDate,ROW(PaymentSchedule3[[#This Row],[PMT NO]])-ROW(PaymentSchedule3[[#Headers],[PMT NO]])-2)+DAY(LoanStartDate),"")</f>
        <v>46813</v>
      </c>
      <c r="D61" s="3">
        <f>IF(PaymentSchedule3[[#This Row],[PMT NO]]&lt;&gt;"",IF(ROW()-ROW(PaymentSchedule3[[#Headers],[BEGINNING BALANCE]])=1,LoanAmount,INDEX(PaymentSchedule3[ENDING BALANCE],ROW()-ROW(PaymentSchedule3[[#Headers],[BEGINNING BALANCE]])-1)),"")</f>
        <v>17750.000000036242</v>
      </c>
      <c r="E61" s="3">
        <f>IF(PaymentSchedule3[[#This Row],[PMT NO]]&lt;&gt;"",ScheduledPayment,"")</f>
        <v>250.0000000012605</v>
      </c>
      <c r="F6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1" s="3">
        <f>IF(PaymentSchedule3[[#This Row],[PMT NO]]&lt;&gt;"",PaymentSchedule3[[#This Row],[TOTAL PAYMENT]]-PaymentSchedule3[[#This Row],[INTEREST]],"")</f>
        <v>249.99999999978132</v>
      </c>
      <c r="I61" s="3">
        <f>IF(PaymentSchedule3[[#This Row],[PMT NO]]&lt;&gt;"",PaymentSchedule3[[#This Row],[BEGINNING BALANCE]]*(InterestRate/PaymentsPerYear),"")</f>
        <v>1.4791666666696869E-9</v>
      </c>
      <c r="J6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17500.00000003646</v>
      </c>
      <c r="K61" s="3">
        <f>IF(PaymentSchedule3[[#This Row],[PMT NO]]&lt;&gt;"",SUM(INDEX(PaymentSchedule3[INTEREST],1,1):PaymentSchedule3[[#This Row],[INTEREST]]),"")</f>
        <v>9.9479166666759197E-8</v>
      </c>
      <c r="M61" s="6">
        <f>+M60+PaymentSchedule3[[#This Row],[PRINCIPAL]]</f>
        <v>12499.999999963546</v>
      </c>
    </row>
    <row r="62" spans="2:13" x14ac:dyDescent="0.25">
      <c r="B62" s="5">
        <f>IF(LoanIsGood,IF(ROW()-ROW(PaymentSchedule3[[#Headers],[PMT NO]])&gt;ScheduledNumberOfPayments,"",ROW()-ROW(PaymentSchedule3[[#Headers],[PMT NO]])),"")</f>
        <v>51</v>
      </c>
      <c r="C62" s="4">
        <f>IF(PaymentSchedule3[[#This Row],[PMT NO]]&lt;&gt;"",EOMONTH(LoanStartDate,ROW(PaymentSchedule3[[#This Row],[PMT NO]])-ROW(PaymentSchedule3[[#Headers],[PMT NO]])-2)+DAY(LoanStartDate),"")</f>
        <v>46844</v>
      </c>
      <c r="D62" s="3">
        <f>IF(PaymentSchedule3[[#This Row],[PMT NO]]&lt;&gt;"",IF(ROW()-ROW(PaymentSchedule3[[#Headers],[BEGINNING BALANCE]])=1,LoanAmount,INDEX(PaymentSchedule3[ENDING BALANCE],ROW()-ROW(PaymentSchedule3[[#Headers],[BEGINNING BALANCE]])-1)),"")</f>
        <v>17500.00000003646</v>
      </c>
      <c r="E62" s="3">
        <f>IF(PaymentSchedule3[[#This Row],[PMT NO]]&lt;&gt;"",ScheduledPayment,"")</f>
        <v>250.0000000012605</v>
      </c>
      <c r="F6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2" s="3">
        <f>IF(PaymentSchedule3[[#This Row],[PMT NO]]&lt;&gt;"",PaymentSchedule3[[#This Row],[TOTAL PAYMENT]]-PaymentSchedule3[[#This Row],[INTEREST]],"")</f>
        <v>249.99999999980216</v>
      </c>
      <c r="I62" s="3">
        <f>IF(PaymentSchedule3[[#This Row],[PMT NO]]&lt;&gt;"",PaymentSchedule3[[#This Row],[BEGINNING BALANCE]]*(InterestRate/PaymentsPerYear),"")</f>
        <v>1.4583333333363716E-9</v>
      </c>
      <c r="J6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17250.000000036656</v>
      </c>
      <c r="K62" s="3">
        <f>IF(PaymentSchedule3[[#This Row],[PMT NO]]&lt;&gt;"",SUM(INDEX(PaymentSchedule3[INTEREST],1,1):PaymentSchedule3[[#This Row],[INTEREST]]),"")</f>
        <v>1.0093750000009557E-7</v>
      </c>
      <c r="M62" s="6">
        <f>+M61+PaymentSchedule3[[#This Row],[PRINCIPAL]]</f>
        <v>12749.999999963347</v>
      </c>
    </row>
    <row r="63" spans="2:13" x14ac:dyDescent="0.25">
      <c r="B63" s="5">
        <f>IF(LoanIsGood,IF(ROW()-ROW(PaymentSchedule3[[#Headers],[PMT NO]])&gt;ScheduledNumberOfPayments,"",ROW()-ROW(PaymentSchedule3[[#Headers],[PMT NO]])),"")</f>
        <v>52</v>
      </c>
      <c r="C63" s="4">
        <f>IF(PaymentSchedule3[[#This Row],[PMT NO]]&lt;&gt;"",EOMONTH(LoanStartDate,ROW(PaymentSchedule3[[#This Row],[PMT NO]])-ROW(PaymentSchedule3[[#Headers],[PMT NO]])-2)+DAY(LoanStartDate),"")</f>
        <v>46874</v>
      </c>
      <c r="D63" s="3">
        <f>IF(PaymentSchedule3[[#This Row],[PMT NO]]&lt;&gt;"",IF(ROW()-ROW(PaymentSchedule3[[#Headers],[BEGINNING BALANCE]])=1,LoanAmount,INDEX(PaymentSchedule3[ENDING BALANCE],ROW()-ROW(PaymentSchedule3[[#Headers],[BEGINNING BALANCE]])-1)),"")</f>
        <v>17250.000000036656</v>
      </c>
      <c r="E63" s="3">
        <f>IF(PaymentSchedule3[[#This Row],[PMT NO]]&lt;&gt;"",ScheduledPayment,"")</f>
        <v>250.0000000012605</v>
      </c>
      <c r="F6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3" s="3">
        <f>IF(PaymentSchedule3[[#This Row],[PMT NO]]&lt;&gt;"",PaymentSchedule3[[#This Row],[TOTAL PAYMENT]]-PaymentSchedule3[[#This Row],[INTEREST]],"")</f>
        <v>249.99999999982299</v>
      </c>
      <c r="I63" s="3">
        <f>IF(PaymentSchedule3[[#This Row],[PMT NO]]&lt;&gt;"",PaymentSchedule3[[#This Row],[BEGINNING BALANCE]]*(InterestRate/PaymentsPerYear),"")</f>
        <v>1.4375000000030548E-9</v>
      </c>
      <c r="J6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17000.000000036835</v>
      </c>
      <c r="K63" s="3">
        <f>IF(PaymentSchedule3[[#This Row],[PMT NO]]&lt;&gt;"",SUM(INDEX(PaymentSchedule3[INTEREST],1,1):PaymentSchedule3[[#This Row],[INTEREST]]),"")</f>
        <v>1.0237500000009863E-7</v>
      </c>
      <c r="M63" s="6">
        <f>+M62+PaymentSchedule3[[#This Row],[PRINCIPAL]]</f>
        <v>12999.999999963171</v>
      </c>
    </row>
    <row r="64" spans="2:13" x14ac:dyDescent="0.25">
      <c r="B64" s="5">
        <f>IF(LoanIsGood,IF(ROW()-ROW(PaymentSchedule3[[#Headers],[PMT NO]])&gt;ScheduledNumberOfPayments,"",ROW()-ROW(PaymentSchedule3[[#Headers],[PMT NO]])),"")</f>
        <v>53</v>
      </c>
      <c r="C64" s="4">
        <f>IF(PaymentSchedule3[[#This Row],[PMT NO]]&lt;&gt;"",EOMONTH(LoanStartDate,ROW(PaymentSchedule3[[#This Row],[PMT NO]])-ROW(PaymentSchedule3[[#Headers],[PMT NO]])-2)+DAY(LoanStartDate),"")</f>
        <v>46905</v>
      </c>
      <c r="D64" s="3">
        <f>IF(PaymentSchedule3[[#This Row],[PMT NO]]&lt;&gt;"",IF(ROW()-ROW(PaymentSchedule3[[#Headers],[BEGINNING BALANCE]])=1,LoanAmount,INDEX(PaymentSchedule3[ENDING BALANCE],ROW()-ROW(PaymentSchedule3[[#Headers],[BEGINNING BALANCE]])-1)),"")</f>
        <v>17000.000000036835</v>
      </c>
      <c r="E64" s="3">
        <f>IF(PaymentSchedule3[[#This Row],[PMT NO]]&lt;&gt;"",ScheduledPayment,"")</f>
        <v>250.0000000012605</v>
      </c>
      <c r="F6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4" s="3">
        <f>IF(PaymentSchedule3[[#This Row],[PMT NO]]&lt;&gt;"",PaymentSchedule3[[#This Row],[TOTAL PAYMENT]]-PaymentSchedule3[[#This Row],[INTEREST]],"")</f>
        <v>249.99999999984382</v>
      </c>
      <c r="I64" s="3">
        <f>IF(PaymentSchedule3[[#This Row],[PMT NO]]&lt;&gt;"",PaymentSchedule3[[#This Row],[BEGINNING BALANCE]]*(InterestRate/PaymentsPerYear),"")</f>
        <v>1.4166666666697362E-9</v>
      </c>
      <c r="J6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16750.000000036991</v>
      </c>
      <c r="K64" s="3">
        <f>IF(PaymentSchedule3[[#This Row],[PMT NO]]&lt;&gt;"",SUM(INDEX(PaymentSchedule3[INTEREST],1,1):PaymentSchedule3[[#This Row],[INTEREST]]),"")</f>
        <v>1.0379166666676836E-7</v>
      </c>
      <c r="M64" s="6">
        <f>+M63+PaymentSchedule3[[#This Row],[PRINCIPAL]]</f>
        <v>13249.999999963014</v>
      </c>
    </row>
    <row r="65" spans="2:13" x14ac:dyDescent="0.25">
      <c r="B65" s="5">
        <f>IF(LoanIsGood,IF(ROW()-ROW(PaymentSchedule3[[#Headers],[PMT NO]])&gt;ScheduledNumberOfPayments,"",ROW()-ROW(PaymentSchedule3[[#Headers],[PMT NO]])),"")</f>
        <v>54</v>
      </c>
      <c r="C65" s="4">
        <f>IF(PaymentSchedule3[[#This Row],[PMT NO]]&lt;&gt;"",EOMONTH(LoanStartDate,ROW(PaymentSchedule3[[#This Row],[PMT NO]])-ROW(PaymentSchedule3[[#Headers],[PMT NO]])-2)+DAY(LoanStartDate),"")</f>
        <v>46935</v>
      </c>
      <c r="D65" s="3">
        <f>IF(PaymentSchedule3[[#This Row],[PMT NO]]&lt;&gt;"",IF(ROW()-ROW(PaymentSchedule3[[#Headers],[BEGINNING BALANCE]])=1,LoanAmount,INDEX(PaymentSchedule3[ENDING BALANCE],ROW()-ROW(PaymentSchedule3[[#Headers],[BEGINNING BALANCE]])-1)),"")</f>
        <v>16750.000000036991</v>
      </c>
      <c r="E65" s="3">
        <f>IF(PaymentSchedule3[[#This Row],[PMT NO]]&lt;&gt;"",ScheduledPayment,"")</f>
        <v>250.0000000012605</v>
      </c>
      <c r="F6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5" s="3">
        <f>IF(PaymentSchedule3[[#This Row],[PMT NO]]&lt;&gt;"",PaymentSchedule3[[#This Row],[TOTAL PAYMENT]]-PaymentSchedule3[[#This Row],[INTEREST]],"")</f>
        <v>249.99999999986466</v>
      </c>
      <c r="I65" s="3">
        <f>IF(PaymentSchedule3[[#This Row],[PMT NO]]&lt;&gt;"",PaymentSchedule3[[#This Row],[BEGINNING BALANCE]]*(InterestRate/PaymentsPerYear),"")</f>
        <v>1.3958333333364159E-9</v>
      </c>
      <c r="J6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16500.000000037126</v>
      </c>
      <c r="K65" s="3">
        <f>IF(PaymentSchedule3[[#This Row],[PMT NO]]&lt;&gt;"",SUM(INDEX(PaymentSchedule3[INTEREST],1,1):PaymentSchedule3[[#This Row],[INTEREST]]),"")</f>
        <v>1.0518750000010478E-7</v>
      </c>
      <c r="M65" s="6">
        <f>+M64+PaymentSchedule3[[#This Row],[PRINCIPAL]]</f>
        <v>13499.99999996288</v>
      </c>
    </row>
    <row r="66" spans="2:13" x14ac:dyDescent="0.25">
      <c r="B66" s="5">
        <f>IF(LoanIsGood,IF(ROW()-ROW(PaymentSchedule3[[#Headers],[PMT NO]])&gt;ScheduledNumberOfPayments,"",ROW()-ROW(PaymentSchedule3[[#Headers],[PMT NO]])),"")</f>
        <v>55</v>
      </c>
      <c r="C66" s="4">
        <f>IF(PaymentSchedule3[[#This Row],[PMT NO]]&lt;&gt;"",EOMONTH(LoanStartDate,ROW(PaymentSchedule3[[#This Row],[PMT NO]])-ROW(PaymentSchedule3[[#Headers],[PMT NO]])-2)+DAY(LoanStartDate),"")</f>
        <v>46966</v>
      </c>
      <c r="D66" s="3">
        <f>IF(PaymentSchedule3[[#This Row],[PMT NO]]&lt;&gt;"",IF(ROW()-ROW(PaymentSchedule3[[#Headers],[BEGINNING BALANCE]])=1,LoanAmount,INDEX(PaymentSchedule3[ENDING BALANCE],ROW()-ROW(PaymentSchedule3[[#Headers],[BEGINNING BALANCE]])-1)),"")</f>
        <v>16500.000000037126</v>
      </c>
      <c r="E66" s="3">
        <f>IF(PaymentSchedule3[[#This Row],[PMT NO]]&lt;&gt;"",ScheduledPayment,"")</f>
        <v>250.0000000012605</v>
      </c>
      <c r="F6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6" s="3">
        <f>IF(PaymentSchedule3[[#This Row],[PMT NO]]&lt;&gt;"",PaymentSchedule3[[#This Row],[TOTAL PAYMENT]]-PaymentSchedule3[[#This Row],[INTEREST]],"")</f>
        <v>249.99999999988549</v>
      </c>
      <c r="I66" s="3">
        <f>IF(PaymentSchedule3[[#This Row],[PMT NO]]&lt;&gt;"",PaymentSchedule3[[#This Row],[BEGINNING BALANCE]]*(InterestRate/PaymentsPerYear),"")</f>
        <v>1.3750000000030938E-9</v>
      </c>
      <c r="J6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16250.00000003724</v>
      </c>
      <c r="K66" s="3">
        <f>IF(PaymentSchedule3[[#This Row],[PMT NO]]&lt;&gt;"",SUM(INDEX(PaymentSchedule3[INTEREST],1,1):PaymentSchedule3[[#This Row],[INTEREST]]),"")</f>
        <v>1.0656250000010788E-7</v>
      </c>
      <c r="M66" s="6">
        <f>+M65+PaymentSchedule3[[#This Row],[PRINCIPAL]]</f>
        <v>13749.999999962765</v>
      </c>
    </row>
    <row r="67" spans="2:13" x14ac:dyDescent="0.25">
      <c r="B67" s="5">
        <f>IF(LoanIsGood,IF(ROW()-ROW(PaymentSchedule3[[#Headers],[PMT NO]])&gt;ScheduledNumberOfPayments,"",ROW()-ROW(PaymentSchedule3[[#Headers],[PMT NO]])),"")</f>
        <v>56</v>
      </c>
      <c r="C67" s="4">
        <f>IF(PaymentSchedule3[[#This Row],[PMT NO]]&lt;&gt;"",EOMONTH(LoanStartDate,ROW(PaymentSchedule3[[#This Row],[PMT NO]])-ROW(PaymentSchedule3[[#Headers],[PMT NO]])-2)+DAY(LoanStartDate),"")</f>
        <v>46997</v>
      </c>
      <c r="D67" s="3">
        <f>IF(PaymentSchedule3[[#This Row],[PMT NO]]&lt;&gt;"",IF(ROW()-ROW(PaymentSchedule3[[#Headers],[BEGINNING BALANCE]])=1,LoanAmount,INDEX(PaymentSchedule3[ENDING BALANCE],ROW()-ROW(PaymentSchedule3[[#Headers],[BEGINNING BALANCE]])-1)),"")</f>
        <v>16250.00000003724</v>
      </c>
      <c r="E67" s="3">
        <f>IF(PaymentSchedule3[[#This Row],[PMT NO]]&lt;&gt;"",ScheduledPayment,"")</f>
        <v>250.0000000012605</v>
      </c>
      <c r="F6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7" s="3">
        <f>IF(PaymentSchedule3[[#This Row],[PMT NO]]&lt;&gt;"",PaymentSchedule3[[#This Row],[TOTAL PAYMENT]]-PaymentSchedule3[[#This Row],[INTEREST]],"")</f>
        <v>249.99999999990632</v>
      </c>
      <c r="I67" s="3">
        <f>IF(PaymentSchedule3[[#This Row],[PMT NO]]&lt;&gt;"",PaymentSchedule3[[#This Row],[BEGINNING BALANCE]]*(InterestRate/PaymentsPerYear),"")</f>
        <v>1.35416666666977E-9</v>
      </c>
      <c r="J6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16000.000000037333</v>
      </c>
      <c r="K67" s="3">
        <f>IF(PaymentSchedule3[[#This Row],[PMT NO]]&lt;&gt;"",SUM(INDEX(PaymentSchedule3[INTEREST],1,1):PaymentSchedule3[[#This Row],[INTEREST]]),"")</f>
        <v>1.0791666666677764E-7</v>
      </c>
      <c r="M67" s="6">
        <f>+M66+PaymentSchedule3[[#This Row],[PRINCIPAL]]</f>
        <v>13999.999999962671</v>
      </c>
    </row>
    <row r="68" spans="2:13" x14ac:dyDescent="0.25">
      <c r="B68" s="5">
        <f>IF(LoanIsGood,IF(ROW()-ROW(PaymentSchedule3[[#Headers],[PMT NO]])&gt;ScheduledNumberOfPayments,"",ROW()-ROW(PaymentSchedule3[[#Headers],[PMT NO]])),"")</f>
        <v>57</v>
      </c>
      <c r="C68" s="4">
        <f>IF(PaymentSchedule3[[#This Row],[PMT NO]]&lt;&gt;"",EOMONTH(LoanStartDate,ROW(PaymentSchedule3[[#This Row],[PMT NO]])-ROW(PaymentSchedule3[[#Headers],[PMT NO]])-2)+DAY(LoanStartDate),"")</f>
        <v>47027</v>
      </c>
      <c r="D68" s="3">
        <f>IF(PaymentSchedule3[[#This Row],[PMT NO]]&lt;&gt;"",IF(ROW()-ROW(PaymentSchedule3[[#Headers],[BEGINNING BALANCE]])=1,LoanAmount,INDEX(PaymentSchedule3[ENDING BALANCE],ROW()-ROW(PaymentSchedule3[[#Headers],[BEGINNING BALANCE]])-1)),"")</f>
        <v>16000.000000037333</v>
      </c>
      <c r="E68" s="3">
        <f>IF(PaymentSchedule3[[#This Row],[PMT NO]]&lt;&gt;"",ScheduledPayment,"")</f>
        <v>250.0000000012605</v>
      </c>
      <c r="F6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8" s="3">
        <f>IF(PaymentSchedule3[[#This Row],[PMT NO]]&lt;&gt;"",PaymentSchedule3[[#This Row],[TOTAL PAYMENT]]-PaymentSchedule3[[#This Row],[INTEREST]],"")</f>
        <v>249.99999999992718</v>
      </c>
      <c r="I68" s="3">
        <f>IF(PaymentSchedule3[[#This Row],[PMT NO]]&lt;&gt;"",PaymentSchedule3[[#This Row],[BEGINNING BALANCE]]*(InterestRate/PaymentsPerYear),"")</f>
        <v>1.3333333333364445E-9</v>
      </c>
      <c r="J6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15750.000000037406</v>
      </c>
      <c r="K68" s="3">
        <f>IF(PaymentSchedule3[[#This Row],[PMT NO]]&lt;&gt;"",SUM(INDEX(PaymentSchedule3[INTEREST],1,1):PaymentSchedule3[[#This Row],[INTEREST]]),"")</f>
        <v>1.0925000000011409E-7</v>
      </c>
      <c r="M68" s="6">
        <f>+M67+PaymentSchedule3[[#This Row],[PRINCIPAL]]</f>
        <v>14249.999999962598</v>
      </c>
    </row>
    <row r="69" spans="2:13" x14ac:dyDescent="0.25">
      <c r="B69" s="5">
        <f>IF(LoanIsGood,IF(ROW()-ROW(PaymentSchedule3[[#Headers],[PMT NO]])&gt;ScheduledNumberOfPayments,"",ROW()-ROW(PaymentSchedule3[[#Headers],[PMT NO]])),"")</f>
        <v>58</v>
      </c>
      <c r="C69" s="4">
        <f>IF(PaymentSchedule3[[#This Row],[PMT NO]]&lt;&gt;"",EOMONTH(LoanStartDate,ROW(PaymentSchedule3[[#This Row],[PMT NO]])-ROW(PaymentSchedule3[[#Headers],[PMT NO]])-2)+DAY(LoanStartDate),"")</f>
        <v>47058</v>
      </c>
      <c r="D69" s="3">
        <f>IF(PaymentSchedule3[[#This Row],[PMT NO]]&lt;&gt;"",IF(ROW()-ROW(PaymentSchedule3[[#Headers],[BEGINNING BALANCE]])=1,LoanAmount,INDEX(PaymentSchedule3[ENDING BALANCE],ROW()-ROW(PaymentSchedule3[[#Headers],[BEGINNING BALANCE]])-1)),"")</f>
        <v>15750.000000037406</v>
      </c>
      <c r="E69" s="3">
        <f>IF(PaymentSchedule3[[#This Row],[PMT NO]]&lt;&gt;"",ScheduledPayment,"")</f>
        <v>250.0000000012605</v>
      </c>
      <c r="F6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6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69" s="3">
        <f>IF(PaymentSchedule3[[#This Row],[PMT NO]]&lt;&gt;"",PaymentSchedule3[[#This Row],[TOTAL PAYMENT]]-PaymentSchedule3[[#This Row],[INTEREST]],"")</f>
        <v>249.99999999994802</v>
      </c>
      <c r="I69" s="3">
        <f>IF(PaymentSchedule3[[#This Row],[PMT NO]]&lt;&gt;"",PaymentSchedule3[[#This Row],[BEGINNING BALANCE]]*(InterestRate/PaymentsPerYear),"")</f>
        <v>1.3125000000031172E-9</v>
      </c>
      <c r="J6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15500.000000037458</v>
      </c>
      <c r="K69" s="3">
        <f>IF(PaymentSchedule3[[#This Row],[PMT NO]]&lt;&gt;"",SUM(INDEX(PaymentSchedule3[INTEREST],1,1):PaymentSchedule3[[#This Row],[INTEREST]]),"")</f>
        <v>1.105625000001172E-7</v>
      </c>
      <c r="M69" s="6">
        <f>+M68+PaymentSchedule3[[#This Row],[PRINCIPAL]]</f>
        <v>14499.999999962545</v>
      </c>
    </row>
    <row r="70" spans="2:13" x14ac:dyDescent="0.25">
      <c r="B70" s="5">
        <f>IF(LoanIsGood,IF(ROW()-ROW(PaymentSchedule3[[#Headers],[PMT NO]])&gt;ScheduledNumberOfPayments,"",ROW()-ROW(PaymentSchedule3[[#Headers],[PMT NO]])),"")</f>
        <v>59</v>
      </c>
      <c r="C70" s="4">
        <f>IF(PaymentSchedule3[[#This Row],[PMT NO]]&lt;&gt;"",EOMONTH(LoanStartDate,ROW(PaymentSchedule3[[#This Row],[PMT NO]])-ROW(PaymentSchedule3[[#Headers],[PMT NO]])-2)+DAY(LoanStartDate),"")</f>
        <v>47088</v>
      </c>
      <c r="D70" s="3">
        <f>IF(PaymentSchedule3[[#This Row],[PMT NO]]&lt;&gt;"",IF(ROW()-ROW(PaymentSchedule3[[#Headers],[BEGINNING BALANCE]])=1,LoanAmount,INDEX(PaymentSchedule3[ENDING BALANCE],ROW()-ROW(PaymentSchedule3[[#Headers],[BEGINNING BALANCE]])-1)),"")</f>
        <v>15500.000000037458</v>
      </c>
      <c r="E70" s="3">
        <f>IF(PaymentSchedule3[[#This Row],[PMT NO]]&lt;&gt;"",ScheduledPayment,"")</f>
        <v>250.0000000012605</v>
      </c>
      <c r="F7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0" s="3">
        <f>IF(PaymentSchedule3[[#This Row],[PMT NO]]&lt;&gt;"",PaymentSchedule3[[#This Row],[TOTAL PAYMENT]]-PaymentSchedule3[[#This Row],[INTEREST]],"")</f>
        <v>249.99999999996885</v>
      </c>
      <c r="I70" s="3">
        <f>IF(PaymentSchedule3[[#This Row],[PMT NO]]&lt;&gt;"",PaymentSchedule3[[#This Row],[BEGINNING BALANCE]]*(InterestRate/PaymentsPerYear),"")</f>
        <v>1.2916666666697882E-9</v>
      </c>
      <c r="J7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15250.000000037489</v>
      </c>
      <c r="K70" s="3">
        <f>IF(PaymentSchedule3[[#This Row],[PMT NO]]&lt;&gt;"",SUM(INDEX(PaymentSchedule3[INTEREST],1,1):PaymentSchedule3[[#This Row],[INTEREST]]),"")</f>
        <v>1.1185416666678699E-7</v>
      </c>
      <c r="M70" s="6">
        <f>+M69+PaymentSchedule3[[#This Row],[PRINCIPAL]]</f>
        <v>14749.999999962514</v>
      </c>
    </row>
    <row r="71" spans="2:13" x14ac:dyDescent="0.25">
      <c r="B71" s="5">
        <f>IF(LoanIsGood,IF(ROW()-ROW(PaymentSchedule3[[#Headers],[PMT NO]])&gt;ScheduledNumberOfPayments,"",ROW()-ROW(PaymentSchedule3[[#Headers],[PMT NO]])),"")</f>
        <v>60</v>
      </c>
      <c r="C71" s="4">
        <f>IF(PaymentSchedule3[[#This Row],[PMT NO]]&lt;&gt;"",EOMONTH(LoanStartDate,ROW(PaymentSchedule3[[#This Row],[PMT NO]])-ROW(PaymentSchedule3[[#Headers],[PMT NO]])-2)+DAY(LoanStartDate),"")</f>
        <v>47119</v>
      </c>
      <c r="D71" s="3">
        <f>IF(PaymentSchedule3[[#This Row],[PMT NO]]&lt;&gt;"",IF(ROW()-ROW(PaymentSchedule3[[#Headers],[BEGINNING BALANCE]])=1,LoanAmount,INDEX(PaymentSchedule3[ENDING BALANCE],ROW()-ROW(PaymentSchedule3[[#Headers],[BEGINNING BALANCE]])-1)),"")</f>
        <v>15250.000000037489</v>
      </c>
      <c r="E71" s="3">
        <f>IF(PaymentSchedule3[[#This Row],[PMT NO]]&lt;&gt;"",ScheduledPayment,"")</f>
        <v>250.0000000012605</v>
      </c>
      <c r="F7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1" s="3">
        <f>IF(PaymentSchedule3[[#This Row],[PMT NO]]&lt;&gt;"",PaymentSchedule3[[#This Row],[TOTAL PAYMENT]]-PaymentSchedule3[[#This Row],[INTEREST]],"")</f>
        <v>249.99999999998968</v>
      </c>
      <c r="I71" s="3">
        <f>IF(PaymentSchedule3[[#This Row],[PMT NO]]&lt;&gt;"",PaymentSchedule3[[#This Row],[BEGINNING BALANCE]]*(InterestRate/PaymentsPerYear),"")</f>
        <v>1.2708333333364574E-9</v>
      </c>
      <c r="J7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15000.0000000375</v>
      </c>
      <c r="K71" s="3">
        <f>IF(PaymentSchedule3[[#This Row],[PMT NO]]&lt;&gt;"",SUM(INDEX(PaymentSchedule3[INTEREST],1,1):PaymentSchedule3[[#This Row],[INTEREST]]),"")</f>
        <v>1.1312500000012346E-7</v>
      </c>
      <c r="M71" s="6">
        <f>+M70+PaymentSchedule3[[#This Row],[PRINCIPAL]]</f>
        <v>14999.999999962503</v>
      </c>
    </row>
    <row r="72" spans="2:13" x14ac:dyDescent="0.25">
      <c r="B72" s="5">
        <f>IF(LoanIsGood,IF(ROW()-ROW(PaymentSchedule3[[#Headers],[PMT NO]])&gt;ScheduledNumberOfPayments,"",ROW()-ROW(PaymentSchedule3[[#Headers],[PMT NO]])),"")</f>
        <v>61</v>
      </c>
      <c r="C72" s="4">
        <f>IF(PaymentSchedule3[[#This Row],[PMT NO]]&lt;&gt;"",EOMONTH(LoanStartDate,ROW(PaymentSchedule3[[#This Row],[PMT NO]])-ROW(PaymentSchedule3[[#Headers],[PMT NO]])-2)+DAY(LoanStartDate),"")</f>
        <v>47150</v>
      </c>
      <c r="D72" s="3">
        <f>IF(PaymentSchedule3[[#This Row],[PMT NO]]&lt;&gt;"",IF(ROW()-ROW(PaymentSchedule3[[#Headers],[BEGINNING BALANCE]])=1,LoanAmount,INDEX(PaymentSchedule3[ENDING BALANCE],ROW()-ROW(PaymentSchedule3[[#Headers],[BEGINNING BALANCE]])-1)),"")</f>
        <v>15000.0000000375</v>
      </c>
      <c r="E72" s="3">
        <f>IF(PaymentSchedule3[[#This Row],[PMT NO]]&lt;&gt;"",ScheduledPayment,"")</f>
        <v>250.0000000012605</v>
      </c>
      <c r="F7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2" s="3">
        <f>IF(PaymentSchedule3[[#This Row],[PMT NO]]&lt;&gt;"",PaymentSchedule3[[#This Row],[TOTAL PAYMENT]]-PaymentSchedule3[[#This Row],[INTEREST]],"")</f>
        <v>250.00000000001052</v>
      </c>
      <c r="I72" s="3">
        <f>IF(PaymentSchedule3[[#This Row],[PMT NO]]&lt;&gt;"",PaymentSchedule3[[#This Row],[BEGINNING BALANCE]]*(InterestRate/PaymentsPerYear),"")</f>
        <v>1.2500000000031251E-9</v>
      </c>
      <c r="J7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14750.000000037489</v>
      </c>
      <c r="K72" s="3">
        <f>IF(PaymentSchedule3[[#This Row],[PMT NO]]&lt;&gt;"",SUM(INDEX(PaymentSchedule3[INTEREST],1,1):PaymentSchedule3[[#This Row],[INTEREST]]),"")</f>
        <v>1.1437500000012658E-7</v>
      </c>
      <c r="M72" s="6">
        <f>+M71+PaymentSchedule3[[#This Row],[PRINCIPAL]]</f>
        <v>15249.999999962514</v>
      </c>
    </row>
    <row r="73" spans="2:13" x14ac:dyDescent="0.25">
      <c r="B73" s="5">
        <f>IF(LoanIsGood,IF(ROW()-ROW(PaymentSchedule3[[#Headers],[PMT NO]])&gt;ScheduledNumberOfPayments,"",ROW()-ROW(PaymentSchedule3[[#Headers],[PMT NO]])),"")</f>
        <v>62</v>
      </c>
      <c r="C73" s="4">
        <f>IF(PaymentSchedule3[[#This Row],[PMT NO]]&lt;&gt;"",EOMONTH(LoanStartDate,ROW(PaymentSchedule3[[#This Row],[PMT NO]])-ROW(PaymentSchedule3[[#Headers],[PMT NO]])-2)+DAY(LoanStartDate),"")</f>
        <v>47178</v>
      </c>
      <c r="D73" s="3">
        <f>IF(PaymentSchedule3[[#This Row],[PMT NO]]&lt;&gt;"",IF(ROW()-ROW(PaymentSchedule3[[#Headers],[BEGINNING BALANCE]])=1,LoanAmount,INDEX(PaymentSchedule3[ENDING BALANCE],ROW()-ROW(PaymentSchedule3[[#Headers],[BEGINNING BALANCE]])-1)),"")</f>
        <v>14750.000000037489</v>
      </c>
      <c r="E73" s="3">
        <f>IF(PaymentSchedule3[[#This Row],[PMT NO]]&lt;&gt;"",ScheduledPayment,"")</f>
        <v>250.0000000012605</v>
      </c>
      <c r="F7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3" s="3">
        <f>IF(PaymentSchedule3[[#This Row],[PMT NO]]&lt;&gt;"",PaymentSchedule3[[#This Row],[TOTAL PAYMENT]]-PaymentSchedule3[[#This Row],[INTEREST]],"")</f>
        <v>250.00000000003135</v>
      </c>
      <c r="I73" s="3">
        <f>IF(PaymentSchedule3[[#This Row],[PMT NO]]&lt;&gt;"",PaymentSchedule3[[#This Row],[BEGINNING BALANCE]]*(InterestRate/PaymentsPerYear),"")</f>
        <v>1.2291666666697908E-9</v>
      </c>
      <c r="J7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14500.000000037458</v>
      </c>
      <c r="K73" s="3">
        <f>IF(PaymentSchedule3[[#This Row],[PMT NO]]&lt;&gt;"",SUM(INDEX(PaymentSchedule3[INTEREST],1,1):PaymentSchedule3[[#This Row],[INTEREST]]),"")</f>
        <v>1.1560416666679637E-7</v>
      </c>
      <c r="M73" s="6">
        <f>+M72+PaymentSchedule3[[#This Row],[PRINCIPAL]]</f>
        <v>15499.999999962545</v>
      </c>
    </row>
    <row r="74" spans="2:13" x14ac:dyDescent="0.25">
      <c r="B74" s="5">
        <f>IF(LoanIsGood,IF(ROW()-ROW(PaymentSchedule3[[#Headers],[PMT NO]])&gt;ScheduledNumberOfPayments,"",ROW()-ROW(PaymentSchedule3[[#Headers],[PMT NO]])),"")</f>
        <v>63</v>
      </c>
      <c r="C74" s="4">
        <f>IF(PaymentSchedule3[[#This Row],[PMT NO]]&lt;&gt;"",EOMONTH(LoanStartDate,ROW(PaymentSchedule3[[#This Row],[PMT NO]])-ROW(PaymentSchedule3[[#Headers],[PMT NO]])-2)+DAY(LoanStartDate),"")</f>
        <v>47209</v>
      </c>
      <c r="D74" s="3">
        <f>IF(PaymentSchedule3[[#This Row],[PMT NO]]&lt;&gt;"",IF(ROW()-ROW(PaymentSchedule3[[#Headers],[BEGINNING BALANCE]])=1,LoanAmount,INDEX(PaymentSchedule3[ENDING BALANCE],ROW()-ROW(PaymentSchedule3[[#Headers],[BEGINNING BALANCE]])-1)),"")</f>
        <v>14500.000000037458</v>
      </c>
      <c r="E74" s="3">
        <f>IF(PaymentSchedule3[[#This Row],[PMT NO]]&lt;&gt;"",ScheduledPayment,"")</f>
        <v>250.0000000012605</v>
      </c>
      <c r="F7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4" s="3">
        <f>IF(PaymentSchedule3[[#This Row],[PMT NO]]&lt;&gt;"",PaymentSchedule3[[#This Row],[TOTAL PAYMENT]]-PaymentSchedule3[[#This Row],[INTEREST]],"")</f>
        <v>250.00000000005218</v>
      </c>
      <c r="I74" s="3">
        <f>IF(PaymentSchedule3[[#This Row],[PMT NO]]&lt;&gt;"",PaymentSchedule3[[#This Row],[BEGINNING BALANCE]]*(InterestRate/PaymentsPerYear),"")</f>
        <v>1.208333333336455E-9</v>
      </c>
      <c r="J7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14250.000000037406</v>
      </c>
      <c r="K74" s="3">
        <f>IF(PaymentSchedule3[[#This Row],[PMT NO]]&lt;&gt;"",SUM(INDEX(PaymentSchedule3[INTEREST],1,1):PaymentSchedule3[[#This Row],[INTEREST]]),"")</f>
        <v>1.1681250000013283E-7</v>
      </c>
      <c r="M74" s="6">
        <f>+M73+PaymentSchedule3[[#This Row],[PRINCIPAL]]</f>
        <v>15749.999999962598</v>
      </c>
    </row>
    <row r="75" spans="2:13" x14ac:dyDescent="0.25">
      <c r="B75" s="5">
        <f>IF(LoanIsGood,IF(ROW()-ROW(PaymentSchedule3[[#Headers],[PMT NO]])&gt;ScheduledNumberOfPayments,"",ROW()-ROW(PaymentSchedule3[[#Headers],[PMT NO]])),"")</f>
        <v>64</v>
      </c>
      <c r="C75" s="4">
        <f>IF(PaymentSchedule3[[#This Row],[PMT NO]]&lt;&gt;"",EOMONTH(LoanStartDate,ROW(PaymentSchedule3[[#This Row],[PMT NO]])-ROW(PaymentSchedule3[[#Headers],[PMT NO]])-2)+DAY(LoanStartDate),"")</f>
        <v>47239</v>
      </c>
      <c r="D75" s="3">
        <f>IF(PaymentSchedule3[[#This Row],[PMT NO]]&lt;&gt;"",IF(ROW()-ROW(PaymentSchedule3[[#Headers],[BEGINNING BALANCE]])=1,LoanAmount,INDEX(PaymentSchedule3[ENDING BALANCE],ROW()-ROW(PaymentSchedule3[[#Headers],[BEGINNING BALANCE]])-1)),"")</f>
        <v>14250.000000037406</v>
      </c>
      <c r="E75" s="3">
        <f>IF(PaymentSchedule3[[#This Row],[PMT NO]]&lt;&gt;"",ScheduledPayment,"")</f>
        <v>250.0000000012605</v>
      </c>
      <c r="F7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5" s="3">
        <f>IF(PaymentSchedule3[[#This Row],[PMT NO]]&lt;&gt;"",PaymentSchedule3[[#This Row],[TOTAL PAYMENT]]-PaymentSchedule3[[#This Row],[INTEREST]],"")</f>
        <v>250.00000000007302</v>
      </c>
      <c r="I75" s="3">
        <f>IF(PaymentSchedule3[[#This Row],[PMT NO]]&lt;&gt;"",PaymentSchedule3[[#This Row],[BEGINNING BALANCE]]*(InterestRate/PaymentsPerYear),"")</f>
        <v>1.1875000000031171E-9</v>
      </c>
      <c r="J7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14000.000000037333</v>
      </c>
      <c r="K75" s="3">
        <f>IF(PaymentSchedule3[[#This Row],[PMT NO]]&lt;&gt;"",SUM(INDEX(PaymentSchedule3[INTEREST],1,1):PaymentSchedule3[[#This Row],[INTEREST]]),"")</f>
        <v>1.1800000000013595E-7</v>
      </c>
      <c r="M75" s="6">
        <f>+M74+PaymentSchedule3[[#This Row],[PRINCIPAL]]</f>
        <v>15999.999999962671</v>
      </c>
    </row>
    <row r="76" spans="2:13" x14ac:dyDescent="0.25">
      <c r="B76" s="5">
        <f>IF(LoanIsGood,IF(ROW()-ROW(PaymentSchedule3[[#Headers],[PMT NO]])&gt;ScheduledNumberOfPayments,"",ROW()-ROW(PaymentSchedule3[[#Headers],[PMT NO]])),"")</f>
        <v>65</v>
      </c>
      <c r="C76" s="4">
        <f>IF(PaymentSchedule3[[#This Row],[PMT NO]]&lt;&gt;"",EOMONTH(LoanStartDate,ROW(PaymentSchedule3[[#This Row],[PMT NO]])-ROW(PaymentSchedule3[[#Headers],[PMT NO]])-2)+DAY(LoanStartDate),"")</f>
        <v>47270</v>
      </c>
      <c r="D76" s="3">
        <f>IF(PaymentSchedule3[[#This Row],[PMT NO]]&lt;&gt;"",IF(ROW()-ROW(PaymentSchedule3[[#Headers],[BEGINNING BALANCE]])=1,LoanAmount,INDEX(PaymentSchedule3[ENDING BALANCE],ROW()-ROW(PaymentSchedule3[[#Headers],[BEGINNING BALANCE]])-1)),"")</f>
        <v>14000.000000037333</v>
      </c>
      <c r="E76" s="3">
        <f>IF(PaymentSchedule3[[#This Row],[PMT NO]]&lt;&gt;"",ScheduledPayment,"")</f>
        <v>250.0000000012605</v>
      </c>
      <c r="F7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6" s="3">
        <f>IF(PaymentSchedule3[[#This Row],[PMT NO]]&lt;&gt;"",PaymentSchedule3[[#This Row],[TOTAL PAYMENT]]-PaymentSchedule3[[#This Row],[INTEREST]],"")</f>
        <v>250.00000000009385</v>
      </c>
      <c r="I76" s="3">
        <f>IF(PaymentSchedule3[[#This Row],[PMT NO]]&lt;&gt;"",PaymentSchedule3[[#This Row],[BEGINNING BALANCE]]*(InterestRate/PaymentsPerYear),"")</f>
        <v>1.1666666666697778E-9</v>
      </c>
      <c r="J7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13750.000000037238</v>
      </c>
      <c r="K76" s="3">
        <f>IF(PaymentSchedule3[[#This Row],[PMT NO]]&lt;&gt;"",SUM(INDEX(PaymentSchedule3[INTEREST],1,1):PaymentSchedule3[[#This Row],[INTEREST]]),"")</f>
        <v>1.1916666666680573E-7</v>
      </c>
      <c r="M76" s="6">
        <f>+M75+PaymentSchedule3[[#This Row],[PRINCIPAL]]</f>
        <v>16249.999999962765</v>
      </c>
    </row>
    <row r="77" spans="2:13" x14ac:dyDescent="0.25">
      <c r="B77" s="5">
        <f>IF(LoanIsGood,IF(ROW()-ROW(PaymentSchedule3[[#Headers],[PMT NO]])&gt;ScheduledNumberOfPayments,"",ROW()-ROW(PaymentSchedule3[[#Headers],[PMT NO]])),"")</f>
        <v>66</v>
      </c>
      <c r="C77" s="4">
        <f>IF(PaymentSchedule3[[#This Row],[PMT NO]]&lt;&gt;"",EOMONTH(LoanStartDate,ROW(PaymentSchedule3[[#This Row],[PMT NO]])-ROW(PaymentSchedule3[[#Headers],[PMT NO]])-2)+DAY(LoanStartDate),"")</f>
        <v>47300</v>
      </c>
      <c r="D77" s="3">
        <f>IF(PaymentSchedule3[[#This Row],[PMT NO]]&lt;&gt;"",IF(ROW()-ROW(PaymentSchedule3[[#Headers],[BEGINNING BALANCE]])=1,LoanAmount,INDEX(PaymentSchedule3[ENDING BALANCE],ROW()-ROW(PaymentSchedule3[[#Headers],[BEGINNING BALANCE]])-1)),"")</f>
        <v>13750.000000037238</v>
      </c>
      <c r="E77" s="3">
        <f>IF(PaymentSchedule3[[#This Row],[PMT NO]]&lt;&gt;"",ScheduledPayment,"")</f>
        <v>250.0000000012605</v>
      </c>
      <c r="F7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7" s="3">
        <f>IF(PaymentSchedule3[[#This Row],[PMT NO]]&lt;&gt;"",PaymentSchedule3[[#This Row],[TOTAL PAYMENT]]-PaymentSchedule3[[#This Row],[INTEREST]],"")</f>
        <v>250.00000000011468</v>
      </c>
      <c r="I77" s="3">
        <f>IF(PaymentSchedule3[[#This Row],[PMT NO]]&lt;&gt;"",PaymentSchedule3[[#This Row],[BEGINNING BALANCE]]*(InterestRate/PaymentsPerYear),"")</f>
        <v>1.1458333333364366E-9</v>
      </c>
      <c r="J7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13500.000000037124</v>
      </c>
      <c r="K77" s="3">
        <f>IF(PaymentSchedule3[[#This Row],[PMT NO]]&lt;&gt;"",SUM(INDEX(PaymentSchedule3[INTEREST],1,1):PaymentSchedule3[[#This Row],[INTEREST]]),"")</f>
        <v>1.2031250000014216E-7</v>
      </c>
      <c r="M77" s="6">
        <f>+M76+PaymentSchedule3[[#This Row],[PRINCIPAL]]</f>
        <v>16499.999999962882</v>
      </c>
    </row>
    <row r="78" spans="2:13" x14ac:dyDescent="0.25">
      <c r="B78" s="5">
        <f>IF(LoanIsGood,IF(ROW()-ROW(PaymentSchedule3[[#Headers],[PMT NO]])&gt;ScheduledNumberOfPayments,"",ROW()-ROW(PaymentSchedule3[[#Headers],[PMT NO]])),"")</f>
        <v>67</v>
      </c>
      <c r="C78" s="4">
        <f>IF(PaymentSchedule3[[#This Row],[PMT NO]]&lt;&gt;"",EOMONTH(LoanStartDate,ROW(PaymentSchedule3[[#This Row],[PMT NO]])-ROW(PaymentSchedule3[[#Headers],[PMT NO]])-2)+DAY(LoanStartDate),"")</f>
        <v>47331</v>
      </c>
      <c r="D78" s="3">
        <f>IF(PaymentSchedule3[[#This Row],[PMT NO]]&lt;&gt;"",IF(ROW()-ROW(PaymentSchedule3[[#Headers],[BEGINNING BALANCE]])=1,LoanAmount,INDEX(PaymentSchedule3[ENDING BALANCE],ROW()-ROW(PaymentSchedule3[[#Headers],[BEGINNING BALANCE]])-1)),"")</f>
        <v>13500.000000037124</v>
      </c>
      <c r="E78" s="3">
        <f>IF(PaymentSchedule3[[#This Row],[PMT NO]]&lt;&gt;"",ScheduledPayment,"")</f>
        <v>250.0000000012605</v>
      </c>
      <c r="F7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8" s="3">
        <f>IF(PaymentSchedule3[[#This Row],[PMT NO]]&lt;&gt;"",PaymentSchedule3[[#This Row],[TOTAL PAYMENT]]-PaymentSchedule3[[#This Row],[INTEREST]],"")</f>
        <v>250.00000000013551</v>
      </c>
      <c r="I78" s="3">
        <f>IF(PaymentSchedule3[[#This Row],[PMT NO]]&lt;&gt;"",PaymentSchedule3[[#This Row],[BEGINNING BALANCE]]*(InterestRate/PaymentsPerYear),"")</f>
        <v>1.1250000000030936E-9</v>
      </c>
      <c r="J7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13250.000000036987</v>
      </c>
      <c r="K78" s="3">
        <f>IF(PaymentSchedule3[[#This Row],[PMT NO]]&lt;&gt;"",SUM(INDEX(PaymentSchedule3[INTEREST],1,1):PaymentSchedule3[[#This Row],[INTEREST]]),"")</f>
        <v>1.2143750000014526E-7</v>
      </c>
      <c r="M78" s="6">
        <f>+M77+PaymentSchedule3[[#This Row],[PRINCIPAL]]</f>
        <v>16749.999999963016</v>
      </c>
    </row>
    <row r="79" spans="2:13" x14ac:dyDescent="0.25">
      <c r="B79" s="5">
        <f>IF(LoanIsGood,IF(ROW()-ROW(PaymentSchedule3[[#Headers],[PMT NO]])&gt;ScheduledNumberOfPayments,"",ROW()-ROW(PaymentSchedule3[[#Headers],[PMT NO]])),"")</f>
        <v>68</v>
      </c>
      <c r="C79" s="4">
        <f>IF(PaymentSchedule3[[#This Row],[PMT NO]]&lt;&gt;"",EOMONTH(LoanStartDate,ROW(PaymentSchedule3[[#This Row],[PMT NO]])-ROW(PaymentSchedule3[[#Headers],[PMT NO]])-2)+DAY(LoanStartDate),"")</f>
        <v>47362</v>
      </c>
      <c r="D79" s="3">
        <f>IF(PaymentSchedule3[[#This Row],[PMT NO]]&lt;&gt;"",IF(ROW()-ROW(PaymentSchedule3[[#Headers],[BEGINNING BALANCE]])=1,LoanAmount,INDEX(PaymentSchedule3[ENDING BALANCE],ROW()-ROW(PaymentSchedule3[[#Headers],[BEGINNING BALANCE]])-1)),"")</f>
        <v>13250.000000036987</v>
      </c>
      <c r="E79" s="3">
        <f>IF(PaymentSchedule3[[#This Row],[PMT NO]]&lt;&gt;"",ScheduledPayment,"")</f>
        <v>250.0000000012605</v>
      </c>
      <c r="F7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7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79" s="3">
        <f>IF(PaymentSchedule3[[#This Row],[PMT NO]]&lt;&gt;"",PaymentSchedule3[[#This Row],[TOTAL PAYMENT]]-PaymentSchedule3[[#This Row],[INTEREST]],"")</f>
        <v>250.00000000015635</v>
      </c>
      <c r="I79" s="3">
        <f>IF(PaymentSchedule3[[#This Row],[PMT NO]]&lt;&gt;"",PaymentSchedule3[[#This Row],[BEGINNING BALANCE]]*(InterestRate/PaymentsPerYear),"")</f>
        <v>1.1041666666697489E-9</v>
      </c>
      <c r="J7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13000.000000036831</v>
      </c>
      <c r="K79" s="3">
        <f>IF(PaymentSchedule3[[#This Row],[PMT NO]]&lt;&gt;"",SUM(INDEX(PaymentSchedule3[INTEREST],1,1):PaymentSchedule3[[#This Row],[INTEREST]]),"")</f>
        <v>1.2254166666681501E-7</v>
      </c>
      <c r="M79" s="6">
        <f>+M78+PaymentSchedule3[[#This Row],[PRINCIPAL]]</f>
        <v>16999.999999963173</v>
      </c>
    </row>
    <row r="80" spans="2:13" x14ac:dyDescent="0.25">
      <c r="B80" s="5">
        <f>IF(LoanIsGood,IF(ROW()-ROW(PaymentSchedule3[[#Headers],[PMT NO]])&gt;ScheduledNumberOfPayments,"",ROW()-ROW(PaymentSchedule3[[#Headers],[PMT NO]])),"")</f>
        <v>69</v>
      </c>
      <c r="C80" s="4">
        <f>IF(PaymentSchedule3[[#This Row],[PMT NO]]&lt;&gt;"",EOMONTH(LoanStartDate,ROW(PaymentSchedule3[[#This Row],[PMT NO]])-ROW(PaymentSchedule3[[#Headers],[PMT NO]])-2)+DAY(LoanStartDate),"")</f>
        <v>47392</v>
      </c>
      <c r="D80" s="3">
        <f>IF(PaymentSchedule3[[#This Row],[PMT NO]]&lt;&gt;"",IF(ROW()-ROW(PaymentSchedule3[[#Headers],[BEGINNING BALANCE]])=1,LoanAmount,INDEX(PaymentSchedule3[ENDING BALANCE],ROW()-ROW(PaymentSchedule3[[#Headers],[BEGINNING BALANCE]])-1)),"")</f>
        <v>13000.000000036831</v>
      </c>
      <c r="E80" s="3">
        <f>IF(PaymentSchedule3[[#This Row],[PMT NO]]&lt;&gt;"",ScheduledPayment,"")</f>
        <v>250.0000000012605</v>
      </c>
      <c r="F8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0" s="3">
        <f>IF(PaymentSchedule3[[#This Row],[PMT NO]]&lt;&gt;"",PaymentSchedule3[[#This Row],[TOTAL PAYMENT]]-PaymentSchedule3[[#This Row],[INTEREST]],"")</f>
        <v>250.00000000017718</v>
      </c>
      <c r="I80" s="3">
        <f>IF(PaymentSchedule3[[#This Row],[PMT NO]]&lt;&gt;"",PaymentSchedule3[[#This Row],[BEGINNING BALANCE]]*(InterestRate/PaymentsPerYear),"")</f>
        <v>1.0833333333364026E-9</v>
      </c>
      <c r="J8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12750.000000036654</v>
      </c>
      <c r="K80" s="3">
        <f>IF(PaymentSchedule3[[#This Row],[PMT NO]]&lt;&gt;"",SUM(INDEX(PaymentSchedule3[INTEREST],1,1):PaymentSchedule3[[#This Row],[INTEREST]]),"")</f>
        <v>1.236250000001514E-7</v>
      </c>
      <c r="M80" s="6">
        <f>+M79+PaymentSchedule3[[#This Row],[PRINCIPAL]]</f>
        <v>17249.999999963351</v>
      </c>
    </row>
    <row r="81" spans="2:13" x14ac:dyDescent="0.25">
      <c r="B81" s="5">
        <f>IF(LoanIsGood,IF(ROW()-ROW(PaymentSchedule3[[#Headers],[PMT NO]])&gt;ScheduledNumberOfPayments,"",ROW()-ROW(PaymentSchedule3[[#Headers],[PMT NO]])),"")</f>
        <v>70</v>
      </c>
      <c r="C81" s="4">
        <f>IF(PaymentSchedule3[[#This Row],[PMT NO]]&lt;&gt;"",EOMONTH(LoanStartDate,ROW(PaymentSchedule3[[#This Row],[PMT NO]])-ROW(PaymentSchedule3[[#Headers],[PMT NO]])-2)+DAY(LoanStartDate),"")</f>
        <v>47423</v>
      </c>
      <c r="D81" s="3">
        <f>IF(PaymentSchedule3[[#This Row],[PMT NO]]&lt;&gt;"",IF(ROW()-ROW(PaymentSchedule3[[#Headers],[BEGINNING BALANCE]])=1,LoanAmount,INDEX(PaymentSchedule3[ENDING BALANCE],ROW()-ROW(PaymentSchedule3[[#Headers],[BEGINNING BALANCE]])-1)),"")</f>
        <v>12750.000000036654</v>
      </c>
      <c r="E81" s="3">
        <f>IF(PaymentSchedule3[[#This Row],[PMT NO]]&lt;&gt;"",ScheduledPayment,"")</f>
        <v>250.0000000012605</v>
      </c>
      <c r="F8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1" s="3">
        <f>IF(PaymentSchedule3[[#This Row],[PMT NO]]&lt;&gt;"",PaymentSchedule3[[#This Row],[TOTAL PAYMENT]]-PaymentSchedule3[[#This Row],[INTEREST]],"")</f>
        <v>250.00000000019801</v>
      </c>
      <c r="I81" s="3">
        <f>IF(PaymentSchedule3[[#This Row],[PMT NO]]&lt;&gt;"",PaymentSchedule3[[#This Row],[BEGINNING BALANCE]]*(InterestRate/PaymentsPerYear),"")</f>
        <v>1.0625000000030546E-9</v>
      </c>
      <c r="J8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12500.000000036456</v>
      </c>
      <c r="K81" s="3">
        <f>IF(PaymentSchedule3[[#This Row],[PMT NO]]&lt;&gt;"",SUM(INDEX(PaymentSchedule3[INTEREST],1,1):PaymentSchedule3[[#This Row],[INTEREST]]),"")</f>
        <v>1.2468750000015445E-7</v>
      </c>
      <c r="M81" s="6">
        <f>+M80+PaymentSchedule3[[#This Row],[PRINCIPAL]]</f>
        <v>17499.999999963547</v>
      </c>
    </row>
    <row r="82" spans="2:13" x14ac:dyDescent="0.25">
      <c r="B82" s="5">
        <f>IF(LoanIsGood,IF(ROW()-ROW(PaymentSchedule3[[#Headers],[PMT NO]])&gt;ScheduledNumberOfPayments,"",ROW()-ROW(PaymentSchedule3[[#Headers],[PMT NO]])),"")</f>
        <v>71</v>
      </c>
      <c r="C82" s="4">
        <f>IF(PaymentSchedule3[[#This Row],[PMT NO]]&lt;&gt;"",EOMONTH(LoanStartDate,ROW(PaymentSchedule3[[#This Row],[PMT NO]])-ROW(PaymentSchedule3[[#Headers],[PMT NO]])-2)+DAY(LoanStartDate),"")</f>
        <v>47453</v>
      </c>
      <c r="D82" s="3">
        <f>IF(PaymentSchedule3[[#This Row],[PMT NO]]&lt;&gt;"",IF(ROW()-ROW(PaymentSchedule3[[#Headers],[BEGINNING BALANCE]])=1,LoanAmount,INDEX(PaymentSchedule3[ENDING BALANCE],ROW()-ROW(PaymentSchedule3[[#Headers],[BEGINNING BALANCE]])-1)),"")</f>
        <v>12500.000000036456</v>
      </c>
      <c r="E82" s="3">
        <f>IF(PaymentSchedule3[[#This Row],[PMT NO]]&lt;&gt;"",ScheduledPayment,"")</f>
        <v>250.0000000012605</v>
      </c>
      <c r="F8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2" s="3">
        <f>IF(PaymentSchedule3[[#This Row],[PMT NO]]&lt;&gt;"",PaymentSchedule3[[#This Row],[TOTAL PAYMENT]]-PaymentSchedule3[[#This Row],[INTEREST]],"")</f>
        <v>250.00000000021885</v>
      </c>
      <c r="I82" s="3">
        <f>IF(PaymentSchedule3[[#This Row],[PMT NO]]&lt;&gt;"",PaymentSchedule3[[#This Row],[BEGINNING BALANCE]]*(InterestRate/PaymentsPerYear),"")</f>
        <v>1.0416666666697047E-9</v>
      </c>
      <c r="J8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12250.000000036238</v>
      </c>
      <c r="K82" s="3">
        <f>IF(PaymentSchedule3[[#This Row],[PMT NO]]&lt;&gt;"",SUM(INDEX(PaymentSchedule3[INTEREST],1,1):PaymentSchedule3[[#This Row],[INTEREST]]),"")</f>
        <v>1.2572916666682414E-7</v>
      </c>
      <c r="M82" s="6">
        <f>+M81+PaymentSchedule3[[#This Row],[PRINCIPAL]]</f>
        <v>17749.999999963766</v>
      </c>
    </row>
    <row r="83" spans="2:13" x14ac:dyDescent="0.25">
      <c r="B83" s="5">
        <f>IF(LoanIsGood,IF(ROW()-ROW(PaymentSchedule3[[#Headers],[PMT NO]])&gt;ScheduledNumberOfPayments,"",ROW()-ROW(PaymentSchedule3[[#Headers],[PMT NO]])),"")</f>
        <v>72</v>
      </c>
      <c r="C83" s="4">
        <f>IF(PaymentSchedule3[[#This Row],[PMT NO]]&lt;&gt;"",EOMONTH(LoanStartDate,ROW(PaymentSchedule3[[#This Row],[PMT NO]])-ROW(PaymentSchedule3[[#Headers],[PMT NO]])-2)+DAY(LoanStartDate),"")</f>
        <v>47484</v>
      </c>
      <c r="D83" s="3">
        <f>IF(PaymentSchedule3[[#This Row],[PMT NO]]&lt;&gt;"",IF(ROW()-ROW(PaymentSchedule3[[#Headers],[BEGINNING BALANCE]])=1,LoanAmount,INDEX(PaymentSchedule3[ENDING BALANCE],ROW()-ROW(PaymentSchedule3[[#Headers],[BEGINNING BALANCE]])-1)),"")</f>
        <v>12250.000000036238</v>
      </c>
      <c r="E83" s="3">
        <f>IF(PaymentSchedule3[[#This Row],[PMT NO]]&lt;&gt;"",ScheduledPayment,"")</f>
        <v>250.0000000012605</v>
      </c>
      <c r="F8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3" s="3">
        <f>IF(PaymentSchedule3[[#This Row],[PMT NO]]&lt;&gt;"",PaymentSchedule3[[#This Row],[TOTAL PAYMENT]]-PaymentSchedule3[[#This Row],[INTEREST]],"")</f>
        <v>250.00000000023968</v>
      </c>
      <c r="I83" s="3">
        <f>IF(PaymentSchedule3[[#This Row],[PMT NO]]&lt;&gt;"",PaymentSchedule3[[#This Row],[BEGINNING BALANCE]]*(InterestRate/PaymentsPerYear),"")</f>
        <v>1.0208333333363532E-9</v>
      </c>
      <c r="J8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12000.000000035998</v>
      </c>
      <c r="K83" s="3">
        <f>IF(PaymentSchedule3[[#This Row],[PMT NO]]&lt;&gt;"",SUM(INDEX(PaymentSchedule3[INTEREST],1,1):PaymentSchedule3[[#This Row],[INTEREST]]),"")</f>
        <v>1.2675000000016051E-7</v>
      </c>
      <c r="M83" s="6">
        <f>+M82+PaymentSchedule3[[#This Row],[PRINCIPAL]]</f>
        <v>17999.999999964006</v>
      </c>
    </row>
    <row r="84" spans="2:13" x14ac:dyDescent="0.25">
      <c r="B84" s="5">
        <f>IF(LoanIsGood,IF(ROW()-ROW(PaymentSchedule3[[#Headers],[PMT NO]])&gt;ScheduledNumberOfPayments,"",ROW()-ROW(PaymentSchedule3[[#Headers],[PMT NO]])),"")</f>
        <v>73</v>
      </c>
      <c r="C84" s="4">
        <f>IF(PaymentSchedule3[[#This Row],[PMT NO]]&lt;&gt;"",EOMONTH(LoanStartDate,ROW(PaymentSchedule3[[#This Row],[PMT NO]])-ROW(PaymentSchedule3[[#Headers],[PMT NO]])-2)+DAY(LoanStartDate),"")</f>
        <v>47515</v>
      </c>
      <c r="D84" s="3">
        <f>IF(PaymentSchedule3[[#This Row],[PMT NO]]&lt;&gt;"",IF(ROW()-ROW(PaymentSchedule3[[#Headers],[BEGINNING BALANCE]])=1,LoanAmount,INDEX(PaymentSchedule3[ENDING BALANCE],ROW()-ROW(PaymentSchedule3[[#Headers],[BEGINNING BALANCE]])-1)),"")</f>
        <v>12000.000000035998</v>
      </c>
      <c r="E84" s="3">
        <f>IF(PaymentSchedule3[[#This Row],[PMT NO]]&lt;&gt;"",ScheduledPayment,"")</f>
        <v>250.0000000012605</v>
      </c>
      <c r="F8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4" s="3">
        <f>IF(PaymentSchedule3[[#This Row],[PMT NO]]&lt;&gt;"",PaymentSchedule3[[#This Row],[TOTAL PAYMENT]]-PaymentSchedule3[[#This Row],[INTEREST]],"")</f>
        <v>250.00000000026051</v>
      </c>
      <c r="I84" s="3">
        <f>IF(PaymentSchedule3[[#This Row],[PMT NO]]&lt;&gt;"",PaymentSchedule3[[#This Row],[BEGINNING BALANCE]]*(InterestRate/PaymentsPerYear),"")</f>
        <v>1.0000000000029998E-9</v>
      </c>
      <c r="J8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11750.000000035738</v>
      </c>
      <c r="K84" s="3">
        <f>IF(PaymentSchedule3[[#This Row],[PMT NO]]&lt;&gt;"",SUM(INDEX(PaymentSchedule3[INTEREST],1,1):PaymentSchedule3[[#This Row],[INTEREST]]),"")</f>
        <v>1.2775000000016349E-7</v>
      </c>
      <c r="M84" s="6">
        <f>+M83+PaymentSchedule3[[#This Row],[PRINCIPAL]]</f>
        <v>18249.999999964268</v>
      </c>
    </row>
    <row r="85" spans="2:13" x14ac:dyDescent="0.25">
      <c r="B85" s="5">
        <f>IF(LoanIsGood,IF(ROW()-ROW(PaymentSchedule3[[#Headers],[PMT NO]])&gt;ScheduledNumberOfPayments,"",ROW()-ROW(PaymentSchedule3[[#Headers],[PMT NO]])),"")</f>
        <v>74</v>
      </c>
      <c r="C85" s="4">
        <f>IF(PaymentSchedule3[[#This Row],[PMT NO]]&lt;&gt;"",EOMONTH(LoanStartDate,ROW(PaymentSchedule3[[#This Row],[PMT NO]])-ROW(PaymentSchedule3[[#Headers],[PMT NO]])-2)+DAY(LoanStartDate),"")</f>
        <v>47543</v>
      </c>
      <c r="D85" s="3">
        <f>IF(PaymentSchedule3[[#This Row],[PMT NO]]&lt;&gt;"",IF(ROW()-ROW(PaymentSchedule3[[#Headers],[BEGINNING BALANCE]])=1,LoanAmount,INDEX(PaymentSchedule3[ENDING BALANCE],ROW()-ROW(PaymentSchedule3[[#Headers],[BEGINNING BALANCE]])-1)),"")</f>
        <v>11750.000000035738</v>
      </c>
      <c r="E85" s="3">
        <f>IF(PaymentSchedule3[[#This Row],[PMT NO]]&lt;&gt;"",ScheduledPayment,"")</f>
        <v>250.0000000012605</v>
      </c>
      <c r="F8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5" s="3">
        <f>IF(PaymentSchedule3[[#This Row],[PMT NO]]&lt;&gt;"",PaymentSchedule3[[#This Row],[TOTAL PAYMENT]]-PaymentSchedule3[[#This Row],[INTEREST]],"")</f>
        <v>250.00000000028135</v>
      </c>
      <c r="I85" s="3">
        <f>IF(PaymentSchedule3[[#This Row],[PMT NO]]&lt;&gt;"",PaymentSchedule3[[#This Row],[BEGINNING BALANCE]]*(InterestRate/PaymentsPerYear),"")</f>
        <v>9.7916666666964481E-10</v>
      </c>
      <c r="J8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11500.000000035456</v>
      </c>
      <c r="K85" s="3">
        <f>IF(PaymentSchedule3[[#This Row],[PMT NO]]&lt;&gt;"",SUM(INDEX(PaymentSchedule3[INTEREST],1,1):PaymentSchedule3[[#This Row],[INTEREST]]),"")</f>
        <v>1.2872916666683313E-7</v>
      </c>
      <c r="M85" s="6">
        <f>+M84+PaymentSchedule3[[#This Row],[PRINCIPAL]]</f>
        <v>18499.999999964548</v>
      </c>
    </row>
    <row r="86" spans="2:13" x14ac:dyDescent="0.25">
      <c r="B86" s="5">
        <f>IF(LoanIsGood,IF(ROW()-ROW(PaymentSchedule3[[#Headers],[PMT NO]])&gt;ScheduledNumberOfPayments,"",ROW()-ROW(PaymentSchedule3[[#Headers],[PMT NO]])),"")</f>
        <v>75</v>
      </c>
      <c r="C86" s="4">
        <f>IF(PaymentSchedule3[[#This Row],[PMT NO]]&lt;&gt;"",EOMONTH(LoanStartDate,ROW(PaymentSchedule3[[#This Row],[PMT NO]])-ROW(PaymentSchedule3[[#Headers],[PMT NO]])-2)+DAY(LoanStartDate),"")</f>
        <v>47574</v>
      </c>
      <c r="D86" s="3">
        <f>IF(PaymentSchedule3[[#This Row],[PMT NO]]&lt;&gt;"",IF(ROW()-ROW(PaymentSchedule3[[#Headers],[BEGINNING BALANCE]])=1,LoanAmount,INDEX(PaymentSchedule3[ENDING BALANCE],ROW()-ROW(PaymentSchedule3[[#Headers],[BEGINNING BALANCE]])-1)),"")</f>
        <v>11500.000000035456</v>
      </c>
      <c r="E86" s="3">
        <f>IF(PaymentSchedule3[[#This Row],[PMT NO]]&lt;&gt;"",ScheduledPayment,"")</f>
        <v>250.0000000012605</v>
      </c>
      <c r="F8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6" s="3">
        <f>IF(PaymentSchedule3[[#This Row],[PMT NO]]&lt;&gt;"",PaymentSchedule3[[#This Row],[TOTAL PAYMENT]]-PaymentSchedule3[[#This Row],[INTEREST]],"")</f>
        <v>250.00000000030218</v>
      </c>
      <c r="I86" s="3">
        <f>IF(PaymentSchedule3[[#This Row],[PMT NO]]&lt;&gt;"",PaymentSchedule3[[#This Row],[BEGINNING BALANCE]]*(InterestRate/PaymentsPerYear),"")</f>
        <v>9.5833333333628792E-10</v>
      </c>
      <c r="J8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11250.000000035154</v>
      </c>
      <c r="K86" s="3">
        <f>IF(PaymentSchedule3[[#This Row],[PMT NO]]&lt;&gt;"",SUM(INDEX(PaymentSchedule3[INTEREST],1,1):PaymentSchedule3[[#This Row],[INTEREST]]),"")</f>
        <v>1.2968750000016941E-7</v>
      </c>
      <c r="M86" s="6">
        <f>+M85+PaymentSchedule3[[#This Row],[PRINCIPAL]]</f>
        <v>18749.99999996485</v>
      </c>
    </row>
    <row r="87" spans="2:13" x14ac:dyDescent="0.25">
      <c r="B87" s="5">
        <f>IF(LoanIsGood,IF(ROW()-ROW(PaymentSchedule3[[#Headers],[PMT NO]])&gt;ScheduledNumberOfPayments,"",ROW()-ROW(PaymentSchedule3[[#Headers],[PMT NO]])),"")</f>
        <v>76</v>
      </c>
      <c r="C87" s="4">
        <f>IF(PaymentSchedule3[[#This Row],[PMT NO]]&lt;&gt;"",EOMONTH(LoanStartDate,ROW(PaymentSchedule3[[#This Row],[PMT NO]])-ROW(PaymentSchedule3[[#Headers],[PMT NO]])-2)+DAY(LoanStartDate),"")</f>
        <v>47604</v>
      </c>
      <c r="D87" s="3">
        <f>IF(PaymentSchedule3[[#This Row],[PMT NO]]&lt;&gt;"",IF(ROW()-ROW(PaymentSchedule3[[#Headers],[BEGINNING BALANCE]])=1,LoanAmount,INDEX(PaymentSchedule3[ENDING BALANCE],ROW()-ROW(PaymentSchedule3[[#Headers],[BEGINNING BALANCE]])-1)),"")</f>
        <v>11250.000000035154</v>
      </c>
      <c r="E87" s="3">
        <f>IF(PaymentSchedule3[[#This Row],[PMT NO]]&lt;&gt;"",ScheduledPayment,"")</f>
        <v>250.0000000012605</v>
      </c>
      <c r="F8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7" s="3">
        <f>IF(PaymentSchedule3[[#This Row],[PMT NO]]&lt;&gt;"",PaymentSchedule3[[#This Row],[TOTAL PAYMENT]]-PaymentSchedule3[[#This Row],[INTEREST]],"")</f>
        <v>250.00000000032301</v>
      </c>
      <c r="I87" s="3">
        <f>IF(PaymentSchedule3[[#This Row],[PMT NO]]&lt;&gt;"",PaymentSchedule3[[#This Row],[BEGINNING BALANCE]]*(InterestRate/PaymentsPerYear),"")</f>
        <v>9.3750000000292958E-10</v>
      </c>
      <c r="J8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11000.00000003483</v>
      </c>
      <c r="K87" s="3">
        <f>IF(PaymentSchedule3[[#This Row],[PMT NO]]&lt;&gt;"",SUM(INDEX(PaymentSchedule3[INTEREST],1,1):PaymentSchedule3[[#This Row],[INTEREST]]),"")</f>
        <v>1.3062500000017234E-7</v>
      </c>
      <c r="M87" s="6">
        <f>+M86+PaymentSchedule3[[#This Row],[PRINCIPAL]]</f>
        <v>18999.999999965174</v>
      </c>
    </row>
    <row r="88" spans="2:13" x14ac:dyDescent="0.25">
      <c r="B88" s="5">
        <f>IF(LoanIsGood,IF(ROW()-ROW(PaymentSchedule3[[#Headers],[PMT NO]])&gt;ScheduledNumberOfPayments,"",ROW()-ROW(PaymentSchedule3[[#Headers],[PMT NO]])),"")</f>
        <v>77</v>
      </c>
      <c r="C88" s="4">
        <f>IF(PaymentSchedule3[[#This Row],[PMT NO]]&lt;&gt;"",EOMONTH(LoanStartDate,ROW(PaymentSchedule3[[#This Row],[PMT NO]])-ROW(PaymentSchedule3[[#Headers],[PMT NO]])-2)+DAY(LoanStartDate),"")</f>
        <v>47635</v>
      </c>
      <c r="D88" s="3">
        <f>IF(PaymentSchedule3[[#This Row],[PMT NO]]&lt;&gt;"",IF(ROW()-ROW(PaymentSchedule3[[#Headers],[BEGINNING BALANCE]])=1,LoanAmount,INDEX(PaymentSchedule3[ENDING BALANCE],ROW()-ROW(PaymentSchedule3[[#Headers],[BEGINNING BALANCE]])-1)),"")</f>
        <v>11000.00000003483</v>
      </c>
      <c r="E88" s="3">
        <f>IF(PaymentSchedule3[[#This Row],[PMT NO]]&lt;&gt;"",ScheduledPayment,"")</f>
        <v>250.0000000012605</v>
      </c>
      <c r="F8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8" s="3">
        <f>IF(PaymentSchedule3[[#This Row],[PMT NO]]&lt;&gt;"",PaymentSchedule3[[#This Row],[TOTAL PAYMENT]]-PaymentSchedule3[[#This Row],[INTEREST]],"")</f>
        <v>250.00000000034385</v>
      </c>
      <c r="I88" s="3">
        <f>IF(PaymentSchedule3[[#This Row],[PMT NO]]&lt;&gt;"",PaymentSchedule3[[#This Row],[BEGINNING BALANCE]]*(InterestRate/PaymentsPerYear),"")</f>
        <v>9.1666666666956918E-10</v>
      </c>
      <c r="J8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10750.000000034486</v>
      </c>
      <c r="K88" s="3">
        <f>IF(PaymentSchedule3[[#This Row],[PMT NO]]&lt;&gt;"",SUM(INDEX(PaymentSchedule3[INTEREST],1,1):PaymentSchedule3[[#This Row],[INTEREST]]),"")</f>
        <v>1.3154166666684191E-7</v>
      </c>
      <c r="M88" s="6">
        <f>+M87+PaymentSchedule3[[#This Row],[PRINCIPAL]]</f>
        <v>19249.999999965519</v>
      </c>
    </row>
    <row r="89" spans="2:13" x14ac:dyDescent="0.25">
      <c r="B89" s="5">
        <f>IF(LoanIsGood,IF(ROW()-ROW(PaymentSchedule3[[#Headers],[PMT NO]])&gt;ScheduledNumberOfPayments,"",ROW()-ROW(PaymentSchedule3[[#Headers],[PMT NO]])),"")</f>
        <v>78</v>
      </c>
      <c r="C89" s="4">
        <f>IF(PaymentSchedule3[[#This Row],[PMT NO]]&lt;&gt;"",EOMONTH(LoanStartDate,ROW(PaymentSchedule3[[#This Row],[PMT NO]])-ROW(PaymentSchedule3[[#Headers],[PMT NO]])-2)+DAY(LoanStartDate),"")</f>
        <v>47665</v>
      </c>
      <c r="D89" s="3">
        <f>IF(PaymentSchedule3[[#This Row],[PMT NO]]&lt;&gt;"",IF(ROW()-ROW(PaymentSchedule3[[#Headers],[BEGINNING BALANCE]])=1,LoanAmount,INDEX(PaymentSchedule3[ENDING BALANCE],ROW()-ROW(PaymentSchedule3[[#Headers],[BEGINNING BALANCE]])-1)),"")</f>
        <v>10750.000000034486</v>
      </c>
      <c r="E89" s="3">
        <f>IF(PaymentSchedule3[[#This Row],[PMT NO]]&lt;&gt;"",ScheduledPayment,"")</f>
        <v>250.0000000012605</v>
      </c>
      <c r="F8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8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89" s="3">
        <f>IF(PaymentSchedule3[[#This Row],[PMT NO]]&lt;&gt;"",PaymentSchedule3[[#This Row],[TOTAL PAYMENT]]-PaymentSchedule3[[#This Row],[INTEREST]],"")</f>
        <v>250.00000000036468</v>
      </c>
      <c r="I89" s="3">
        <f>IF(PaymentSchedule3[[#This Row],[PMT NO]]&lt;&gt;"",PaymentSchedule3[[#This Row],[BEGINNING BALANCE]]*(InterestRate/PaymentsPerYear),"")</f>
        <v>8.9583333333620723E-10</v>
      </c>
      <c r="J8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10500.000000034122</v>
      </c>
      <c r="K89" s="3">
        <f>IF(PaymentSchedule3[[#This Row],[PMT NO]]&lt;&gt;"",SUM(INDEX(PaymentSchedule3[INTEREST],1,1):PaymentSchedule3[[#This Row],[INTEREST]]),"")</f>
        <v>1.3243750000017811E-7</v>
      </c>
      <c r="M89" s="6">
        <f>+M88+PaymentSchedule3[[#This Row],[PRINCIPAL]]</f>
        <v>19499.999999965883</v>
      </c>
    </row>
    <row r="90" spans="2:13" x14ac:dyDescent="0.25">
      <c r="B90" s="5">
        <f>IF(LoanIsGood,IF(ROW()-ROW(PaymentSchedule3[[#Headers],[PMT NO]])&gt;ScheduledNumberOfPayments,"",ROW()-ROW(PaymentSchedule3[[#Headers],[PMT NO]])),"")</f>
        <v>79</v>
      </c>
      <c r="C90" s="4">
        <f>IF(PaymentSchedule3[[#This Row],[PMT NO]]&lt;&gt;"",EOMONTH(LoanStartDate,ROW(PaymentSchedule3[[#This Row],[PMT NO]])-ROW(PaymentSchedule3[[#Headers],[PMT NO]])-2)+DAY(LoanStartDate),"")</f>
        <v>47696</v>
      </c>
      <c r="D90" s="3">
        <f>IF(PaymentSchedule3[[#This Row],[PMT NO]]&lt;&gt;"",IF(ROW()-ROW(PaymentSchedule3[[#Headers],[BEGINNING BALANCE]])=1,LoanAmount,INDEX(PaymentSchedule3[ENDING BALANCE],ROW()-ROW(PaymentSchedule3[[#Headers],[BEGINNING BALANCE]])-1)),"")</f>
        <v>10500.000000034122</v>
      </c>
      <c r="E90" s="3">
        <f>IF(PaymentSchedule3[[#This Row],[PMT NO]]&lt;&gt;"",ScheduledPayment,"")</f>
        <v>250.0000000012605</v>
      </c>
      <c r="F9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0" s="3">
        <f>IF(PaymentSchedule3[[#This Row],[PMT NO]]&lt;&gt;"",PaymentSchedule3[[#This Row],[TOTAL PAYMENT]]-PaymentSchedule3[[#This Row],[INTEREST]],"")</f>
        <v>250.00000000038551</v>
      </c>
      <c r="I90" s="3">
        <f>IF(PaymentSchedule3[[#This Row],[PMT NO]]&lt;&gt;"",PaymentSchedule3[[#This Row],[BEGINNING BALANCE]]*(InterestRate/PaymentsPerYear),"")</f>
        <v>8.7500000000284351E-10</v>
      </c>
      <c r="J9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10250.000000033737</v>
      </c>
      <c r="K90" s="3">
        <f>IF(PaymentSchedule3[[#This Row],[PMT NO]]&lt;&gt;"",SUM(INDEX(PaymentSchedule3[INTEREST],1,1):PaymentSchedule3[[#This Row],[INTEREST]]),"")</f>
        <v>1.3331250000018096E-7</v>
      </c>
      <c r="M90" s="6">
        <f>+M89+PaymentSchedule3[[#This Row],[PRINCIPAL]]</f>
        <v>19749.999999966269</v>
      </c>
    </row>
    <row r="91" spans="2:13" x14ac:dyDescent="0.25">
      <c r="B91" s="5">
        <f>IF(LoanIsGood,IF(ROW()-ROW(PaymentSchedule3[[#Headers],[PMT NO]])&gt;ScheduledNumberOfPayments,"",ROW()-ROW(PaymentSchedule3[[#Headers],[PMT NO]])),"")</f>
        <v>80</v>
      </c>
      <c r="C91" s="4">
        <f>IF(PaymentSchedule3[[#This Row],[PMT NO]]&lt;&gt;"",EOMONTH(LoanStartDate,ROW(PaymentSchedule3[[#This Row],[PMT NO]])-ROW(PaymentSchedule3[[#Headers],[PMT NO]])-2)+DAY(LoanStartDate),"")</f>
        <v>47727</v>
      </c>
      <c r="D91" s="3">
        <f>IF(PaymentSchedule3[[#This Row],[PMT NO]]&lt;&gt;"",IF(ROW()-ROW(PaymentSchedule3[[#Headers],[BEGINNING BALANCE]])=1,LoanAmount,INDEX(PaymentSchedule3[ENDING BALANCE],ROW()-ROW(PaymentSchedule3[[#Headers],[BEGINNING BALANCE]])-1)),"")</f>
        <v>10250.000000033737</v>
      </c>
      <c r="E91" s="3">
        <f>IF(PaymentSchedule3[[#This Row],[PMT NO]]&lt;&gt;"",ScheduledPayment,"")</f>
        <v>250.0000000012605</v>
      </c>
      <c r="F9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1" s="3">
        <f>IF(PaymentSchedule3[[#This Row],[PMT NO]]&lt;&gt;"",PaymentSchedule3[[#This Row],[TOTAL PAYMENT]]-PaymentSchedule3[[#This Row],[INTEREST]],"")</f>
        <v>250.00000000040635</v>
      </c>
      <c r="I91" s="3">
        <f>IF(PaymentSchedule3[[#This Row],[PMT NO]]&lt;&gt;"",PaymentSchedule3[[#This Row],[BEGINNING BALANCE]]*(InterestRate/PaymentsPerYear),"")</f>
        <v>8.5416666666947804E-10</v>
      </c>
      <c r="J9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10000.000000033331</v>
      </c>
      <c r="K91" s="3">
        <f>IF(PaymentSchedule3[[#This Row],[PMT NO]]&lt;&gt;"",SUM(INDEX(PaymentSchedule3[INTEREST],1,1):PaymentSchedule3[[#This Row],[INTEREST]]),"")</f>
        <v>1.3416666666685042E-7</v>
      </c>
      <c r="M91" s="6">
        <f>+M90+PaymentSchedule3[[#This Row],[PRINCIPAL]]</f>
        <v>19999.999999966676</v>
      </c>
    </row>
    <row r="92" spans="2:13" x14ac:dyDescent="0.25">
      <c r="B92" s="5">
        <f>IF(LoanIsGood,IF(ROW()-ROW(PaymentSchedule3[[#Headers],[PMT NO]])&gt;ScheduledNumberOfPayments,"",ROW()-ROW(PaymentSchedule3[[#Headers],[PMT NO]])),"")</f>
        <v>81</v>
      </c>
      <c r="C92" s="4">
        <f>IF(PaymentSchedule3[[#This Row],[PMT NO]]&lt;&gt;"",EOMONTH(LoanStartDate,ROW(PaymentSchedule3[[#This Row],[PMT NO]])-ROW(PaymentSchedule3[[#Headers],[PMT NO]])-2)+DAY(LoanStartDate),"")</f>
        <v>47757</v>
      </c>
      <c r="D92" s="3">
        <f>IF(PaymentSchedule3[[#This Row],[PMT NO]]&lt;&gt;"",IF(ROW()-ROW(PaymentSchedule3[[#Headers],[BEGINNING BALANCE]])=1,LoanAmount,INDEX(PaymentSchedule3[ENDING BALANCE],ROW()-ROW(PaymentSchedule3[[#Headers],[BEGINNING BALANCE]])-1)),"")</f>
        <v>10000.000000033331</v>
      </c>
      <c r="E92" s="3">
        <f>IF(PaymentSchedule3[[#This Row],[PMT NO]]&lt;&gt;"",ScheduledPayment,"")</f>
        <v>250.0000000012605</v>
      </c>
      <c r="F9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2" s="3">
        <f>IF(PaymentSchedule3[[#This Row],[PMT NO]]&lt;&gt;"",PaymentSchedule3[[#This Row],[TOTAL PAYMENT]]-PaymentSchedule3[[#This Row],[INTEREST]],"")</f>
        <v>250.00000000042718</v>
      </c>
      <c r="I92" s="3">
        <f>IF(PaymentSchedule3[[#This Row],[PMT NO]]&lt;&gt;"",PaymentSchedule3[[#This Row],[BEGINNING BALANCE]]*(InterestRate/PaymentsPerYear),"")</f>
        <v>8.3333333333611092E-10</v>
      </c>
      <c r="J9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9750.0000000329037</v>
      </c>
      <c r="K92" s="3">
        <f>IF(PaymentSchedule3[[#This Row],[PMT NO]]&lt;&gt;"",SUM(INDEX(PaymentSchedule3[INTEREST],1,1):PaymentSchedule3[[#This Row],[INTEREST]]),"")</f>
        <v>1.3500000000018654E-7</v>
      </c>
      <c r="M92" s="6">
        <f>+M91+PaymentSchedule3[[#This Row],[PRINCIPAL]]</f>
        <v>20249.999999967102</v>
      </c>
    </row>
    <row r="93" spans="2:13" x14ac:dyDescent="0.25">
      <c r="B93" s="5">
        <f>IF(LoanIsGood,IF(ROW()-ROW(PaymentSchedule3[[#Headers],[PMT NO]])&gt;ScheduledNumberOfPayments,"",ROW()-ROW(PaymentSchedule3[[#Headers],[PMT NO]])),"")</f>
        <v>82</v>
      </c>
      <c r="C93" s="4">
        <f>IF(PaymentSchedule3[[#This Row],[PMT NO]]&lt;&gt;"",EOMONTH(LoanStartDate,ROW(PaymentSchedule3[[#This Row],[PMT NO]])-ROW(PaymentSchedule3[[#Headers],[PMT NO]])-2)+DAY(LoanStartDate),"")</f>
        <v>47788</v>
      </c>
      <c r="D93" s="3">
        <f>IF(PaymentSchedule3[[#This Row],[PMT NO]]&lt;&gt;"",IF(ROW()-ROW(PaymentSchedule3[[#Headers],[BEGINNING BALANCE]])=1,LoanAmount,INDEX(PaymentSchedule3[ENDING BALANCE],ROW()-ROW(PaymentSchedule3[[#Headers],[BEGINNING BALANCE]])-1)),"")</f>
        <v>9750.0000000329037</v>
      </c>
      <c r="E93" s="3">
        <f>IF(PaymentSchedule3[[#This Row],[PMT NO]]&lt;&gt;"",ScheduledPayment,"")</f>
        <v>250.0000000012605</v>
      </c>
      <c r="F9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3" s="3">
        <f>IF(PaymentSchedule3[[#This Row],[PMT NO]]&lt;&gt;"",PaymentSchedule3[[#This Row],[TOTAL PAYMENT]]-PaymentSchedule3[[#This Row],[INTEREST]],"")</f>
        <v>250.00000000044801</v>
      </c>
      <c r="I93" s="3">
        <f>IF(PaymentSchedule3[[#This Row],[PMT NO]]&lt;&gt;"",PaymentSchedule3[[#This Row],[BEGINNING BALANCE]]*(InterestRate/PaymentsPerYear),"")</f>
        <v>8.1250000000274204E-10</v>
      </c>
      <c r="J9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9500.0000000324562</v>
      </c>
      <c r="K93" s="3">
        <f>IF(PaymentSchedule3[[#This Row],[PMT NO]]&lt;&gt;"",SUM(INDEX(PaymentSchedule3[INTEREST],1,1):PaymentSchedule3[[#This Row],[INTEREST]]),"")</f>
        <v>1.3581250000018927E-7</v>
      </c>
      <c r="M93" s="6">
        <f>+M92+PaymentSchedule3[[#This Row],[PRINCIPAL]]</f>
        <v>20499.999999967549</v>
      </c>
    </row>
    <row r="94" spans="2:13" x14ac:dyDescent="0.25">
      <c r="B94" s="5">
        <f>IF(LoanIsGood,IF(ROW()-ROW(PaymentSchedule3[[#Headers],[PMT NO]])&gt;ScheduledNumberOfPayments,"",ROW()-ROW(PaymentSchedule3[[#Headers],[PMT NO]])),"")</f>
        <v>83</v>
      </c>
      <c r="C94" s="4">
        <f>IF(PaymentSchedule3[[#This Row],[PMT NO]]&lt;&gt;"",EOMONTH(LoanStartDate,ROW(PaymentSchedule3[[#This Row],[PMT NO]])-ROW(PaymentSchedule3[[#Headers],[PMT NO]])-2)+DAY(LoanStartDate),"")</f>
        <v>47818</v>
      </c>
      <c r="D94" s="3">
        <f>IF(PaymentSchedule3[[#This Row],[PMT NO]]&lt;&gt;"",IF(ROW()-ROW(PaymentSchedule3[[#Headers],[BEGINNING BALANCE]])=1,LoanAmount,INDEX(PaymentSchedule3[ENDING BALANCE],ROW()-ROW(PaymentSchedule3[[#Headers],[BEGINNING BALANCE]])-1)),"")</f>
        <v>9500.0000000324562</v>
      </c>
      <c r="E94" s="3">
        <f>IF(PaymentSchedule3[[#This Row],[PMT NO]]&lt;&gt;"",ScheduledPayment,"")</f>
        <v>250.0000000012605</v>
      </c>
      <c r="F9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4" s="3">
        <f>IF(PaymentSchedule3[[#This Row],[PMT NO]]&lt;&gt;"",PaymentSchedule3[[#This Row],[TOTAL PAYMENT]]-PaymentSchedule3[[#This Row],[INTEREST]],"")</f>
        <v>250.00000000046884</v>
      </c>
      <c r="I94" s="3">
        <f>IF(PaymentSchedule3[[#This Row],[PMT NO]]&lt;&gt;"",PaymentSchedule3[[#This Row],[BEGINNING BALANCE]]*(InterestRate/PaymentsPerYear),"")</f>
        <v>7.916666666693714E-10</v>
      </c>
      <c r="J9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9250.0000000319869</v>
      </c>
      <c r="K94" s="3">
        <f>IF(PaymentSchedule3[[#This Row],[PMT NO]]&lt;&gt;"",SUM(INDEX(PaymentSchedule3[INTEREST],1,1):PaymentSchedule3[[#This Row],[INTEREST]]),"")</f>
        <v>1.3660416666685865E-7</v>
      </c>
      <c r="M94" s="6">
        <f>+M93+PaymentSchedule3[[#This Row],[PRINCIPAL]]</f>
        <v>20749.999999968019</v>
      </c>
    </row>
    <row r="95" spans="2:13" x14ac:dyDescent="0.25">
      <c r="B95" s="5">
        <f>IF(LoanIsGood,IF(ROW()-ROW(PaymentSchedule3[[#Headers],[PMT NO]])&gt;ScheduledNumberOfPayments,"",ROW()-ROW(PaymentSchedule3[[#Headers],[PMT NO]])),"")</f>
        <v>84</v>
      </c>
      <c r="C95" s="4">
        <f>IF(PaymentSchedule3[[#This Row],[PMT NO]]&lt;&gt;"",EOMONTH(LoanStartDate,ROW(PaymentSchedule3[[#This Row],[PMT NO]])-ROW(PaymentSchedule3[[#Headers],[PMT NO]])-2)+DAY(LoanStartDate),"")</f>
        <v>47849</v>
      </c>
      <c r="D95" s="3">
        <f>IF(PaymentSchedule3[[#This Row],[PMT NO]]&lt;&gt;"",IF(ROW()-ROW(PaymentSchedule3[[#Headers],[BEGINNING BALANCE]])=1,LoanAmount,INDEX(PaymentSchedule3[ENDING BALANCE],ROW()-ROW(PaymentSchedule3[[#Headers],[BEGINNING BALANCE]])-1)),"")</f>
        <v>9250.0000000319869</v>
      </c>
      <c r="E95" s="3">
        <f>IF(PaymentSchedule3[[#This Row],[PMT NO]]&lt;&gt;"",ScheduledPayment,"")</f>
        <v>250.0000000012605</v>
      </c>
      <c r="F9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5" s="3">
        <f>IF(PaymentSchedule3[[#This Row],[PMT NO]]&lt;&gt;"",PaymentSchedule3[[#This Row],[TOTAL PAYMENT]]-PaymentSchedule3[[#This Row],[INTEREST]],"")</f>
        <v>250.00000000048968</v>
      </c>
      <c r="I95" s="3">
        <f>IF(PaymentSchedule3[[#This Row],[PMT NO]]&lt;&gt;"",PaymentSchedule3[[#This Row],[BEGINNING BALANCE]]*(InterestRate/PaymentsPerYear),"")</f>
        <v>7.708333333359989E-10</v>
      </c>
      <c r="J9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9000.0000000314976</v>
      </c>
      <c r="K95" s="3">
        <f>IF(PaymentSchedule3[[#This Row],[PMT NO]]&lt;&gt;"",SUM(INDEX(PaymentSchedule3[INTEREST],1,1):PaymentSchedule3[[#This Row],[INTEREST]]),"")</f>
        <v>1.3737500000019466E-7</v>
      </c>
      <c r="M95" s="6">
        <f>+M94+PaymentSchedule3[[#This Row],[PRINCIPAL]]</f>
        <v>20999.99999996851</v>
      </c>
    </row>
    <row r="96" spans="2:13" x14ac:dyDescent="0.25">
      <c r="B96" s="5">
        <f>IF(LoanIsGood,IF(ROW()-ROW(PaymentSchedule3[[#Headers],[PMT NO]])&gt;ScheduledNumberOfPayments,"",ROW()-ROW(PaymentSchedule3[[#Headers],[PMT NO]])),"")</f>
        <v>85</v>
      </c>
      <c r="C96" s="4">
        <f>IF(PaymentSchedule3[[#This Row],[PMT NO]]&lt;&gt;"",EOMONTH(LoanStartDate,ROW(PaymentSchedule3[[#This Row],[PMT NO]])-ROW(PaymentSchedule3[[#Headers],[PMT NO]])-2)+DAY(LoanStartDate),"")</f>
        <v>47880</v>
      </c>
      <c r="D96" s="3">
        <f>IF(PaymentSchedule3[[#This Row],[PMT NO]]&lt;&gt;"",IF(ROW()-ROW(PaymentSchedule3[[#Headers],[BEGINNING BALANCE]])=1,LoanAmount,INDEX(PaymentSchedule3[ENDING BALANCE],ROW()-ROW(PaymentSchedule3[[#Headers],[BEGINNING BALANCE]])-1)),"")</f>
        <v>9000.0000000314976</v>
      </c>
      <c r="E96" s="3">
        <f>IF(PaymentSchedule3[[#This Row],[PMT NO]]&lt;&gt;"",ScheduledPayment,"")</f>
        <v>250.0000000012605</v>
      </c>
      <c r="F9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6" s="3">
        <f>IF(PaymentSchedule3[[#This Row],[PMT NO]]&lt;&gt;"",PaymentSchedule3[[#This Row],[TOTAL PAYMENT]]-PaymentSchedule3[[#This Row],[INTEREST]],"")</f>
        <v>250.00000000051051</v>
      </c>
      <c r="I96" s="3">
        <f>IF(PaymentSchedule3[[#This Row],[PMT NO]]&lt;&gt;"",PaymentSchedule3[[#This Row],[BEGINNING BALANCE]]*(InterestRate/PaymentsPerYear),"")</f>
        <v>7.5000000000262485E-10</v>
      </c>
      <c r="J9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8750.0000000309865</v>
      </c>
      <c r="K96" s="3">
        <f>IF(PaymentSchedule3[[#This Row],[PMT NO]]&lt;&gt;"",SUM(INDEX(PaymentSchedule3[INTEREST],1,1):PaymentSchedule3[[#This Row],[INTEREST]]),"")</f>
        <v>1.3812500000019728E-7</v>
      </c>
      <c r="M96" s="6">
        <f>+M95+PaymentSchedule3[[#This Row],[PRINCIPAL]]</f>
        <v>21249.999999969019</v>
      </c>
    </row>
    <row r="97" spans="2:13" x14ac:dyDescent="0.25">
      <c r="B97" s="5">
        <f>IF(LoanIsGood,IF(ROW()-ROW(PaymentSchedule3[[#Headers],[PMT NO]])&gt;ScheduledNumberOfPayments,"",ROW()-ROW(PaymentSchedule3[[#Headers],[PMT NO]])),"")</f>
        <v>86</v>
      </c>
      <c r="C97" s="4">
        <f>IF(PaymentSchedule3[[#This Row],[PMT NO]]&lt;&gt;"",EOMONTH(LoanStartDate,ROW(PaymentSchedule3[[#This Row],[PMT NO]])-ROW(PaymentSchedule3[[#Headers],[PMT NO]])-2)+DAY(LoanStartDate),"")</f>
        <v>47908</v>
      </c>
      <c r="D97" s="3">
        <f>IF(PaymentSchedule3[[#This Row],[PMT NO]]&lt;&gt;"",IF(ROW()-ROW(PaymentSchedule3[[#Headers],[BEGINNING BALANCE]])=1,LoanAmount,INDEX(PaymentSchedule3[ENDING BALANCE],ROW()-ROW(PaymentSchedule3[[#Headers],[BEGINNING BALANCE]])-1)),"")</f>
        <v>8750.0000000309865</v>
      </c>
      <c r="E97" s="3">
        <f>IF(PaymentSchedule3[[#This Row],[PMT NO]]&lt;&gt;"",ScheduledPayment,"")</f>
        <v>250.0000000012605</v>
      </c>
      <c r="F9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7" s="3">
        <f>IF(PaymentSchedule3[[#This Row],[PMT NO]]&lt;&gt;"",PaymentSchedule3[[#This Row],[TOTAL PAYMENT]]-PaymentSchedule3[[#This Row],[INTEREST]],"")</f>
        <v>250.00000000053134</v>
      </c>
      <c r="I97" s="3">
        <f>IF(PaymentSchedule3[[#This Row],[PMT NO]]&lt;&gt;"",PaymentSchedule3[[#This Row],[BEGINNING BALANCE]]*(InterestRate/PaymentsPerYear),"")</f>
        <v>7.2916666666924893E-10</v>
      </c>
      <c r="J9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8500.0000000304553</v>
      </c>
      <c r="K97" s="3">
        <f>IF(PaymentSchedule3[[#This Row],[PMT NO]]&lt;&gt;"",SUM(INDEX(PaymentSchedule3[INTEREST],1,1):PaymentSchedule3[[#This Row],[INTEREST]]),"")</f>
        <v>1.3885416666686653E-7</v>
      </c>
      <c r="M97" s="6">
        <f>+M96+PaymentSchedule3[[#This Row],[PRINCIPAL]]</f>
        <v>21499.99999996955</v>
      </c>
    </row>
    <row r="98" spans="2:13" x14ac:dyDescent="0.25">
      <c r="B98" s="5">
        <f>IF(LoanIsGood,IF(ROW()-ROW(PaymentSchedule3[[#Headers],[PMT NO]])&gt;ScheduledNumberOfPayments,"",ROW()-ROW(PaymentSchedule3[[#Headers],[PMT NO]])),"")</f>
        <v>87</v>
      </c>
      <c r="C98" s="4">
        <f>IF(PaymentSchedule3[[#This Row],[PMT NO]]&lt;&gt;"",EOMONTH(LoanStartDate,ROW(PaymentSchedule3[[#This Row],[PMT NO]])-ROW(PaymentSchedule3[[#Headers],[PMT NO]])-2)+DAY(LoanStartDate),"")</f>
        <v>47939</v>
      </c>
      <c r="D98" s="3">
        <f>IF(PaymentSchedule3[[#This Row],[PMT NO]]&lt;&gt;"",IF(ROW()-ROW(PaymentSchedule3[[#Headers],[BEGINNING BALANCE]])=1,LoanAmount,INDEX(PaymentSchedule3[ENDING BALANCE],ROW()-ROW(PaymentSchedule3[[#Headers],[BEGINNING BALANCE]])-1)),"")</f>
        <v>8500.0000000304553</v>
      </c>
      <c r="E98" s="3">
        <f>IF(PaymentSchedule3[[#This Row],[PMT NO]]&lt;&gt;"",ScheduledPayment,"")</f>
        <v>250.0000000012605</v>
      </c>
      <c r="F9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8" s="3">
        <f>IF(PaymentSchedule3[[#This Row],[PMT NO]]&lt;&gt;"",PaymentSchedule3[[#This Row],[TOTAL PAYMENT]]-PaymentSchedule3[[#This Row],[INTEREST]],"")</f>
        <v>250.00000000055218</v>
      </c>
      <c r="I98" s="3">
        <f>IF(PaymentSchedule3[[#This Row],[PMT NO]]&lt;&gt;"",PaymentSchedule3[[#This Row],[BEGINNING BALANCE]]*(InterestRate/PaymentsPerYear),"")</f>
        <v>7.0833333333587126E-10</v>
      </c>
      <c r="J9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8250.0000000299024</v>
      </c>
      <c r="K98" s="3">
        <f>IF(PaymentSchedule3[[#This Row],[PMT NO]]&lt;&gt;"",SUM(INDEX(PaymentSchedule3[INTEREST],1,1):PaymentSchedule3[[#This Row],[INTEREST]]),"")</f>
        <v>1.3956250000020239E-7</v>
      </c>
      <c r="M98" s="6">
        <f>+M97+PaymentSchedule3[[#This Row],[PRINCIPAL]]</f>
        <v>21749.999999970103</v>
      </c>
    </row>
    <row r="99" spans="2:13" x14ac:dyDescent="0.25">
      <c r="B99" s="5">
        <f>IF(LoanIsGood,IF(ROW()-ROW(PaymentSchedule3[[#Headers],[PMT NO]])&gt;ScheduledNumberOfPayments,"",ROW()-ROW(PaymentSchedule3[[#Headers],[PMT NO]])),"")</f>
        <v>88</v>
      </c>
      <c r="C99" s="4">
        <f>IF(PaymentSchedule3[[#This Row],[PMT NO]]&lt;&gt;"",EOMONTH(LoanStartDate,ROW(PaymentSchedule3[[#This Row],[PMT NO]])-ROW(PaymentSchedule3[[#Headers],[PMT NO]])-2)+DAY(LoanStartDate),"")</f>
        <v>47969</v>
      </c>
      <c r="D99" s="3">
        <f>IF(PaymentSchedule3[[#This Row],[PMT NO]]&lt;&gt;"",IF(ROW()-ROW(PaymentSchedule3[[#Headers],[BEGINNING BALANCE]])=1,LoanAmount,INDEX(PaymentSchedule3[ENDING BALANCE],ROW()-ROW(PaymentSchedule3[[#Headers],[BEGINNING BALANCE]])-1)),"")</f>
        <v>8250.0000000299024</v>
      </c>
      <c r="E99" s="3">
        <f>IF(PaymentSchedule3[[#This Row],[PMT NO]]&lt;&gt;"",ScheduledPayment,"")</f>
        <v>250.0000000012605</v>
      </c>
      <c r="F9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9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99" s="3">
        <f>IF(PaymentSchedule3[[#This Row],[PMT NO]]&lt;&gt;"",PaymentSchedule3[[#This Row],[TOTAL PAYMENT]]-PaymentSchedule3[[#This Row],[INTEREST]],"")</f>
        <v>250.00000000057301</v>
      </c>
      <c r="I99" s="3">
        <f>IF(PaymentSchedule3[[#This Row],[PMT NO]]&lt;&gt;"",PaymentSchedule3[[#This Row],[BEGINNING BALANCE]]*(InterestRate/PaymentsPerYear),"")</f>
        <v>6.8750000000249183E-10</v>
      </c>
      <c r="J9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8000.0000000293294</v>
      </c>
      <c r="K99" s="3">
        <f>IF(PaymentSchedule3[[#This Row],[PMT NO]]&lt;&gt;"",SUM(INDEX(PaymentSchedule3[INTEREST],1,1):PaymentSchedule3[[#This Row],[INTEREST]]),"")</f>
        <v>1.4025000000020488E-7</v>
      </c>
      <c r="M99" s="6">
        <f>+M98+PaymentSchedule3[[#This Row],[PRINCIPAL]]</f>
        <v>21999.999999970678</v>
      </c>
    </row>
    <row r="100" spans="2:13" x14ac:dyDescent="0.25">
      <c r="B100" s="5">
        <f>IF(LoanIsGood,IF(ROW()-ROW(PaymentSchedule3[[#Headers],[PMT NO]])&gt;ScheduledNumberOfPayments,"",ROW()-ROW(PaymentSchedule3[[#Headers],[PMT NO]])),"")</f>
        <v>89</v>
      </c>
      <c r="C100" s="4">
        <f>IF(PaymentSchedule3[[#This Row],[PMT NO]]&lt;&gt;"",EOMONTH(LoanStartDate,ROW(PaymentSchedule3[[#This Row],[PMT NO]])-ROW(PaymentSchedule3[[#Headers],[PMT NO]])-2)+DAY(LoanStartDate),"")</f>
        <v>48000</v>
      </c>
      <c r="D100" s="3">
        <f>IF(PaymentSchedule3[[#This Row],[PMT NO]]&lt;&gt;"",IF(ROW()-ROW(PaymentSchedule3[[#Headers],[BEGINNING BALANCE]])=1,LoanAmount,INDEX(PaymentSchedule3[ENDING BALANCE],ROW()-ROW(PaymentSchedule3[[#Headers],[BEGINNING BALANCE]])-1)),"")</f>
        <v>8000.0000000293294</v>
      </c>
      <c r="E100" s="3">
        <f>IF(PaymentSchedule3[[#This Row],[PMT NO]]&lt;&gt;"",ScheduledPayment,"")</f>
        <v>250.0000000012605</v>
      </c>
      <c r="F10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0" s="3">
        <f>IF(PaymentSchedule3[[#This Row],[PMT NO]]&lt;&gt;"",PaymentSchedule3[[#This Row],[TOTAL PAYMENT]]-PaymentSchedule3[[#This Row],[INTEREST]],"")</f>
        <v>250.00000000059384</v>
      </c>
      <c r="I100" s="3">
        <f>IF(PaymentSchedule3[[#This Row],[PMT NO]]&lt;&gt;"",PaymentSchedule3[[#This Row],[BEGINNING BALANCE]]*(InterestRate/PaymentsPerYear),"")</f>
        <v>6.6666666666911075E-10</v>
      </c>
      <c r="J10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7750.0000000287355</v>
      </c>
      <c r="K100" s="3">
        <f>IF(PaymentSchedule3[[#This Row],[PMT NO]]&lt;&gt;"",SUM(INDEX(PaymentSchedule3[INTEREST],1,1):PaymentSchedule3[[#This Row],[INTEREST]]),"")</f>
        <v>1.4091666666687399E-7</v>
      </c>
      <c r="M100" s="6">
        <f>+M99+PaymentSchedule3[[#This Row],[PRINCIPAL]]</f>
        <v>22249.999999971271</v>
      </c>
    </row>
    <row r="101" spans="2:13" x14ac:dyDescent="0.25">
      <c r="B101" s="5">
        <f>IF(LoanIsGood,IF(ROW()-ROW(PaymentSchedule3[[#Headers],[PMT NO]])&gt;ScheduledNumberOfPayments,"",ROW()-ROW(PaymentSchedule3[[#Headers],[PMT NO]])),"")</f>
        <v>90</v>
      </c>
      <c r="C101" s="4">
        <f>IF(PaymentSchedule3[[#This Row],[PMT NO]]&lt;&gt;"",EOMONTH(LoanStartDate,ROW(PaymentSchedule3[[#This Row],[PMT NO]])-ROW(PaymentSchedule3[[#Headers],[PMT NO]])-2)+DAY(LoanStartDate),"")</f>
        <v>48030</v>
      </c>
      <c r="D101" s="3">
        <f>IF(PaymentSchedule3[[#This Row],[PMT NO]]&lt;&gt;"",IF(ROW()-ROW(PaymentSchedule3[[#Headers],[BEGINNING BALANCE]])=1,LoanAmount,INDEX(PaymentSchedule3[ENDING BALANCE],ROW()-ROW(PaymentSchedule3[[#Headers],[BEGINNING BALANCE]])-1)),"")</f>
        <v>7750.0000000287355</v>
      </c>
      <c r="E101" s="3">
        <f>IF(PaymentSchedule3[[#This Row],[PMT NO]]&lt;&gt;"",ScheduledPayment,"")</f>
        <v>250.0000000012605</v>
      </c>
      <c r="F10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1" s="3">
        <f>IF(PaymentSchedule3[[#This Row],[PMT NO]]&lt;&gt;"",PaymentSchedule3[[#This Row],[TOTAL PAYMENT]]-PaymentSchedule3[[#This Row],[INTEREST]],"")</f>
        <v>250.00000000061468</v>
      </c>
      <c r="I101" s="3">
        <f>IF(PaymentSchedule3[[#This Row],[PMT NO]]&lt;&gt;"",PaymentSchedule3[[#This Row],[BEGINNING BALANCE]]*(InterestRate/PaymentsPerYear),"")</f>
        <v>6.4583333333572801E-10</v>
      </c>
      <c r="J10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7500.0000000281207</v>
      </c>
      <c r="K101" s="3">
        <f>IF(PaymentSchedule3[[#This Row],[PMT NO]]&lt;&gt;"",SUM(INDEX(PaymentSchedule3[INTEREST],1,1):PaymentSchedule3[[#This Row],[INTEREST]]),"")</f>
        <v>1.4156250000020971E-7</v>
      </c>
      <c r="M101" s="6">
        <f>+M100+PaymentSchedule3[[#This Row],[PRINCIPAL]]</f>
        <v>22499.999999971886</v>
      </c>
    </row>
    <row r="102" spans="2:13" x14ac:dyDescent="0.25">
      <c r="B102" s="5">
        <f>IF(LoanIsGood,IF(ROW()-ROW(PaymentSchedule3[[#Headers],[PMT NO]])&gt;ScheduledNumberOfPayments,"",ROW()-ROW(PaymentSchedule3[[#Headers],[PMT NO]])),"")</f>
        <v>91</v>
      </c>
      <c r="C102" s="4">
        <f>IF(PaymentSchedule3[[#This Row],[PMT NO]]&lt;&gt;"",EOMONTH(LoanStartDate,ROW(PaymentSchedule3[[#This Row],[PMT NO]])-ROW(PaymentSchedule3[[#Headers],[PMT NO]])-2)+DAY(LoanStartDate),"")</f>
        <v>48061</v>
      </c>
      <c r="D102" s="3">
        <f>IF(PaymentSchedule3[[#This Row],[PMT NO]]&lt;&gt;"",IF(ROW()-ROW(PaymentSchedule3[[#Headers],[BEGINNING BALANCE]])=1,LoanAmount,INDEX(PaymentSchedule3[ENDING BALANCE],ROW()-ROW(PaymentSchedule3[[#Headers],[BEGINNING BALANCE]])-1)),"")</f>
        <v>7500.0000000281207</v>
      </c>
      <c r="E102" s="3">
        <f>IF(PaymentSchedule3[[#This Row],[PMT NO]]&lt;&gt;"",ScheduledPayment,"")</f>
        <v>250.0000000012605</v>
      </c>
      <c r="F10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2" s="3">
        <f>IF(PaymentSchedule3[[#This Row],[PMT NO]]&lt;&gt;"",PaymentSchedule3[[#This Row],[TOTAL PAYMENT]]-PaymentSchedule3[[#This Row],[INTEREST]],"")</f>
        <v>250.00000000063551</v>
      </c>
      <c r="I102" s="3">
        <f>IF(PaymentSchedule3[[#This Row],[PMT NO]]&lt;&gt;"",PaymentSchedule3[[#This Row],[BEGINNING BALANCE]]*(InterestRate/PaymentsPerYear),"")</f>
        <v>6.2500000000234342E-10</v>
      </c>
      <c r="J10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7250.0000000274849</v>
      </c>
      <c r="K102" s="3">
        <f>IF(PaymentSchedule3[[#This Row],[PMT NO]]&lt;&gt;"",SUM(INDEX(PaymentSchedule3[INTEREST],1,1):PaymentSchedule3[[#This Row],[INTEREST]]),"")</f>
        <v>1.4218750000021206E-7</v>
      </c>
      <c r="M102" s="6">
        <f>+M101+PaymentSchedule3[[#This Row],[PRINCIPAL]]</f>
        <v>22749.999999972522</v>
      </c>
    </row>
    <row r="103" spans="2:13" x14ac:dyDescent="0.25">
      <c r="B103" s="5">
        <f>IF(LoanIsGood,IF(ROW()-ROW(PaymentSchedule3[[#Headers],[PMT NO]])&gt;ScheduledNumberOfPayments,"",ROW()-ROW(PaymentSchedule3[[#Headers],[PMT NO]])),"")</f>
        <v>92</v>
      </c>
      <c r="C103" s="4">
        <f>IF(PaymentSchedule3[[#This Row],[PMT NO]]&lt;&gt;"",EOMONTH(LoanStartDate,ROW(PaymentSchedule3[[#This Row],[PMT NO]])-ROW(PaymentSchedule3[[#Headers],[PMT NO]])-2)+DAY(LoanStartDate),"")</f>
        <v>48092</v>
      </c>
      <c r="D103" s="3">
        <f>IF(PaymentSchedule3[[#This Row],[PMT NO]]&lt;&gt;"",IF(ROW()-ROW(PaymentSchedule3[[#Headers],[BEGINNING BALANCE]])=1,LoanAmount,INDEX(PaymentSchedule3[ENDING BALANCE],ROW()-ROW(PaymentSchedule3[[#Headers],[BEGINNING BALANCE]])-1)),"")</f>
        <v>7250.0000000274849</v>
      </c>
      <c r="E103" s="3">
        <f>IF(PaymentSchedule3[[#This Row],[PMT NO]]&lt;&gt;"",ScheduledPayment,"")</f>
        <v>250.0000000012605</v>
      </c>
      <c r="F10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3" s="3">
        <f>IF(PaymentSchedule3[[#This Row],[PMT NO]]&lt;&gt;"",PaymentSchedule3[[#This Row],[TOTAL PAYMENT]]-PaymentSchedule3[[#This Row],[INTEREST]],"")</f>
        <v>250.00000000065634</v>
      </c>
      <c r="I103" s="3">
        <f>IF(PaymentSchedule3[[#This Row],[PMT NO]]&lt;&gt;"",PaymentSchedule3[[#This Row],[BEGINNING BALANCE]]*(InterestRate/PaymentsPerYear),"")</f>
        <v>6.0416666666895706E-10</v>
      </c>
      <c r="J10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7000.0000000268283</v>
      </c>
      <c r="K103" s="3">
        <f>IF(PaymentSchedule3[[#This Row],[PMT NO]]&lt;&gt;"",SUM(INDEX(PaymentSchedule3[INTEREST],1,1):PaymentSchedule3[[#This Row],[INTEREST]]),"")</f>
        <v>1.4279166666688101E-7</v>
      </c>
      <c r="M103" s="6">
        <f>+M102+PaymentSchedule3[[#This Row],[PRINCIPAL]]</f>
        <v>22999.999999973177</v>
      </c>
    </row>
    <row r="104" spans="2:13" x14ac:dyDescent="0.25">
      <c r="B104" s="5">
        <f>IF(LoanIsGood,IF(ROW()-ROW(PaymentSchedule3[[#Headers],[PMT NO]])&gt;ScheduledNumberOfPayments,"",ROW()-ROW(PaymentSchedule3[[#Headers],[PMT NO]])),"")</f>
        <v>93</v>
      </c>
      <c r="C104" s="4">
        <f>IF(PaymentSchedule3[[#This Row],[PMT NO]]&lt;&gt;"",EOMONTH(LoanStartDate,ROW(PaymentSchedule3[[#This Row],[PMT NO]])-ROW(PaymentSchedule3[[#Headers],[PMT NO]])-2)+DAY(LoanStartDate),"")</f>
        <v>48122</v>
      </c>
      <c r="D104" s="3">
        <f>IF(PaymentSchedule3[[#This Row],[PMT NO]]&lt;&gt;"",IF(ROW()-ROW(PaymentSchedule3[[#Headers],[BEGINNING BALANCE]])=1,LoanAmount,INDEX(PaymentSchedule3[ENDING BALANCE],ROW()-ROW(PaymentSchedule3[[#Headers],[BEGINNING BALANCE]])-1)),"")</f>
        <v>7000.0000000268283</v>
      </c>
      <c r="E104" s="3">
        <f>IF(PaymentSchedule3[[#This Row],[PMT NO]]&lt;&gt;"",ScheduledPayment,"")</f>
        <v>250.0000000012605</v>
      </c>
      <c r="F10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4" s="3">
        <f>IF(PaymentSchedule3[[#This Row],[PMT NO]]&lt;&gt;"",PaymentSchedule3[[#This Row],[TOTAL PAYMENT]]-PaymentSchedule3[[#This Row],[INTEREST]],"")</f>
        <v>250.00000000067718</v>
      </c>
      <c r="I104" s="3">
        <f>IF(PaymentSchedule3[[#This Row],[PMT NO]]&lt;&gt;"",PaymentSchedule3[[#This Row],[BEGINNING BALANCE]]*(InterestRate/PaymentsPerYear),"")</f>
        <v>5.8333333333556905E-10</v>
      </c>
      <c r="J10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6750.0000000261507</v>
      </c>
      <c r="K104" s="3">
        <f>IF(PaymentSchedule3[[#This Row],[PMT NO]]&lt;&gt;"",SUM(INDEX(PaymentSchedule3[INTEREST],1,1):PaymentSchedule3[[#This Row],[INTEREST]]),"")</f>
        <v>1.4337500000021657E-7</v>
      </c>
      <c r="M104" s="6">
        <f>+M103+PaymentSchedule3[[#This Row],[PRINCIPAL]]</f>
        <v>23249.999999973854</v>
      </c>
    </row>
    <row r="105" spans="2:13" x14ac:dyDescent="0.25">
      <c r="B105" s="5">
        <f>IF(LoanIsGood,IF(ROW()-ROW(PaymentSchedule3[[#Headers],[PMT NO]])&gt;ScheduledNumberOfPayments,"",ROW()-ROW(PaymentSchedule3[[#Headers],[PMT NO]])),"")</f>
        <v>94</v>
      </c>
      <c r="C105" s="4">
        <f>IF(PaymentSchedule3[[#This Row],[PMT NO]]&lt;&gt;"",EOMONTH(LoanStartDate,ROW(PaymentSchedule3[[#This Row],[PMT NO]])-ROW(PaymentSchedule3[[#Headers],[PMT NO]])-2)+DAY(LoanStartDate),"")</f>
        <v>48153</v>
      </c>
      <c r="D105" s="3">
        <f>IF(PaymentSchedule3[[#This Row],[PMT NO]]&lt;&gt;"",IF(ROW()-ROW(PaymentSchedule3[[#Headers],[BEGINNING BALANCE]])=1,LoanAmount,INDEX(PaymentSchedule3[ENDING BALANCE],ROW()-ROW(PaymentSchedule3[[#Headers],[BEGINNING BALANCE]])-1)),"")</f>
        <v>6750.0000000261507</v>
      </c>
      <c r="E105" s="3">
        <f>IF(PaymentSchedule3[[#This Row],[PMT NO]]&lt;&gt;"",ScheduledPayment,"")</f>
        <v>250.0000000012605</v>
      </c>
      <c r="F10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5" s="3">
        <f>IF(PaymentSchedule3[[#This Row],[PMT NO]]&lt;&gt;"",PaymentSchedule3[[#This Row],[TOTAL PAYMENT]]-PaymentSchedule3[[#This Row],[INTEREST]],"")</f>
        <v>250.00000000069801</v>
      </c>
      <c r="I105" s="3">
        <f>IF(PaymentSchedule3[[#This Row],[PMT NO]]&lt;&gt;"",PaymentSchedule3[[#This Row],[BEGINNING BALANCE]]*(InterestRate/PaymentsPerYear),"")</f>
        <v>5.6250000000217928E-10</v>
      </c>
      <c r="J10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6500.0000000254531</v>
      </c>
      <c r="K105" s="3">
        <f>IF(PaymentSchedule3[[#This Row],[PMT NO]]&lt;&gt;"",SUM(INDEX(PaymentSchedule3[INTEREST],1,1):PaymentSchedule3[[#This Row],[INTEREST]]),"")</f>
        <v>1.4393750000021876E-7</v>
      </c>
      <c r="M105" s="6">
        <f>+M104+PaymentSchedule3[[#This Row],[PRINCIPAL]]</f>
        <v>23499.999999974552</v>
      </c>
    </row>
    <row r="106" spans="2:13" x14ac:dyDescent="0.25">
      <c r="B106" s="5">
        <f>IF(LoanIsGood,IF(ROW()-ROW(PaymentSchedule3[[#Headers],[PMT NO]])&gt;ScheduledNumberOfPayments,"",ROW()-ROW(PaymentSchedule3[[#Headers],[PMT NO]])),"")</f>
        <v>95</v>
      </c>
      <c r="C106" s="4">
        <f>IF(PaymentSchedule3[[#This Row],[PMT NO]]&lt;&gt;"",EOMONTH(LoanStartDate,ROW(PaymentSchedule3[[#This Row],[PMT NO]])-ROW(PaymentSchedule3[[#Headers],[PMT NO]])-2)+DAY(LoanStartDate),"")</f>
        <v>48183</v>
      </c>
      <c r="D106" s="3">
        <f>IF(PaymentSchedule3[[#This Row],[PMT NO]]&lt;&gt;"",IF(ROW()-ROW(PaymentSchedule3[[#Headers],[BEGINNING BALANCE]])=1,LoanAmount,INDEX(PaymentSchedule3[ENDING BALANCE],ROW()-ROW(PaymentSchedule3[[#Headers],[BEGINNING BALANCE]])-1)),"")</f>
        <v>6500.0000000254531</v>
      </c>
      <c r="E106" s="3">
        <f>IF(PaymentSchedule3[[#This Row],[PMT NO]]&lt;&gt;"",ScheduledPayment,"")</f>
        <v>250.0000000012605</v>
      </c>
      <c r="F10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6" s="3">
        <f>IF(PaymentSchedule3[[#This Row],[PMT NO]]&lt;&gt;"",PaymentSchedule3[[#This Row],[TOTAL PAYMENT]]-PaymentSchedule3[[#This Row],[INTEREST]],"")</f>
        <v>250.00000000071884</v>
      </c>
      <c r="I106" s="3">
        <f>IF(PaymentSchedule3[[#This Row],[PMT NO]]&lt;&gt;"",PaymentSchedule3[[#This Row],[BEGINNING BALANCE]]*(InterestRate/PaymentsPerYear),"")</f>
        <v>5.4166666666878776E-10</v>
      </c>
      <c r="J10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6250.0000000247346</v>
      </c>
      <c r="K106" s="3">
        <f>IF(PaymentSchedule3[[#This Row],[PMT NO]]&lt;&gt;"",SUM(INDEX(PaymentSchedule3[INTEREST],1,1):PaymentSchedule3[[#This Row],[INTEREST]]),"")</f>
        <v>1.4447916666688754E-7</v>
      </c>
      <c r="M106" s="6">
        <f>+M105+PaymentSchedule3[[#This Row],[PRINCIPAL]]</f>
        <v>23749.999999975273</v>
      </c>
    </row>
    <row r="107" spans="2:13" x14ac:dyDescent="0.25">
      <c r="B107" s="5">
        <f>IF(LoanIsGood,IF(ROW()-ROW(PaymentSchedule3[[#Headers],[PMT NO]])&gt;ScheduledNumberOfPayments,"",ROW()-ROW(PaymentSchedule3[[#Headers],[PMT NO]])),"")</f>
        <v>96</v>
      </c>
      <c r="C107" s="4">
        <f>IF(PaymentSchedule3[[#This Row],[PMT NO]]&lt;&gt;"",EOMONTH(LoanStartDate,ROW(PaymentSchedule3[[#This Row],[PMT NO]])-ROW(PaymentSchedule3[[#Headers],[PMT NO]])-2)+DAY(LoanStartDate),"")</f>
        <v>48214</v>
      </c>
      <c r="D107" s="3">
        <f>IF(PaymentSchedule3[[#This Row],[PMT NO]]&lt;&gt;"",IF(ROW()-ROW(PaymentSchedule3[[#Headers],[BEGINNING BALANCE]])=1,LoanAmount,INDEX(PaymentSchedule3[ENDING BALANCE],ROW()-ROW(PaymentSchedule3[[#Headers],[BEGINNING BALANCE]])-1)),"")</f>
        <v>6250.0000000247346</v>
      </c>
      <c r="E107" s="3">
        <f>IF(PaymentSchedule3[[#This Row],[PMT NO]]&lt;&gt;"",ScheduledPayment,"")</f>
        <v>250.0000000012605</v>
      </c>
      <c r="F10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7" s="3">
        <f>IF(PaymentSchedule3[[#This Row],[PMT NO]]&lt;&gt;"",PaymentSchedule3[[#This Row],[TOTAL PAYMENT]]-PaymentSchedule3[[#This Row],[INTEREST]],"")</f>
        <v>250.00000000073967</v>
      </c>
      <c r="I107" s="3">
        <f>IF(PaymentSchedule3[[#This Row],[PMT NO]]&lt;&gt;"",PaymentSchedule3[[#This Row],[BEGINNING BALANCE]]*(InterestRate/PaymentsPerYear),"")</f>
        <v>5.2083333333539457E-10</v>
      </c>
      <c r="J10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6000.0000000239952</v>
      </c>
      <c r="K107" s="3">
        <f>IF(PaymentSchedule3[[#This Row],[PMT NO]]&lt;&gt;"",SUM(INDEX(PaymentSchedule3[INTEREST],1,1):PaymentSchedule3[[#This Row],[INTEREST]]),"")</f>
        <v>1.4500000000022294E-7</v>
      </c>
      <c r="M107" s="6">
        <f>+M106+PaymentSchedule3[[#This Row],[PRINCIPAL]]</f>
        <v>23999.999999976011</v>
      </c>
    </row>
    <row r="108" spans="2:13" x14ac:dyDescent="0.25">
      <c r="B108" s="5">
        <f>IF(LoanIsGood,IF(ROW()-ROW(PaymentSchedule3[[#Headers],[PMT NO]])&gt;ScheduledNumberOfPayments,"",ROW()-ROW(PaymentSchedule3[[#Headers],[PMT NO]])),"")</f>
        <v>97</v>
      </c>
      <c r="C108" s="4">
        <f>IF(PaymentSchedule3[[#This Row],[PMT NO]]&lt;&gt;"",EOMONTH(LoanStartDate,ROW(PaymentSchedule3[[#This Row],[PMT NO]])-ROW(PaymentSchedule3[[#Headers],[PMT NO]])-2)+DAY(LoanStartDate),"")</f>
        <v>48245</v>
      </c>
      <c r="D108" s="3">
        <f>IF(PaymentSchedule3[[#This Row],[PMT NO]]&lt;&gt;"",IF(ROW()-ROW(PaymentSchedule3[[#Headers],[BEGINNING BALANCE]])=1,LoanAmount,INDEX(PaymentSchedule3[ENDING BALANCE],ROW()-ROW(PaymentSchedule3[[#Headers],[BEGINNING BALANCE]])-1)),"")</f>
        <v>6000.0000000239952</v>
      </c>
      <c r="E108" s="3">
        <f>IF(PaymentSchedule3[[#This Row],[PMT NO]]&lt;&gt;"",ScheduledPayment,"")</f>
        <v>250.0000000012605</v>
      </c>
      <c r="F10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8" s="3">
        <f>IF(PaymentSchedule3[[#This Row],[PMT NO]]&lt;&gt;"",PaymentSchedule3[[#This Row],[TOTAL PAYMENT]]-PaymentSchedule3[[#This Row],[INTEREST]],"")</f>
        <v>250.00000000076051</v>
      </c>
      <c r="I108" s="3">
        <f>IF(PaymentSchedule3[[#This Row],[PMT NO]]&lt;&gt;"",PaymentSchedule3[[#This Row],[BEGINNING BALANCE]]*(InterestRate/PaymentsPerYear),"")</f>
        <v>5.0000000000199964E-10</v>
      </c>
      <c r="J10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5750.0000000232349</v>
      </c>
      <c r="K108" s="3">
        <f>IF(PaymentSchedule3[[#This Row],[PMT NO]]&lt;&gt;"",SUM(INDEX(PaymentSchedule3[INTEREST],1,1):PaymentSchedule3[[#This Row],[INTEREST]]),"")</f>
        <v>1.4550000000022494E-7</v>
      </c>
      <c r="M108" s="6">
        <f>+M107+PaymentSchedule3[[#This Row],[PRINCIPAL]]</f>
        <v>24249.999999976772</v>
      </c>
    </row>
    <row r="109" spans="2:13" x14ac:dyDescent="0.25">
      <c r="B109" s="5">
        <f>IF(LoanIsGood,IF(ROW()-ROW(PaymentSchedule3[[#Headers],[PMT NO]])&gt;ScheduledNumberOfPayments,"",ROW()-ROW(PaymentSchedule3[[#Headers],[PMT NO]])),"")</f>
        <v>98</v>
      </c>
      <c r="C109" s="4">
        <f>IF(PaymentSchedule3[[#This Row],[PMT NO]]&lt;&gt;"",EOMONTH(LoanStartDate,ROW(PaymentSchedule3[[#This Row],[PMT NO]])-ROW(PaymentSchedule3[[#Headers],[PMT NO]])-2)+DAY(LoanStartDate),"")</f>
        <v>48274</v>
      </c>
      <c r="D109" s="3">
        <f>IF(PaymentSchedule3[[#This Row],[PMT NO]]&lt;&gt;"",IF(ROW()-ROW(PaymentSchedule3[[#Headers],[BEGINNING BALANCE]])=1,LoanAmount,INDEX(PaymentSchedule3[ENDING BALANCE],ROW()-ROW(PaymentSchedule3[[#Headers],[BEGINNING BALANCE]])-1)),"")</f>
        <v>5750.0000000232349</v>
      </c>
      <c r="E109" s="3">
        <f>IF(PaymentSchedule3[[#This Row],[PMT NO]]&lt;&gt;"",ScheduledPayment,"")</f>
        <v>250.0000000012605</v>
      </c>
      <c r="F10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0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09" s="3">
        <f>IF(PaymentSchedule3[[#This Row],[PMT NO]]&lt;&gt;"",PaymentSchedule3[[#This Row],[TOTAL PAYMENT]]-PaymentSchedule3[[#This Row],[INTEREST]],"")</f>
        <v>250.00000000078134</v>
      </c>
      <c r="I109" s="3">
        <f>IF(PaymentSchedule3[[#This Row],[PMT NO]]&lt;&gt;"",PaymentSchedule3[[#This Row],[BEGINNING BALANCE]]*(InterestRate/PaymentsPerYear),"")</f>
        <v>4.7916666666860294E-10</v>
      </c>
      <c r="J10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5500.0000000224536</v>
      </c>
      <c r="K109" s="3">
        <f>IF(PaymentSchedule3[[#This Row],[PMT NO]]&lt;&gt;"",SUM(INDEX(PaymentSchedule3[INTEREST],1,1):PaymentSchedule3[[#This Row],[INTEREST]]),"")</f>
        <v>1.4597916666689353E-7</v>
      </c>
      <c r="M109" s="6">
        <f>+M108+PaymentSchedule3[[#This Row],[PRINCIPAL]]</f>
        <v>24499.999999977554</v>
      </c>
    </row>
    <row r="110" spans="2:13" x14ac:dyDescent="0.25">
      <c r="B110" s="5">
        <f>IF(LoanIsGood,IF(ROW()-ROW(PaymentSchedule3[[#Headers],[PMT NO]])&gt;ScheduledNumberOfPayments,"",ROW()-ROW(PaymentSchedule3[[#Headers],[PMT NO]])),"")</f>
        <v>99</v>
      </c>
      <c r="C110" s="4">
        <f>IF(PaymentSchedule3[[#This Row],[PMT NO]]&lt;&gt;"",EOMONTH(LoanStartDate,ROW(PaymentSchedule3[[#This Row],[PMT NO]])-ROW(PaymentSchedule3[[#Headers],[PMT NO]])-2)+DAY(LoanStartDate),"")</f>
        <v>48305</v>
      </c>
      <c r="D110" s="3">
        <f>IF(PaymentSchedule3[[#This Row],[PMT NO]]&lt;&gt;"",IF(ROW()-ROW(PaymentSchedule3[[#Headers],[BEGINNING BALANCE]])=1,LoanAmount,INDEX(PaymentSchedule3[ENDING BALANCE],ROW()-ROW(PaymentSchedule3[[#Headers],[BEGINNING BALANCE]])-1)),"")</f>
        <v>5500.0000000224536</v>
      </c>
      <c r="E110" s="3">
        <f>IF(PaymentSchedule3[[#This Row],[PMT NO]]&lt;&gt;"",ScheduledPayment,"")</f>
        <v>250.0000000012605</v>
      </c>
      <c r="F11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0" s="3">
        <f>IF(PaymentSchedule3[[#This Row],[PMT NO]]&lt;&gt;"",PaymentSchedule3[[#This Row],[TOTAL PAYMENT]]-PaymentSchedule3[[#This Row],[INTEREST]],"")</f>
        <v>250.00000000080217</v>
      </c>
      <c r="I110" s="3">
        <f>IF(PaymentSchedule3[[#This Row],[PMT NO]]&lt;&gt;"",PaymentSchedule3[[#This Row],[BEGINNING BALANCE]]*(InterestRate/PaymentsPerYear),"")</f>
        <v>4.5833333333520449E-10</v>
      </c>
      <c r="J11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5250.0000000216514</v>
      </c>
      <c r="K110" s="3">
        <f>IF(PaymentSchedule3[[#This Row],[PMT NO]]&lt;&gt;"",SUM(INDEX(PaymentSchedule3[INTEREST],1,1):PaymentSchedule3[[#This Row],[INTEREST]]),"")</f>
        <v>1.4643750000022874E-7</v>
      </c>
      <c r="M110" s="6">
        <f>+M109+PaymentSchedule3[[#This Row],[PRINCIPAL]]</f>
        <v>24749.999999978354</v>
      </c>
    </row>
    <row r="111" spans="2:13" x14ac:dyDescent="0.25">
      <c r="B111" s="5">
        <f>IF(LoanIsGood,IF(ROW()-ROW(PaymentSchedule3[[#Headers],[PMT NO]])&gt;ScheduledNumberOfPayments,"",ROW()-ROW(PaymentSchedule3[[#Headers],[PMT NO]])),"")</f>
        <v>100</v>
      </c>
      <c r="C111" s="4">
        <f>IF(PaymentSchedule3[[#This Row],[PMT NO]]&lt;&gt;"",EOMONTH(LoanStartDate,ROW(PaymentSchedule3[[#This Row],[PMT NO]])-ROW(PaymentSchedule3[[#Headers],[PMT NO]])-2)+DAY(LoanStartDate),"")</f>
        <v>48335</v>
      </c>
      <c r="D111" s="3">
        <f>IF(PaymentSchedule3[[#This Row],[PMT NO]]&lt;&gt;"",IF(ROW()-ROW(PaymentSchedule3[[#Headers],[BEGINNING BALANCE]])=1,LoanAmount,INDEX(PaymentSchedule3[ENDING BALANCE],ROW()-ROW(PaymentSchedule3[[#Headers],[BEGINNING BALANCE]])-1)),"")</f>
        <v>5250.0000000216514</v>
      </c>
      <c r="E111" s="3">
        <f>IF(PaymentSchedule3[[#This Row],[PMT NO]]&lt;&gt;"",ScheduledPayment,"")</f>
        <v>250.0000000012605</v>
      </c>
      <c r="F11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1" s="3">
        <f>IF(PaymentSchedule3[[#This Row],[PMT NO]]&lt;&gt;"",PaymentSchedule3[[#This Row],[TOTAL PAYMENT]]-PaymentSchedule3[[#This Row],[INTEREST]],"")</f>
        <v>250.00000000082301</v>
      </c>
      <c r="I111" s="3">
        <f>IF(PaymentSchedule3[[#This Row],[PMT NO]]&lt;&gt;"",PaymentSchedule3[[#This Row],[BEGINNING BALANCE]]*(InterestRate/PaymentsPerYear),"")</f>
        <v>4.3750000000180428E-10</v>
      </c>
      <c r="J11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5000.0000000208283</v>
      </c>
      <c r="K111" s="3">
        <f>IF(PaymentSchedule3[[#This Row],[PMT NO]]&lt;&gt;"",SUM(INDEX(PaymentSchedule3[INTEREST],1,1):PaymentSchedule3[[#This Row],[INTEREST]]),"")</f>
        <v>1.4687500000023055E-7</v>
      </c>
      <c r="M111" s="6">
        <f>+M110+PaymentSchedule3[[#This Row],[PRINCIPAL]]</f>
        <v>24999.999999979176</v>
      </c>
    </row>
    <row r="112" spans="2:13" x14ac:dyDescent="0.25">
      <c r="B112" s="5">
        <f>IF(LoanIsGood,IF(ROW()-ROW(PaymentSchedule3[[#Headers],[PMT NO]])&gt;ScheduledNumberOfPayments,"",ROW()-ROW(PaymentSchedule3[[#Headers],[PMT NO]])),"")</f>
        <v>101</v>
      </c>
      <c r="C112" s="4">
        <f>IF(PaymentSchedule3[[#This Row],[PMT NO]]&lt;&gt;"",EOMONTH(LoanStartDate,ROW(PaymentSchedule3[[#This Row],[PMT NO]])-ROW(PaymentSchedule3[[#Headers],[PMT NO]])-2)+DAY(LoanStartDate),"")</f>
        <v>48366</v>
      </c>
      <c r="D112" s="3">
        <f>IF(PaymentSchedule3[[#This Row],[PMT NO]]&lt;&gt;"",IF(ROW()-ROW(PaymentSchedule3[[#Headers],[BEGINNING BALANCE]])=1,LoanAmount,INDEX(PaymentSchedule3[ENDING BALANCE],ROW()-ROW(PaymentSchedule3[[#Headers],[BEGINNING BALANCE]])-1)),"")</f>
        <v>5000.0000000208283</v>
      </c>
      <c r="E112" s="3">
        <f>IF(PaymentSchedule3[[#This Row],[PMT NO]]&lt;&gt;"",ScheduledPayment,"")</f>
        <v>250.0000000012605</v>
      </c>
      <c r="F11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2" s="3">
        <f>IF(PaymentSchedule3[[#This Row],[PMT NO]]&lt;&gt;"",PaymentSchedule3[[#This Row],[TOTAL PAYMENT]]-PaymentSchedule3[[#This Row],[INTEREST]],"")</f>
        <v>250.00000000084384</v>
      </c>
      <c r="I112" s="3">
        <f>IF(PaymentSchedule3[[#This Row],[PMT NO]]&lt;&gt;"",PaymentSchedule3[[#This Row],[BEGINNING BALANCE]]*(InterestRate/PaymentsPerYear),"")</f>
        <v>4.1666666666840236E-10</v>
      </c>
      <c r="J11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4750.0000000199843</v>
      </c>
      <c r="K112" s="3">
        <f>IF(PaymentSchedule3[[#This Row],[PMT NO]]&lt;&gt;"",SUM(INDEX(PaymentSchedule3[INTEREST],1,1):PaymentSchedule3[[#This Row],[INTEREST]]),"")</f>
        <v>1.4729166666689895E-7</v>
      </c>
      <c r="M112" s="6">
        <f>+M111+PaymentSchedule3[[#This Row],[PRINCIPAL]]</f>
        <v>25249.99999998002</v>
      </c>
    </row>
    <row r="113" spans="2:13" x14ac:dyDescent="0.25">
      <c r="B113" s="5">
        <f>IF(LoanIsGood,IF(ROW()-ROW(PaymentSchedule3[[#Headers],[PMT NO]])&gt;ScheduledNumberOfPayments,"",ROW()-ROW(PaymentSchedule3[[#Headers],[PMT NO]])),"")</f>
        <v>102</v>
      </c>
      <c r="C113" s="4">
        <f>IF(PaymentSchedule3[[#This Row],[PMT NO]]&lt;&gt;"",EOMONTH(LoanStartDate,ROW(PaymentSchedule3[[#This Row],[PMT NO]])-ROW(PaymentSchedule3[[#Headers],[PMT NO]])-2)+DAY(LoanStartDate),"")</f>
        <v>48396</v>
      </c>
      <c r="D113" s="3">
        <f>IF(PaymentSchedule3[[#This Row],[PMT NO]]&lt;&gt;"",IF(ROW()-ROW(PaymentSchedule3[[#Headers],[BEGINNING BALANCE]])=1,LoanAmount,INDEX(PaymentSchedule3[ENDING BALANCE],ROW()-ROW(PaymentSchedule3[[#Headers],[BEGINNING BALANCE]])-1)),"")</f>
        <v>4750.0000000199843</v>
      </c>
      <c r="E113" s="3">
        <f>IF(PaymentSchedule3[[#This Row],[PMT NO]]&lt;&gt;"",ScheduledPayment,"")</f>
        <v>250.0000000012605</v>
      </c>
      <c r="F11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3" s="3">
        <f>IF(PaymentSchedule3[[#This Row],[PMT NO]]&lt;&gt;"",PaymentSchedule3[[#This Row],[TOTAL PAYMENT]]-PaymentSchedule3[[#This Row],[INTEREST]],"")</f>
        <v>250.00000000086467</v>
      </c>
      <c r="I113" s="3">
        <f>IF(PaymentSchedule3[[#This Row],[PMT NO]]&lt;&gt;"",PaymentSchedule3[[#This Row],[BEGINNING BALANCE]]*(InterestRate/PaymentsPerYear),"")</f>
        <v>3.9583333333499868E-10</v>
      </c>
      <c r="J11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4500.0000000191194</v>
      </c>
      <c r="K113" s="3">
        <f>IF(PaymentSchedule3[[#This Row],[PMT NO]]&lt;&gt;"",SUM(INDEX(PaymentSchedule3[INTEREST],1,1):PaymentSchedule3[[#This Row],[INTEREST]]),"")</f>
        <v>1.4768750000023394E-7</v>
      </c>
      <c r="M113" s="6">
        <f>+M112+PaymentSchedule3[[#This Row],[PRINCIPAL]]</f>
        <v>25499.999999980886</v>
      </c>
    </row>
    <row r="114" spans="2:13" x14ac:dyDescent="0.25">
      <c r="B114" s="5">
        <f>IF(LoanIsGood,IF(ROW()-ROW(PaymentSchedule3[[#Headers],[PMT NO]])&gt;ScheduledNumberOfPayments,"",ROW()-ROW(PaymentSchedule3[[#Headers],[PMT NO]])),"")</f>
        <v>103</v>
      </c>
      <c r="C114" s="4">
        <f>IF(PaymentSchedule3[[#This Row],[PMT NO]]&lt;&gt;"",EOMONTH(LoanStartDate,ROW(PaymentSchedule3[[#This Row],[PMT NO]])-ROW(PaymentSchedule3[[#Headers],[PMT NO]])-2)+DAY(LoanStartDate),"")</f>
        <v>48427</v>
      </c>
      <c r="D114" s="3">
        <f>IF(PaymentSchedule3[[#This Row],[PMT NO]]&lt;&gt;"",IF(ROW()-ROW(PaymentSchedule3[[#Headers],[BEGINNING BALANCE]])=1,LoanAmount,INDEX(PaymentSchedule3[ENDING BALANCE],ROW()-ROW(PaymentSchedule3[[#Headers],[BEGINNING BALANCE]])-1)),"")</f>
        <v>4500.0000000191194</v>
      </c>
      <c r="E114" s="3">
        <f>IF(PaymentSchedule3[[#This Row],[PMT NO]]&lt;&gt;"",ScheduledPayment,"")</f>
        <v>250.0000000012605</v>
      </c>
      <c r="F11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4" s="3">
        <f>IF(PaymentSchedule3[[#This Row],[PMT NO]]&lt;&gt;"",PaymentSchedule3[[#This Row],[TOTAL PAYMENT]]-PaymentSchedule3[[#This Row],[INTEREST]],"")</f>
        <v>250.00000000088551</v>
      </c>
      <c r="I114" s="3">
        <f>IF(PaymentSchedule3[[#This Row],[PMT NO]]&lt;&gt;"",PaymentSchedule3[[#This Row],[BEGINNING BALANCE]]*(InterestRate/PaymentsPerYear),"")</f>
        <v>3.750000000015933E-10</v>
      </c>
      <c r="J11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4250.0000000182335</v>
      </c>
      <c r="K114" s="3">
        <f>IF(PaymentSchedule3[[#This Row],[PMT NO]]&lt;&gt;"",SUM(INDEX(PaymentSchedule3[INTEREST],1,1):PaymentSchedule3[[#This Row],[INTEREST]]),"")</f>
        <v>1.4806250000023553E-7</v>
      </c>
      <c r="M114" s="6">
        <f>+M113+PaymentSchedule3[[#This Row],[PRINCIPAL]]</f>
        <v>25749.99999998177</v>
      </c>
    </row>
    <row r="115" spans="2:13" x14ac:dyDescent="0.25">
      <c r="B115" s="5">
        <f>IF(LoanIsGood,IF(ROW()-ROW(PaymentSchedule3[[#Headers],[PMT NO]])&gt;ScheduledNumberOfPayments,"",ROW()-ROW(PaymentSchedule3[[#Headers],[PMT NO]])),"")</f>
        <v>104</v>
      </c>
      <c r="C115" s="4">
        <f>IF(PaymentSchedule3[[#This Row],[PMT NO]]&lt;&gt;"",EOMONTH(LoanStartDate,ROW(PaymentSchedule3[[#This Row],[PMT NO]])-ROW(PaymentSchedule3[[#Headers],[PMT NO]])-2)+DAY(LoanStartDate),"")</f>
        <v>48458</v>
      </c>
      <c r="D115" s="3">
        <f>IF(PaymentSchedule3[[#This Row],[PMT NO]]&lt;&gt;"",IF(ROW()-ROW(PaymentSchedule3[[#Headers],[BEGINNING BALANCE]])=1,LoanAmount,INDEX(PaymentSchedule3[ENDING BALANCE],ROW()-ROW(PaymentSchedule3[[#Headers],[BEGINNING BALANCE]])-1)),"")</f>
        <v>4250.0000000182335</v>
      </c>
      <c r="E115" s="3">
        <f>IF(PaymentSchedule3[[#This Row],[PMT NO]]&lt;&gt;"",ScheduledPayment,"")</f>
        <v>250.0000000012605</v>
      </c>
      <c r="F11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5" s="3">
        <f>IF(PaymentSchedule3[[#This Row],[PMT NO]]&lt;&gt;"",PaymentSchedule3[[#This Row],[TOTAL PAYMENT]]-PaymentSchedule3[[#This Row],[INTEREST]],"")</f>
        <v>250.00000000090634</v>
      </c>
      <c r="I115" s="3">
        <f>IF(PaymentSchedule3[[#This Row],[PMT NO]]&lt;&gt;"",PaymentSchedule3[[#This Row],[BEGINNING BALANCE]]*(InterestRate/PaymentsPerYear),"")</f>
        <v>3.5416666666818616E-10</v>
      </c>
      <c r="J11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4000.0000000173272</v>
      </c>
      <c r="K115" s="3">
        <f>IF(PaymentSchedule3[[#This Row],[PMT NO]]&lt;&gt;"",SUM(INDEX(PaymentSchedule3[INTEREST],1,1):PaymentSchedule3[[#This Row],[INTEREST]]),"")</f>
        <v>1.4841666666690372E-7</v>
      </c>
      <c r="M115" s="6">
        <f>+M114+PaymentSchedule3[[#This Row],[PRINCIPAL]]</f>
        <v>25999.999999982676</v>
      </c>
    </row>
    <row r="116" spans="2:13" x14ac:dyDescent="0.25">
      <c r="B116" s="5">
        <f>IF(LoanIsGood,IF(ROW()-ROW(PaymentSchedule3[[#Headers],[PMT NO]])&gt;ScheduledNumberOfPayments,"",ROW()-ROW(PaymentSchedule3[[#Headers],[PMT NO]])),"")</f>
        <v>105</v>
      </c>
      <c r="C116" s="4">
        <f>IF(PaymentSchedule3[[#This Row],[PMT NO]]&lt;&gt;"",EOMONTH(LoanStartDate,ROW(PaymentSchedule3[[#This Row],[PMT NO]])-ROW(PaymentSchedule3[[#Headers],[PMT NO]])-2)+DAY(LoanStartDate),"")</f>
        <v>48488</v>
      </c>
      <c r="D116" s="3">
        <f>IF(PaymentSchedule3[[#This Row],[PMT NO]]&lt;&gt;"",IF(ROW()-ROW(PaymentSchedule3[[#Headers],[BEGINNING BALANCE]])=1,LoanAmount,INDEX(PaymentSchedule3[ENDING BALANCE],ROW()-ROW(PaymentSchedule3[[#Headers],[BEGINNING BALANCE]])-1)),"")</f>
        <v>4000.0000000173272</v>
      </c>
      <c r="E116" s="3">
        <f>IF(PaymentSchedule3[[#This Row],[PMT NO]]&lt;&gt;"",ScheduledPayment,"")</f>
        <v>250.0000000012605</v>
      </c>
      <c r="F11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6" s="3">
        <f>IF(PaymentSchedule3[[#This Row],[PMT NO]]&lt;&gt;"",PaymentSchedule3[[#This Row],[TOTAL PAYMENT]]-PaymentSchedule3[[#This Row],[INTEREST]],"")</f>
        <v>250.00000000092717</v>
      </c>
      <c r="I116" s="3">
        <f>IF(PaymentSchedule3[[#This Row],[PMT NO]]&lt;&gt;"",PaymentSchedule3[[#This Row],[BEGINNING BALANCE]]*(InterestRate/PaymentsPerYear),"")</f>
        <v>3.3333333333477727E-10</v>
      </c>
      <c r="J11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3750.0000000164</v>
      </c>
      <c r="K116" s="3">
        <f>IF(PaymentSchedule3[[#This Row],[PMT NO]]&lt;&gt;"",SUM(INDEX(PaymentSchedule3[INTEREST],1,1):PaymentSchedule3[[#This Row],[INTEREST]]),"")</f>
        <v>1.487500000002385E-7</v>
      </c>
      <c r="M116" s="6">
        <f>+M115+PaymentSchedule3[[#This Row],[PRINCIPAL]]</f>
        <v>26249.999999983604</v>
      </c>
    </row>
    <row r="117" spans="2:13" x14ac:dyDescent="0.25">
      <c r="B117" s="5">
        <f>IF(LoanIsGood,IF(ROW()-ROW(PaymentSchedule3[[#Headers],[PMT NO]])&gt;ScheduledNumberOfPayments,"",ROW()-ROW(PaymentSchedule3[[#Headers],[PMT NO]])),"")</f>
        <v>106</v>
      </c>
      <c r="C117" s="4">
        <f>IF(PaymentSchedule3[[#This Row],[PMT NO]]&lt;&gt;"",EOMONTH(LoanStartDate,ROW(PaymentSchedule3[[#This Row],[PMT NO]])-ROW(PaymentSchedule3[[#Headers],[PMT NO]])-2)+DAY(LoanStartDate),"")</f>
        <v>48519</v>
      </c>
      <c r="D117" s="3">
        <f>IF(PaymentSchedule3[[#This Row],[PMT NO]]&lt;&gt;"",IF(ROW()-ROW(PaymentSchedule3[[#Headers],[BEGINNING BALANCE]])=1,LoanAmount,INDEX(PaymentSchedule3[ENDING BALANCE],ROW()-ROW(PaymentSchedule3[[#Headers],[BEGINNING BALANCE]])-1)),"")</f>
        <v>3750.0000000164</v>
      </c>
      <c r="E117" s="3">
        <f>IF(PaymentSchedule3[[#This Row],[PMT NO]]&lt;&gt;"",ScheduledPayment,"")</f>
        <v>250.0000000012605</v>
      </c>
      <c r="F11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7" s="3">
        <f>IF(PaymentSchedule3[[#This Row],[PMT NO]]&lt;&gt;"",PaymentSchedule3[[#This Row],[TOTAL PAYMENT]]-PaymentSchedule3[[#This Row],[INTEREST]],"")</f>
        <v>250.00000000094801</v>
      </c>
      <c r="I117" s="3">
        <f>IF(PaymentSchedule3[[#This Row],[PMT NO]]&lt;&gt;"",PaymentSchedule3[[#This Row],[BEGINNING BALANCE]]*(InterestRate/PaymentsPerYear),"")</f>
        <v>3.1250000000136666E-10</v>
      </c>
      <c r="J11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3500.0000000154519</v>
      </c>
      <c r="K117" s="3">
        <f>IF(PaymentSchedule3[[#This Row],[PMT NO]]&lt;&gt;"",SUM(INDEX(PaymentSchedule3[INTEREST],1,1):PaymentSchedule3[[#This Row],[INTEREST]]),"")</f>
        <v>1.4906250000023987E-7</v>
      </c>
      <c r="M117" s="6">
        <f>+M116+PaymentSchedule3[[#This Row],[PRINCIPAL]]</f>
        <v>26499.999999984553</v>
      </c>
    </row>
    <row r="118" spans="2:13" x14ac:dyDescent="0.25">
      <c r="B118" s="5">
        <f>IF(LoanIsGood,IF(ROW()-ROW(PaymentSchedule3[[#Headers],[PMT NO]])&gt;ScheduledNumberOfPayments,"",ROW()-ROW(PaymentSchedule3[[#Headers],[PMT NO]])),"")</f>
        <v>107</v>
      </c>
      <c r="C118" s="4">
        <f>IF(PaymentSchedule3[[#This Row],[PMT NO]]&lt;&gt;"",EOMONTH(LoanStartDate,ROW(PaymentSchedule3[[#This Row],[PMT NO]])-ROW(PaymentSchedule3[[#Headers],[PMT NO]])-2)+DAY(LoanStartDate),"")</f>
        <v>48549</v>
      </c>
      <c r="D118" s="3">
        <f>IF(PaymentSchedule3[[#This Row],[PMT NO]]&lt;&gt;"",IF(ROW()-ROW(PaymentSchedule3[[#Headers],[BEGINNING BALANCE]])=1,LoanAmount,INDEX(PaymentSchedule3[ENDING BALANCE],ROW()-ROW(PaymentSchedule3[[#Headers],[BEGINNING BALANCE]])-1)),"")</f>
        <v>3500.0000000154519</v>
      </c>
      <c r="E118" s="3">
        <f>IF(PaymentSchedule3[[#This Row],[PMT NO]]&lt;&gt;"",ScheduledPayment,"")</f>
        <v>250.0000000012605</v>
      </c>
      <c r="F11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8" s="3">
        <f>IF(PaymentSchedule3[[#This Row],[PMT NO]]&lt;&gt;"",PaymentSchedule3[[#This Row],[TOTAL PAYMENT]]-PaymentSchedule3[[#This Row],[INTEREST]],"")</f>
        <v>250.00000000096884</v>
      </c>
      <c r="I118" s="3">
        <f>IF(PaymentSchedule3[[#This Row],[PMT NO]]&lt;&gt;"",PaymentSchedule3[[#This Row],[BEGINNING BALANCE]]*(InterestRate/PaymentsPerYear),"")</f>
        <v>2.9166666666795436E-10</v>
      </c>
      <c r="J11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3250.0000000144828</v>
      </c>
      <c r="K118" s="3">
        <f>IF(PaymentSchedule3[[#This Row],[PMT NO]]&lt;&gt;"",SUM(INDEX(PaymentSchedule3[INTEREST],1,1):PaymentSchedule3[[#This Row],[INTEREST]]),"")</f>
        <v>1.4935416666690781E-7</v>
      </c>
      <c r="M118" s="6">
        <f>+M117+PaymentSchedule3[[#This Row],[PRINCIPAL]]</f>
        <v>26749.999999985521</v>
      </c>
    </row>
    <row r="119" spans="2:13" x14ac:dyDescent="0.25">
      <c r="B119" s="5">
        <f>IF(LoanIsGood,IF(ROW()-ROW(PaymentSchedule3[[#Headers],[PMT NO]])&gt;ScheduledNumberOfPayments,"",ROW()-ROW(PaymentSchedule3[[#Headers],[PMT NO]])),"")</f>
        <v>108</v>
      </c>
      <c r="C119" s="4">
        <f>IF(PaymentSchedule3[[#This Row],[PMT NO]]&lt;&gt;"",EOMONTH(LoanStartDate,ROW(PaymentSchedule3[[#This Row],[PMT NO]])-ROW(PaymentSchedule3[[#Headers],[PMT NO]])-2)+DAY(LoanStartDate),"")</f>
        <v>48580</v>
      </c>
      <c r="D119" s="3">
        <f>IF(PaymentSchedule3[[#This Row],[PMT NO]]&lt;&gt;"",IF(ROW()-ROW(PaymentSchedule3[[#Headers],[BEGINNING BALANCE]])=1,LoanAmount,INDEX(PaymentSchedule3[ENDING BALANCE],ROW()-ROW(PaymentSchedule3[[#Headers],[BEGINNING BALANCE]])-1)),"")</f>
        <v>3250.0000000144828</v>
      </c>
      <c r="E119" s="3">
        <f>IF(PaymentSchedule3[[#This Row],[PMT NO]]&lt;&gt;"",ScheduledPayment,"")</f>
        <v>250.0000000012605</v>
      </c>
      <c r="F11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1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19" s="3">
        <f>IF(PaymentSchedule3[[#This Row],[PMT NO]]&lt;&gt;"",PaymentSchedule3[[#This Row],[TOTAL PAYMENT]]-PaymentSchedule3[[#This Row],[INTEREST]],"")</f>
        <v>250.00000000098967</v>
      </c>
      <c r="I119" s="3">
        <f>IF(PaymentSchedule3[[#This Row],[PMT NO]]&lt;&gt;"",PaymentSchedule3[[#This Row],[BEGINNING BALANCE]]*(InterestRate/PaymentsPerYear),"")</f>
        <v>2.7083333333454024E-10</v>
      </c>
      <c r="J11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3000.0000000134933</v>
      </c>
      <c r="K119" s="3">
        <f>IF(PaymentSchedule3[[#This Row],[PMT NO]]&lt;&gt;"",SUM(INDEX(PaymentSchedule3[INTEREST],1,1):PaymentSchedule3[[#This Row],[INTEREST]]),"")</f>
        <v>1.4962500000024235E-7</v>
      </c>
      <c r="M119" s="6">
        <f>+M118+PaymentSchedule3[[#This Row],[PRINCIPAL]]</f>
        <v>26999.99999998651</v>
      </c>
    </row>
    <row r="120" spans="2:13" x14ac:dyDescent="0.25">
      <c r="B120" s="5">
        <f>IF(LoanIsGood,IF(ROW()-ROW(PaymentSchedule3[[#Headers],[PMT NO]])&gt;ScheduledNumberOfPayments,"",ROW()-ROW(PaymentSchedule3[[#Headers],[PMT NO]])),"")</f>
        <v>109</v>
      </c>
      <c r="C120" s="4">
        <f>IF(PaymentSchedule3[[#This Row],[PMT NO]]&lt;&gt;"",EOMONTH(LoanStartDate,ROW(PaymentSchedule3[[#This Row],[PMT NO]])-ROW(PaymentSchedule3[[#Headers],[PMT NO]])-2)+DAY(LoanStartDate),"")</f>
        <v>48611</v>
      </c>
      <c r="D120" s="3">
        <f>IF(PaymentSchedule3[[#This Row],[PMT NO]]&lt;&gt;"",IF(ROW()-ROW(PaymentSchedule3[[#Headers],[BEGINNING BALANCE]])=1,LoanAmount,INDEX(PaymentSchedule3[ENDING BALANCE],ROW()-ROW(PaymentSchedule3[[#Headers],[BEGINNING BALANCE]])-1)),"")</f>
        <v>3000.0000000134933</v>
      </c>
      <c r="E120" s="3">
        <f>IF(PaymentSchedule3[[#This Row],[PMT NO]]&lt;&gt;"",ScheduledPayment,"")</f>
        <v>250.0000000012605</v>
      </c>
      <c r="F12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0" s="3">
        <f>IF(PaymentSchedule3[[#This Row],[PMT NO]]&lt;&gt;"",PaymentSchedule3[[#This Row],[TOTAL PAYMENT]]-PaymentSchedule3[[#This Row],[INTEREST]],"")</f>
        <v>250.00000000101051</v>
      </c>
      <c r="I120" s="3">
        <f>IF(PaymentSchedule3[[#This Row],[PMT NO]]&lt;&gt;"",PaymentSchedule3[[#This Row],[BEGINNING BALANCE]]*(InterestRate/PaymentsPerYear),"")</f>
        <v>2.5000000000112446E-10</v>
      </c>
      <c r="J12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2750.0000000124828</v>
      </c>
      <c r="K120" s="3">
        <f>IF(PaymentSchedule3[[#This Row],[PMT NO]]&lt;&gt;"",SUM(INDEX(PaymentSchedule3[INTEREST],1,1):PaymentSchedule3[[#This Row],[INTEREST]]),"")</f>
        <v>1.4987500000024348E-7</v>
      </c>
      <c r="M120" s="6">
        <f>+M119+PaymentSchedule3[[#This Row],[PRINCIPAL]]</f>
        <v>27249.999999987522</v>
      </c>
    </row>
    <row r="121" spans="2:13" x14ac:dyDescent="0.25">
      <c r="B121" s="5">
        <f>IF(LoanIsGood,IF(ROW()-ROW(PaymentSchedule3[[#Headers],[PMT NO]])&gt;ScheduledNumberOfPayments,"",ROW()-ROW(PaymentSchedule3[[#Headers],[PMT NO]])),"")</f>
        <v>110</v>
      </c>
      <c r="C121" s="4">
        <f>IF(PaymentSchedule3[[#This Row],[PMT NO]]&lt;&gt;"",EOMONTH(LoanStartDate,ROW(PaymentSchedule3[[#This Row],[PMT NO]])-ROW(PaymentSchedule3[[#Headers],[PMT NO]])-2)+DAY(LoanStartDate),"")</f>
        <v>48639</v>
      </c>
      <c r="D121" s="3">
        <f>IF(PaymentSchedule3[[#This Row],[PMT NO]]&lt;&gt;"",IF(ROW()-ROW(PaymentSchedule3[[#Headers],[BEGINNING BALANCE]])=1,LoanAmount,INDEX(PaymentSchedule3[ENDING BALANCE],ROW()-ROW(PaymentSchedule3[[#Headers],[BEGINNING BALANCE]])-1)),"")</f>
        <v>2750.0000000124828</v>
      </c>
      <c r="E121" s="3">
        <f>IF(PaymentSchedule3[[#This Row],[PMT NO]]&lt;&gt;"",ScheduledPayment,"")</f>
        <v>250.0000000012605</v>
      </c>
      <c r="F12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1" s="3">
        <f>IF(PaymentSchedule3[[#This Row],[PMT NO]]&lt;&gt;"",PaymentSchedule3[[#This Row],[TOTAL PAYMENT]]-PaymentSchedule3[[#This Row],[INTEREST]],"")</f>
        <v>250.00000000103134</v>
      </c>
      <c r="I121" s="3">
        <f>IF(PaymentSchedule3[[#This Row],[PMT NO]]&lt;&gt;"",PaymentSchedule3[[#This Row],[BEGINNING BALANCE]]*(InterestRate/PaymentsPerYear),"")</f>
        <v>2.2916666666770691E-10</v>
      </c>
      <c r="J12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2500.0000000114514</v>
      </c>
      <c r="K121" s="3">
        <f>IF(PaymentSchedule3[[#This Row],[PMT NO]]&lt;&gt;"",SUM(INDEX(PaymentSchedule3[INTEREST],1,1):PaymentSchedule3[[#This Row],[INTEREST]]),"")</f>
        <v>1.5010416666691118E-7</v>
      </c>
      <c r="M121" s="6">
        <f>+M120+PaymentSchedule3[[#This Row],[PRINCIPAL]]</f>
        <v>27499.999999988551</v>
      </c>
    </row>
    <row r="122" spans="2:13" x14ac:dyDescent="0.25">
      <c r="B122" s="5">
        <f>IF(LoanIsGood,IF(ROW()-ROW(PaymentSchedule3[[#Headers],[PMT NO]])&gt;ScheduledNumberOfPayments,"",ROW()-ROW(PaymentSchedule3[[#Headers],[PMT NO]])),"")</f>
        <v>111</v>
      </c>
      <c r="C122" s="4">
        <f>IF(PaymentSchedule3[[#This Row],[PMT NO]]&lt;&gt;"",EOMONTH(LoanStartDate,ROW(PaymentSchedule3[[#This Row],[PMT NO]])-ROW(PaymentSchedule3[[#Headers],[PMT NO]])-2)+DAY(LoanStartDate),"")</f>
        <v>48670</v>
      </c>
      <c r="D122" s="3">
        <f>IF(PaymentSchedule3[[#This Row],[PMT NO]]&lt;&gt;"",IF(ROW()-ROW(PaymentSchedule3[[#Headers],[BEGINNING BALANCE]])=1,LoanAmount,INDEX(PaymentSchedule3[ENDING BALANCE],ROW()-ROW(PaymentSchedule3[[#Headers],[BEGINNING BALANCE]])-1)),"")</f>
        <v>2500.0000000114514</v>
      </c>
      <c r="E122" s="3">
        <f>IF(PaymentSchedule3[[#This Row],[PMT NO]]&lt;&gt;"",ScheduledPayment,"")</f>
        <v>250.0000000012605</v>
      </c>
      <c r="F122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2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2" s="3">
        <f>IF(PaymentSchedule3[[#This Row],[PMT NO]]&lt;&gt;"",PaymentSchedule3[[#This Row],[TOTAL PAYMENT]]-PaymentSchedule3[[#This Row],[INTEREST]],"")</f>
        <v>250.00000000105217</v>
      </c>
      <c r="I122" s="3">
        <f>IF(PaymentSchedule3[[#This Row],[PMT NO]]&lt;&gt;"",PaymentSchedule3[[#This Row],[BEGINNING BALANCE]]*(InterestRate/PaymentsPerYear),"")</f>
        <v>2.0833333333428762E-10</v>
      </c>
      <c r="J122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2250.0000000103992</v>
      </c>
      <c r="K122" s="3">
        <f>IF(PaymentSchedule3[[#This Row],[PMT NO]]&lt;&gt;"",SUM(INDEX(PaymentSchedule3[INTEREST],1,1):PaymentSchedule3[[#This Row],[INTEREST]]),"")</f>
        <v>1.5031250000024547E-7</v>
      </c>
      <c r="M122" s="6">
        <f>+M121+PaymentSchedule3[[#This Row],[PRINCIPAL]]</f>
        <v>27749.999999989603</v>
      </c>
    </row>
    <row r="123" spans="2:13" x14ac:dyDescent="0.25">
      <c r="B123" s="5">
        <f>IF(LoanIsGood,IF(ROW()-ROW(PaymentSchedule3[[#Headers],[PMT NO]])&gt;ScheduledNumberOfPayments,"",ROW()-ROW(PaymentSchedule3[[#Headers],[PMT NO]])),"")</f>
        <v>112</v>
      </c>
      <c r="C123" s="4">
        <f>IF(PaymentSchedule3[[#This Row],[PMT NO]]&lt;&gt;"",EOMONTH(LoanStartDate,ROW(PaymentSchedule3[[#This Row],[PMT NO]])-ROW(PaymentSchedule3[[#Headers],[PMT NO]])-2)+DAY(LoanStartDate),"")</f>
        <v>48700</v>
      </c>
      <c r="D123" s="3">
        <f>IF(PaymentSchedule3[[#This Row],[PMT NO]]&lt;&gt;"",IF(ROW()-ROW(PaymentSchedule3[[#Headers],[BEGINNING BALANCE]])=1,LoanAmount,INDEX(PaymentSchedule3[ENDING BALANCE],ROW()-ROW(PaymentSchedule3[[#Headers],[BEGINNING BALANCE]])-1)),"")</f>
        <v>2250.0000000103992</v>
      </c>
      <c r="E123" s="3">
        <f>IF(PaymentSchedule3[[#This Row],[PMT NO]]&lt;&gt;"",ScheduledPayment,"")</f>
        <v>250.0000000012605</v>
      </c>
      <c r="F123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3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3" s="3">
        <f>IF(PaymentSchedule3[[#This Row],[PMT NO]]&lt;&gt;"",PaymentSchedule3[[#This Row],[TOTAL PAYMENT]]-PaymentSchedule3[[#This Row],[INTEREST]],"")</f>
        <v>250.000000001073</v>
      </c>
      <c r="I123" s="3">
        <f>IF(PaymentSchedule3[[#This Row],[PMT NO]]&lt;&gt;"",PaymentSchedule3[[#This Row],[BEGINNING BALANCE]]*(InterestRate/PaymentsPerYear),"")</f>
        <v>1.875000000008666E-10</v>
      </c>
      <c r="J123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2000.0000000093262</v>
      </c>
      <c r="K123" s="3">
        <f>IF(PaymentSchedule3[[#This Row],[PMT NO]]&lt;&gt;"",SUM(INDEX(PaymentSchedule3[INTEREST],1,1):PaymentSchedule3[[#This Row],[INTEREST]]),"")</f>
        <v>1.5050000000024633E-7</v>
      </c>
      <c r="M123" s="6">
        <f>+M122+PaymentSchedule3[[#This Row],[PRINCIPAL]]</f>
        <v>27999.999999990676</v>
      </c>
    </row>
    <row r="124" spans="2:13" x14ac:dyDescent="0.25">
      <c r="B124" s="5">
        <f>IF(LoanIsGood,IF(ROW()-ROW(PaymentSchedule3[[#Headers],[PMT NO]])&gt;ScheduledNumberOfPayments,"",ROW()-ROW(PaymentSchedule3[[#Headers],[PMT NO]])),"")</f>
        <v>113</v>
      </c>
      <c r="C124" s="4">
        <f>IF(PaymentSchedule3[[#This Row],[PMT NO]]&lt;&gt;"",EOMONTH(LoanStartDate,ROW(PaymentSchedule3[[#This Row],[PMT NO]])-ROW(PaymentSchedule3[[#Headers],[PMT NO]])-2)+DAY(LoanStartDate),"")</f>
        <v>48731</v>
      </c>
      <c r="D124" s="3">
        <f>IF(PaymentSchedule3[[#This Row],[PMT NO]]&lt;&gt;"",IF(ROW()-ROW(PaymentSchedule3[[#Headers],[BEGINNING BALANCE]])=1,LoanAmount,INDEX(PaymentSchedule3[ENDING BALANCE],ROW()-ROW(PaymentSchedule3[[#Headers],[BEGINNING BALANCE]])-1)),"")</f>
        <v>2000.0000000093262</v>
      </c>
      <c r="E124" s="3">
        <f>IF(PaymentSchedule3[[#This Row],[PMT NO]]&lt;&gt;"",ScheduledPayment,"")</f>
        <v>250.0000000012605</v>
      </c>
      <c r="F124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4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4" s="3">
        <f>IF(PaymentSchedule3[[#This Row],[PMT NO]]&lt;&gt;"",PaymentSchedule3[[#This Row],[TOTAL PAYMENT]]-PaymentSchedule3[[#This Row],[INTEREST]],"")</f>
        <v>250.00000000109384</v>
      </c>
      <c r="I124" s="3">
        <f>IF(PaymentSchedule3[[#This Row],[PMT NO]]&lt;&gt;"",PaymentSchedule3[[#This Row],[BEGINNING BALANCE]]*(InterestRate/PaymentsPerYear),"")</f>
        <v>1.6666666666744385E-10</v>
      </c>
      <c r="J124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1750.0000000082323</v>
      </c>
      <c r="K124" s="3">
        <f>IF(PaymentSchedule3[[#This Row],[PMT NO]]&lt;&gt;"",SUM(INDEX(PaymentSchedule3[INTEREST],1,1):PaymentSchedule3[[#This Row],[INTEREST]]),"")</f>
        <v>1.5066666666691379E-7</v>
      </c>
      <c r="M124" s="6">
        <f>+M123+PaymentSchedule3[[#This Row],[PRINCIPAL]]</f>
        <v>28249.999999991771</v>
      </c>
    </row>
    <row r="125" spans="2:13" x14ac:dyDescent="0.25">
      <c r="B125" s="5">
        <f>IF(LoanIsGood,IF(ROW()-ROW(PaymentSchedule3[[#Headers],[PMT NO]])&gt;ScheduledNumberOfPayments,"",ROW()-ROW(PaymentSchedule3[[#Headers],[PMT NO]])),"")</f>
        <v>114</v>
      </c>
      <c r="C125" s="4">
        <f>IF(PaymentSchedule3[[#This Row],[PMT NO]]&lt;&gt;"",EOMONTH(LoanStartDate,ROW(PaymentSchedule3[[#This Row],[PMT NO]])-ROW(PaymentSchedule3[[#Headers],[PMT NO]])-2)+DAY(LoanStartDate),"")</f>
        <v>48761</v>
      </c>
      <c r="D125" s="3">
        <f>IF(PaymentSchedule3[[#This Row],[PMT NO]]&lt;&gt;"",IF(ROW()-ROW(PaymentSchedule3[[#Headers],[BEGINNING BALANCE]])=1,LoanAmount,INDEX(PaymentSchedule3[ENDING BALANCE],ROW()-ROW(PaymentSchedule3[[#Headers],[BEGINNING BALANCE]])-1)),"")</f>
        <v>1750.0000000082323</v>
      </c>
      <c r="E125" s="3">
        <f>IF(PaymentSchedule3[[#This Row],[PMT NO]]&lt;&gt;"",ScheduledPayment,"")</f>
        <v>250.0000000012605</v>
      </c>
      <c r="F125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5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5" s="3">
        <f>IF(PaymentSchedule3[[#This Row],[PMT NO]]&lt;&gt;"",PaymentSchedule3[[#This Row],[TOTAL PAYMENT]]-PaymentSchedule3[[#This Row],[INTEREST]],"")</f>
        <v>250.00000000111467</v>
      </c>
      <c r="I125" s="3">
        <f>IF(PaymentSchedule3[[#This Row],[PMT NO]]&lt;&gt;"",PaymentSchedule3[[#This Row],[BEGINNING BALANCE]]*(InterestRate/PaymentsPerYear),"")</f>
        <v>1.4583333333401936E-10</v>
      </c>
      <c r="J125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1500.0000000071177</v>
      </c>
      <c r="K125" s="3">
        <f>IF(PaymentSchedule3[[#This Row],[PMT NO]]&lt;&gt;"",SUM(INDEX(PaymentSchedule3[INTEREST],1,1):PaymentSchedule3[[#This Row],[INTEREST]]),"")</f>
        <v>1.5081250000024781E-7</v>
      </c>
      <c r="M125" s="6">
        <f>+M124+PaymentSchedule3[[#This Row],[PRINCIPAL]]</f>
        <v>28499.999999992884</v>
      </c>
    </row>
    <row r="126" spans="2:13" x14ac:dyDescent="0.25">
      <c r="B126" s="5">
        <f>IF(LoanIsGood,IF(ROW()-ROW(PaymentSchedule3[[#Headers],[PMT NO]])&gt;ScheduledNumberOfPayments,"",ROW()-ROW(PaymentSchedule3[[#Headers],[PMT NO]])),"")</f>
        <v>115</v>
      </c>
      <c r="C126" s="4">
        <f>IF(PaymentSchedule3[[#This Row],[PMT NO]]&lt;&gt;"",EOMONTH(LoanStartDate,ROW(PaymentSchedule3[[#This Row],[PMT NO]])-ROW(PaymentSchedule3[[#Headers],[PMT NO]])-2)+DAY(LoanStartDate),"")</f>
        <v>48792</v>
      </c>
      <c r="D126" s="3">
        <f>IF(PaymentSchedule3[[#This Row],[PMT NO]]&lt;&gt;"",IF(ROW()-ROW(PaymentSchedule3[[#Headers],[BEGINNING BALANCE]])=1,LoanAmount,INDEX(PaymentSchedule3[ENDING BALANCE],ROW()-ROW(PaymentSchedule3[[#Headers],[BEGINNING BALANCE]])-1)),"")</f>
        <v>1500.0000000071177</v>
      </c>
      <c r="E126" s="3">
        <f>IF(PaymentSchedule3[[#This Row],[PMT NO]]&lt;&gt;"",ScheduledPayment,"")</f>
        <v>250.0000000012605</v>
      </c>
      <c r="F126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6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6" s="3">
        <f>IF(PaymentSchedule3[[#This Row],[PMT NO]]&lt;&gt;"",PaymentSchedule3[[#This Row],[TOTAL PAYMENT]]-PaymentSchedule3[[#This Row],[INTEREST]],"")</f>
        <v>250.0000000011355</v>
      </c>
      <c r="I126" s="3">
        <f>IF(PaymentSchedule3[[#This Row],[PMT NO]]&lt;&gt;"",PaymentSchedule3[[#This Row],[BEGINNING BALANCE]]*(InterestRate/PaymentsPerYear),"")</f>
        <v>1.2500000000059315E-10</v>
      </c>
      <c r="J126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1250.0000000059822</v>
      </c>
      <c r="K126" s="3">
        <f>IF(PaymentSchedule3[[#This Row],[PMT NO]]&lt;&gt;"",SUM(INDEX(PaymentSchedule3[INTEREST],1,1):PaymentSchedule3[[#This Row],[INTEREST]]),"")</f>
        <v>1.509375000002484E-7</v>
      </c>
      <c r="M126" s="6">
        <f>+M125+PaymentSchedule3[[#This Row],[PRINCIPAL]]</f>
        <v>28749.999999994019</v>
      </c>
    </row>
    <row r="127" spans="2:13" x14ac:dyDescent="0.25">
      <c r="B127" s="5">
        <f>IF(LoanIsGood,IF(ROW()-ROW(PaymentSchedule3[[#Headers],[PMT NO]])&gt;ScheduledNumberOfPayments,"",ROW()-ROW(PaymentSchedule3[[#Headers],[PMT NO]])),"")</f>
        <v>116</v>
      </c>
      <c r="C127" s="4">
        <f>IF(PaymentSchedule3[[#This Row],[PMT NO]]&lt;&gt;"",EOMONTH(LoanStartDate,ROW(PaymentSchedule3[[#This Row],[PMT NO]])-ROW(PaymentSchedule3[[#Headers],[PMT NO]])-2)+DAY(LoanStartDate),"")</f>
        <v>48823</v>
      </c>
      <c r="D127" s="3">
        <f>IF(PaymentSchedule3[[#This Row],[PMT NO]]&lt;&gt;"",IF(ROW()-ROW(PaymentSchedule3[[#Headers],[BEGINNING BALANCE]])=1,LoanAmount,INDEX(PaymentSchedule3[ENDING BALANCE],ROW()-ROW(PaymentSchedule3[[#Headers],[BEGINNING BALANCE]])-1)),"")</f>
        <v>1250.0000000059822</v>
      </c>
      <c r="E127" s="3">
        <f>IF(PaymentSchedule3[[#This Row],[PMT NO]]&lt;&gt;"",ScheduledPayment,"")</f>
        <v>250.0000000012605</v>
      </c>
      <c r="F127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7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7" s="3">
        <f>IF(PaymentSchedule3[[#This Row],[PMT NO]]&lt;&gt;"",PaymentSchedule3[[#This Row],[TOTAL PAYMENT]]-PaymentSchedule3[[#This Row],[INTEREST]],"")</f>
        <v>250.00000000115634</v>
      </c>
      <c r="I127" s="3">
        <f>IF(PaymentSchedule3[[#This Row],[PMT NO]]&lt;&gt;"",PaymentSchedule3[[#This Row],[BEGINNING BALANCE]]*(InterestRate/PaymentsPerYear),"")</f>
        <v>1.0416666666716519E-10</v>
      </c>
      <c r="J127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1000.0000000048259</v>
      </c>
      <c r="K127" s="3">
        <f>IF(PaymentSchedule3[[#This Row],[PMT NO]]&lt;&gt;"",SUM(INDEX(PaymentSchedule3[INTEREST],1,1):PaymentSchedule3[[#This Row],[INTEREST]]),"")</f>
        <v>1.5104166666691556E-7</v>
      </c>
      <c r="M127" s="6">
        <f>+M126+PaymentSchedule3[[#This Row],[PRINCIPAL]]</f>
        <v>28999.999999995176</v>
      </c>
    </row>
    <row r="128" spans="2:13" x14ac:dyDescent="0.25">
      <c r="B128" s="5">
        <f>IF(LoanIsGood,IF(ROW()-ROW(PaymentSchedule3[[#Headers],[PMT NO]])&gt;ScheduledNumberOfPayments,"",ROW()-ROW(PaymentSchedule3[[#Headers],[PMT NO]])),"")</f>
        <v>117</v>
      </c>
      <c r="C128" s="4">
        <f>IF(PaymentSchedule3[[#This Row],[PMT NO]]&lt;&gt;"",EOMONTH(LoanStartDate,ROW(PaymentSchedule3[[#This Row],[PMT NO]])-ROW(PaymentSchedule3[[#Headers],[PMT NO]])-2)+DAY(LoanStartDate),"")</f>
        <v>48853</v>
      </c>
      <c r="D128" s="3">
        <f>IF(PaymentSchedule3[[#This Row],[PMT NO]]&lt;&gt;"",IF(ROW()-ROW(PaymentSchedule3[[#Headers],[BEGINNING BALANCE]])=1,LoanAmount,INDEX(PaymentSchedule3[ENDING BALANCE],ROW()-ROW(PaymentSchedule3[[#Headers],[BEGINNING BALANCE]])-1)),"")</f>
        <v>1000.0000000048259</v>
      </c>
      <c r="E128" s="3">
        <f>IF(PaymentSchedule3[[#This Row],[PMT NO]]&lt;&gt;"",ScheduledPayment,"")</f>
        <v>250.0000000012605</v>
      </c>
      <c r="F128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8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8" s="3">
        <f>IF(PaymentSchedule3[[#This Row],[PMT NO]]&lt;&gt;"",PaymentSchedule3[[#This Row],[TOTAL PAYMENT]]-PaymentSchedule3[[#This Row],[INTEREST]],"")</f>
        <v>250.00000000117717</v>
      </c>
      <c r="I128" s="3">
        <f>IF(PaymentSchedule3[[#This Row],[PMT NO]]&lt;&gt;"",PaymentSchedule3[[#This Row],[BEGINNING BALANCE]]*(InterestRate/PaymentsPerYear),"")</f>
        <v>8.3333333333735495E-11</v>
      </c>
      <c r="J128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750.00000000364867</v>
      </c>
      <c r="K128" s="3">
        <f>IF(PaymentSchedule3[[#This Row],[PMT NO]]&lt;&gt;"",SUM(INDEX(PaymentSchedule3[INTEREST],1,1):PaymentSchedule3[[#This Row],[INTEREST]]),"")</f>
        <v>1.5112500000024929E-7</v>
      </c>
      <c r="M128" s="6">
        <f>+M127+PaymentSchedule3[[#This Row],[PRINCIPAL]]</f>
        <v>29249.999999996355</v>
      </c>
    </row>
    <row r="129" spans="2:13" x14ac:dyDescent="0.25">
      <c r="B129" s="5">
        <f>IF(LoanIsGood,IF(ROW()-ROW(PaymentSchedule3[[#Headers],[PMT NO]])&gt;ScheduledNumberOfPayments,"",ROW()-ROW(PaymentSchedule3[[#Headers],[PMT NO]])),"")</f>
        <v>118</v>
      </c>
      <c r="C129" s="4">
        <f>IF(PaymentSchedule3[[#This Row],[PMT NO]]&lt;&gt;"",EOMONTH(LoanStartDate,ROW(PaymentSchedule3[[#This Row],[PMT NO]])-ROW(PaymentSchedule3[[#Headers],[PMT NO]])-2)+DAY(LoanStartDate),"")</f>
        <v>48884</v>
      </c>
      <c r="D129" s="3">
        <f>IF(PaymentSchedule3[[#This Row],[PMT NO]]&lt;&gt;"",IF(ROW()-ROW(PaymentSchedule3[[#Headers],[BEGINNING BALANCE]])=1,LoanAmount,INDEX(PaymentSchedule3[ENDING BALANCE],ROW()-ROW(PaymentSchedule3[[#Headers],[BEGINNING BALANCE]])-1)),"")</f>
        <v>750.00000000364867</v>
      </c>
      <c r="E129" s="3">
        <f>IF(PaymentSchedule3[[#This Row],[PMT NO]]&lt;&gt;"",ScheduledPayment,"")</f>
        <v>250.0000000012605</v>
      </c>
      <c r="F129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29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29" s="3">
        <f>IF(PaymentSchedule3[[#This Row],[PMT NO]]&lt;&gt;"",PaymentSchedule3[[#This Row],[TOTAL PAYMENT]]-PaymentSchedule3[[#This Row],[INTEREST]],"")</f>
        <v>250.000000001198</v>
      </c>
      <c r="I129" s="3">
        <f>IF(PaymentSchedule3[[#This Row],[PMT NO]]&lt;&gt;"",PaymentSchedule3[[#This Row],[BEGINNING BALANCE]]*(InterestRate/PaymentsPerYear),"")</f>
        <v>6.2500000000304057E-11</v>
      </c>
      <c r="J129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500.00000000245063</v>
      </c>
      <c r="K129" s="3">
        <f>IF(PaymentSchedule3[[#This Row],[PMT NO]]&lt;&gt;"",SUM(INDEX(PaymentSchedule3[INTEREST],1,1):PaymentSchedule3[[#This Row],[INTEREST]]),"")</f>
        <v>1.5118750000024959E-7</v>
      </c>
      <c r="M129" s="6">
        <f>+M128+PaymentSchedule3[[#This Row],[PRINCIPAL]]</f>
        <v>29499.999999997552</v>
      </c>
    </row>
    <row r="130" spans="2:13" x14ac:dyDescent="0.25">
      <c r="B130" s="5">
        <f>IF(LoanIsGood,IF(ROW()-ROW(PaymentSchedule3[[#Headers],[PMT NO]])&gt;ScheduledNumberOfPayments,"",ROW()-ROW(PaymentSchedule3[[#Headers],[PMT NO]])),"")</f>
        <v>119</v>
      </c>
      <c r="C130" s="4">
        <f>IF(PaymentSchedule3[[#This Row],[PMT NO]]&lt;&gt;"",EOMONTH(LoanStartDate,ROW(PaymentSchedule3[[#This Row],[PMT NO]])-ROW(PaymentSchedule3[[#Headers],[PMT NO]])-2)+DAY(LoanStartDate),"")</f>
        <v>48914</v>
      </c>
      <c r="D130" s="3">
        <f>IF(PaymentSchedule3[[#This Row],[PMT NO]]&lt;&gt;"",IF(ROW()-ROW(PaymentSchedule3[[#Headers],[BEGINNING BALANCE]])=1,LoanAmount,INDEX(PaymentSchedule3[ENDING BALANCE],ROW()-ROW(PaymentSchedule3[[#Headers],[BEGINNING BALANCE]])-1)),"")</f>
        <v>500.00000000245063</v>
      </c>
      <c r="E130" s="3">
        <f>IF(PaymentSchedule3[[#This Row],[PMT NO]]&lt;&gt;"",ScheduledPayment,"")</f>
        <v>250.0000000012605</v>
      </c>
      <c r="F130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0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250.0000000012605</v>
      </c>
      <c r="H130" s="3">
        <f>IF(PaymentSchedule3[[#This Row],[PMT NO]]&lt;&gt;"",PaymentSchedule3[[#This Row],[TOTAL PAYMENT]]-PaymentSchedule3[[#This Row],[INTEREST]],"")</f>
        <v>250.00000000121884</v>
      </c>
      <c r="I130" s="3">
        <f>IF(PaymentSchedule3[[#This Row],[PMT NO]]&lt;&gt;"",PaymentSchedule3[[#This Row],[BEGINNING BALANCE]]*(InterestRate/PaymentsPerYear),"")</f>
        <v>4.1666666666870888E-11</v>
      </c>
      <c r="J130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250.0000000012318</v>
      </c>
      <c r="K130" s="3">
        <f>IF(PaymentSchedule3[[#This Row],[PMT NO]]&lt;&gt;"",SUM(INDEX(PaymentSchedule3[INTEREST],1,1):PaymentSchedule3[[#This Row],[INTEREST]]),"")</f>
        <v>1.5122916666691645E-7</v>
      </c>
      <c r="M130" s="6">
        <f>+M129+PaymentSchedule3[[#This Row],[PRINCIPAL]]</f>
        <v>29749.99999999877</v>
      </c>
    </row>
    <row r="131" spans="2:13" x14ac:dyDescent="0.25">
      <c r="B131" s="5">
        <f>IF(LoanIsGood,IF(ROW()-ROW(PaymentSchedule3[[#Headers],[PMT NO]])&gt;ScheduledNumberOfPayments,"",ROW()-ROW(PaymentSchedule3[[#Headers],[PMT NO]])),"")</f>
        <v>120</v>
      </c>
      <c r="C131" s="4">
        <f>IF(PaymentSchedule3[[#This Row],[PMT NO]]&lt;&gt;"",EOMONTH(LoanStartDate,ROW(PaymentSchedule3[[#This Row],[PMT NO]])-ROW(PaymentSchedule3[[#Headers],[PMT NO]])-2)+DAY(LoanStartDate),"")</f>
        <v>48945</v>
      </c>
      <c r="D131" s="3">
        <f>IF(PaymentSchedule3[[#This Row],[PMT NO]]&lt;&gt;"",IF(ROW()-ROW(PaymentSchedule3[[#Headers],[BEGINNING BALANCE]])=1,LoanAmount,INDEX(PaymentSchedule3[ENDING BALANCE],ROW()-ROW(PaymentSchedule3[[#Headers],[BEGINNING BALANCE]])-1)),"")</f>
        <v>250.0000000012318</v>
      </c>
      <c r="E131" s="3">
        <f>IF(PaymentSchedule3[[#This Row],[PMT NO]]&lt;&gt;"",ScheduledPayment,"")</f>
        <v>250.0000000012605</v>
      </c>
      <c r="F131" s="3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>0</v>
      </c>
      <c r="G131" s="3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>250.0000000012318</v>
      </c>
      <c r="H131" s="3">
        <f>IF(PaymentSchedule3[[#This Row],[PMT NO]]&lt;&gt;"",PaymentSchedule3[[#This Row],[TOTAL PAYMENT]]-PaymentSchedule3[[#This Row],[INTEREST]],"")</f>
        <v>250.00000000121096</v>
      </c>
      <c r="I131" s="3">
        <f>IF(PaymentSchedule3[[#This Row],[PMT NO]]&lt;&gt;"",PaymentSchedule3[[#This Row],[BEGINNING BALANCE]]*(InterestRate/PaymentsPerYear),"")</f>
        <v>2.0833333333435984E-11</v>
      </c>
      <c r="J131" s="3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>0</v>
      </c>
      <c r="K131" s="3">
        <f>IF(PaymentSchedule3[[#This Row],[PMT NO]]&lt;&gt;"",SUM(INDEX(PaymentSchedule3[INTEREST],1,1):PaymentSchedule3[[#This Row],[INTEREST]]),"")</f>
        <v>1.5125000000024988E-7</v>
      </c>
      <c r="M131" s="6">
        <f>+M130+PaymentSchedule3[[#This Row],[PRINCIPAL]]</f>
        <v>29999.999999999982</v>
      </c>
    </row>
    <row r="132" spans="2:13" x14ac:dyDescent="0.25">
      <c r="B132" s="5" t="str">
        <f>IF(LoanIsGood,IF(ROW()-ROW(PaymentSchedule3[[#Headers],[PMT NO]])&gt;ScheduledNumberOfPayments,"",ROW()-ROW(PaymentSchedule3[[#Headers],[PMT NO]])),"")</f>
        <v/>
      </c>
      <c r="C132" s="4" t="str">
        <f>IF(PaymentSchedule3[[#This Row],[PMT NO]]&lt;&gt;"",EOMONTH(LoanStartDate,ROW(PaymentSchedule3[[#This Row],[PMT NO]])-ROW(PaymentSchedule3[[#Headers],[PMT NO]])-2)+DAY(LoanStartDate),"")</f>
        <v/>
      </c>
      <c r="D13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32" s="3" t="str">
        <f>IF(PaymentSchedule3[[#This Row],[PMT NO]]&lt;&gt;"",ScheduledPayment,"")</f>
        <v/>
      </c>
      <c r="F13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3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32" s="3" t="str">
        <f>IF(PaymentSchedule3[[#This Row],[PMT NO]]&lt;&gt;"",PaymentSchedule3[[#This Row],[TOTAL PAYMENT]]-PaymentSchedule3[[#This Row],[INTEREST]],"")</f>
        <v/>
      </c>
      <c r="I132" s="3" t="str">
        <f>IF(PaymentSchedule3[[#This Row],[PMT NO]]&lt;&gt;"",PaymentSchedule3[[#This Row],[BEGINNING BALANCE]]*(InterestRate/PaymentsPerYear),"")</f>
        <v/>
      </c>
      <c r="J13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32" s="3" t="str">
        <f>IF(PaymentSchedule3[[#This Row],[PMT NO]]&lt;&gt;"",SUM(INDEX(PaymentSchedule3[INTEREST],1,1):PaymentSchedule3[[#This Row],[INTEREST]]),"")</f>
        <v/>
      </c>
    </row>
    <row r="133" spans="2:13" x14ac:dyDescent="0.25">
      <c r="B133" s="5" t="str">
        <f>IF(LoanIsGood,IF(ROW()-ROW(PaymentSchedule3[[#Headers],[PMT NO]])&gt;ScheduledNumberOfPayments,"",ROW()-ROW(PaymentSchedule3[[#Headers],[PMT NO]])),"")</f>
        <v/>
      </c>
      <c r="C133" s="4" t="str">
        <f>IF(PaymentSchedule3[[#This Row],[PMT NO]]&lt;&gt;"",EOMONTH(LoanStartDate,ROW(PaymentSchedule3[[#This Row],[PMT NO]])-ROW(PaymentSchedule3[[#Headers],[PMT NO]])-2)+DAY(LoanStartDate),"")</f>
        <v/>
      </c>
      <c r="D13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33" s="3" t="str">
        <f>IF(PaymentSchedule3[[#This Row],[PMT NO]]&lt;&gt;"",ScheduledPayment,"")</f>
        <v/>
      </c>
      <c r="F13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3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33" s="3" t="str">
        <f>IF(PaymentSchedule3[[#This Row],[PMT NO]]&lt;&gt;"",PaymentSchedule3[[#This Row],[TOTAL PAYMENT]]-PaymentSchedule3[[#This Row],[INTEREST]],"")</f>
        <v/>
      </c>
      <c r="I133" s="3" t="str">
        <f>IF(PaymentSchedule3[[#This Row],[PMT NO]]&lt;&gt;"",PaymentSchedule3[[#This Row],[BEGINNING BALANCE]]*(InterestRate/PaymentsPerYear),"")</f>
        <v/>
      </c>
      <c r="J13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33" s="3" t="str">
        <f>IF(PaymentSchedule3[[#This Row],[PMT NO]]&lt;&gt;"",SUM(INDEX(PaymentSchedule3[INTEREST],1,1):PaymentSchedule3[[#This Row],[INTEREST]]),"")</f>
        <v/>
      </c>
    </row>
    <row r="134" spans="2:13" x14ac:dyDescent="0.25">
      <c r="B134" s="5" t="str">
        <f>IF(LoanIsGood,IF(ROW()-ROW(PaymentSchedule3[[#Headers],[PMT NO]])&gt;ScheduledNumberOfPayments,"",ROW()-ROW(PaymentSchedule3[[#Headers],[PMT NO]])),"")</f>
        <v/>
      </c>
      <c r="C134" s="4" t="str">
        <f>IF(PaymentSchedule3[[#This Row],[PMT NO]]&lt;&gt;"",EOMONTH(LoanStartDate,ROW(PaymentSchedule3[[#This Row],[PMT NO]])-ROW(PaymentSchedule3[[#Headers],[PMT NO]])-2)+DAY(LoanStartDate),"")</f>
        <v/>
      </c>
      <c r="D13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34" s="3" t="str">
        <f>IF(PaymentSchedule3[[#This Row],[PMT NO]]&lt;&gt;"",ScheduledPayment,"")</f>
        <v/>
      </c>
      <c r="F13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3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34" s="3" t="str">
        <f>IF(PaymentSchedule3[[#This Row],[PMT NO]]&lt;&gt;"",PaymentSchedule3[[#This Row],[TOTAL PAYMENT]]-PaymentSchedule3[[#This Row],[INTEREST]],"")</f>
        <v/>
      </c>
      <c r="I134" s="3" t="str">
        <f>IF(PaymentSchedule3[[#This Row],[PMT NO]]&lt;&gt;"",PaymentSchedule3[[#This Row],[BEGINNING BALANCE]]*(InterestRate/PaymentsPerYear),"")</f>
        <v/>
      </c>
      <c r="J13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34" s="3" t="str">
        <f>IF(PaymentSchedule3[[#This Row],[PMT NO]]&lt;&gt;"",SUM(INDEX(PaymentSchedule3[INTEREST],1,1):PaymentSchedule3[[#This Row],[INTEREST]]),"")</f>
        <v/>
      </c>
    </row>
    <row r="135" spans="2:13" x14ac:dyDescent="0.25">
      <c r="B135" s="5" t="str">
        <f>IF(LoanIsGood,IF(ROW()-ROW(PaymentSchedule3[[#Headers],[PMT NO]])&gt;ScheduledNumberOfPayments,"",ROW()-ROW(PaymentSchedule3[[#Headers],[PMT NO]])),"")</f>
        <v/>
      </c>
      <c r="C135" s="4" t="str">
        <f>IF(PaymentSchedule3[[#This Row],[PMT NO]]&lt;&gt;"",EOMONTH(LoanStartDate,ROW(PaymentSchedule3[[#This Row],[PMT NO]])-ROW(PaymentSchedule3[[#Headers],[PMT NO]])-2)+DAY(LoanStartDate),"")</f>
        <v/>
      </c>
      <c r="D13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35" s="3" t="str">
        <f>IF(PaymentSchedule3[[#This Row],[PMT NO]]&lt;&gt;"",ScheduledPayment,"")</f>
        <v/>
      </c>
      <c r="F13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3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35" s="3" t="str">
        <f>IF(PaymentSchedule3[[#This Row],[PMT NO]]&lt;&gt;"",PaymentSchedule3[[#This Row],[TOTAL PAYMENT]]-PaymentSchedule3[[#This Row],[INTEREST]],"")</f>
        <v/>
      </c>
      <c r="I135" s="3" t="str">
        <f>IF(PaymentSchedule3[[#This Row],[PMT NO]]&lt;&gt;"",PaymentSchedule3[[#This Row],[BEGINNING BALANCE]]*(InterestRate/PaymentsPerYear),"")</f>
        <v/>
      </c>
      <c r="J13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35" s="3" t="str">
        <f>IF(PaymentSchedule3[[#This Row],[PMT NO]]&lt;&gt;"",SUM(INDEX(PaymentSchedule3[INTEREST],1,1):PaymentSchedule3[[#This Row],[INTEREST]]),"")</f>
        <v/>
      </c>
    </row>
    <row r="136" spans="2:13" x14ac:dyDescent="0.25">
      <c r="B136" s="5" t="str">
        <f>IF(LoanIsGood,IF(ROW()-ROW(PaymentSchedule3[[#Headers],[PMT NO]])&gt;ScheduledNumberOfPayments,"",ROW()-ROW(PaymentSchedule3[[#Headers],[PMT NO]])),"")</f>
        <v/>
      </c>
      <c r="C136" s="4" t="str">
        <f>IF(PaymentSchedule3[[#This Row],[PMT NO]]&lt;&gt;"",EOMONTH(LoanStartDate,ROW(PaymentSchedule3[[#This Row],[PMT NO]])-ROW(PaymentSchedule3[[#Headers],[PMT NO]])-2)+DAY(LoanStartDate),"")</f>
        <v/>
      </c>
      <c r="D13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36" s="3" t="str">
        <f>IF(PaymentSchedule3[[#This Row],[PMT NO]]&lt;&gt;"",ScheduledPayment,"")</f>
        <v/>
      </c>
      <c r="F13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3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36" s="3" t="str">
        <f>IF(PaymentSchedule3[[#This Row],[PMT NO]]&lt;&gt;"",PaymentSchedule3[[#This Row],[TOTAL PAYMENT]]-PaymentSchedule3[[#This Row],[INTEREST]],"")</f>
        <v/>
      </c>
      <c r="I136" s="3" t="str">
        <f>IF(PaymentSchedule3[[#This Row],[PMT NO]]&lt;&gt;"",PaymentSchedule3[[#This Row],[BEGINNING BALANCE]]*(InterestRate/PaymentsPerYear),"")</f>
        <v/>
      </c>
      <c r="J13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36" s="3" t="str">
        <f>IF(PaymentSchedule3[[#This Row],[PMT NO]]&lt;&gt;"",SUM(INDEX(PaymentSchedule3[INTEREST],1,1):PaymentSchedule3[[#This Row],[INTEREST]]),"")</f>
        <v/>
      </c>
    </row>
    <row r="137" spans="2:13" x14ac:dyDescent="0.25">
      <c r="B137" s="5" t="str">
        <f>IF(LoanIsGood,IF(ROW()-ROW(PaymentSchedule3[[#Headers],[PMT NO]])&gt;ScheduledNumberOfPayments,"",ROW()-ROW(PaymentSchedule3[[#Headers],[PMT NO]])),"")</f>
        <v/>
      </c>
      <c r="C137" s="4" t="str">
        <f>IF(PaymentSchedule3[[#This Row],[PMT NO]]&lt;&gt;"",EOMONTH(LoanStartDate,ROW(PaymentSchedule3[[#This Row],[PMT NO]])-ROW(PaymentSchedule3[[#Headers],[PMT NO]])-2)+DAY(LoanStartDate),"")</f>
        <v/>
      </c>
      <c r="D13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37" s="3" t="str">
        <f>IF(PaymentSchedule3[[#This Row],[PMT NO]]&lt;&gt;"",ScheduledPayment,"")</f>
        <v/>
      </c>
      <c r="F13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3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37" s="3" t="str">
        <f>IF(PaymentSchedule3[[#This Row],[PMT NO]]&lt;&gt;"",PaymentSchedule3[[#This Row],[TOTAL PAYMENT]]-PaymentSchedule3[[#This Row],[INTEREST]],"")</f>
        <v/>
      </c>
      <c r="I137" s="3" t="str">
        <f>IF(PaymentSchedule3[[#This Row],[PMT NO]]&lt;&gt;"",PaymentSchedule3[[#This Row],[BEGINNING BALANCE]]*(InterestRate/PaymentsPerYear),"")</f>
        <v/>
      </c>
      <c r="J13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37" s="3" t="str">
        <f>IF(PaymentSchedule3[[#This Row],[PMT NO]]&lt;&gt;"",SUM(INDEX(PaymentSchedule3[INTEREST],1,1):PaymentSchedule3[[#This Row],[INTEREST]]),"")</f>
        <v/>
      </c>
    </row>
    <row r="138" spans="2:13" x14ac:dyDescent="0.25">
      <c r="B138" s="5" t="str">
        <f>IF(LoanIsGood,IF(ROW()-ROW(PaymentSchedule3[[#Headers],[PMT NO]])&gt;ScheduledNumberOfPayments,"",ROW()-ROW(PaymentSchedule3[[#Headers],[PMT NO]])),"")</f>
        <v/>
      </c>
      <c r="C138" s="4" t="str">
        <f>IF(PaymentSchedule3[[#This Row],[PMT NO]]&lt;&gt;"",EOMONTH(LoanStartDate,ROW(PaymentSchedule3[[#This Row],[PMT NO]])-ROW(PaymentSchedule3[[#Headers],[PMT NO]])-2)+DAY(LoanStartDate),"")</f>
        <v/>
      </c>
      <c r="D13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38" s="3" t="str">
        <f>IF(PaymentSchedule3[[#This Row],[PMT NO]]&lt;&gt;"",ScheduledPayment,"")</f>
        <v/>
      </c>
      <c r="F13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3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38" s="3" t="str">
        <f>IF(PaymentSchedule3[[#This Row],[PMT NO]]&lt;&gt;"",PaymentSchedule3[[#This Row],[TOTAL PAYMENT]]-PaymentSchedule3[[#This Row],[INTEREST]],"")</f>
        <v/>
      </c>
      <c r="I138" s="3" t="str">
        <f>IF(PaymentSchedule3[[#This Row],[PMT NO]]&lt;&gt;"",PaymentSchedule3[[#This Row],[BEGINNING BALANCE]]*(InterestRate/PaymentsPerYear),"")</f>
        <v/>
      </c>
      <c r="J13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38" s="3" t="str">
        <f>IF(PaymentSchedule3[[#This Row],[PMT NO]]&lt;&gt;"",SUM(INDEX(PaymentSchedule3[INTEREST],1,1):PaymentSchedule3[[#This Row],[INTEREST]]),"")</f>
        <v/>
      </c>
    </row>
    <row r="139" spans="2:13" x14ac:dyDescent="0.25">
      <c r="B139" s="5" t="str">
        <f>IF(LoanIsGood,IF(ROW()-ROW(PaymentSchedule3[[#Headers],[PMT NO]])&gt;ScheduledNumberOfPayments,"",ROW()-ROW(PaymentSchedule3[[#Headers],[PMT NO]])),"")</f>
        <v/>
      </c>
      <c r="C139" s="4" t="str">
        <f>IF(PaymentSchedule3[[#This Row],[PMT NO]]&lt;&gt;"",EOMONTH(LoanStartDate,ROW(PaymentSchedule3[[#This Row],[PMT NO]])-ROW(PaymentSchedule3[[#Headers],[PMT NO]])-2)+DAY(LoanStartDate),"")</f>
        <v/>
      </c>
      <c r="D13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39" s="3" t="str">
        <f>IF(PaymentSchedule3[[#This Row],[PMT NO]]&lt;&gt;"",ScheduledPayment,"")</f>
        <v/>
      </c>
      <c r="F13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3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39" s="3" t="str">
        <f>IF(PaymentSchedule3[[#This Row],[PMT NO]]&lt;&gt;"",PaymentSchedule3[[#This Row],[TOTAL PAYMENT]]-PaymentSchedule3[[#This Row],[INTEREST]],"")</f>
        <v/>
      </c>
      <c r="I139" s="3" t="str">
        <f>IF(PaymentSchedule3[[#This Row],[PMT NO]]&lt;&gt;"",PaymentSchedule3[[#This Row],[BEGINNING BALANCE]]*(InterestRate/PaymentsPerYear),"")</f>
        <v/>
      </c>
      <c r="J13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39" s="3" t="str">
        <f>IF(PaymentSchedule3[[#This Row],[PMT NO]]&lt;&gt;"",SUM(INDEX(PaymentSchedule3[INTEREST],1,1):PaymentSchedule3[[#This Row],[INTEREST]]),"")</f>
        <v/>
      </c>
    </row>
    <row r="140" spans="2:13" x14ac:dyDescent="0.25">
      <c r="B140" s="5" t="str">
        <f>IF(LoanIsGood,IF(ROW()-ROW(PaymentSchedule3[[#Headers],[PMT NO]])&gt;ScheduledNumberOfPayments,"",ROW()-ROW(PaymentSchedule3[[#Headers],[PMT NO]])),"")</f>
        <v/>
      </c>
      <c r="C140" s="4" t="str">
        <f>IF(PaymentSchedule3[[#This Row],[PMT NO]]&lt;&gt;"",EOMONTH(LoanStartDate,ROW(PaymentSchedule3[[#This Row],[PMT NO]])-ROW(PaymentSchedule3[[#Headers],[PMT NO]])-2)+DAY(LoanStartDate),"")</f>
        <v/>
      </c>
      <c r="D14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0" s="3" t="str">
        <f>IF(PaymentSchedule3[[#This Row],[PMT NO]]&lt;&gt;"",ScheduledPayment,"")</f>
        <v/>
      </c>
      <c r="F14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0" s="3" t="str">
        <f>IF(PaymentSchedule3[[#This Row],[PMT NO]]&lt;&gt;"",PaymentSchedule3[[#This Row],[TOTAL PAYMENT]]-PaymentSchedule3[[#This Row],[INTEREST]],"")</f>
        <v/>
      </c>
      <c r="I140" s="3" t="str">
        <f>IF(PaymentSchedule3[[#This Row],[PMT NO]]&lt;&gt;"",PaymentSchedule3[[#This Row],[BEGINNING BALANCE]]*(InterestRate/PaymentsPerYear),"")</f>
        <v/>
      </c>
      <c r="J14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0" s="3" t="str">
        <f>IF(PaymentSchedule3[[#This Row],[PMT NO]]&lt;&gt;"",SUM(INDEX(PaymentSchedule3[INTEREST],1,1):PaymentSchedule3[[#This Row],[INTEREST]]),"")</f>
        <v/>
      </c>
    </row>
    <row r="141" spans="2:13" x14ac:dyDescent="0.25">
      <c r="B141" s="5" t="str">
        <f>IF(LoanIsGood,IF(ROW()-ROW(PaymentSchedule3[[#Headers],[PMT NO]])&gt;ScheduledNumberOfPayments,"",ROW()-ROW(PaymentSchedule3[[#Headers],[PMT NO]])),"")</f>
        <v/>
      </c>
      <c r="C141" s="4" t="str">
        <f>IF(PaymentSchedule3[[#This Row],[PMT NO]]&lt;&gt;"",EOMONTH(LoanStartDate,ROW(PaymentSchedule3[[#This Row],[PMT NO]])-ROW(PaymentSchedule3[[#Headers],[PMT NO]])-2)+DAY(LoanStartDate),"")</f>
        <v/>
      </c>
      <c r="D14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1" s="3" t="str">
        <f>IF(PaymentSchedule3[[#This Row],[PMT NO]]&lt;&gt;"",ScheduledPayment,"")</f>
        <v/>
      </c>
      <c r="F14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1" s="3" t="str">
        <f>IF(PaymentSchedule3[[#This Row],[PMT NO]]&lt;&gt;"",PaymentSchedule3[[#This Row],[TOTAL PAYMENT]]-PaymentSchedule3[[#This Row],[INTEREST]],"")</f>
        <v/>
      </c>
      <c r="I141" s="3" t="str">
        <f>IF(PaymentSchedule3[[#This Row],[PMT NO]]&lt;&gt;"",PaymentSchedule3[[#This Row],[BEGINNING BALANCE]]*(InterestRate/PaymentsPerYear),"")</f>
        <v/>
      </c>
      <c r="J14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1" s="3" t="str">
        <f>IF(PaymentSchedule3[[#This Row],[PMT NO]]&lt;&gt;"",SUM(INDEX(PaymentSchedule3[INTEREST],1,1):PaymentSchedule3[[#This Row],[INTEREST]]),"")</f>
        <v/>
      </c>
    </row>
    <row r="142" spans="2:13" x14ac:dyDescent="0.25">
      <c r="B142" s="5" t="str">
        <f>IF(LoanIsGood,IF(ROW()-ROW(PaymentSchedule3[[#Headers],[PMT NO]])&gt;ScheduledNumberOfPayments,"",ROW()-ROW(PaymentSchedule3[[#Headers],[PMT NO]])),"")</f>
        <v/>
      </c>
      <c r="C142" s="4" t="str">
        <f>IF(PaymentSchedule3[[#This Row],[PMT NO]]&lt;&gt;"",EOMONTH(LoanStartDate,ROW(PaymentSchedule3[[#This Row],[PMT NO]])-ROW(PaymentSchedule3[[#Headers],[PMT NO]])-2)+DAY(LoanStartDate),"")</f>
        <v/>
      </c>
      <c r="D14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2" s="3" t="str">
        <f>IF(PaymentSchedule3[[#This Row],[PMT NO]]&lt;&gt;"",ScheduledPayment,"")</f>
        <v/>
      </c>
      <c r="F14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2" s="3" t="str">
        <f>IF(PaymentSchedule3[[#This Row],[PMT NO]]&lt;&gt;"",PaymentSchedule3[[#This Row],[TOTAL PAYMENT]]-PaymentSchedule3[[#This Row],[INTEREST]],"")</f>
        <v/>
      </c>
      <c r="I142" s="3" t="str">
        <f>IF(PaymentSchedule3[[#This Row],[PMT NO]]&lt;&gt;"",PaymentSchedule3[[#This Row],[BEGINNING BALANCE]]*(InterestRate/PaymentsPerYear),"")</f>
        <v/>
      </c>
      <c r="J14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2" s="3" t="str">
        <f>IF(PaymentSchedule3[[#This Row],[PMT NO]]&lt;&gt;"",SUM(INDEX(PaymentSchedule3[INTEREST],1,1):PaymentSchedule3[[#This Row],[INTEREST]]),"")</f>
        <v/>
      </c>
    </row>
    <row r="143" spans="2:13" x14ac:dyDescent="0.25">
      <c r="B143" s="5" t="str">
        <f>IF(LoanIsGood,IF(ROW()-ROW(PaymentSchedule3[[#Headers],[PMT NO]])&gt;ScheduledNumberOfPayments,"",ROW()-ROW(PaymentSchedule3[[#Headers],[PMT NO]])),"")</f>
        <v/>
      </c>
      <c r="C143" s="4" t="str">
        <f>IF(PaymentSchedule3[[#This Row],[PMT NO]]&lt;&gt;"",EOMONTH(LoanStartDate,ROW(PaymentSchedule3[[#This Row],[PMT NO]])-ROW(PaymentSchedule3[[#Headers],[PMT NO]])-2)+DAY(LoanStartDate),"")</f>
        <v/>
      </c>
      <c r="D14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3" s="3" t="str">
        <f>IF(PaymentSchedule3[[#This Row],[PMT NO]]&lt;&gt;"",ScheduledPayment,"")</f>
        <v/>
      </c>
      <c r="F14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3" s="3" t="str">
        <f>IF(PaymentSchedule3[[#This Row],[PMT NO]]&lt;&gt;"",PaymentSchedule3[[#This Row],[TOTAL PAYMENT]]-PaymentSchedule3[[#This Row],[INTEREST]],"")</f>
        <v/>
      </c>
      <c r="I143" s="3" t="str">
        <f>IF(PaymentSchedule3[[#This Row],[PMT NO]]&lt;&gt;"",PaymentSchedule3[[#This Row],[BEGINNING BALANCE]]*(InterestRate/PaymentsPerYear),"")</f>
        <v/>
      </c>
      <c r="J14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3" s="3" t="str">
        <f>IF(PaymentSchedule3[[#This Row],[PMT NO]]&lt;&gt;"",SUM(INDEX(PaymentSchedule3[INTEREST],1,1):PaymentSchedule3[[#This Row],[INTEREST]]),"")</f>
        <v/>
      </c>
    </row>
    <row r="144" spans="2:13" x14ac:dyDescent="0.25">
      <c r="B144" s="5" t="str">
        <f>IF(LoanIsGood,IF(ROW()-ROW(PaymentSchedule3[[#Headers],[PMT NO]])&gt;ScheduledNumberOfPayments,"",ROW()-ROW(PaymentSchedule3[[#Headers],[PMT NO]])),"")</f>
        <v/>
      </c>
      <c r="C144" s="4" t="str">
        <f>IF(PaymentSchedule3[[#This Row],[PMT NO]]&lt;&gt;"",EOMONTH(LoanStartDate,ROW(PaymentSchedule3[[#This Row],[PMT NO]])-ROW(PaymentSchedule3[[#Headers],[PMT NO]])-2)+DAY(LoanStartDate),"")</f>
        <v/>
      </c>
      <c r="D14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4" s="3" t="str">
        <f>IF(PaymentSchedule3[[#This Row],[PMT NO]]&lt;&gt;"",ScheduledPayment,"")</f>
        <v/>
      </c>
      <c r="F14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4" s="3" t="str">
        <f>IF(PaymentSchedule3[[#This Row],[PMT NO]]&lt;&gt;"",PaymentSchedule3[[#This Row],[TOTAL PAYMENT]]-PaymentSchedule3[[#This Row],[INTEREST]],"")</f>
        <v/>
      </c>
      <c r="I144" s="3" t="str">
        <f>IF(PaymentSchedule3[[#This Row],[PMT NO]]&lt;&gt;"",PaymentSchedule3[[#This Row],[BEGINNING BALANCE]]*(InterestRate/PaymentsPerYear),"")</f>
        <v/>
      </c>
      <c r="J14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4" s="3" t="str">
        <f>IF(PaymentSchedule3[[#This Row],[PMT NO]]&lt;&gt;"",SUM(INDEX(PaymentSchedule3[INTEREST],1,1):PaymentSchedule3[[#This Row],[INTEREST]]),"")</f>
        <v/>
      </c>
    </row>
    <row r="145" spans="2:11" x14ac:dyDescent="0.25">
      <c r="B145" s="5" t="str">
        <f>IF(LoanIsGood,IF(ROW()-ROW(PaymentSchedule3[[#Headers],[PMT NO]])&gt;ScheduledNumberOfPayments,"",ROW()-ROW(PaymentSchedule3[[#Headers],[PMT NO]])),"")</f>
        <v/>
      </c>
      <c r="C145" s="4" t="str">
        <f>IF(PaymentSchedule3[[#This Row],[PMT NO]]&lt;&gt;"",EOMONTH(LoanStartDate,ROW(PaymentSchedule3[[#This Row],[PMT NO]])-ROW(PaymentSchedule3[[#Headers],[PMT NO]])-2)+DAY(LoanStartDate),"")</f>
        <v/>
      </c>
      <c r="D14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5" s="3" t="str">
        <f>IF(PaymentSchedule3[[#This Row],[PMT NO]]&lt;&gt;"",ScheduledPayment,"")</f>
        <v/>
      </c>
      <c r="F14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5" s="3" t="str">
        <f>IF(PaymentSchedule3[[#This Row],[PMT NO]]&lt;&gt;"",PaymentSchedule3[[#This Row],[TOTAL PAYMENT]]-PaymentSchedule3[[#This Row],[INTEREST]],"")</f>
        <v/>
      </c>
      <c r="I145" s="3" t="str">
        <f>IF(PaymentSchedule3[[#This Row],[PMT NO]]&lt;&gt;"",PaymentSchedule3[[#This Row],[BEGINNING BALANCE]]*(InterestRate/PaymentsPerYear),"")</f>
        <v/>
      </c>
      <c r="J14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5" s="3" t="str">
        <f>IF(PaymentSchedule3[[#This Row],[PMT NO]]&lt;&gt;"",SUM(INDEX(PaymentSchedule3[INTEREST],1,1):PaymentSchedule3[[#This Row],[INTEREST]]),"")</f>
        <v/>
      </c>
    </row>
    <row r="146" spans="2:11" x14ac:dyDescent="0.25">
      <c r="B146" s="5" t="str">
        <f>IF(LoanIsGood,IF(ROW()-ROW(PaymentSchedule3[[#Headers],[PMT NO]])&gt;ScheduledNumberOfPayments,"",ROW()-ROW(PaymentSchedule3[[#Headers],[PMT NO]])),"")</f>
        <v/>
      </c>
      <c r="C146" s="4" t="str">
        <f>IF(PaymentSchedule3[[#This Row],[PMT NO]]&lt;&gt;"",EOMONTH(LoanStartDate,ROW(PaymentSchedule3[[#This Row],[PMT NO]])-ROW(PaymentSchedule3[[#Headers],[PMT NO]])-2)+DAY(LoanStartDate),"")</f>
        <v/>
      </c>
      <c r="D14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6" s="3" t="str">
        <f>IF(PaymentSchedule3[[#This Row],[PMT NO]]&lt;&gt;"",ScheduledPayment,"")</f>
        <v/>
      </c>
      <c r="F14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6" s="3" t="str">
        <f>IF(PaymentSchedule3[[#This Row],[PMT NO]]&lt;&gt;"",PaymentSchedule3[[#This Row],[TOTAL PAYMENT]]-PaymentSchedule3[[#This Row],[INTEREST]],"")</f>
        <v/>
      </c>
      <c r="I146" s="3" t="str">
        <f>IF(PaymentSchedule3[[#This Row],[PMT NO]]&lt;&gt;"",PaymentSchedule3[[#This Row],[BEGINNING BALANCE]]*(InterestRate/PaymentsPerYear),"")</f>
        <v/>
      </c>
      <c r="J14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6" s="3" t="str">
        <f>IF(PaymentSchedule3[[#This Row],[PMT NO]]&lt;&gt;"",SUM(INDEX(PaymentSchedule3[INTEREST],1,1):PaymentSchedule3[[#This Row],[INTEREST]]),"")</f>
        <v/>
      </c>
    </row>
    <row r="147" spans="2:11" x14ac:dyDescent="0.25">
      <c r="B147" s="5" t="str">
        <f>IF(LoanIsGood,IF(ROW()-ROW(PaymentSchedule3[[#Headers],[PMT NO]])&gt;ScheduledNumberOfPayments,"",ROW()-ROW(PaymentSchedule3[[#Headers],[PMT NO]])),"")</f>
        <v/>
      </c>
      <c r="C147" s="4" t="str">
        <f>IF(PaymentSchedule3[[#This Row],[PMT NO]]&lt;&gt;"",EOMONTH(LoanStartDate,ROW(PaymentSchedule3[[#This Row],[PMT NO]])-ROW(PaymentSchedule3[[#Headers],[PMT NO]])-2)+DAY(LoanStartDate),"")</f>
        <v/>
      </c>
      <c r="D14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7" s="3" t="str">
        <f>IF(PaymentSchedule3[[#This Row],[PMT NO]]&lt;&gt;"",ScheduledPayment,"")</f>
        <v/>
      </c>
      <c r="F14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7" s="3" t="str">
        <f>IF(PaymentSchedule3[[#This Row],[PMT NO]]&lt;&gt;"",PaymentSchedule3[[#This Row],[TOTAL PAYMENT]]-PaymentSchedule3[[#This Row],[INTEREST]],"")</f>
        <v/>
      </c>
      <c r="I147" s="3" t="str">
        <f>IF(PaymentSchedule3[[#This Row],[PMT NO]]&lt;&gt;"",PaymentSchedule3[[#This Row],[BEGINNING BALANCE]]*(InterestRate/PaymentsPerYear),"")</f>
        <v/>
      </c>
      <c r="J14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7" s="3" t="str">
        <f>IF(PaymentSchedule3[[#This Row],[PMT NO]]&lt;&gt;"",SUM(INDEX(PaymentSchedule3[INTEREST],1,1):PaymentSchedule3[[#This Row],[INTEREST]]),"")</f>
        <v/>
      </c>
    </row>
    <row r="148" spans="2:11" x14ac:dyDescent="0.25">
      <c r="B148" s="5" t="str">
        <f>IF(LoanIsGood,IF(ROW()-ROW(PaymentSchedule3[[#Headers],[PMT NO]])&gt;ScheduledNumberOfPayments,"",ROW()-ROW(PaymentSchedule3[[#Headers],[PMT NO]])),"")</f>
        <v/>
      </c>
      <c r="C148" s="4" t="str">
        <f>IF(PaymentSchedule3[[#This Row],[PMT NO]]&lt;&gt;"",EOMONTH(LoanStartDate,ROW(PaymentSchedule3[[#This Row],[PMT NO]])-ROW(PaymentSchedule3[[#Headers],[PMT NO]])-2)+DAY(LoanStartDate),"")</f>
        <v/>
      </c>
      <c r="D14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8" s="3" t="str">
        <f>IF(PaymentSchedule3[[#This Row],[PMT NO]]&lt;&gt;"",ScheduledPayment,"")</f>
        <v/>
      </c>
      <c r="F14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8" s="3" t="str">
        <f>IF(PaymentSchedule3[[#This Row],[PMT NO]]&lt;&gt;"",PaymentSchedule3[[#This Row],[TOTAL PAYMENT]]-PaymentSchedule3[[#This Row],[INTEREST]],"")</f>
        <v/>
      </c>
      <c r="I148" s="3" t="str">
        <f>IF(PaymentSchedule3[[#This Row],[PMT NO]]&lt;&gt;"",PaymentSchedule3[[#This Row],[BEGINNING BALANCE]]*(InterestRate/PaymentsPerYear),"")</f>
        <v/>
      </c>
      <c r="J14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8" s="3" t="str">
        <f>IF(PaymentSchedule3[[#This Row],[PMT NO]]&lt;&gt;"",SUM(INDEX(PaymentSchedule3[INTEREST],1,1):PaymentSchedule3[[#This Row],[INTEREST]]),"")</f>
        <v/>
      </c>
    </row>
    <row r="149" spans="2:11" x14ac:dyDescent="0.25">
      <c r="B149" s="5" t="str">
        <f>IF(LoanIsGood,IF(ROW()-ROW(PaymentSchedule3[[#Headers],[PMT NO]])&gt;ScheduledNumberOfPayments,"",ROW()-ROW(PaymentSchedule3[[#Headers],[PMT NO]])),"")</f>
        <v/>
      </c>
      <c r="C149" s="4" t="str">
        <f>IF(PaymentSchedule3[[#This Row],[PMT NO]]&lt;&gt;"",EOMONTH(LoanStartDate,ROW(PaymentSchedule3[[#This Row],[PMT NO]])-ROW(PaymentSchedule3[[#Headers],[PMT NO]])-2)+DAY(LoanStartDate),"")</f>
        <v/>
      </c>
      <c r="D14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49" s="3" t="str">
        <f>IF(PaymentSchedule3[[#This Row],[PMT NO]]&lt;&gt;"",ScheduledPayment,"")</f>
        <v/>
      </c>
      <c r="F14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4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49" s="3" t="str">
        <f>IF(PaymentSchedule3[[#This Row],[PMT NO]]&lt;&gt;"",PaymentSchedule3[[#This Row],[TOTAL PAYMENT]]-PaymentSchedule3[[#This Row],[INTEREST]],"")</f>
        <v/>
      </c>
      <c r="I149" s="3" t="str">
        <f>IF(PaymentSchedule3[[#This Row],[PMT NO]]&lt;&gt;"",PaymentSchedule3[[#This Row],[BEGINNING BALANCE]]*(InterestRate/PaymentsPerYear),"")</f>
        <v/>
      </c>
      <c r="J14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49" s="3" t="str">
        <f>IF(PaymentSchedule3[[#This Row],[PMT NO]]&lt;&gt;"",SUM(INDEX(PaymentSchedule3[INTEREST],1,1):PaymentSchedule3[[#This Row],[INTEREST]]),"")</f>
        <v/>
      </c>
    </row>
    <row r="150" spans="2:11" x14ac:dyDescent="0.25">
      <c r="B150" s="5" t="str">
        <f>IF(LoanIsGood,IF(ROW()-ROW(PaymentSchedule3[[#Headers],[PMT NO]])&gt;ScheduledNumberOfPayments,"",ROW()-ROW(PaymentSchedule3[[#Headers],[PMT NO]])),"")</f>
        <v/>
      </c>
      <c r="C150" s="4" t="str">
        <f>IF(PaymentSchedule3[[#This Row],[PMT NO]]&lt;&gt;"",EOMONTH(LoanStartDate,ROW(PaymentSchedule3[[#This Row],[PMT NO]])-ROW(PaymentSchedule3[[#Headers],[PMT NO]])-2)+DAY(LoanStartDate),"")</f>
        <v/>
      </c>
      <c r="D15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0" s="3" t="str">
        <f>IF(PaymentSchedule3[[#This Row],[PMT NO]]&lt;&gt;"",ScheduledPayment,"")</f>
        <v/>
      </c>
      <c r="F15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0" s="3" t="str">
        <f>IF(PaymentSchedule3[[#This Row],[PMT NO]]&lt;&gt;"",PaymentSchedule3[[#This Row],[TOTAL PAYMENT]]-PaymentSchedule3[[#This Row],[INTEREST]],"")</f>
        <v/>
      </c>
      <c r="I150" s="3" t="str">
        <f>IF(PaymentSchedule3[[#This Row],[PMT NO]]&lt;&gt;"",PaymentSchedule3[[#This Row],[BEGINNING BALANCE]]*(InterestRate/PaymentsPerYear),"")</f>
        <v/>
      </c>
      <c r="J15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0" s="3" t="str">
        <f>IF(PaymentSchedule3[[#This Row],[PMT NO]]&lt;&gt;"",SUM(INDEX(PaymentSchedule3[INTEREST],1,1):PaymentSchedule3[[#This Row],[INTEREST]]),"")</f>
        <v/>
      </c>
    </row>
    <row r="151" spans="2:11" x14ac:dyDescent="0.25">
      <c r="B151" s="5" t="str">
        <f>IF(LoanIsGood,IF(ROW()-ROW(PaymentSchedule3[[#Headers],[PMT NO]])&gt;ScheduledNumberOfPayments,"",ROW()-ROW(PaymentSchedule3[[#Headers],[PMT NO]])),"")</f>
        <v/>
      </c>
      <c r="C151" s="4" t="str">
        <f>IF(PaymentSchedule3[[#This Row],[PMT NO]]&lt;&gt;"",EOMONTH(LoanStartDate,ROW(PaymentSchedule3[[#This Row],[PMT NO]])-ROW(PaymentSchedule3[[#Headers],[PMT NO]])-2)+DAY(LoanStartDate),"")</f>
        <v/>
      </c>
      <c r="D15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1" s="3" t="str">
        <f>IF(PaymentSchedule3[[#This Row],[PMT NO]]&lt;&gt;"",ScheduledPayment,"")</f>
        <v/>
      </c>
      <c r="F15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1" s="3" t="str">
        <f>IF(PaymentSchedule3[[#This Row],[PMT NO]]&lt;&gt;"",PaymentSchedule3[[#This Row],[TOTAL PAYMENT]]-PaymentSchedule3[[#This Row],[INTEREST]],"")</f>
        <v/>
      </c>
      <c r="I151" s="3" t="str">
        <f>IF(PaymentSchedule3[[#This Row],[PMT NO]]&lt;&gt;"",PaymentSchedule3[[#This Row],[BEGINNING BALANCE]]*(InterestRate/PaymentsPerYear),"")</f>
        <v/>
      </c>
      <c r="J15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1" s="3" t="str">
        <f>IF(PaymentSchedule3[[#This Row],[PMT NO]]&lt;&gt;"",SUM(INDEX(PaymentSchedule3[INTEREST],1,1):PaymentSchedule3[[#This Row],[INTEREST]]),"")</f>
        <v/>
      </c>
    </row>
    <row r="152" spans="2:11" x14ac:dyDescent="0.25">
      <c r="B152" s="5" t="str">
        <f>IF(LoanIsGood,IF(ROW()-ROW(PaymentSchedule3[[#Headers],[PMT NO]])&gt;ScheduledNumberOfPayments,"",ROW()-ROW(PaymentSchedule3[[#Headers],[PMT NO]])),"")</f>
        <v/>
      </c>
      <c r="C152" s="4" t="str">
        <f>IF(PaymentSchedule3[[#This Row],[PMT NO]]&lt;&gt;"",EOMONTH(LoanStartDate,ROW(PaymentSchedule3[[#This Row],[PMT NO]])-ROW(PaymentSchedule3[[#Headers],[PMT NO]])-2)+DAY(LoanStartDate),"")</f>
        <v/>
      </c>
      <c r="D15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2" s="3" t="str">
        <f>IF(PaymentSchedule3[[#This Row],[PMT NO]]&lt;&gt;"",ScheduledPayment,"")</f>
        <v/>
      </c>
      <c r="F15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2" s="3" t="str">
        <f>IF(PaymentSchedule3[[#This Row],[PMT NO]]&lt;&gt;"",PaymentSchedule3[[#This Row],[TOTAL PAYMENT]]-PaymentSchedule3[[#This Row],[INTEREST]],"")</f>
        <v/>
      </c>
      <c r="I152" s="3" t="str">
        <f>IF(PaymentSchedule3[[#This Row],[PMT NO]]&lt;&gt;"",PaymentSchedule3[[#This Row],[BEGINNING BALANCE]]*(InterestRate/PaymentsPerYear),"")</f>
        <v/>
      </c>
      <c r="J15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2" s="3" t="str">
        <f>IF(PaymentSchedule3[[#This Row],[PMT NO]]&lt;&gt;"",SUM(INDEX(PaymentSchedule3[INTEREST],1,1):PaymentSchedule3[[#This Row],[INTEREST]]),"")</f>
        <v/>
      </c>
    </row>
    <row r="153" spans="2:11" x14ac:dyDescent="0.25">
      <c r="B153" s="5" t="str">
        <f>IF(LoanIsGood,IF(ROW()-ROW(PaymentSchedule3[[#Headers],[PMT NO]])&gt;ScheduledNumberOfPayments,"",ROW()-ROW(PaymentSchedule3[[#Headers],[PMT NO]])),"")</f>
        <v/>
      </c>
      <c r="C153" s="4" t="str">
        <f>IF(PaymentSchedule3[[#This Row],[PMT NO]]&lt;&gt;"",EOMONTH(LoanStartDate,ROW(PaymentSchedule3[[#This Row],[PMT NO]])-ROW(PaymentSchedule3[[#Headers],[PMT NO]])-2)+DAY(LoanStartDate),"")</f>
        <v/>
      </c>
      <c r="D15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3" s="3" t="str">
        <f>IF(PaymentSchedule3[[#This Row],[PMT NO]]&lt;&gt;"",ScheduledPayment,"")</f>
        <v/>
      </c>
      <c r="F15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3" s="3" t="str">
        <f>IF(PaymentSchedule3[[#This Row],[PMT NO]]&lt;&gt;"",PaymentSchedule3[[#This Row],[TOTAL PAYMENT]]-PaymentSchedule3[[#This Row],[INTEREST]],"")</f>
        <v/>
      </c>
      <c r="I153" s="3" t="str">
        <f>IF(PaymentSchedule3[[#This Row],[PMT NO]]&lt;&gt;"",PaymentSchedule3[[#This Row],[BEGINNING BALANCE]]*(InterestRate/PaymentsPerYear),"")</f>
        <v/>
      </c>
      <c r="J15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3" s="3" t="str">
        <f>IF(PaymentSchedule3[[#This Row],[PMT NO]]&lt;&gt;"",SUM(INDEX(PaymentSchedule3[INTEREST],1,1):PaymentSchedule3[[#This Row],[INTEREST]]),"")</f>
        <v/>
      </c>
    </row>
    <row r="154" spans="2:11" x14ac:dyDescent="0.25">
      <c r="B154" s="5" t="str">
        <f>IF(LoanIsGood,IF(ROW()-ROW(PaymentSchedule3[[#Headers],[PMT NO]])&gt;ScheduledNumberOfPayments,"",ROW()-ROW(PaymentSchedule3[[#Headers],[PMT NO]])),"")</f>
        <v/>
      </c>
      <c r="C154" s="4" t="str">
        <f>IF(PaymentSchedule3[[#This Row],[PMT NO]]&lt;&gt;"",EOMONTH(LoanStartDate,ROW(PaymentSchedule3[[#This Row],[PMT NO]])-ROW(PaymentSchedule3[[#Headers],[PMT NO]])-2)+DAY(LoanStartDate),"")</f>
        <v/>
      </c>
      <c r="D15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4" s="3" t="str">
        <f>IF(PaymentSchedule3[[#This Row],[PMT NO]]&lt;&gt;"",ScheduledPayment,"")</f>
        <v/>
      </c>
      <c r="F15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4" s="3" t="str">
        <f>IF(PaymentSchedule3[[#This Row],[PMT NO]]&lt;&gt;"",PaymentSchedule3[[#This Row],[TOTAL PAYMENT]]-PaymentSchedule3[[#This Row],[INTEREST]],"")</f>
        <v/>
      </c>
      <c r="I154" s="3" t="str">
        <f>IF(PaymentSchedule3[[#This Row],[PMT NO]]&lt;&gt;"",PaymentSchedule3[[#This Row],[BEGINNING BALANCE]]*(InterestRate/PaymentsPerYear),"")</f>
        <v/>
      </c>
      <c r="J15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4" s="3" t="str">
        <f>IF(PaymentSchedule3[[#This Row],[PMT NO]]&lt;&gt;"",SUM(INDEX(PaymentSchedule3[INTEREST],1,1):PaymentSchedule3[[#This Row],[INTEREST]]),"")</f>
        <v/>
      </c>
    </row>
    <row r="155" spans="2:11" x14ac:dyDescent="0.25">
      <c r="B155" s="5" t="str">
        <f>IF(LoanIsGood,IF(ROW()-ROW(PaymentSchedule3[[#Headers],[PMT NO]])&gt;ScheduledNumberOfPayments,"",ROW()-ROW(PaymentSchedule3[[#Headers],[PMT NO]])),"")</f>
        <v/>
      </c>
      <c r="C155" s="4" t="str">
        <f>IF(PaymentSchedule3[[#This Row],[PMT NO]]&lt;&gt;"",EOMONTH(LoanStartDate,ROW(PaymentSchedule3[[#This Row],[PMT NO]])-ROW(PaymentSchedule3[[#Headers],[PMT NO]])-2)+DAY(LoanStartDate),"")</f>
        <v/>
      </c>
      <c r="D15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5" s="3" t="str">
        <f>IF(PaymentSchedule3[[#This Row],[PMT NO]]&lt;&gt;"",ScheduledPayment,"")</f>
        <v/>
      </c>
      <c r="F15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5" s="3" t="str">
        <f>IF(PaymentSchedule3[[#This Row],[PMT NO]]&lt;&gt;"",PaymentSchedule3[[#This Row],[TOTAL PAYMENT]]-PaymentSchedule3[[#This Row],[INTEREST]],"")</f>
        <v/>
      </c>
      <c r="I155" s="3" t="str">
        <f>IF(PaymentSchedule3[[#This Row],[PMT NO]]&lt;&gt;"",PaymentSchedule3[[#This Row],[BEGINNING BALANCE]]*(InterestRate/PaymentsPerYear),"")</f>
        <v/>
      </c>
      <c r="J15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5" s="3" t="str">
        <f>IF(PaymentSchedule3[[#This Row],[PMT NO]]&lt;&gt;"",SUM(INDEX(PaymentSchedule3[INTEREST],1,1):PaymentSchedule3[[#This Row],[INTEREST]]),"")</f>
        <v/>
      </c>
    </row>
    <row r="156" spans="2:11" x14ac:dyDescent="0.25">
      <c r="B156" s="5" t="str">
        <f>IF(LoanIsGood,IF(ROW()-ROW(PaymentSchedule3[[#Headers],[PMT NO]])&gt;ScheduledNumberOfPayments,"",ROW()-ROW(PaymentSchedule3[[#Headers],[PMT NO]])),"")</f>
        <v/>
      </c>
      <c r="C156" s="4" t="str">
        <f>IF(PaymentSchedule3[[#This Row],[PMT NO]]&lt;&gt;"",EOMONTH(LoanStartDate,ROW(PaymentSchedule3[[#This Row],[PMT NO]])-ROW(PaymentSchedule3[[#Headers],[PMT NO]])-2)+DAY(LoanStartDate),"")</f>
        <v/>
      </c>
      <c r="D15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6" s="3" t="str">
        <f>IF(PaymentSchedule3[[#This Row],[PMT NO]]&lt;&gt;"",ScheduledPayment,"")</f>
        <v/>
      </c>
      <c r="F15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6" s="3" t="str">
        <f>IF(PaymentSchedule3[[#This Row],[PMT NO]]&lt;&gt;"",PaymentSchedule3[[#This Row],[TOTAL PAYMENT]]-PaymentSchedule3[[#This Row],[INTEREST]],"")</f>
        <v/>
      </c>
      <c r="I156" s="3" t="str">
        <f>IF(PaymentSchedule3[[#This Row],[PMT NO]]&lt;&gt;"",PaymentSchedule3[[#This Row],[BEGINNING BALANCE]]*(InterestRate/PaymentsPerYear),"")</f>
        <v/>
      </c>
      <c r="J15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6" s="3" t="str">
        <f>IF(PaymentSchedule3[[#This Row],[PMT NO]]&lt;&gt;"",SUM(INDEX(PaymentSchedule3[INTEREST],1,1):PaymentSchedule3[[#This Row],[INTEREST]]),"")</f>
        <v/>
      </c>
    </row>
    <row r="157" spans="2:11" x14ac:dyDescent="0.25">
      <c r="B157" s="5" t="str">
        <f>IF(LoanIsGood,IF(ROW()-ROW(PaymentSchedule3[[#Headers],[PMT NO]])&gt;ScheduledNumberOfPayments,"",ROW()-ROW(PaymentSchedule3[[#Headers],[PMT NO]])),"")</f>
        <v/>
      </c>
      <c r="C157" s="4" t="str">
        <f>IF(PaymentSchedule3[[#This Row],[PMT NO]]&lt;&gt;"",EOMONTH(LoanStartDate,ROW(PaymentSchedule3[[#This Row],[PMT NO]])-ROW(PaymentSchedule3[[#Headers],[PMT NO]])-2)+DAY(LoanStartDate),"")</f>
        <v/>
      </c>
      <c r="D15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7" s="3" t="str">
        <f>IF(PaymentSchedule3[[#This Row],[PMT NO]]&lt;&gt;"",ScheduledPayment,"")</f>
        <v/>
      </c>
      <c r="F15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7" s="3" t="str">
        <f>IF(PaymentSchedule3[[#This Row],[PMT NO]]&lt;&gt;"",PaymentSchedule3[[#This Row],[TOTAL PAYMENT]]-PaymentSchedule3[[#This Row],[INTEREST]],"")</f>
        <v/>
      </c>
      <c r="I157" s="3" t="str">
        <f>IF(PaymentSchedule3[[#This Row],[PMT NO]]&lt;&gt;"",PaymentSchedule3[[#This Row],[BEGINNING BALANCE]]*(InterestRate/PaymentsPerYear),"")</f>
        <v/>
      </c>
      <c r="J15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7" s="3" t="str">
        <f>IF(PaymentSchedule3[[#This Row],[PMT NO]]&lt;&gt;"",SUM(INDEX(PaymentSchedule3[INTEREST],1,1):PaymentSchedule3[[#This Row],[INTEREST]]),"")</f>
        <v/>
      </c>
    </row>
    <row r="158" spans="2:11" x14ac:dyDescent="0.25">
      <c r="B158" s="5" t="str">
        <f>IF(LoanIsGood,IF(ROW()-ROW(PaymentSchedule3[[#Headers],[PMT NO]])&gt;ScheduledNumberOfPayments,"",ROW()-ROW(PaymentSchedule3[[#Headers],[PMT NO]])),"")</f>
        <v/>
      </c>
      <c r="C158" s="4" t="str">
        <f>IF(PaymentSchedule3[[#This Row],[PMT NO]]&lt;&gt;"",EOMONTH(LoanStartDate,ROW(PaymentSchedule3[[#This Row],[PMT NO]])-ROW(PaymentSchedule3[[#Headers],[PMT NO]])-2)+DAY(LoanStartDate),"")</f>
        <v/>
      </c>
      <c r="D15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8" s="3" t="str">
        <f>IF(PaymentSchedule3[[#This Row],[PMT NO]]&lt;&gt;"",ScheduledPayment,"")</f>
        <v/>
      </c>
      <c r="F15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8" s="3" t="str">
        <f>IF(PaymentSchedule3[[#This Row],[PMT NO]]&lt;&gt;"",PaymentSchedule3[[#This Row],[TOTAL PAYMENT]]-PaymentSchedule3[[#This Row],[INTEREST]],"")</f>
        <v/>
      </c>
      <c r="I158" s="3" t="str">
        <f>IF(PaymentSchedule3[[#This Row],[PMT NO]]&lt;&gt;"",PaymentSchedule3[[#This Row],[BEGINNING BALANCE]]*(InterestRate/PaymentsPerYear),"")</f>
        <v/>
      </c>
      <c r="J15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8" s="3" t="str">
        <f>IF(PaymentSchedule3[[#This Row],[PMT NO]]&lt;&gt;"",SUM(INDEX(PaymentSchedule3[INTEREST],1,1):PaymentSchedule3[[#This Row],[INTEREST]]),"")</f>
        <v/>
      </c>
    </row>
    <row r="159" spans="2:11" x14ac:dyDescent="0.25">
      <c r="B159" s="5" t="str">
        <f>IF(LoanIsGood,IF(ROW()-ROW(PaymentSchedule3[[#Headers],[PMT NO]])&gt;ScheduledNumberOfPayments,"",ROW()-ROW(PaymentSchedule3[[#Headers],[PMT NO]])),"")</f>
        <v/>
      </c>
      <c r="C159" s="4" t="str">
        <f>IF(PaymentSchedule3[[#This Row],[PMT NO]]&lt;&gt;"",EOMONTH(LoanStartDate,ROW(PaymentSchedule3[[#This Row],[PMT NO]])-ROW(PaymentSchedule3[[#Headers],[PMT NO]])-2)+DAY(LoanStartDate),"")</f>
        <v/>
      </c>
      <c r="D15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59" s="3" t="str">
        <f>IF(PaymentSchedule3[[#This Row],[PMT NO]]&lt;&gt;"",ScheduledPayment,"")</f>
        <v/>
      </c>
      <c r="F15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5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59" s="3" t="str">
        <f>IF(PaymentSchedule3[[#This Row],[PMT NO]]&lt;&gt;"",PaymentSchedule3[[#This Row],[TOTAL PAYMENT]]-PaymentSchedule3[[#This Row],[INTEREST]],"")</f>
        <v/>
      </c>
      <c r="I159" s="3" t="str">
        <f>IF(PaymentSchedule3[[#This Row],[PMT NO]]&lt;&gt;"",PaymentSchedule3[[#This Row],[BEGINNING BALANCE]]*(InterestRate/PaymentsPerYear),"")</f>
        <v/>
      </c>
      <c r="J15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59" s="3" t="str">
        <f>IF(PaymentSchedule3[[#This Row],[PMT NO]]&lt;&gt;"",SUM(INDEX(PaymentSchedule3[INTEREST],1,1):PaymentSchedule3[[#This Row],[INTEREST]]),"")</f>
        <v/>
      </c>
    </row>
    <row r="160" spans="2:11" x14ac:dyDescent="0.25">
      <c r="B160" s="5" t="str">
        <f>IF(LoanIsGood,IF(ROW()-ROW(PaymentSchedule3[[#Headers],[PMT NO]])&gt;ScheduledNumberOfPayments,"",ROW()-ROW(PaymentSchedule3[[#Headers],[PMT NO]])),"")</f>
        <v/>
      </c>
      <c r="C160" s="4" t="str">
        <f>IF(PaymentSchedule3[[#This Row],[PMT NO]]&lt;&gt;"",EOMONTH(LoanStartDate,ROW(PaymentSchedule3[[#This Row],[PMT NO]])-ROW(PaymentSchedule3[[#Headers],[PMT NO]])-2)+DAY(LoanStartDate),"")</f>
        <v/>
      </c>
      <c r="D16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0" s="3" t="str">
        <f>IF(PaymentSchedule3[[#This Row],[PMT NO]]&lt;&gt;"",ScheduledPayment,"")</f>
        <v/>
      </c>
      <c r="F16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0" s="3" t="str">
        <f>IF(PaymentSchedule3[[#This Row],[PMT NO]]&lt;&gt;"",PaymentSchedule3[[#This Row],[TOTAL PAYMENT]]-PaymentSchedule3[[#This Row],[INTEREST]],"")</f>
        <v/>
      </c>
      <c r="I160" s="3" t="str">
        <f>IF(PaymentSchedule3[[#This Row],[PMT NO]]&lt;&gt;"",PaymentSchedule3[[#This Row],[BEGINNING BALANCE]]*(InterestRate/PaymentsPerYear),"")</f>
        <v/>
      </c>
      <c r="J16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0" s="3" t="str">
        <f>IF(PaymentSchedule3[[#This Row],[PMT NO]]&lt;&gt;"",SUM(INDEX(PaymentSchedule3[INTEREST],1,1):PaymentSchedule3[[#This Row],[INTEREST]]),"")</f>
        <v/>
      </c>
    </row>
    <row r="161" spans="2:11" x14ac:dyDescent="0.25">
      <c r="B161" s="5" t="str">
        <f>IF(LoanIsGood,IF(ROW()-ROW(PaymentSchedule3[[#Headers],[PMT NO]])&gt;ScheduledNumberOfPayments,"",ROW()-ROW(PaymentSchedule3[[#Headers],[PMT NO]])),"")</f>
        <v/>
      </c>
      <c r="C161" s="4" t="str">
        <f>IF(PaymentSchedule3[[#This Row],[PMT NO]]&lt;&gt;"",EOMONTH(LoanStartDate,ROW(PaymentSchedule3[[#This Row],[PMT NO]])-ROW(PaymentSchedule3[[#Headers],[PMT NO]])-2)+DAY(LoanStartDate),"")</f>
        <v/>
      </c>
      <c r="D16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1" s="3" t="str">
        <f>IF(PaymentSchedule3[[#This Row],[PMT NO]]&lt;&gt;"",ScheduledPayment,"")</f>
        <v/>
      </c>
      <c r="F16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1" s="3" t="str">
        <f>IF(PaymentSchedule3[[#This Row],[PMT NO]]&lt;&gt;"",PaymentSchedule3[[#This Row],[TOTAL PAYMENT]]-PaymentSchedule3[[#This Row],[INTEREST]],"")</f>
        <v/>
      </c>
      <c r="I161" s="3" t="str">
        <f>IF(PaymentSchedule3[[#This Row],[PMT NO]]&lt;&gt;"",PaymentSchedule3[[#This Row],[BEGINNING BALANCE]]*(InterestRate/PaymentsPerYear),"")</f>
        <v/>
      </c>
      <c r="J16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1" s="3" t="str">
        <f>IF(PaymentSchedule3[[#This Row],[PMT NO]]&lt;&gt;"",SUM(INDEX(PaymentSchedule3[INTEREST],1,1):PaymentSchedule3[[#This Row],[INTEREST]]),"")</f>
        <v/>
      </c>
    </row>
    <row r="162" spans="2:11" x14ac:dyDescent="0.25">
      <c r="B162" s="5" t="str">
        <f>IF(LoanIsGood,IF(ROW()-ROW(PaymentSchedule3[[#Headers],[PMT NO]])&gt;ScheduledNumberOfPayments,"",ROW()-ROW(PaymentSchedule3[[#Headers],[PMT NO]])),"")</f>
        <v/>
      </c>
      <c r="C162" s="4" t="str">
        <f>IF(PaymentSchedule3[[#This Row],[PMT NO]]&lt;&gt;"",EOMONTH(LoanStartDate,ROW(PaymentSchedule3[[#This Row],[PMT NO]])-ROW(PaymentSchedule3[[#Headers],[PMT NO]])-2)+DAY(LoanStartDate),"")</f>
        <v/>
      </c>
      <c r="D16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2" s="3" t="str">
        <f>IF(PaymentSchedule3[[#This Row],[PMT NO]]&lt;&gt;"",ScheduledPayment,"")</f>
        <v/>
      </c>
      <c r="F16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2" s="3" t="str">
        <f>IF(PaymentSchedule3[[#This Row],[PMT NO]]&lt;&gt;"",PaymentSchedule3[[#This Row],[TOTAL PAYMENT]]-PaymentSchedule3[[#This Row],[INTEREST]],"")</f>
        <v/>
      </c>
      <c r="I162" s="3" t="str">
        <f>IF(PaymentSchedule3[[#This Row],[PMT NO]]&lt;&gt;"",PaymentSchedule3[[#This Row],[BEGINNING BALANCE]]*(InterestRate/PaymentsPerYear),"")</f>
        <v/>
      </c>
      <c r="J16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2" s="3" t="str">
        <f>IF(PaymentSchedule3[[#This Row],[PMT NO]]&lt;&gt;"",SUM(INDEX(PaymentSchedule3[INTEREST],1,1):PaymentSchedule3[[#This Row],[INTEREST]]),"")</f>
        <v/>
      </c>
    </row>
    <row r="163" spans="2:11" x14ac:dyDescent="0.25">
      <c r="B163" s="5" t="str">
        <f>IF(LoanIsGood,IF(ROW()-ROW(PaymentSchedule3[[#Headers],[PMT NO]])&gt;ScheduledNumberOfPayments,"",ROW()-ROW(PaymentSchedule3[[#Headers],[PMT NO]])),"")</f>
        <v/>
      </c>
      <c r="C163" s="4" t="str">
        <f>IF(PaymentSchedule3[[#This Row],[PMT NO]]&lt;&gt;"",EOMONTH(LoanStartDate,ROW(PaymentSchedule3[[#This Row],[PMT NO]])-ROW(PaymentSchedule3[[#Headers],[PMT NO]])-2)+DAY(LoanStartDate),"")</f>
        <v/>
      </c>
      <c r="D16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3" s="3" t="str">
        <f>IF(PaymentSchedule3[[#This Row],[PMT NO]]&lt;&gt;"",ScheduledPayment,"")</f>
        <v/>
      </c>
      <c r="F16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3" s="3" t="str">
        <f>IF(PaymentSchedule3[[#This Row],[PMT NO]]&lt;&gt;"",PaymentSchedule3[[#This Row],[TOTAL PAYMENT]]-PaymentSchedule3[[#This Row],[INTEREST]],"")</f>
        <v/>
      </c>
      <c r="I163" s="3" t="str">
        <f>IF(PaymentSchedule3[[#This Row],[PMT NO]]&lt;&gt;"",PaymentSchedule3[[#This Row],[BEGINNING BALANCE]]*(InterestRate/PaymentsPerYear),"")</f>
        <v/>
      </c>
      <c r="J16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3" s="3" t="str">
        <f>IF(PaymentSchedule3[[#This Row],[PMT NO]]&lt;&gt;"",SUM(INDEX(PaymentSchedule3[INTEREST],1,1):PaymentSchedule3[[#This Row],[INTEREST]]),"")</f>
        <v/>
      </c>
    </row>
    <row r="164" spans="2:11" x14ac:dyDescent="0.25">
      <c r="B164" s="5" t="str">
        <f>IF(LoanIsGood,IF(ROW()-ROW(PaymentSchedule3[[#Headers],[PMT NO]])&gt;ScheduledNumberOfPayments,"",ROW()-ROW(PaymentSchedule3[[#Headers],[PMT NO]])),"")</f>
        <v/>
      </c>
      <c r="C164" s="4" t="str">
        <f>IF(PaymentSchedule3[[#This Row],[PMT NO]]&lt;&gt;"",EOMONTH(LoanStartDate,ROW(PaymentSchedule3[[#This Row],[PMT NO]])-ROW(PaymentSchedule3[[#Headers],[PMT NO]])-2)+DAY(LoanStartDate),"")</f>
        <v/>
      </c>
      <c r="D16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4" s="3" t="str">
        <f>IF(PaymentSchedule3[[#This Row],[PMT NO]]&lt;&gt;"",ScheduledPayment,"")</f>
        <v/>
      </c>
      <c r="F16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4" s="3" t="str">
        <f>IF(PaymentSchedule3[[#This Row],[PMT NO]]&lt;&gt;"",PaymentSchedule3[[#This Row],[TOTAL PAYMENT]]-PaymentSchedule3[[#This Row],[INTEREST]],"")</f>
        <v/>
      </c>
      <c r="I164" s="3" t="str">
        <f>IF(PaymentSchedule3[[#This Row],[PMT NO]]&lt;&gt;"",PaymentSchedule3[[#This Row],[BEGINNING BALANCE]]*(InterestRate/PaymentsPerYear),"")</f>
        <v/>
      </c>
      <c r="J16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4" s="3" t="str">
        <f>IF(PaymentSchedule3[[#This Row],[PMT NO]]&lt;&gt;"",SUM(INDEX(PaymentSchedule3[INTEREST],1,1):PaymentSchedule3[[#This Row],[INTEREST]]),"")</f>
        <v/>
      </c>
    </row>
    <row r="165" spans="2:11" x14ac:dyDescent="0.25">
      <c r="B165" s="5" t="str">
        <f>IF(LoanIsGood,IF(ROW()-ROW(PaymentSchedule3[[#Headers],[PMT NO]])&gt;ScheduledNumberOfPayments,"",ROW()-ROW(PaymentSchedule3[[#Headers],[PMT NO]])),"")</f>
        <v/>
      </c>
      <c r="C165" s="4" t="str">
        <f>IF(PaymentSchedule3[[#This Row],[PMT NO]]&lt;&gt;"",EOMONTH(LoanStartDate,ROW(PaymentSchedule3[[#This Row],[PMT NO]])-ROW(PaymentSchedule3[[#Headers],[PMT NO]])-2)+DAY(LoanStartDate),"")</f>
        <v/>
      </c>
      <c r="D16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5" s="3" t="str">
        <f>IF(PaymentSchedule3[[#This Row],[PMT NO]]&lt;&gt;"",ScheduledPayment,"")</f>
        <v/>
      </c>
      <c r="F16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5" s="3" t="str">
        <f>IF(PaymentSchedule3[[#This Row],[PMT NO]]&lt;&gt;"",PaymentSchedule3[[#This Row],[TOTAL PAYMENT]]-PaymentSchedule3[[#This Row],[INTEREST]],"")</f>
        <v/>
      </c>
      <c r="I165" s="3" t="str">
        <f>IF(PaymentSchedule3[[#This Row],[PMT NO]]&lt;&gt;"",PaymentSchedule3[[#This Row],[BEGINNING BALANCE]]*(InterestRate/PaymentsPerYear),"")</f>
        <v/>
      </c>
      <c r="J16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5" s="3" t="str">
        <f>IF(PaymentSchedule3[[#This Row],[PMT NO]]&lt;&gt;"",SUM(INDEX(PaymentSchedule3[INTEREST],1,1):PaymentSchedule3[[#This Row],[INTEREST]]),"")</f>
        <v/>
      </c>
    </row>
    <row r="166" spans="2:11" x14ac:dyDescent="0.25">
      <c r="B166" s="5" t="str">
        <f>IF(LoanIsGood,IF(ROW()-ROW(PaymentSchedule3[[#Headers],[PMT NO]])&gt;ScheduledNumberOfPayments,"",ROW()-ROW(PaymentSchedule3[[#Headers],[PMT NO]])),"")</f>
        <v/>
      </c>
      <c r="C166" s="4" t="str">
        <f>IF(PaymentSchedule3[[#This Row],[PMT NO]]&lt;&gt;"",EOMONTH(LoanStartDate,ROW(PaymentSchedule3[[#This Row],[PMT NO]])-ROW(PaymentSchedule3[[#Headers],[PMT NO]])-2)+DAY(LoanStartDate),"")</f>
        <v/>
      </c>
      <c r="D16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6" s="3" t="str">
        <f>IF(PaymentSchedule3[[#This Row],[PMT NO]]&lt;&gt;"",ScheduledPayment,"")</f>
        <v/>
      </c>
      <c r="F16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6" s="3" t="str">
        <f>IF(PaymentSchedule3[[#This Row],[PMT NO]]&lt;&gt;"",PaymentSchedule3[[#This Row],[TOTAL PAYMENT]]-PaymentSchedule3[[#This Row],[INTEREST]],"")</f>
        <v/>
      </c>
      <c r="I166" s="3" t="str">
        <f>IF(PaymentSchedule3[[#This Row],[PMT NO]]&lt;&gt;"",PaymentSchedule3[[#This Row],[BEGINNING BALANCE]]*(InterestRate/PaymentsPerYear),"")</f>
        <v/>
      </c>
      <c r="J16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6" s="3" t="str">
        <f>IF(PaymentSchedule3[[#This Row],[PMT NO]]&lt;&gt;"",SUM(INDEX(PaymentSchedule3[INTEREST],1,1):PaymentSchedule3[[#This Row],[INTEREST]]),"")</f>
        <v/>
      </c>
    </row>
    <row r="167" spans="2:11" x14ac:dyDescent="0.25">
      <c r="B167" s="5" t="str">
        <f>IF(LoanIsGood,IF(ROW()-ROW(PaymentSchedule3[[#Headers],[PMT NO]])&gt;ScheduledNumberOfPayments,"",ROW()-ROW(PaymentSchedule3[[#Headers],[PMT NO]])),"")</f>
        <v/>
      </c>
      <c r="C167" s="4" t="str">
        <f>IF(PaymentSchedule3[[#This Row],[PMT NO]]&lt;&gt;"",EOMONTH(LoanStartDate,ROW(PaymentSchedule3[[#This Row],[PMT NO]])-ROW(PaymentSchedule3[[#Headers],[PMT NO]])-2)+DAY(LoanStartDate),"")</f>
        <v/>
      </c>
      <c r="D16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7" s="3" t="str">
        <f>IF(PaymentSchedule3[[#This Row],[PMT NO]]&lt;&gt;"",ScheduledPayment,"")</f>
        <v/>
      </c>
      <c r="F16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7" s="3" t="str">
        <f>IF(PaymentSchedule3[[#This Row],[PMT NO]]&lt;&gt;"",PaymentSchedule3[[#This Row],[TOTAL PAYMENT]]-PaymentSchedule3[[#This Row],[INTEREST]],"")</f>
        <v/>
      </c>
      <c r="I167" s="3" t="str">
        <f>IF(PaymentSchedule3[[#This Row],[PMT NO]]&lt;&gt;"",PaymentSchedule3[[#This Row],[BEGINNING BALANCE]]*(InterestRate/PaymentsPerYear),"")</f>
        <v/>
      </c>
      <c r="J16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7" s="3" t="str">
        <f>IF(PaymentSchedule3[[#This Row],[PMT NO]]&lt;&gt;"",SUM(INDEX(PaymentSchedule3[INTEREST],1,1):PaymentSchedule3[[#This Row],[INTEREST]]),"")</f>
        <v/>
      </c>
    </row>
    <row r="168" spans="2:11" x14ac:dyDescent="0.25">
      <c r="B168" s="5" t="str">
        <f>IF(LoanIsGood,IF(ROW()-ROW(PaymentSchedule3[[#Headers],[PMT NO]])&gt;ScheduledNumberOfPayments,"",ROW()-ROW(PaymentSchedule3[[#Headers],[PMT NO]])),"")</f>
        <v/>
      </c>
      <c r="C168" s="4" t="str">
        <f>IF(PaymentSchedule3[[#This Row],[PMT NO]]&lt;&gt;"",EOMONTH(LoanStartDate,ROW(PaymentSchedule3[[#This Row],[PMT NO]])-ROW(PaymentSchedule3[[#Headers],[PMT NO]])-2)+DAY(LoanStartDate),"")</f>
        <v/>
      </c>
      <c r="D16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8" s="3" t="str">
        <f>IF(PaymentSchedule3[[#This Row],[PMT NO]]&lt;&gt;"",ScheduledPayment,"")</f>
        <v/>
      </c>
      <c r="F16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8" s="3" t="str">
        <f>IF(PaymentSchedule3[[#This Row],[PMT NO]]&lt;&gt;"",PaymentSchedule3[[#This Row],[TOTAL PAYMENT]]-PaymentSchedule3[[#This Row],[INTEREST]],"")</f>
        <v/>
      </c>
      <c r="I168" s="3" t="str">
        <f>IF(PaymentSchedule3[[#This Row],[PMT NO]]&lt;&gt;"",PaymentSchedule3[[#This Row],[BEGINNING BALANCE]]*(InterestRate/PaymentsPerYear),"")</f>
        <v/>
      </c>
      <c r="J16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8" s="3" t="str">
        <f>IF(PaymentSchedule3[[#This Row],[PMT NO]]&lt;&gt;"",SUM(INDEX(PaymentSchedule3[INTEREST],1,1):PaymentSchedule3[[#This Row],[INTEREST]]),"")</f>
        <v/>
      </c>
    </row>
    <row r="169" spans="2:11" x14ac:dyDescent="0.25">
      <c r="B169" s="5" t="str">
        <f>IF(LoanIsGood,IF(ROW()-ROW(PaymentSchedule3[[#Headers],[PMT NO]])&gt;ScheduledNumberOfPayments,"",ROW()-ROW(PaymentSchedule3[[#Headers],[PMT NO]])),"")</f>
        <v/>
      </c>
      <c r="C169" s="4" t="str">
        <f>IF(PaymentSchedule3[[#This Row],[PMT NO]]&lt;&gt;"",EOMONTH(LoanStartDate,ROW(PaymentSchedule3[[#This Row],[PMT NO]])-ROW(PaymentSchedule3[[#Headers],[PMT NO]])-2)+DAY(LoanStartDate),"")</f>
        <v/>
      </c>
      <c r="D16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69" s="3" t="str">
        <f>IF(PaymentSchedule3[[#This Row],[PMT NO]]&lt;&gt;"",ScheduledPayment,"")</f>
        <v/>
      </c>
      <c r="F16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6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69" s="3" t="str">
        <f>IF(PaymentSchedule3[[#This Row],[PMT NO]]&lt;&gt;"",PaymentSchedule3[[#This Row],[TOTAL PAYMENT]]-PaymentSchedule3[[#This Row],[INTEREST]],"")</f>
        <v/>
      </c>
      <c r="I169" s="3" t="str">
        <f>IF(PaymentSchedule3[[#This Row],[PMT NO]]&lt;&gt;"",PaymentSchedule3[[#This Row],[BEGINNING BALANCE]]*(InterestRate/PaymentsPerYear),"")</f>
        <v/>
      </c>
      <c r="J16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69" s="3" t="str">
        <f>IF(PaymentSchedule3[[#This Row],[PMT NO]]&lt;&gt;"",SUM(INDEX(PaymentSchedule3[INTEREST],1,1):PaymentSchedule3[[#This Row],[INTEREST]]),"")</f>
        <v/>
      </c>
    </row>
    <row r="170" spans="2:11" x14ac:dyDescent="0.25">
      <c r="B170" s="5" t="str">
        <f>IF(LoanIsGood,IF(ROW()-ROW(PaymentSchedule3[[#Headers],[PMT NO]])&gt;ScheduledNumberOfPayments,"",ROW()-ROW(PaymentSchedule3[[#Headers],[PMT NO]])),"")</f>
        <v/>
      </c>
      <c r="C170" s="4" t="str">
        <f>IF(PaymentSchedule3[[#This Row],[PMT NO]]&lt;&gt;"",EOMONTH(LoanStartDate,ROW(PaymentSchedule3[[#This Row],[PMT NO]])-ROW(PaymentSchedule3[[#Headers],[PMT NO]])-2)+DAY(LoanStartDate),"")</f>
        <v/>
      </c>
      <c r="D17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0" s="3" t="str">
        <f>IF(PaymentSchedule3[[#This Row],[PMT NO]]&lt;&gt;"",ScheduledPayment,"")</f>
        <v/>
      </c>
      <c r="F17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0" s="3" t="str">
        <f>IF(PaymentSchedule3[[#This Row],[PMT NO]]&lt;&gt;"",PaymentSchedule3[[#This Row],[TOTAL PAYMENT]]-PaymentSchedule3[[#This Row],[INTEREST]],"")</f>
        <v/>
      </c>
      <c r="I170" s="3" t="str">
        <f>IF(PaymentSchedule3[[#This Row],[PMT NO]]&lt;&gt;"",PaymentSchedule3[[#This Row],[BEGINNING BALANCE]]*(InterestRate/PaymentsPerYear),"")</f>
        <v/>
      </c>
      <c r="J17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0" s="3" t="str">
        <f>IF(PaymentSchedule3[[#This Row],[PMT NO]]&lt;&gt;"",SUM(INDEX(PaymentSchedule3[INTEREST],1,1):PaymentSchedule3[[#This Row],[INTEREST]]),"")</f>
        <v/>
      </c>
    </row>
    <row r="171" spans="2:11" x14ac:dyDescent="0.25">
      <c r="B171" s="5" t="str">
        <f>IF(LoanIsGood,IF(ROW()-ROW(PaymentSchedule3[[#Headers],[PMT NO]])&gt;ScheduledNumberOfPayments,"",ROW()-ROW(PaymentSchedule3[[#Headers],[PMT NO]])),"")</f>
        <v/>
      </c>
      <c r="C171" s="4" t="str">
        <f>IF(PaymentSchedule3[[#This Row],[PMT NO]]&lt;&gt;"",EOMONTH(LoanStartDate,ROW(PaymentSchedule3[[#This Row],[PMT NO]])-ROW(PaymentSchedule3[[#Headers],[PMT NO]])-2)+DAY(LoanStartDate),"")</f>
        <v/>
      </c>
      <c r="D17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1" s="3" t="str">
        <f>IF(PaymentSchedule3[[#This Row],[PMT NO]]&lt;&gt;"",ScheduledPayment,"")</f>
        <v/>
      </c>
      <c r="F17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1" s="3" t="str">
        <f>IF(PaymentSchedule3[[#This Row],[PMT NO]]&lt;&gt;"",PaymentSchedule3[[#This Row],[TOTAL PAYMENT]]-PaymentSchedule3[[#This Row],[INTEREST]],"")</f>
        <v/>
      </c>
      <c r="I171" s="3" t="str">
        <f>IF(PaymentSchedule3[[#This Row],[PMT NO]]&lt;&gt;"",PaymentSchedule3[[#This Row],[BEGINNING BALANCE]]*(InterestRate/PaymentsPerYear),"")</f>
        <v/>
      </c>
      <c r="J17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1" s="3" t="str">
        <f>IF(PaymentSchedule3[[#This Row],[PMT NO]]&lt;&gt;"",SUM(INDEX(PaymentSchedule3[INTEREST],1,1):PaymentSchedule3[[#This Row],[INTEREST]]),"")</f>
        <v/>
      </c>
    </row>
    <row r="172" spans="2:11" x14ac:dyDescent="0.25">
      <c r="B172" s="5" t="str">
        <f>IF(LoanIsGood,IF(ROW()-ROW(PaymentSchedule3[[#Headers],[PMT NO]])&gt;ScheduledNumberOfPayments,"",ROW()-ROW(PaymentSchedule3[[#Headers],[PMT NO]])),"")</f>
        <v/>
      </c>
      <c r="C172" s="4" t="str">
        <f>IF(PaymentSchedule3[[#This Row],[PMT NO]]&lt;&gt;"",EOMONTH(LoanStartDate,ROW(PaymentSchedule3[[#This Row],[PMT NO]])-ROW(PaymentSchedule3[[#Headers],[PMT NO]])-2)+DAY(LoanStartDate),"")</f>
        <v/>
      </c>
      <c r="D17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2" s="3" t="str">
        <f>IF(PaymentSchedule3[[#This Row],[PMT NO]]&lt;&gt;"",ScheduledPayment,"")</f>
        <v/>
      </c>
      <c r="F17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2" s="3" t="str">
        <f>IF(PaymentSchedule3[[#This Row],[PMT NO]]&lt;&gt;"",PaymentSchedule3[[#This Row],[TOTAL PAYMENT]]-PaymentSchedule3[[#This Row],[INTEREST]],"")</f>
        <v/>
      </c>
      <c r="I172" s="3" t="str">
        <f>IF(PaymentSchedule3[[#This Row],[PMT NO]]&lt;&gt;"",PaymentSchedule3[[#This Row],[BEGINNING BALANCE]]*(InterestRate/PaymentsPerYear),"")</f>
        <v/>
      </c>
      <c r="J17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2" s="3" t="str">
        <f>IF(PaymentSchedule3[[#This Row],[PMT NO]]&lt;&gt;"",SUM(INDEX(PaymentSchedule3[INTEREST],1,1):PaymentSchedule3[[#This Row],[INTEREST]]),"")</f>
        <v/>
      </c>
    </row>
    <row r="173" spans="2:11" x14ac:dyDescent="0.25">
      <c r="B173" s="5" t="str">
        <f>IF(LoanIsGood,IF(ROW()-ROW(PaymentSchedule3[[#Headers],[PMT NO]])&gt;ScheduledNumberOfPayments,"",ROW()-ROW(PaymentSchedule3[[#Headers],[PMT NO]])),"")</f>
        <v/>
      </c>
      <c r="C173" s="4" t="str">
        <f>IF(PaymentSchedule3[[#This Row],[PMT NO]]&lt;&gt;"",EOMONTH(LoanStartDate,ROW(PaymentSchedule3[[#This Row],[PMT NO]])-ROW(PaymentSchedule3[[#Headers],[PMT NO]])-2)+DAY(LoanStartDate),"")</f>
        <v/>
      </c>
      <c r="D17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3" s="3" t="str">
        <f>IF(PaymentSchedule3[[#This Row],[PMT NO]]&lt;&gt;"",ScheduledPayment,"")</f>
        <v/>
      </c>
      <c r="F17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3" s="3" t="str">
        <f>IF(PaymentSchedule3[[#This Row],[PMT NO]]&lt;&gt;"",PaymentSchedule3[[#This Row],[TOTAL PAYMENT]]-PaymentSchedule3[[#This Row],[INTEREST]],"")</f>
        <v/>
      </c>
      <c r="I173" s="3" t="str">
        <f>IF(PaymentSchedule3[[#This Row],[PMT NO]]&lt;&gt;"",PaymentSchedule3[[#This Row],[BEGINNING BALANCE]]*(InterestRate/PaymentsPerYear),"")</f>
        <v/>
      </c>
      <c r="J17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3" s="3" t="str">
        <f>IF(PaymentSchedule3[[#This Row],[PMT NO]]&lt;&gt;"",SUM(INDEX(PaymentSchedule3[INTEREST],1,1):PaymentSchedule3[[#This Row],[INTEREST]]),"")</f>
        <v/>
      </c>
    </row>
    <row r="174" spans="2:11" x14ac:dyDescent="0.25">
      <c r="B174" s="5" t="str">
        <f>IF(LoanIsGood,IF(ROW()-ROW(PaymentSchedule3[[#Headers],[PMT NO]])&gt;ScheduledNumberOfPayments,"",ROW()-ROW(PaymentSchedule3[[#Headers],[PMT NO]])),"")</f>
        <v/>
      </c>
      <c r="C174" s="4" t="str">
        <f>IF(PaymentSchedule3[[#This Row],[PMT NO]]&lt;&gt;"",EOMONTH(LoanStartDate,ROW(PaymentSchedule3[[#This Row],[PMT NO]])-ROW(PaymentSchedule3[[#Headers],[PMT NO]])-2)+DAY(LoanStartDate),"")</f>
        <v/>
      </c>
      <c r="D17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4" s="3" t="str">
        <f>IF(PaymentSchedule3[[#This Row],[PMT NO]]&lt;&gt;"",ScheduledPayment,"")</f>
        <v/>
      </c>
      <c r="F17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4" s="3" t="str">
        <f>IF(PaymentSchedule3[[#This Row],[PMT NO]]&lt;&gt;"",PaymentSchedule3[[#This Row],[TOTAL PAYMENT]]-PaymentSchedule3[[#This Row],[INTEREST]],"")</f>
        <v/>
      </c>
      <c r="I174" s="3" t="str">
        <f>IF(PaymentSchedule3[[#This Row],[PMT NO]]&lt;&gt;"",PaymentSchedule3[[#This Row],[BEGINNING BALANCE]]*(InterestRate/PaymentsPerYear),"")</f>
        <v/>
      </c>
      <c r="J17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4" s="3" t="str">
        <f>IF(PaymentSchedule3[[#This Row],[PMT NO]]&lt;&gt;"",SUM(INDEX(PaymentSchedule3[INTEREST],1,1):PaymentSchedule3[[#This Row],[INTEREST]]),"")</f>
        <v/>
      </c>
    </row>
    <row r="175" spans="2:11" x14ac:dyDescent="0.25">
      <c r="B175" s="5" t="str">
        <f>IF(LoanIsGood,IF(ROW()-ROW(PaymentSchedule3[[#Headers],[PMT NO]])&gt;ScheduledNumberOfPayments,"",ROW()-ROW(PaymentSchedule3[[#Headers],[PMT NO]])),"")</f>
        <v/>
      </c>
      <c r="C175" s="4" t="str">
        <f>IF(PaymentSchedule3[[#This Row],[PMT NO]]&lt;&gt;"",EOMONTH(LoanStartDate,ROW(PaymentSchedule3[[#This Row],[PMT NO]])-ROW(PaymentSchedule3[[#Headers],[PMT NO]])-2)+DAY(LoanStartDate),"")</f>
        <v/>
      </c>
      <c r="D17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5" s="3" t="str">
        <f>IF(PaymentSchedule3[[#This Row],[PMT NO]]&lt;&gt;"",ScheduledPayment,"")</f>
        <v/>
      </c>
      <c r="F17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5" s="3" t="str">
        <f>IF(PaymentSchedule3[[#This Row],[PMT NO]]&lt;&gt;"",PaymentSchedule3[[#This Row],[TOTAL PAYMENT]]-PaymentSchedule3[[#This Row],[INTEREST]],"")</f>
        <v/>
      </c>
      <c r="I175" s="3" t="str">
        <f>IF(PaymentSchedule3[[#This Row],[PMT NO]]&lt;&gt;"",PaymentSchedule3[[#This Row],[BEGINNING BALANCE]]*(InterestRate/PaymentsPerYear),"")</f>
        <v/>
      </c>
      <c r="J17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5" s="3" t="str">
        <f>IF(PaymentSchedule3[[#This Row],[PMT NO]]&lt;&gt;"",SUM(INDEX(PaymentSchedule3[INTEREST],1,1):PaymentSchedule3[[#This Row],[INTEREST]]),"")</f>
        <v/>
      </c>
    </row>
    <row r="176" spans="2:11" x14ac:dyDescent="0.25">
      <c r="B176" s="5" t="str">
        <f>IF(LoanIsGood,IF(ROW()-ROW(PaymentSchedule3[[#Headers],[PMT NO]])&gt;ScheduledNumberOfPayments,"",ROW()-ROW(PaymentSchedule3[[#Headers],[PMT NO]])),"")</f>
        <v/>
      </c>
      <c r="C176" s="4" t="str">
        <f>IF(PaymentSchedule3[[#This Row],[PMT NO]]&lt;&gt;"",EOMONTH(LoanStartDate,ROW(PaymentSchedule3[[#This Row],[PMT NO]])-ROW(PaymentSchedule3[[#Headers],[PMT NO]])-2)+DAY(LoanStartDate),"")</f>
        <v/>
      </c>
      <c r="D17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6" s="3" t="str">
        <f>IF(PaymentSchedule3[[#This Row],[PMT NO]]&lt;&gt;"",ScheduledPayment,"")</f>
        <v/>
      </c>
      <c r="F17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6" s="3" t="str">
        <f>IF(PaymentSchedule3[[#This Row],[PMT NO]]&lt;&gt;"",PaymentSchedule3[[#This Row],[TOTAL PAYMENT]]-PaymentSchedule3[[#This Row],[INTEREST]],"")</f>
        <v/>
      </c>
      <c r="I176" s="3" t="str">
        <f>IF(PaymentSchedule3[[#This Row],[PMT NO]]&lt;&gt;"",PaymentSchedule3[[#This Row],[BEGINNING BALANCE]]*(InterestRate/PaymentsPerYear),"")</f>
        <v/>
      </c>
      <c r="J17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6" s="3" t="str">
        <f>IF(PaymentSchedule3[[#This Row],[PMT NO]]&lt;&gt;"",SUM(INDEX(PaymentSchedule3[INTEREST],1,1):PaymentSchedule3[[#This Row],[INTEREST]]),"")</f>
        <v/>
      </c>
    </row>
    <row r="177" spans="2:11" x14ac:dyDescent="0.25">
      <c r="B177" s="5" t="str">
        <f>IF(LoanIsGood,IF(ROW()-ROW(PaymentSchedule3[[#Headers],[PMT NO]])&gt;ScheduledNumberOfPayments,"",ROW()-ROW(PaymentSchedule3[[#Headers],[PMT NO]])),"")</f>
        <v/>
      </c>
      <c r="C177" s="4" t="str">
        <f>IF(PaymentSchedule3[[#This Row],[PMT NO]]&lt;&gt;"",EOMONTH(LoanStartDate,ROW(PaymentSchedule3[[#This Row],[PMT NO]])-ROW(PaymentSchedule3[[#Headers],[PMT NO]])-2)+DAY(LoanStartDate),"")</f>
        <v/>
      </c>
      <c r="D17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7" s="3" t="str">
        <f>IF(PaymentSchedule3[[#This Row],[PMT NO]]&lt;&gt;"",ScheduledPayment,"")</f>
        <v/>
      </c>
      <c r="F17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7" s="3" t="str">
        <f>IF(PaymentSchedule3[[#This Row],[PMT NO]]&lt;&gt;"",PaymentSchedule3[[#This Row],[TOTAL PAYMENT]]-PaymentSchedule3[[#This Row],[INTEREST]],"")</f>
        <v/>
      </c>
      <c r="I177" s="3" t="str">
        <f>IF(PaymentSchedule3[[#This Row],[PMT NO]]&lt;&gt;"",PaymentSchedule3[[#This Row],[BEGINNING BALANCE]]*(InterestRate/PaymentsPerYear),"")</f>
        <v/>
      </c>
      <c r="J17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7" s="3" t="str">
        <f>IF(PaymentSchedule3[[#This Row],[PMT NO]]&lt;&gt;"",SUM(INDEX(PaymentSchedule3[INTEREST],1,1):PaymentSchedule3[[#This Row],[INTEREST]]),"")</f>
        <v/>
      </c>
    </row>
    <row r="178" spans="2:11" x14ac:dyDescent="0.25">
      <c r="B178" s="5" t="str">
        <f>IF(LoanIsGood,IF(ROW()-ROW(PaymentSchedule3[[#Headers],[PMT NO]])&gt;ScheduledNumberOfPayments,"",ROW()-ROW(PaymentSchedule3[[#Headers],[PMT NO]])),"")</f>
        <v/>
      </c>
      <c r="C178" s="4" t="str">
        <f>IF(PaymentSchedule3[[#This Row],[PMT NO]]&lt;&gt;"",EOMONTH(LoanStartDate,ROW(PaymentSchedule3[[#This Row],[PMT NO]])-ROW(PaymentSchedule3[[#Headers],[PMT NO]])-2)+DAY(LoanStartDate),"")</f>
        <v/>
      </c>
      <c r="D17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8" s="3" t="str">
        <f>IF(PaymentSchedule3[[#This Row],[PMT NO]]&lt;&gt;"",ScheduledPayment,"")</f>
        <v/>
      </c>
      <c r="F17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8" s="3" t="str">
        <f>IF(PaymentSchedule3[[#This Row],[PMT NO]]&lt;&gt;"",PaymentSchedule3[[#This Row],[TOTAL PAYMENT]]-PaymentSchedule3[[#This Row],[INTEREST]],"")</f>
        <v/>
      </c>
      <c r="I178" s="3" t="str">
        <f>IF(PaymentSchedule3[[#This Row],[PMT NO]]&lt;&gt;"",PaymentSchedule3[[#This Row],[BEGINNING BALANCE]]*(InterestRate/PaymentsPerYear),"")</f>
        <v/>
      </c>
      <c r="J17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8" s="3" t="str">
        <f>IF(PaymentSchedule3[[#This Row],[PMT NO]]&lt;&gt;"",SUM(INDEX(PaymentSchedule3[INTEREST],1,1):PaymentSchedule3[[#This Row],[INTEREST]]),"")</f>
        <v/>
      </c>
    </row>
    <row r="179" spans="2:11" x14ac:dyDescent="0.25">
      <c r="B179" s="5" t="str">
        <f>IF(LoanIsGood,IF(ROW()-ROW(PaymentSchedule3[[#Headers],[PMT NO]])&gt;ScheduledNumberOfPayments,"",ROW()-ROW(PaymentSchedule3[[#Headers],[PMT NO]])),"")</f>
        <v/>
      </c>
      <c r="C179" s="4" t="str">
        <f>IF(PaymentSchedule3[[#This Row],[PMT NO]]&lt;&gt;"",EOMONTH(LoanStartDate,ROW(PaymentSchedule3[[#This Row],[PMT NO]])-ROW(PaymentSchedule3[[#Headers],[PMT NO]])-2)+DAY(LoanStartDate),"")</f>
        <v/>
      </c>
      <c r="D17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79" s="3" t="str">
        <f>IF(PaymentSchedule3[[#This Row],[PMT NO]]&lt;&gt;"",ScheduledPayment,"")</f>
        <v/>
      </c>
      <c r="F17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7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79" s="3" t="str">
        <f>IF(PaymentSchedule3[[#This Row],[PMT NO]]&lt;&gt;"",PaymentSchedule3[[#This Row],[TOTAL PAYMENT]]-PaymentSchedule3[[#This Row],[INTEREST]],"")</f>
        <v/>
      </c>
      <c r="I179" s="3" t="str">
        <f>IF(PaymentSchedule3[[#This Row],[PMT NO]]&lt;&gt;"",PaymentSchedule3[[#This Row],[BEGINNING BALANCE]]*(InterestRate/PaymentsPerYear),"")</f>
        <v/>
      </c>
      <c r="J17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79" s="3" t="str">
        <f>IF(PaymentSchedule3[[#This Row],[PMT NO]]&lt;&gt;"",SUM(INDEX(PaymentSchedule3[INTEREST],1,1):PaymentSchedule3[[#This Row],[INTEREST]]),"")</f>
        <v/>
      </c>
    </row>
    <row r="180" spans="2:11" x14ac:dyDescent="0.25">
      <c r="B180" s="5" t="str">
        <f>IF(LoanIsGood,IF(ROW()-ROW(PaymentSchedule3[[#Headers],[PMT NO]])&gt;ScheduledNumberOfPayments,"",ROW()-ROW(PaymentSchedule3[[#Headers],[PMT NO]])),"")</f>
        <v/>
      </c>
      <c r="C180" s="4" t="str">
        <f>IF(PaymentSchedule3[[#This Row],[PMT NO]]&lt;&gt;"",EOMONTH(LoanStartDate,ROW(PaymentSchedule3[[#This Row],[PMT NO]])-ROW(PaymentSchedule3[[#Headers],[PMT NO]])-2)+DAY(LoanStartDate),"")</f>
        <v/>
      </c>
      <c r="D18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0" s="3" t="str">
        <f>IF(PaymentSchedule3[[#This Row],[PMT NO]]&lt;&gt;"",ScheduledPayment,"")</f>
        <v/>
      </c>
      <c r="F18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0" s="3" t="str">
        <f>IF(PaymentSchedule3[[#This Row],[PMT NO]]&lt;&gt;"",PaymentSchedule3[[#This Row],[TOTAL PAYMENT]]-PaymentSchedule3[[#This Row],[INTEREST]],"")</f>
        <v/>
      </c>
      <c r="I180" s="3" t="str">
        <f>IF(PaymentSchedule3[[#This Row],[PMT NO]]&lt;&gt;"",PaymentSchedule3[[#This Row],[BEGINNING BALANCE]]*(InterestRate/PaymentsPerYear),"")</f>
        <v/>
      </c>
      <c r="J18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0" s="3" t="str">
        <f>IF(PaymentSchedule3[[#This Row],[PMT NO]]&lt;&gt;"",SUM(INDEX(PaymentSchedule3[INTEREST],1,1):PaymentSchedule3[[#This Row],[INTEREST]]),"")</f>
        <v/>
      </c>
    </row>
    <row r="181" spans="2:11" x14ac:dyDescent="0.25">
      <c r="B181" s="5" t="str">
        <f>IF(LoanIsGood,IF(ROW()-ROW(PaymentSchedule3[[#Headers],[PMT NO]])&gt;ScheduledNumberOfPayments,"",ROW()-ROW(PaymentSchedule3[[#Headers],[PMT NO]])),"")</f>
        <v/>
      </c>
      <c r="C181" s="4" t="str">
        <f>IF(PaymentSchedule3[[#This Row],[PMT NO]]&lt;&gt;"",EOMONTH(LoanStartDate,ROW(PaymentSchedule3[[#This Row],[PMT NO]])-ROW(PaymentSchedule3[[#Headers],[PMT NO]])-2)+DAY(LoanStartDate),"")</f>
        <v/>
      </c>
      <c r="D18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1" s="3" t="str">
        <f>IF(PaymentSchedule3[[#This Row],[PMT NO]]&lt;&gt;"",ScheduledPayment,"")</f>
        <v/>
      </c>
      <c r="F18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1" s="3" t="str">
        <f>IF(PaymentSchedule3[[#This Row],[PMT NO]]&lt;&gt;"",PaymentSchedule3[[#This Row],[TOTAL PAYMENT]]-PaymentSchedule3[[#This Row],[INTEREST]],"")</f>
        <v/>
      </c>
      <c r="I181" s="3" t="str">
        <f>IF(PaymentSchedule3[[#This Row],[PMT NO]]&lt;&gt;"",PaymentSchedule3[[#This Row],[BEGINNING BALANCE]]*(InterestRate/PaymentsPerYear),"")</f>
        <v/>
      </c>
      <c r="J18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1" s="3" t="str">
        <f>IF(PaymentSchedule3[[#This Row],[PMT NO]]&lt;&gt;"",SUM(INDEX(PaymentSchedule3[INTEREST],1,1):PaymentSchedule3[[#This Row],[INTEREST]]),"")</f>
        <v/>
      </c>
    </row>
    <row r="182" spans="2:11" x14ac:dyDescent="0.25">
      <c r="B182" s="5" t="str">
        <f>IF(LoanIsGood,IF(ROW()-ROW(PaymentSchedule3[[#Headers],[PMT NO]])&gt;ScheduledNumberOfPayments,"",ROW()-ROW(PaymentSchedule3[[#Headers],[PMT NO]])),"")</f>
        <v/>
      </c>
      <c r="C182" s="4" t="str">
        <f>IF(PaymentSchedule3[[#This Row],[PMT NO]]&lt;&gt;"",EOMONTH(LoanStartDate,ROW(PaymentSchedule3[[#This Row],[PMT NO]])-ROW(PaymentSchedule3[[#Headers],[PMT NO]])-2)+DAY(LoanStartDate),"")</f>
        <v/>
      </c>
      <c r="D18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2" s="3" t="str">
        <f>IF(PaymentSchedule3[[#This Row],[PMT NO]]&lt;&gt;"",ScheduledPayment,"")</f>
        <v/>
      </c>
      <c r="F18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2" s="3" t="str">
        <f>IF(PaymentSchedule3[[#This Row],[PMT NO]]&lt;&gt;"",PaymentSchedule3[[#This Row],[TOTAL PAYMENT]]-PaymentSchedule3[[#This Row],[INTEREST]],"")</f>
        <v/>
      </c>
      <c r="I182" s="3" t="str">
        <f>IF(PaymentSchedule3[[#This Row],[PMT NO]]&lt;&gt;"",PaymentSchedule3[[#This Row],[BEGINNING BALANCE]]*(InterestRate/PaymentsPerYear),"")</f>
        <v/>
      </c>
      <c r="J18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2" s="3" t="str">
        <f>IF(PaymentSchedule3[[#This Row],[PMT NO]]&lt;&gt;"",SUM(INDEX(PaymentSchedule3[INTEREST],1,1):PaymentSchedule3[[#This Row],[INTEREST]]),"")</f>
        <v/>
      </c>
    </row>
    <row r="183" spans="2:11" x14ac:dyDescent="0.25">
      <c r="B183" s="5" t="str">
        <f>IF(LoanIsGood,IF(ROW()-ROW(PaymentSchedule3[[#Headers],[PMT NO]])&gt;ScheduledNumberOfPayments,"",ROW()-ROW(PaymentSchedule3[[#Headers],[PMT NO]])),"")</f>
        <v/>
      </c>
      <c r="C183" s="4" t="str">
        <f>IF(PaymentSchedule3[[#This Row],[PMT NO]]&lt;&gt;"",EOMONTH(LoanStartDate,ROW(PaymentSchedule3[[#This Row],[PMT NO]])-ROW(PaymentSchedule3[[#Headers],[PMT NO]])-2)+DAY(LoanStartDate),"")</f>
        <v/>
      </c>
      <c r="D18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3" s="3" t="str">
        <f>IF(PaymentSchedule3[[#This Row],[PMT NO]]&lt;&gt;"",ScheduledPayment,"")</f>
        <v/>
      </c>
      <c r="F18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3" s="3" t="str">
        <f>IF(PaymentSchedule3[[#This Row],[PMT NO]]&lt;&gt;"",PaymentSchedule3[[#This Row],[TOTAL PAYMENT]]-PaymentSchedule3[[#This Row],[INTEREST]],"")</f>
        <v/>
      </c>
      <c r="I183" s="3" t="str">
        <f>IF(PaymentSchedule3[[#This Row],[PMT NO]]&lt;&gt;"",PaymentSchedule3[[#This Row],[BEGINNING BALANCE]]*(InterestRate/PaymentsPerYear),"")</f>
        <v/>
      </c>
      <c r="J18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3" s="3" t="str">
        <f>IF(PaymentSchedule3[[#This Row],[PMT NO]]&lt;&gt;"",SUM(INDEX(PaymentSchedule3[INTEREST],1,1):PaymentSchedule3[[#This Row],[INTEREST]]),"")</f>
        <v/>
      </c>
    </row>
    <row r="184" spans="2:11" x14ac:dyDescent="0.25">
      <c r="B184" s="5" t="str">
        <f>IF(LoanIsGood,IF(ROW()-ROW(PaymentSchedule3[[#Headers],[PMT NO]])&gt;ScheduledNumberOfPayments,"",ROW()-ROW(PaymentSchedule3[[#Headers],[PMT NO]])),"")</f>
        <v/>
      </c>
      <c r="C184" s="4" t="str">
        <f>IF(PaymentSchedule3[[#This Row],[PMT NO]]&lt;&gt;"",EOMONTH(LoanStartDate,ROW(PaymentSchedule3[[#This Row],[PMT NO]])-ROW(PaymentSchedule3[[#Headers],[PMT NO]])-2)+DAY(LoanStartDate),"")</f>
        <v/>
      </c>
      <c r="D18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4" s="3" t="str">
        <f>IF(PaymentSchedule3[[#This Row],[PMT NO]]&lt;&gt;"",ScheduledPayment,"")</f>
        <v/>
      </c>
      <c r="F18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4" s="3" t="str">
        <f>IF(PaymentSchedule3[[#This Row],[PMT NO]]&lt;&gt;"",PaymentSchedule3[[#This Row],[TOTAL PAYMENT]]-PaymentSchedule3[[#This Row],[INTEREST]],"")</f>
        <v/>
      </c>
      <c r="I184" s="3" t="str">
        <f>IF(PaymentSchedule3[[#This Row],[PMT NO]]&lt;&gt;"",PaymentSchedule3[[#This Row],[BEGINNING BALANCE]]*(InterestRate/PaymentsPerYear),"")</f>
        <v/>
      </c>
      <c r="J18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4" s="3" t="str">
        <f>IF(PaymentSchedule3[[#This Row],[PMT NO]]&lt;&gt;"",SUM(INDEX(PaymentSchedule3[INTEREST],1,1):PaymentSchedule3[[#This Row],[INTEREST]]),"")</f>
        <v/>
      </c>
    </row>
    <row r="185" spans="2:11" x14ac:dyDescent="0.25">
      <c r="B185" s="5" t="str">
        <f>IF(LoanIsGood,IF(ROW()-ROW(PaymentSchedule3[[#Headers],[PMT NO]])&gt;ScheduledNumberOfPayments,"",ROW()-ROW(PaymentSchedule3[[#Headers],[PMT NO]])),"")</f>
        <v/>
      </c>
      <c r="C185" s="4" t="str">
        <f>IF(PaymentSchedule3[[#This Row],[PMT NO]]&lt;&gt;"",EOMONTH(LoanStartDate,ROW(PaymentSchedule3[[#This Row],[PMT NO]])-ROW(PaymentSchedule3[[#Headers],[PMT NO]])-2)+DAY(LoanStartDate),"")</f>
        <v/>
      </c>
      <c r="D18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5" s="3" t="str">
        <f>IF(PaymentSchedule3[[#This Row],[PMT NO]]&lt;&gt;"",ScheduledPayment,"")</f>
        <v/>
      </c>
      <c r="F18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5" s="3" t="str">
        <f>IF(PaymentSchedule3[[#This Row],[PMT NO]]&lt;&gt;"",PaymentSchedule3[[#This Row],[TOTAL PAYMENT]]-PaymentSchedule3[[#This Row],[INTEREST]],"")</f>
        <v/>
      </c>
      <c r="I185" s="3" t="str">
        <f>IF(PaymentSchedule3[[#This Row],[PMT NO]]&lt;&gt;"",PaymentSchedule3[[#This Row],[BEGINNING BALANCE]]*(InterestRate/PaymentsPerYear),"")</f>
        <v/>
      </c>
      <c r="J18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5" s="3" t="str">
        <f>IF(PaymentSchedule3[[#This Row],[PMT NO]]&lt;&gt;"",SUM(INDEX(PaymentSchedule3[INTEREST],1,1):PaymentSchedule3[[#This Row],[INTEREST]]),"")</f>
        <v/>
      </c>
    </row>
    <row r="186" spans="2:11" x14ac:dyDescent="0.25">
      <c r="B186" s="5" t="str">
        <f>IF(LoanIsGood,IF(ROW()-ROW(PaymentSchedule3[[#Headers],[PMT NO]])&gt;ScheduledNumberOfPayments,"",ROW()-ROW(PaymentSchedule3[[#Headers],[PMT NO]])),"")</f>
        <v/>
      </c>
      <c r="C186" s="4" t="str">
        <f>IF(PaymentSchedule3[[#This Row],[PMT NO]]&lt;&gt;"",EOMONTH(LoanStartDate,ROW(PaymentSchedule3[[#This Row],[PMT NO]])-ROW(PaymentSchedule3[[#Headers],[PMT NO]])-2)+DAY(LoanStartDate),"")</f>
        <v/>
      </c>
      <c r="D18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6" s="3" t="str">
        <f>IF(PaymentSchedule3[[#This Row],[PMT NO]]&lt;&gt;"",ScheduledPayment,"")</f>
        <v/>
      </c>
      <c r="F18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6" s="3" t="str">
        <f>IF(PaymentSchedule3[[#This Row],[PMT NO]]&lt;&gt;"",PaymentSchedule3[[#This Row],[TOTAL PAYMENT]]-PaymentSchedule3[[#This Row],[INTEREST]],"")</f>
        <v/>
      </c>
      <c r="I186" s="3" t="str">
        <f>IF(PaymentSchedule3[[#This Row],[PMT NO]]&lt;&gt;"",PaymentSchedule3[[#This Row],[BEGINNING BALANCE]]*(InterestRate/PaymentsPerYear),"")</f>
        <v/>
      </c>
      <c r="J18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6" s="3" t="str">
        <f>IF(PaymentSchedule3[[#This Row],[PMT NO]]&lt;&gt;"",SUM(INDEX(PaymentSchedule3[INTEREST],1,1):PaymentSchedule3[[#This Row],[INTEREST]]),"")</f>
        <v/>
      </c>
    </row>
    <row r="187" spans="2:11" x14ac:dyDescent="0.25">
      <c r="B187" s="5" t="str">
        <f>IF(LoanIsGood,IF(ROW()-ROW(PaymentSchedule3[[#Headers],[PMT NO]])&gt;ScheduledNumberOfPayments,"",ROW()-ROW(PaymentSchedule3[[#Headers],[PMT NO]])),"")</f>
        <v/>
      </c>
      <c r="C187" s="4" t="str">
        <f>IF(PaymentSchedule3[[#This Row],[PMT NO]]&lt;&gt;"",EOMONTH(LoanStartDate,ROW(PaymentSchedule3[[#This Row],[PMT NO]])-ROW(PaymentSchedule3[[#Headers],[PMT NO]])-2)+DAY(LoanStartDate),"")</f>
        <v/>
      </c>
      <c r="D18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7" s="3" t="str">
        <f>IF(PaymentSchedule3[[#This Row],[PMT NO]]&lt;&gt;"",ScheduledPayment,"")</f>
        <v/>
      </c>
      <c r="F18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7" s="3" t="str">
        <f>IF(PaymentSchedule3[[#This Row],[PMT NO]]&lt;&gt;"",PaymentSchedule3[[#This Row],[TOTAL PAYMENT]]-PaymentSchedule3[[#This Row],[INTEREST]],"")</f>
        <v/>
      </c>
      <c r="I187" s="3" t="str">
        <f>IF(PaymentSchedule3[[#This Row],[PMT NO]]&lt;&gt;"",PaymentSchedule3[[#This Row],[BEGINNING BALANCE]]*(InterestRate/PaymentsPerYear),"")</f>
        <v/>
      </c>
      <c r="J18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7" s="3" t="str">
        <f>IF(PaymentSchedule3[[#This Row],[PMT NO]]&lt;&gt;"",SUM(INDEX(PaymentSchedule3[INTEREST],1,1):PaymentSchedule3[[#This Row],[INTEREST]]),"")</f>
        <v/>
      </c>
    </row>
    <row r="188" spans="2:11" x14ac:dyDescent="0.25">
      <c r="B188" s="5" t="str">
        <f>IF(LoanIsGood,IF(ROW()-ROW(PaymentSchedule3[[#Headers],[PMT NO]])&gt;ScheduledNumberOfPayments,"",ROW()-ROW(PaymentSchedule3[[#Headers],[PMT NO]])),"")</f>
        <v/>
      </c>
      <c r="C188" s="4" t="str">
        <f>IF(PaymentSchedule3[[#This Row],[PMT NO]]&lt;&gt;"",EOMONTH(LoanStartDate,ROW(PaymentSchedule3[[#This Row],[PMT NO]])-ROW(PaymentSchedule3[[#Headers],[PMT NO]])-2)+DAY(LoanStartDate),"")</f>
        <v/>
      </c>
      <c r="D18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8" s="3" t="str">
        <f>IF(PaymentSchedule3[[#This Row],[PMT NO]]&lt;&gt;"",ScheduledPayment,"")</f>
        <v/>
      </c>
      <c r="F18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8" s="3" t="str">
        <f>IF(PaymentSchedule3[[#This Row],[PMT NO]]&lt;&gt;"",PaymentSchedule3[[#This Row],[TOTAL PAYMENT]]-PaymentSchedule3[[#This Row],[INTEREST]],"")</f>
        <v/>
      </c>
      <c r="I188" s="3" t="str">
        <f>IF(PaymentSchedule3[[#This Row],[PMT NO]]&lt;&gt;"",PaymentSchedule3[[#This Row],[BEGINNING BALANCE]]*(InterestRate/PaymentsPerYear),"")</f>
        <v/>
      </c>
      <c r="J18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8" s="3" t="str">
        <f>IF(PaymentSchedule3[[#This Row],[PMT NO]]&lt;&gt;"",SUM(INDEX(PaymentSchedule3[INTEREST],1,1):PaymentSchedule3[[#This Row],[INTEREST]]),"")</f>
        <v/>
      </c>
    </row>
    <row r="189" spans="2:11" x14ac:dyDescent="0.25">
      <c r="B189" s="5" t="str">
        <f>IF(LoanIsGood,IF(ROW()-ROW(PaymentSchedule3[[#Headers],[PMT NO]])&gt;ScheduledNumberOfPayments,"",ROW()-ROW(PaymentSchedule3[[#Headers],[PMT NO]])),"")</f>
        <v/>
      </c>
      <c r="C189" s="4" t="str">
        <f>IF(PaymentSchedule3[[#This Row],[PMT NO]]&lt;&gt;"",EOMONTH(LoanStartDate,ROW(PaymentSchedule3[[#This Row],[PMT NO]])-ROW(PaymentSchedule3[[#Headers],[PMT NO]])-2)+DAY(LoanStartDate),"")</f>
        <v/>
      </c>
      <c r="D18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89" s="3" t="str">
        <f>IF(PaymentSchedule3[[#This Row],[PMT NO]]&lt;&gt;"",ScheduledPayment,"")</f>
        <v/>
      </c>
      <c r="F18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8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89" s="3" t="str">
        <f>IF(PaymentSchedule3[[#This Row],[PMT NO]]&lt;&gt;"",PaymentSchedule3[[#This Row],[TOTAL PAYMENT]]-PaymentSchedule3[[#This Row],[INTEREST]],"")</f>
        <v/>
      </c>
      <c r="I189" s="3" t="str">
        <f>IF(PaymentSchedule3[[#This Row],[PMT NO]]&lt;&gt;"",PaymentSchedule3[[#This Row],[BEGINNING BALANCE]]*(InterestRate/PaymentsPerYear),"")</f>
        <v/>
      </c>
      <c r="J18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89" s="3" t="str">
        <f>IF(PaymentSchedule3[[#This Row],[PMT NO]]&lt;&gt;"",SUM(INDEX(PaymentSchedule3[INTEREST],1,1):PaymentSchedule3[[#This Row],[INTEREST]]),"")</f>
        <v/>
      </c>
    </row>
    <row r="190" spans="2:11" x14ac:dyDescent="0.25">
      <c r="B190" s="5" t="str">
        <f>IF(LoanIsGood,IF(ROW()-ROW(PaymentSchedule3[[#Headers],[PMT NO]])&gt;ScheduledNumberOfPayments,"",ROW()-ROW(PaymentSchedule3[[#Headers],[PMT NO]])),"")</f>
        <v/>
      </c>
      <c r="C190" s="4" t="str">
        <f>IF(PaymentSchedule3[[#This Row],[PMT NO]]&lt;&gt;"",EOMONTH(LoanStartDate,ROW(PaymentSchedule3[[#This Row],[PMT NO]])-ROW(PaymentSchedule3[[#Headers],[PMT NO]])-2)+DAY(LoanStartDate),"")</f>
        <v/>
      </c>
      <c r="D19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0" s="3" t="str">
        <f>IF(PaymentSchedule3[[#This Row],[PMT NO]]&lt;&gt;"",ScheduledPayment,"")</f>
        <v/>
      </c>
      <c r="F19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0" s="3" t="str">
        <f>IF(PaymentSchedule3[[#This Row],[PMT NO]]&lt;&gt;"",PaymentSchedule3[[#This Row],[TOTAL PAYMENT]]-PaymentSchedule3[[#This Row],[INTEREST]],"")</f>
        <v/>
      </c>
      <c r="I190" s="3" t="str">
        <f>IF(PaymentSchedule3[[#This Row],[PMT NO]]&lt;&gt;"",PaymentSchedule3[[#This Row],[BEGINNING BALANCE]]*(InterestRate/PaymentsPerYear),"")</f>
        <v/>
      </c>
      <c r="J19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0" s="3" t="str">
        <f>IF(PaymentSchedule3[[#This Row],[PMT NO]]&lt;&gt;"",SUM(INDEX(PaymentSchedule3[INTEREST],1,1):PaymentSchedule3[[#This Row],[INTEREST]]),"")</f>
        <v/>
      </c>
    </row>
    <row r="191" spans="2:11" x14ac:dyDescent="0.25">
      <c r="B191" s="5" t="str">
        <f>IF(LoanIsGood,IF(ROW()-ROW(PaymentSchedule3[[#Headers],[PMT NO]])&gt;ScheduledNumberOfPayments,"",ROW()-ROW(PaymentSchedule3[[#Headers],[PMT NO]])),"")</f>
        <v/>
      </c>
      <c r="C191" s="4" t="str">
        <f>IF(PaymentSchedule3[[#This Row],[PMT NO]]&lt;&gt;"",EOMONTH(LoanStartDate,ROW(PaymentSchedule3[[#This Row],[PMT NO]])-ROW(PaymentSchedule3[[#Headers],[PMT NO]])-2)+DAY(LoanStartDate),"")</f>
        <v/>
      </c>
      <c r="D19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1" s="3" t="str">
        <f>IF(PaymentSchedule3[[#This Row],[PMT NO]]&lt;&gt;"",ScheduledPayment,"")</f>
        <v/>
      </c>
      <c r="F19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1" s="3" t="str">
        <f>IF(PaymentSchedule3[[#This Row],[PMT NO]]&lt;&gt;"",PaymentSchedule3[[#This Row],[TOTAL PAYMENT]]-PaymentSchedule3[[#This Row],[INTEREST]],"")</f>
        <v/>
      </c>
      <c r="I191" s="3" t="str">
        <f>IF(PaymentSchedule3[[#This Row],[PMT NO]]&lt;&gt;"",PaymentSchedule3[[#This Row],[BEGINNING BALANCE]]*(InterestRate/PaymentsPerYear),"")</f>
        <v/>
      </c>
      <c r="J19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1" s="3" t="str">
        <f>IF(PaymentSchedule3[[#This Row],[PMT NO]]&lt;&gt;"",SUM(INDEX(PaymentSchedule3[INTEREST],1,1):PaymentSchedule3[[#This Row],[INTEREST]]),"")</f>
        <v/>
      </c>
    </row>
    <row r="192" spans="2:11" x14ac:dyDescent="0.25">
      <c r="B192" s="5" t="str">
        <f>IF(LoanIsGood,IF(ROW()-ROW(PaymentSchedule3[[#Headers],[PMT NO]])&gt;ScheduledNumberOfPayments,"",ROW()-ROW(PaymentSchedule3[[#Headers],[PMT NO]])),"")</f>
        <v/>
      </c>
      <c r="C192" s="4" t="str">
        <f>IF(PaymentSchedule3[[#This Row],[PMT NO]]&lt;&gt;"",EOMONTH(LoanStartDate,ROW(PaymentSchedule3[[#This Row],[PMT NO]])-ROW(PaymentSchedule3[[#Headers],[PMT NO]])-2)+DAY(LoanStartDate),"")</f>
        <v/>
      </c>
      <c r="D19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2" s="3" t="str">
        <f>IF(PaymentSchedule3[[#This Row],[PMT NO]]&lt;&gt;"",ScheduledPayment,"")</f>
        <v/>
      </c>
      <c r="F19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2" s="3" t="str">
        <f>IF(PaymentSchedule3[[#This Row],[PMT NO]]&lt;&gt;"",PaymentSchedule3[[#This Row],[TOTAL PAYMENT]]-PaymentSchedule3[[#This Row],[INTEREST]],"")</f>
        <v/>
      </c>
      <c r="I192" s="3" t="str">
        <f>IF(PaymentSchedule3[[#This Row],[PMT NO]]&lt;&gt;"",PaymentSchedule3[[#This Row],[BEGINNING BALANCE]]*(InterestRate/PaymentsPerYear),"")</f>
        <v/>
      </c>
      <c r="J19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2" s="3" t="str">
        <f>IF(PaymentSchedule3[[#This Row],[PMT NO]]&lt;&gt;"",SUM(INDEX(PaymentSchedule3[INTEREST],1,1):PaymentSchedule3[[#This Row],[INTEREST]]),"")</f>
        <v/>
      </c>
    </row>
    <row r="193" spans="2:11" x14ac:dyDescent="0.25">
      <c r="B193" s="5" t="str">
        <f>IF(LoanIsGood,IF(ROW()-ROW(PaymentSchedule3[[#Headers],[PMT NO]])&gt;ScheduledNumberOfPayments,"",ROW()-ROW(PaymentSchedule3[[#Headers],[PMT NO]])),"")</f>
        <v/>
      </c>
      <c r="C193" s="4" t="str">
        <f>IF(PaymentSchedule3[[#This Row],[PMT NO]]&lt;&gt;"",EOMONTH(LoanStartDate,ROW(PaymentSchedule3[[#This Row],[PMT NO]])-ROW(PaymentSchedule3[[#Headers],[PMT NO]])-2)+DAY(LoanStartDate),"")</f>
        <v/>
      </c>
      <c r="D19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3" s="3" t="str">
        <f>IF(PaymentSchedule3[[#This Row],[PMT NO]]&lt;&gt;"",ScheduledPayment,"")</f>
        <v/>
      </c>
      <c r="F19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3" s="3" t="str">
        <f>IF(PaymentSchedule3[[#This Row],[PMT NO]]&lt;&gt;"",PaymentSchedule3[[#This Row],[TOTAL PAYMENT]]-PaymentSchedule3[[#This Row],[INTEREST]],"")</f>
        <v/>
      </c>
      <c r="I193" s="3" t="str">
        <f>IF(PaymentSchedule3[[#This Row],[PMT NO]]&lt;&gt;"",PaymentSchedule3[[#This Row],[BEGINNING BALANCE]]*(InterestRate/PaymentsPerYear),"")</f>
        <v/>
      </c>
      <c r="J19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3" s="3" t="str">
        <f>IF(PaymentSchedule3[[#This Row],[PMT NO]]&lt;&gt;"",SUM(INDEX(PaymentSchedule3[INTEREST],1,1):PaymentSchedule3[[#This Row],[INTEREST]]),"")</f>
        <v/>
      </c>
    </row>
    <row r="194" spans="2:11" x14ac:dyDescent="0.25">
      <c r="B194" s="5" t="str">
        <f>IF(LoanIsGood,IF(ROW()-ROW(PaymentSchedule3[[#Headers],[PMT NO]])&gt;ScheduledNumberOfPayments,"",ROW()-ROW(PaymentSchedule3[[#Headers],[PMT NO]])),"")</f>
        <v/>
      </c>
      <c r="C194" s="4" t="str">
        <f>IF(PaymentSchedule3[[#This Row],[PMT NO]]&lt;&gt;"",EOMONTH(LoanStartDate,ROW(PaymentSchedule3[[#This Row],[PMT NO]])-ROW(PaymentSchedule3[[#Headers],[PMT NO]])-2)+DAY(LoanStartDate),"")</f>
        <v/>
      </c>
      <c r="D19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4" s="3" t="str">
        <f>IF(PaymentSchedule3[[#This Row],[PMT NO]]&lt;&gt;"",ScheduledPayment,"")</f>
        <v/>
      </c>
      <c r="F19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4" s="3" t="str">
        <f>IF(PaymentSchedule3[[#This Row],[PMT NO]]&lt;&gt;"",PaymentSchedule3[[#This Row],[TOTAL PAYMENT]]-PaymentSchedule3[[#This Row],[INTEREST]],"")</f>
        <v/>
      </c>
      <c r="I194" s="3" t="str">
        <f>IF(PaymentSchedule3[[#This Row],[PMT NO]]&lt;&gt;"",PaymentSchedule3[[#This Row],[BEGINNING BALANCE]]*(InterestRate/PaymentsPerYear),"")</f>
        <v/>
      </c>
      <c r="J19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4" s="3" t="str">
        <f>IF(PaymentSchedule3[[#This Row],[PMT NO]]&lt;&gt;"",SUM(INDEX(PaymentSchedule3[INTEREST],1,1):PaymentSchedule3[[#This Row],[INTEREST]]),"")</f>
        <v/>
      </c>
    </row>
    <row r="195" spans="2:11" x14ac:dyDescent="0.25">
      <c r="B195" s="5" t="str">
        <f>IF(LoanIsGood,IF(ROW()-ROW(PaymentSchedule3[[#Headers],[PMT NO]])&gt;ScheduledNumberOfPayments,"",ROW()-ROW(PaymentSchedule3[[#Headers],[PMT NO]])),"")</f>
        <v/>
      </c>
      <c r="C195" s="4" t="str">
        <f>IF(PaymentSchedule3[[#This Row],[PMT NO]]&lt;&gt;"",EOMONTH(LoanStartDate,ROW(PaymentSchedule3[[#This Row],[PMT NO]])-ROW(PaymentSchedule3[[#Headers],[PMT NO]])-2)+DAY(LoanStartDate),"")</f>
        <v/>
      </c>
      <c r="D19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5" s="3" t="str">
        <f>IF(PaymentSchedule3[[#This Row],[PMT NO]]&lt;&gt;"",ScheduledPayment,"")</f>
        <v/>
      </c>
      <c r="F19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5" s="3" t="str">
        <f>IF(PaymentSchedule3[[#This Row],[PMT NO]]&lt;&gt;"",PaymentSchedule3[[#This Row],[TOTAL PAYMENT]]-PaymentSchedule3[[#This Row],[INTEREST]],"")</f>
        <v/>
      </c>
      <c r="I195" s="3" t="str">
        <f>IF(PaymentSchedule3[[#This Row],[PMT NO]]&lt;&gt;"",PaymentSchedule3[[#This Row],[BEGINNING BALANCE]]*(InterestRate/PaymentsPerYear),"")</f>
        <v/>
      </c>
      <c r="J19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5" s="3" t="str">
        <f>IF(PaymentSchedule3[[#This Row],[PMT NO]]&lt;&gt;"",SUM(INDEX(PaymentSchedule3[INTEREST],1,1):PaymentSchedule3[[#This Row],[INTEREST]]),"")</f>
        <v/>
      </c>
    </row>
    <row r="196" spans="2:11" x14ac:dyDescent="0.25">
      <c r="B196" s="5" t="str">
        <f>IF(LoanIsGood,IF(ROW()-ROW(PaymentSchedule3[[#Headers],[PMT NO]])&gt;ScheduledNumberOfPayments,"",ROW()-ROW(PaymentSchedule3[[#Headers],[PMT NO]])),"")</f>
        <v/>
      </c>
      <c r="C196" s="4" t="str">
        <f>IF(PaymentSchedule3[[#This Row],[PMT NO]]&lt;&gt;"",EOMONTH(LoanStartDate,ROW(PaymentSchedule3[[#This Row],[PMT NO]])-ROW(PaymentSchedule3[[#Headers],[PMT NO]])-2)+DAY(LoanStartDate),"")</f>
        <v/>
      </c>
      <c r="D19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6" s="3" t="str">
        <f>IF(PaymentSchedule3[[#This Row],[PMT NO]]&lt;&gt;"",ScheduledPayment,"")</f>
        <v/>
      </c>
      <c r="F19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6" s="3" t="str">
        <f>IF(PaymentSchedule3[[#This Row],[PMT NO]]&lt;&gt;"",PaymentSchedule3[[#This Row],[TOTAL PAYMENT]]-PaymentSchedule3[[#This Row],[INTEREST]],"")</f>
        <v/>
      </c>
      <c r="I196" s="3" t="str">
        <f>IF(PaymentSchedule3[[#This Row],[PMT NO]]&lt;&gt;"",PaymentSchedule3[[#This Row],[BEGINNING BALANCE]]*(InterestRate/PaymentsPerYear),"")</f>
        <v/>
      </c>
      <c r="J19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6" s="3" t="str">
        <f>IF(PaymentSchedule3[[#This Row],[PMT NO]]&lt;&gt;"",SUM(INDEX(PaymentSchedule3[INTEREST],1,1):PaymentSchedule3[[#This Row],[INTEREST]]),"")</f>
        <v/>
      </c>
    </row>
    <row r="197" spans="2:11" x14ac:dyDescent="0.25">
      <c r="B197" s="5" t="str">
        <f>IF(LoanIsGood,IF(ROW()-ROW(PaymentSchedule3[[#Headers],[PMT NO]])&gt;ScheduledNumberOfPayments,"",ROW()-ROW(PaymentSchedule3[[#Headers],[PMT NO]])),"")</f>
        <v/>
      </c>
      <c r="C197" s="4" t="str">
        <f>IF(PaymentSchedule3[[#This Row],[PMT NO]]&lt;&gt;"",EOMONTH(LoanStartDate,ROW(PaymentSchedule3[[#This Row],[PMT NO]])-ROW(PaymentSchedule3[[#Headers],[PMT NO]])-2)+DAY(LoanStartDate),"")</f>
        <v/>
      </c>
      <c r="D19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7" s="3" t="str">
        <f>IF(PaymentSchedule3[[#This Row],[PMT NO]]&lt;&gt;"",ScheduledPayment,"")</f>
        <v/>
      </c>
      <c r="F19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7" s="3" t="str">
        <f>IF(PaymentSchedule3[[#This Row],[PMT NO]]&lt;&gt;"",PaymentSchedule3[[#This Row],[TOTAL PAYMENT]]-PaymentSchedule3[[#This Row],[INTEREST]],"")</f>
        <v/>
      </c>
      <c r="I197" s="3" t="str">
        <f>IF(PaymentSchedule3[[#This Row],[PMT NO]]&lt;&gt;"",PaymentSchedule3[[#This Row],[BEGINNING BALANCE]]*(InterestRate/PaymentsPerYear),"")</f>
        <v/>
      </c>
      <c r="J19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7" s="3" t="str">
        <f>IF(PaymentSchedule3[[#This Row],[PMT NO]]&lt;&gt;"",SUM(INDEX(PaymentSchedule3[INTEREST],1,1):PaymentSchedule3[[#This Row],[INTEREST]]),"")</f>
        <v/>
      </c>
    </row>
    <row r="198" spans="2:11" x14ac:dyDescent="0.25">
      <c r="B198" s="5" t="str">
        <f>IF(LoanIsGood,IF(ROW()-ROW(PaymentSchedule3[[#Headers],[PMT NO]])&gt;ScheduledNumberOfPayments,"",ROW()-ROW(PaymentSchedule3[[#Headers],[PMT NO]])),"")</f>
        <v/>
      </c>
      <c r="C198" s="4" t="str">
        <f>IF(PaymentSchedule3[[#This Row],[PMT NO]]&lt;&gt;"",EOMONTH(LoanStartDate,ROW(PaymentSchedule3[[#This Row],[PMT NO]])-ROW(PaymentSchedule3[[#Headers],[PMT NO]])-2)+DAY(LoanStartDate),"")</f>
        <v/>
      </c>
      <c r="D19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8" s="3" t="str">
        <f>IF(PaymentSchedule3[[#This Row],[PMT NO]]&lt;&gt;"",ScheduledPayment,"")</f>
        <v/>
      </c>
      <c r="F19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8" s="3" t="str">
        <f>IF(PaymentSchedule3[[#This Row],[PMT NO]]&lt;&gt;"",PaymentSchedule3[[#This Row],[TOTAL PAYMENT]]-PaymentSchedule3[[#This Row],[INTEREST]],"")</f>
        <v/>
      </c>
      <c r="I198" s="3" t="str">
        <f>IF(PaymentSchedule3[[#This Row],[PMT NO]]&lt;&gt;"",PaymentSchedule3[[#This Row],[BEGINNING BALANCE]]*(InterestRate/PaymentsPerYear),"")</f>
        <v/>
      </c>
      <c r="J19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8" s="3" t="str">
        <f>IF(PaymentSchedule3[[#This Row],[PMT NO]]&lt;&gt;"",SUM(INDEX(PaymentSchedule3[INTEREST],1,1):PaymentSchedule3[[#This Row],[INTEREST]]),"")</f>
        <v/>
      </c>
    </row>
    <row r="199" spans="2:11" x14ac:dyDescent="0.25">
      <c r="B199" s="5" t="str">
        <f>IF(LoanIsGood,IF(ROW()-ROW(PaymentSchedule3[[#Headers],[PMT NO]])&gt;ScheduledNumberOfPayments,"",ROW()-ROW(PaymentSchedule3[[#Headers],[PMT NO]])),"")</f>
        <v/>
      </c>
      <c r="C199" s="4" t="str">
        <f>IF(PaymentSchedule3[[#This Row],[PMT NO]]&lt;&gt;"",EOMONTH(LoanStartDate,ROW(PaymentSchedule3[[#This Row],[PMT NO]])-ROW(PaymentSchedule3[[#Headers],[PMT NO]])-2)+DAY(LoanStartDate),"")</f>
        <v/>
      </c>
      <c r="D19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199" s="3" t="str">
        <f>IF(PaymentSchedule3[[#This Row],[PMT NO]]&lt;&gt;"",ScheduledPayment,"")</f>
        <v/>
      </c>
      <c r="F19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19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199" s="3" t="str">
        <f>IF(PaymentSchedule3[[#This Row],[PMT NO]]&lt;&gt;"",PaymentSchedule3[[#This Row],[TOTAL PAYMENT]]-PaymentSchedule3[[#This Row],[INTEREST]],"")</f>
        <v/>
      </c>
      <c r="I199" s="3" t="str">
        <f>IF(PaymentSchedule3[[#This Row],[PMT NO]]&lt;&gt;"",PaymentSchedule3[[#This Row],[BEGINNING BALANCE]]*(InterestRate/PaymentsPerYear),"")</f>
        <v/>
      </c>
      <c r="J19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199" s="3" t="str">
        <f>IF(PaymentSchedule3[[#This Row],[PMT NO]]&lt;&gt;"",SUM(INDEX(PaymentSchedule3[INTEREST],1,1):PaymentSchedule3[[#This Row],[INTEREST]]),"")</f>
        <v/>
      </c>
    </row>
    <row r="200" spans="2:11" x14ac:dyDescent="0.25">
      <c r="B200" s="5" t="str">
        <f>IF(LoanIsGood,IF(ROW()-ROW(PaymentSchedule3[[#Headers],[PMT NO]])&gt;ScheduledNumberOfPayments,"",ROW()-ROW(PaymentSchedule3[[#Headers],[PMT NO]])),"")</f>
        <v/>
      </c>
      <c r="C200" s="4" t="str">
        <f>IF(PaymentSchedule3[[#This Row],[PMT NO]]&lt;&gt;"",EOMONTH(LoanStartDate,ROW(PaymentSchedule3[[#This Row],[PMT NO]])-ROW(PaymentSchedule3[[#Headers],[PMT NO]])-2)+DAY(LoanStartDate),"")</f>
        <v/>
      </c>
      <c r="D20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0" s="3" t="str">
        <f>IF(PaymentSchedule3[[#This Row],[PMT NO]]&lt;&gt;"",ScheduledPayment,"")</f>
        <v/>
      </c>
      <c r="F20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0" s="3" t="str">
        <f>IF(PaymentSchedule3[[#This Row],[PMT NO]]&lt;&gt;"",PaymentSchedule3[[#This Row],[TOTAL PAYMENT]]-PaymentSchedule3[[#This Row],[INTEREST]],"")</f>
        <v/>
      </c>
      <c r="I200" s="3" t="str">
        <f>IF(PaymentSchedule3[[#This Row],[PMT NO]]&lt;&gt;"",PaymentSchedule3[[#This Row],[BEGINNING BALANCE]]*(InterestRate/PaymentsPerYear),"")</f>
        <v/>
      </c>
      <c r="J20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0" s="3" t="str">
        <f>IF(PaymentSchedule3[[#This Row],[PMT NO]]&lt;&gt;"",SUM(INDEX(PaymentSchedule3[INTEREST],1,1):PaymentSchedule3[[#This Row],[INTEREST]]),"")</f>
        <v/>
      </c>
    </row>
    <row r="201" spans="2:11" x14ac:dyDescent="0.25">
      <c r="B201" s="5" t="str">
        <f>IF(LoanIsGood,IF(ROW()-ROW(PaymentSchedule3[[#Headers],[PMT NO]])&gt;ScheduledNumberOfPayments,"",ROW()-ROW(PaymentSchedule3[[#Headers],[PMT NO]])),"")</f>
        <v/>
      </c>
      <c r="C201" s="4" t="str">
        <f>IF(PaymentSchedule3[[#This Row],[PMT NO]]&lt;&gt;"",EOMONTH(LoanStartDate,ROW(PaymentSchedule3[[#This Row],[PMT NO]])-ROW(PaymentSchedule3[[#Headers],[PMT NO]])-2)+DAY(LoanStartDate),"")</f>
        <v/>
      </c>
      <c r="D20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1" s="3" t="str">
        <f>IF(PaymentSchedule3[[#This Row],[PMT NO]]&lt;&gt;"",ScheduledPayment,"")</f>
        <v/>
      </c>
      <c r="F20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1" s="3" t="str">
        <f>IF(PaymentSchedule3[[#This Row],[PMT NO]]&lt;&gt;"",PaymentSchedule3[[#This Row],[TOTAL PAYMENT]]-PaymentSchedule3[[#This Row],[INTEREST]],"")</f>
        <v/>
      </c>
      <c r="I201" s="3" t="str">
        <f>IF(PaymentSchedule3[[#This Row],[PMT NO]]&lt;&gt;"",PaymentSchedule3[[#This Row],[BEGINNING BALANCE]]*(InterestRate/PaymentsPerYear),"")</f>
        <v/>
      </c>
      <c r="J20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1" s="3" t="str">
        <f>IF(PaymentSchedule3[[#This Row],[PMT NO]]&lt;&gt;"",SUM(INDEX(PaymentSchedule3[INTEREST],1,1):PaymentSchedule3[[#This Row],[INTEREST]]),"")</f>
        <v/>
      </c>
    </row>
    <row r="202" spans="2:11" x14ac:dyDescent="0.25">
      <c r="B202" s="5" t="str">
        <f>IF(LoanIsGood,IF(ROW()-ROW(PaymentSchedule3[[#Headers],[PMT NO]])&gt;ScheduledNumberOfPayments,"",ROW()-ROW(PaymentSchedule3[[#Headers],[PMT NO]])),"")</f>
        <v/>
      </c>
      <c r="C202" s="4" t="str">
        <f>IF(PaymentSchedule3[[#This Row],[PMT NO]]&lt;&gt;"",EOMONTH(LoanStartDate,ROW(PaymentSchedule3[[#This Row],[PMT NO]])-ROW(PaymentSchedule3[[#Headers],[PMT NO]])-2)+DAY(LoanStartDate),"")</f>
        <v/>
      </c>
      <c r="D20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2" s="3" t="str">
        <f>IF(PaymentSchedule3[[#This Row],[PMT NO]]&lt;&gt;"",ScheduledPayment,"")</f>
        <v/>
      </c>
      <c r="F20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2" s="3" t="str">
        <f>IF(PaymentSchedule3[[#This Row],[PMT NO]]&lt;&gt;"",PaymentSchedule3[[#This Row],[TOTAL PAYMENT]]-PaymentSchedule3[[#This Row],[INTEREST]],"")</f>
        <v/>
      </c>
      <c r="I202" s="3" t="str">
        <f>IF(PaymentSchedule3[[#This Row],[PMT NO]]&lt;&gt;"",PaymentSchedule3[[#This Row],[BEGINNING BALANCE]]*(InterestRate/PaymentsPerYear),"")</f>
        <v/>
      </c>
      <c r="J20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2" s="3" t="str">
        <f>IF(PaymentSchedule3[[#This Row],[PMT NO]]&lt;&gt;"",SUM(INDEX(PaymentSchedule3[INTEREST],1,1):PaymentSchedule3[[#This Row],[INTEREST]]),"")</f>
        <v/>
      </c>
    </row>
    <row r="203" spans="2:11" x14ac:dyDescent="0.25">
      <c r="B203" s="5" t="str">
        <f>IF(LoanIsGood,IF(ROW()-ROW(PaymentSchedule3[[#Headers],[PMT NO]])&gt;ScheduledNumberOfPayments,"",ROW()-ROW(PaymentSchedule3[[#Headers],[PMT NO]])),"")</f>
        <v/>
      </c>
      <c r="C203" s="4" t="str">
        <f>IF(PaymentSchedule3[[#This Row],[PMT NO]]&lt;&gt;"",EOMONTH(LoanStartDate,ROW(PaymentSchedule3[[#This Row],[PMT NO]])-ROW(PaymentSchedule3[[#Headers],[PMT NO]])-2)+DAY(LoanStartDate),"")</f>
        <v/>
      </c>
      <c r="D20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3" s="3" t="str">
        <f>IF(PaymentSchedule3[[#This Row],[PMT NO]]&lt;&gt;"",ScheduledPayment,"")</f>
        <v/>
      </c>
      <c r="F20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3" s="3" t="str">
        <f>IF(PaymentSchedule3[[#This Row],[PMT NO]]&lt;&gt;"",PaymentSchedule3[[#This Row],[TOTAL PAYMENT]]-PaymentSchedule3[[#This Row],[INTEREST]],"")</f>
        <v/>
      </c>
      <c r="I203" s="3" t="str">
        <f>IF(PaymentSchedule3[[#This Row],[PMT NO]]&lt;&gt;"",PaymentSchedule3[[#This Row],[BEGINNING BALANCE]]*(InterestRate/PaymentsPerYear),"")</f>
        <v/>
      </c>
      <c r="J20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3" s="3" t="str">
        <f>IF(PaymentSchedule3[[#This Row],[PMT NO]]&lt;&gt;"",SUM(INDEX(PaymentSchedule3[INTEREST],1,1):PaymentSchedule3[[#This Row],[INTEREST]]),"")</f>
        <v/>
      </c>
    </row>
    <row r="204" spans="2:11" x14ac:dyDescent="0.25">
      <c r="B204" s="5" t="str">
        <f>IF(LoanIsGood,IF(ROW()-ROW(PaymentSchedule3[[#Headers],[PMT NO]])&gt;ScheduledNumberOfPayments,"",ROW()-ROW(PaymentSchedule3[[#Headers],[PMT NO]])),"")</f>
        <v/>
      </c>
      <c r="C204" s="4" t="str">
        <f>IF(PaymentSchedule3[[#This Row],[PMT NO]]&lt;&gt;"",EOMONTH(LoanStartDate,ROW(PaymentSchedule3[[#This Row],[PMT NO]])-ROW(PaymentSchedule3[[#Headers],[PMT NO]])-2)+DAY(LoanStartDate),"")</f>
        <v/>
      </c>
      <c r="D20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4" s="3" t="str">
        <f>IF(PaymentSchedule3[[#This Row],[PMT NO]]&lt;&gt;"",ScheduledPayment,"")</f>
        <v/>
      </c>
      <c r="F20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4" s="3" t="str">
        <f>IF(PaymentSchedule3[[#This Row],[PMT NO]]&lt;&gt;"",PaymentSchedule3[[#This Row],[TOTAL PAYMENT]]-PaymentSchedule3[[#This Row],[INTEREST]],"")</f>
        <v/>
      </c>
      <c r="I204" s="3" t="str">
        <f>IF(PaymentSchedule3[[#This Row],[PMT NO]]&lt;&gt;"",PaymentSchedule3[[#This Row],[BEGINNING BALANCE]]*(InterestRate/PaymentsPerYear),"")</f>
        <v/>
      </c>
      <c r="J20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4" s="3" t="str">
        <f>IF(PaymentSchedule3[[#This Row],[PMT NO]]&lt;&gt;"",SUM(INDEX(PaymentSchedule3[INTEREST],1,1):PaymentSchedule3[[#This Row],[INTEREST]]),"")</f>
        <v/>
      </c>
    </row>
    <row r="205" spans="2:11" x14ac:dyDescent="0.25">
      <c r="B205" s="5" t="str">
        <f>IF(LoanIsGood,IF(ROW()-ROW(PaymentSchedule3[[#Headers],[PMT NO]])&gt;ScheduledNumberOfPayments,"",ROW()-ROW(PaymentSchedule3[[#Headers],[PMT NO]])),"")</f>
        <v/>
      </c>
      <c r="C205" s="4" t="str">
        <f>IF(PaymentSchedule3[[#This Row],[PMT NO]]&lt;&gt;"",EOMONTH(LoanStartDate,ROW(PaymentSchedule3[[#This Row],[PMT NO]])-ROW(PaymentSchedule3[[#Headers],[PMT NO]])-2)+DAY(LoanStartDate),"")</f>
        <v/>
      </c>
      <c r="D20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5" s="3" t="str">
        <f>IF(PaymentSchedule3[[#This Row],[PMT NO]]&lt;&gt;"",ScheduledPayment,"")</f>
        <v/>
      </c>
      <c r="F20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5" s="3" t="str">
        <f>IF(PaymentSchedule3[[#This Row],[PMT NO]]&lt;&gt;"",PaymentSchedule3[[#This Row],[TOTAL PAYMENT]]-PaymentSchedule3[[#This Row],[INTEREST]],"")</f>
        <v/>
      </c>
      <c r="I205" s="3" t="str">
        <f>IF(PaymentSchedule3[[#This Row],[PMT NO]]&lt;&gt;"",PaymentSchedule3[[#This Row],[BEGINNING BALANCE]]*(InterestRate/PaymentsPerYear),"")</f>
        <v/>
      </c>
      <c r="J20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5" s="3" t="str">
        <f>IF(PaymentSchedule3[[#This Row],[PMT NO]]&lt;&gt;"",SUM(INDEX(PaymentSchedule3[INTEREST],1,1):PaymentSchedule3[[#This Row],[INTEREST]]),"")</f>
        <v/>
      </c>
    </row>
    <row r="206" spans="2:11" x14ac:dyDescent="0.25">
      <c r="B206" s="5" t="str">
        <f>IF(LoanIsGood,IF(ROW()-ROW(PaymentSchedule3[[#Headers],[PMT NO]])&gt;ScheduledNumberOfPayments,"",ROW()-ROW(PaymentSchedule3[[#Headers],[PMT NO]])),"")</f>
        <v/>
      </c>
      <c r="C206" s="4" t="str">
        <f>IF(PaymentSchedule3[[#This Row],[PMT NO]]&lt;&gt;"",EOMONTH(LoanStartDate,ROW(PaymentSchedule3[[#This Row],[PMT NO]])-ROW(PaymentSchedule3[[#Headers],[PMT NO]])-2)+DAY(LoanStartDate),"")</f>
        <v/>
      </c>
      <c r="D20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6" s="3" t="str">
        <f>IF(PaymentSchedule3[[#This Row],[PMT NO]]&lt;&gt;"",ScheduledPayment,"")</f>
        <v/>
      </c>
      <c r="F20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6" s="3" t="str">
        <f>IF(PaymentSchedule3[[#This Row],[PMT NO]]&lt;&gt;"",PaymentSchedule3[[#This Row],[TOTAL PAYMENT]]-PaymentSchedule3[[#This Row],[INTEREST]],"")</f>
        <v/>
      </c>
      <c r="I206" s="3" t="str">
        <f>IF(PaymentSchedule3[[#This Row],[PMT NO]]&lt;&gt;"",PaymentSchedule3[[#This Row],[BEGINNING BALANCE]]*(InterestRate/PaymentsPerYear),"")</f>
        <v/>
      </c>
      <c r="J20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6" s="3" t="str">
        <f>IF(PaymentSchedule3[[#This Row],[PMT NO]]&lt;&gt;"",SUM(INDEX(PaymentSchedule3[INTEREST],1,1):PaymentSchedule3[[#This Row],[INTEREST]]),"")</f>
        <v/>
      </c>
    </row>
    <row r="207" spans="2:11" x14ac:dyDescent="0.25">
      <c r="B207" s="5" t="str">
        <f>IF(LoanIsGood,IF(ROW()-ROW(PaymentSchedule3[[#Headers],[PMT NO]])&gt;ScheduledNumberOfPayments,"",ROW()-ROW(PaymentSchedule3[[#Headers],[PMT NO]])),"")</f>
        <v/>
      </c>
      <c r="C207" s="4" t="str">
        <f>IF(PaymentSchedule3[[#This Row],[PMT NO]]&lt;&gt;"",EOMONTH(LoanStartDate,ROW(PaymentSchedule3[[#This Row],[PMT NO]])-ROW(PaymentSchedule3[[#Headers],[PMT NO]])-2)+DAY(LoanStartDate),"")</f>
        <v/>
      </c>
      <c r="D20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7" s="3" t="str">
        <f>IF(PaymentSchedule3[[#This Row],[PMT NO]]&lt;&gt;"",ScheduledPayment,"")</f>
        <v/>
      </c>
      <c r="F20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7" s="3" t="str">
        <f>IF(PaymentSchedule3[[#This Row],[PMT NO]]&lt;&gt;"",PaymentSchedule3[[#This Row],[TOTAL PAYMENT]]-PaymentSchedule3[[#This Row],[INTEREST]],"")</f>
        <v/>
      </c>
      <c r="I207" s="3" t="str">
        <f>IF(PaymentSchedule3[[#This Row],[PMT NO]]&lt;&gt;"",PaymentSchedule3[[#This Row],[BEGINNING BALANCE]]*(InterestRate/PaymentsPerYear),"")</f>
        <v/>
      </c>
      <c r="J20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7" s="3" t="str">
        <f>IF(PaymentSchedule3[[#This Row],[PMT NO]]&lt;&gt;"",SUM(INDEX(PaymentSchedule3[INTEREST],1,1):PaymentSchedule3[[#This Row],[INTEREST]]),"")</f>
        <v/>
      </c>
    </row>
    <row r="208" spans="2:11" x14ac:dyDescent="0.25">
      <c r="B208" s="5" t="str">
        <f>IF(LoanIsGood,IF(ROW()-ROW(PaymentSchedule3[[#Headers],[PMT NO]])&gt;ScheduledNumberOfPayments,"",ROW()-ROW(PaymentSchedule3[[#Headers],[PMT NO]])),"")</f>
        <v/>
      </c>
      <c r="C208" s="4" t="str">
        <f>IF(PaymentSchedule3[[#This Row],[PMT NO]]&lt;&gt;"",EOMONTH(LoanStartDate,ROW(PaymentSchedule3[[#This Row],[PMT NO]])-ROW(PaymentSchedule3[[#Headers],[PMT NO]])-2)+DAY(LoanStartDate),"")</f>
        <v/>
      </c>
      <c r="D20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8" s="3" t="str">
        <f>IF(PaymentSchedule3[[#This Row],[PMT NO]]&lt;&gt;"",ScheduledPayment,"")</f>
        <v/>
      </c>
      <c r="F20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8" s="3" t="str">
        <f>IF(PaymentSchedule3[[#This Row],[PMT NO]]&lt;&gt;"",PaymentSchedule3[[#This Row],[TOTAL PAYMENT]]-PaymentSchedule3[[#This Row],[INTEREST]],"")</f>
        <v/>
      </c>
      <c r="I208" s="3" t="str">
        <f>IF(PaymentSchedule3[[#This Row],[PMT NO]]&lt;&gt;"",PaymentSchedule3[[#This Row],[BEGINNING BALANCE]]*(InterestRate/PaymentsPerYear),"")</f>
        <v/>
      </c>
      <c r="J20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8" s="3" t="str">
        <f>IF(PaymentSchedule3[[#This Row],[PMT NO]]&lt;&gt;"",SUM(INDEX(PaymentSchedule3[INTEREST],1,1):PaymentSchedule3[[#This Row],[INTEREST]]),"")</f>
        <v/>
      </c>
    </row>
    <row r="209" spans="2:11" x14ac:dyDescent="0.25">
      <c r="B209" s="5" t="str">
        <f>IF(LoanIsGood,IF(ROW()-ROW(PaymentSchedule3[[#Headers],[PMT NO]])&gt;ScheduledNumberOfPayments,"",ROW()-ROW(PaymentSchedule3[[#Headers],[PMT NO]])),"")</f>
        <v/>
      </c>
      <c r="C209" s="4" t="str">
        <f>IF(PaymentSchedule3[[#This Row],[PMT NO]]&lt;&gt;"",EOMONTH(LoanStartDate,ROW(PaymentSchedule3[[#This Row],[PMT NO]])-ROW(PaymentSchedule3[[#Headers],[PMT NO]])-2)+DAY(LoanStartDate),"")</f>
        <v/>
      </c>
      <c r="D20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09" s="3" t="str">
        <f>IF(PaymentSchedule3[[#This Row],[PMT NO]]&lt;&gt;"",ScheduledPayment,"")</f>
        <v/>
      </c>
      <c r="F20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0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09" s="3" t="str">
        <f>IF(PaymentSchedule3[[#This Row],[PMT NO]]&lt;&gt;"",PaymentSchedule3[[#This Row],[TOTAL PAYMENT]]-PaymentSchedule3[[#This Row],[INTEREST]],"")</f>
        <v/>
      </c>
      <c r="I209" s="3" t="str">
        <f>IF(PaymentSchedule3[[#This Row],[PMT NO]]&lt;&gt;"",PaymentSchedule3[[#This Row],[BEGINNING BALANCE]]*(InterestRate/PaymentsPerYear),"")</f>
        <v/>
      </c>
      <c r="J20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09" s="3" t="str">
        <f>IF(PaymentSchedule3[[#This Row],[PMT NO]]&lt;&gt;"",SUM(INDEX(PaymentSchedule3[INTEREST],1,1):PaymentSchedule3[[#This Row],[INTEREST]]),"")</f>
        <v/>
      </c>
    </row>
    <row r="210" spans="2:11" x14ac:dyDescent="0.25">
      <c r="B210" s="5" t="str">
        <f>IF(LoanIsGood,IF(ROW()-ROW(PaymentSchedule3[[#Headers],[PMT NO]])&gt;ScheduledNumberOfPayments,"",ROW()-ROW(PaymentSchedule3[[#Headers],[PMT NO]])),"")</f>
        <v/>
      </c>
      <c r="C210" s="4" t="str">
        <f>IF(PaymentSchedule3[[#This Row],[PMT NO]]&lt;&gt;"",EOMONTH(LoanStartDate,ROW(PaymentSchedule3[[#This Row],[PMT NO]])-ROW(PaymentSchedule3[[#Headers],[PMT NO]])-2)+DAY(LoanStartDate),"")</f>
        <v/>
      </c>
      <c r="D21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0" s="3" t="str">
        <f>IF(PaymentSchedule3[[#This Row],[PMT NO]]&lt;&gt;"",ScheduledPayment,"")</f>
        <v/>
      </c>
      <c r="F21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0" s="3" t="str">
        <f>IF(PaymentSchedule3[[#This Row],[PMT NO]]&lt;&gt;"",PaymentSchedule3[[#This Row],[TOTAL PAYMENT]]-PaymentSchedule3[[#This Row],[INTEREST]],"")</f>
        <v/>
      </c>
      <c r="I210" s="3" t="str">
        <f>IF(PaymentSchedule3[[#This Row],[PMT NO]]&lt;&gt;"",PaymentSchedule3[[#This Row],[BEGINNING BALANCE]]*(InterestRate/PaymentsPerYear),"")</f>
        <v/>
      </c>
      <c r="J21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0" s="3" t="str">
        <f>IF(PaymentSchedule3[[#This Row],[PMT NO]]&lt;&gt;"",SUM(INDEX(PaymentSchedule3[INTEREST],1,1):PaymentSchedule3[[#This Row],[INTEREST]]),"")</f>
        <v/>
      </c>
    </row>
    <row r="211" spans="2:11" x14ac:dyDescent="0.25">
      <c r="B211" s="5" t="str">
        <f>IF(LoanIsGood,IF(ROW()-ROW(PaymentSchedule3[[#Headers],[PMT NO]])&gt;ScheduledNumberOfPayments,"",ROW()-ROW(PaymentSchedule3[[#Headers],[PMT NO]])),"")</f>
        <v/>
      </c>
      <c r="C211" s="4" t="str">
        <f>IF(PaymentSchedule3[[#This Row],[PMT NO]]&lt;&gt;"",EOMONTH(LoanStartDate,ROW(PaymentSchedule3[[#This Row],[PMT NO]])-ROW(PaymentSchedule3[[#Headers],[PMT NO]])-2)+DAY(LoanStartDate),"")</f>
        <v/>
      </c>
      <c r="D21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1" s="3" t="str">
        <f>IF(PaymentSchedule3[[#This Row],[PMT NO]]&lt;&gt;"",ScheduledPayment,"")</f>
        <v/>
      </c>
      <c r="F21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1" s="3" t="str">
        <f>IF(PaymentSchedule3[[#This Row],[PMT NO]]&lt;&gt;"",PaymentSchedule3[[#This Row],[TOTAL PAYMENT]]-PaymentSchedule3[[#This Row],[INTEREST]],"")</f>
        <v/>
      </c>
      <c r="I211" s="3" t="str">
        <f>IF(PaymentSchedule3[[#This Row],[PMT NO]]&lt;&gt;"",PaymentSchedule3[[#This Row],[BEGINNING BALANCE]]*(InterestRate/PaymentsPerYear),"")</f>
        <v/>
      </c>
      <c r="J21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1" s="3" t="str">
        <f>IF(PaymentSchedule3[[#This Row],[PMT NO]]&lt;&gt;"",SUM(INDEX(PaymentSchedule3[INTEREST],1,1):PaymentSchedule3[[#This Row],[INTEREST]]),"")</f>
        <v/>
      </c>
    </row>
    <row r="212" spans="2:11" x14ac:dyDescent="0.25">
      <c r="B212" s="5" t="str">
        <f>IF(LoanIsGood,IF(ROW()-ROW(PaymentSchedule3[[#Headers],[PMT NO]])&gt;ScheduledNumberOfPayments,"",ROW()-ROW(PaymentSchedule3[[#Headers],[PMT NO]])),"")</f>
        <v/>
      </c>
      <c r="C212" s="4" t="str">
        <f>IF(PaymentSchedule3[[#This Row],[PMT NO]]&lt;&gt;"",EOMONTH(LoanStartDate,ROW(PaymentSchedule3[[#This Row],[PMT NO]])-ROW(PaymentSchedule3[[#Headers],[PMT NO]])-2)+DAY(LoanStartDate),"")</f>
        <v/>
      </c>
      <c r="D21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2" s="3" t="str">
        <f>IF(PaymentSchedule3[[#This Row],[PMT NO]]&lt;&gt;"",ScheduledPayment,"")</f>
        <v/>
      </c>
      <c r="F21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2" s="3" t="str">
        <f>IF(PaymentSchedule3[[#This Row],[PMT NO]]&lt;&gt;"",PaymentSchedule3[[#This Row],[TOTAL PAYMENT]]-PaymentSchedule3[[#This Row],[INTEREST]],"")</f>
        <v/>
      </c>
      <c r="I212" s="3" t="str">
        <f>IF(PaymentSchedule3[[#This Row],[PMT NO]]&lt;&gt;"",PaymentSchedule3[[#This Row],[BEGINNING BALANCE]]*(InterestRate/PaymentsPerYear),"")</f>
        <v/>
      </c>
      <c r="J21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2" s="3" t="str">
        <f>IF(PaymentSchedule3[[#This Row],[PMT NO]]&lt;&gt;"",SUM(INDEX(PaymentSchedule3[INTEREST],1,1):PaymentSchedule3[[#This Row],[INTEREST]]),"")</f>
        <v/>
      </c>
    </row>
    <row r="213" spans="2:11" x14ac:dyDescent="0.25">
      <c r="B213" s="5" t="str">
        <f>IF(LoanIsGood,IF(ROW()-ROW(PaymentSchedule3[[#Headers],[PMT NO]])&gt;ScheduledNumberOfPayments,"",ROW()-ROW(PaymentSchedule3[[#Headers],[PMT NO]])),"")</f>
        <v/>
      </c>
      <c r="C213" s="4" t="str">
        <f>IF(PaymentSchedule3[[#This Row],[PMT NO]]&lt;&gt;"",EOMONTH(LoanStartDate,ROW(PaymentSchedule3[[#This Row],[PMT NO]])-ROW(PaymentSchedule3[[#Headers],[PMT NO]])-2)+DAY(LoanStartDate),"")</f>
        <v/>
      </c>
      <c r="D21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3" s="3" t="str">
        <f>IF(PaymentSchedule3[[#This Row],[PMT NO]]&lt;&gt;"",ScheduledPayment,"")</f>
        <v/>
      </c>
      <c r="F21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3" s="3" t="str">
        <f>IF(PaymentSchedule3[[#This Row],[PMT NO]]&lt;&gt;"",PaymentSchedule3[[#This Row],[TOTAL PAYMENT]]-PaymentSchedule3[[#This Row],[INTEREST]],"")</f>
        <v/>
      </c>
      <c r="I213" s="3" t="str">
        <f>IF(PaymentSchedule3[[#This Row],[PMT NO]]&lt;&gt;"",PaymentSchedule3[[#This Row],[BEGINNING BALANCE]]*(InterestRate/PaymentsPerYear),"")</f>
        <v/>
      </c>
      <c r="J21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3" s="3" t="str">
        <f>IF(PaymentSchedule3[[#This Row],[PMT NO]]&lt;&gt;"",SUM(INDEX(PaymentSchedule3[INTEREST],1,1):PaymentSchedule3[[#This Row],[INTEREST]]),"")</f>
        <v/>
      </c>
    </row>
    <row r="214" spans="2:11" x14ac:dyDescent="0.25">
      <c r="B214" s="5" t="str">
        <f>IF(LoanIsGood,IF(ROW()-ROW(PaymentSchedule3[[#Headers],[PMT NO]])&gt;ScheduledNumberOfPayments,"",ROW()-ROW(PaymentSchedule3[[#Headers],[PMT NO]])),"")</f>
        <v/>
      </c>
      <c r="C214" s="4" t="str">
        <f>IF(PaymentSchedule3[[#This Row],[PMT NO]]&lt;&gt;"",EOMONTH(LoanStartDate,ROW(PaymentSchedule3[[#This Row],[PMT NO]])-ROW(PaymentSchedule3[[#Headers],[PMT NO]])-2)+DAY(LoanStartDate),"")</f>
        <v/>
      </c>
      <c r="D21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4" s="3" t="str">
        <f>IF(PaymentSchedule3[[#This Row],[PMT NO]]&lt;&gt;"",ScheduledPayment,"")</f>
        <v/>
      </c>
      <c r="F21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4" s="3" t="str">
        <f>IF(PaymentSchedule3[[#This Row],[PMT NO]]&lt;&gt;"",PaymentSchedule3[[#This Row],[TOTAL PAYMENT]]-PaymentSchedule3[[#This Row],[INTEREST]],"")</f>
        <v/>
      </c>
      <c r="I214" s="3" t="str">
        <f>IF(PaymentSchedule3[[#This Row],[PMT NO]]&lt;&gt;"",PaymentSchedule3[[#This Row],[BEGINNING BALANCE]]*(InterestRate/PaymentsPerYear),"")</f>
        <v/>
      </c>
      <c r="J21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4" s="3" t="str">
        <f>IF(PaymentSchedule3[[#This Row],[PMT NO]]&lt;&gt;"",SUM(INDEX(PaymentSchedule3[INTEREST],1,1):PaymentSchedule3[[#This Row],[INTEREST]]),"")</f>
        <v/>
      </c>
    </row>
    <row r="215" spans="2:11" x14ac:dyDescent="0.25">
      <c r="B215" s="5" t="str">
        <f>IF(LoanIsGood,IF(ROW()-ROW(PaymentSchedule3[[#Headers],[PMT NO]])&gt;ScheduledNumberOfPayments,"",ROW()-ROW(PaymentSchedule3[[#Headers],[PMT NO]])),"")</f>
        <v/>
      </c>
      <c r="C215" s="4" t="str">
        <f>IF(PaymentSchedule3[[#This Row],[PMT NO]]&lt;&gt;"",EOMONTH(LoanStartDate,ROW(PaymentSchedule3[[#This Row],[PMT NO]])-ROW(PaymentSchedule3[[#Headers],[PMT NO]])-2)+DAY(LoanStartDate),"")</f>
        <v/>
      </c>
      <c r="D21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5" s="3" t="str">
        <f>IF(PaymentSchedule3[[#This Row],[PMT NO]]&lt;&gt;"",ScheduledPayment,"")</f>
        <v/>
      </c>
      <c r="F21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5" s="3" t="str">
        <f>IF(PaymentSchedule3[[#This Row],[PMT NO]]&lt;&gt;"",PaymentSchedule3[[#This Row],[TOTAL PAYMENT]]-PaymentSchedule3[[#This Row],[INTEREST]],"")</f>
        <v/>
      </c>
      <c r="I215" s="3" t="str">
        <f>IF(PaymentSchedule3[[#This Row],[PMT NO]]&lt;&gt;"",PaymentSchedule3[[#This Row],[BEGINNING BALANCE]]*(InterestRate/PaymentsPerYear),"")</f>
        <v/>
      </c>
      <c r="J21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5" s="3" t="str">
        <f>IF(PaymentSchedule3[[#This Row],[PMT NO]]&lt;&gt;"",SUM(INDEX(PaymentSchedule3[INTEREST],1,1):PaymentSchedule3[[#This Row],[INTEREST]]),"")</f>
        <v/>
      </c>
    </row>
    <row r="216" spans="2:11" x14ac:dyDescent="0.25">
      <c r="B216" s="5" t="str">
        <f>IF(LoanIsGood,IF(ROW()-ROW(PaymentSchedule3[[#Headers],[PMT NO]])&gt;ScheduledNumberOfPayments,"",ROW()-ROW(PaymentSchedule3[[#Headers],[PMT NO]])),"")</f>
        <v/>
      </c>
      <c r="C216" s="4" t="str">
        <f>IF(PaymentSchedule3[[#This Row],[PMT NO]]&lt;&gt;"",EOMONTH(LoanStartDate,ROW(PaymentSchedule3[[#This Row],[PMT NO]])-ROW(PaymentSchedule3[[#Headers],[PMT NO]])-2)+DAY(LoanStartDate),"")</f>
        <v/>
      </c>
      <c r="D21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6" s="3" t="str">
        <f>IF(PaymentSchedule3[[#This Row],[PMT NO]]&lt;&gt;"",ScheduledPayment,"")</f>
        <v/>
      </c>
      <c r="F21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6" s="3" t="str">
        <f>IF(PaymentSchedule3[[#This Row],[PMT NO]]&lt;&gt;"",PaymentSchedule3[[#This Row],[TOTAL PAYMENT]]-PaymentSchedule3[[#This Row],[INTEREST]],"")</f>
        <v/>
      </c>
      <c r="I216" s="3" t="str">
        <f>IF(PaymentSchedule3[[#This Row],[PMT NO]]&lt;&gt;"",PaymentSchedule3[[#This Row],[BEGINNING BALANCE]]*(InterestRate/PaymentsPerYear),"")</f>
        <v/>
      </c>
      <c r="J21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6" s="3" t="str">
        <f>IF(PaymentSchedule3[[#This Row],[PMT NO]]&lt;&gt;"",SUM(INDEX(PaymentSchedule3[INTEREST],1,1):PaymentSchedule3[[#This Row],[INTEREST]]),"")</f>
        <v/>
      </c>
    </row>
    <row r="217" spans="2:11" x14ac:dyDescent="0.25">
      <c r="B217" s="5" t="str">
        <f>IF(LoanIsGood,IF(ROW()-ROW(PaymentSchedule3[[#Headers],[PMT NO]])&gt;ScheduledNumberOfPayments,"",ROW()-ROW(PaymentSchedule3[[#Headers],[PMT NO]])),"")</f>
        <v/>
      </c>
      <c r="C217" s="4" t="str">
        <f>IF(PaymentSchedule3[[#This Row],[PMT NO]]&lt;&gt;"",EOMONTH(LoanStartDate,ROW(PaymentSchedule3[[#This Row],[PMT NO]])-ROW(PaymentSchedule3[[#Headers],[PMT NO]])-2)+DAY(LoanStartDate),"")</f>
        <v/>
      </c>
      <c r="D21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7" s="3" t="str">
        <f>IF(PaymentSchedule3[[#This Row],[PMT NO]]&lt;&gt;"",ScheduledPayment,"")</f>
        <v/>
      </c>
      <c r="F21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7" s="3" t="str">
        <f>IF(PaymentSchedule3[[#This Row],[PMT NO]]&lt;&gt;"",PaymentSchedule3[[#This Row],[TOTAL PAYMENT]]-PaymentSchedule3[[#This Row],[INTEREST]],"")</f>
        <v/>
      </c>
      <c r="I217" s="3" t="str">
        <f>IF(PaymentSchedule3[[#This Row],[PMT NO]]&lt;&gt;"",PaymentSchedule3[[#This Row],[BEGINNING BALANCE]]*(InterestRate/PaymentsPerYear),"")</f>
        <v/>
      </c>
      <c r="J21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7" s="3" t="str">
        <f>IF(PaymentSchedule3[[#This Row],[PMT NO]]&lt;&gt;"",SUM(INDEX(PaymentSchedule3[INTEREST],1,1):PaymentSchedule3[[#This Row],[INTEREST]]),"")</f>
        <v/>
      </c>
    </row>
    <row r="218" spans="2:11" x14ac:dyDescent="0.25">
      <c r="B218" s="5" t="str">
        <f>IF(LoanIsGood,IF(ROW()-ROW(PaymentSchedule3[[#Headers],[PMT NO]])&gt;ScheduledNumberOfPayments,"",ROW()-ROW(PaymentSchedule3[[#Headers],[PMT NO]])),"")</f>
        <v/>
      </c>
      <c r="C218" s="4" t="str">
        <f>IF(PaymentSchedule3[[#This Row],[PMT NO]]&lt;&gt;"",EOMONTH(LoanStartDate,ROW(PaymentSchedule3[[#This Row],[PMT NO]])-ROW(PaymentSchedule3[[#Headers],[PMT NO]])-2)+DAY(LoanStartDate),"")</f>
        <v/>
      </c>
      <c r="D21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8" s="3" t="str">
        <f>IF(PaymentSchedule3[[#This Row],[PMT NO]]&lt;&gt;"",ScheduledPayment,"")</f>
        <v/>
      </c>
      <c r="F21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8" s="3" t="str">
        <f>IF(PaymentSchedule3[[#This Row],[PMT NO]]&lt;&gt;"",PaymentSchedule3[[#This Row],[TOTAL PAYMENT]]-PaymentSchedule3[[#This Row],[INTEREST]],"")</f>
        <v/>
      </c>
      <c r="I218" s="3" t="str">
        <f>IF(PaymentSchedule3[[#This Row],[PMT NO]]&lt;&gt;"",PaymentSchedule3[[#This Row],[BEGINNING BALANCE]]*(InterestRate/PaymentsPerYear),"")</f>
        <v/>
      </c>
      <c r="J21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8" s="3" t="str">
        <f>IF(PaymentSchedule3[[#This Row],[PMT NO]]&lt;&gt;"",SUM(INDEX(PaymentSchedule3[INTEREST],1,1):PaymentSchedule3[[#This Row],[INTEREST]]),"")</f>
        <v/>
      </c>
    </row>
    <row r="219" spans="2:11" x14ac:dyDescent="0.25">
      <c r="B219" s="5" t="str">
        <f>IF(LoanIsGood,IF(ROW()-ROW(PaymentSchedule3[[#Headers],[PMT NO]])&gt;ScheduledNumberOfPayments,"",ROW()-ROW(PaymentSchedule3[[#Headers],[PMT NO]])),"")</f>
        <v/>
      </c>
      <c r="C219" s="4" t="str">
        <f>IF(PaymentSchedule3[[#This Row],[PMT NO]]&lt;&gt;"",EOMONTH(LoanStartDate,ROW(PaymentSchedule3[[#This Row],[PMT NO]])-ROW(PaymentSchedule3[[#Headers],[PMT NO]])-2)+DAY(LoanStartDate),"")</f>
        <v/>
      </c>
      <c r="D21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19" s="3" t="str">
        <f>IF(PaymentSchedule3[[#This Row],[PMT NO]]&lt;&gt;"",ScheduledPayment,"")</f>
        <v/>
      </c>
      <c r="F21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1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19" s="3" t="str">
        <f>IF(PaymentSchedule3[[#This Row],[PMT NO]]&lt;&gt;"",PaymentSchedule3[[#This Row],[TOTAL PAYMENT]]-PaymentSchedule3[[#This Row],[INTEREST]],"")</f>
        <v/>
      </c>
      <c r="I219" s="3" t="str">
        <f>IF(PaymentSchedule3[[#This Row],[PMT NO]]&lt;&gt;"",PaymentSchedule3[[#This Row],[BEGINNING BALANCE]]*(InterestRate/PaymentsPerYear),"")</f>
        <v/>
      </c>
      <c r="J21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19" s="3" t="str">
        <f>IF(PaymentSchedule3[[#This Row],[PMT NO]]&lt;&gt;"",SUM(INDEX(PaymentSchedule3[INTEREST],1,1):PaymentSchedule3[[#This Row],[INTEREST]]),"")</f>
        <v/>
      </c>
    </row>
    <row r="220" spans="2:11" x14ac:dyDescent="0.25">
      <c r="B220" s="5" t="str">
        <f>IF(LoanIsGood,IF(ROW()-ROW(PaymentSchedule3[[#Headers],[PMT NO]])&gt;ScheduledNumberOfPayments,"",ROW()-ROW(PaymentSchedule3[[#Headers],[PMT NO]])),"")</f>
        <v/>
      </c>
      <c r="C220" s="4" t="str">
        <f>IF(PaymentSchedule3[[#This Row],[PMT NO]]&lt;&gt;"",EOMONTH(LoanStartDate,ROW(PaymentSchedule3[[#This Row],[PMT NO]])-ROW(PaymentSchedule3[[#Headers],[PMT NO]])-2)+DAY(LoanStartDate),"")</f>
        <v/>
      </c>
      <c r="D22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0" s="3" t="str">
        <f>IF(PaymentSchedule3[[#This Row],[PMT NO]]&lt;&gt;"",ScheduledPayment,"")</f>
        <v/>
      </c>
      <c r="F22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0" s="3" t="str">
        <f>IF(PaymentSchedule3[[#This Row],[PMT NO]]&lt;&gt;"",PaymentSchedule3[[#This Row],[TOTAL PAYMENT]]-PaymentSchedule3[[#This Row],[INTEREST]],"")</f>
        <v/>
      </c>
      <c r="I220" s="3" t="str">
        <f>IF(PaymentSchedule3[[#This Row],[PMT NO]]&lt;&gt;"",PaymentSchedule3[[#This Row],[BEGINNING BALANCE]]*(InterestRate/PaymentsPerYear),"")</f>
        <v/>
      </c>
      <c r="J22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0" s="3" t="str">
        <f>IF(PaymentSchedule3[[#This Row],[PMT NO]]&lt;&gt;"",SUM(INDEX(PaymentSchedule3[INTEREST],1,1):PaymentSchedule3[[#This Row],[INTEREST]]),"")</f>
        <v/>
      </c>
    </row>
    <row r="221" spans="2:11" x14ac:dyDescent="0.25">
      <c r="B221" s="5" t="str">
        <f>IF(LoanIsGood,IF(ROW()-ROW(PaymentSchedule3[[#Headers],[PMT NO]])&gt;ScheduledNumberOfPayments,"",ROW()-ROW(PaymentSchedule3[[#Headers],[PMT NO]])),"")</f>
        <v/>
      </c>
      <c r="C221" s="4" t="str">
        <f>IF(PaymentSchedule3[[#This Row],[PMT NO]]&lt;&gt;"",EOMONTH(LoanStartDate,ROW(PaymentSchedule3[[#This Row],[PMT NO]])-ROW(PaymentSchedule3[[#Headers],[PMT NO]])-2)+DAY(LoanStartDate),"")</f>
        <v/>
      </c>
      <c r="D22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1" s="3" t="str">
        <f>IF(PaymentSchedule3[[#This Row],[PMT NO]]&lt;&gt;"",ScheduledPayment,"")</f>
        <v/>
      </c>
      <c r="F22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1" s="3" t="str">
        <f>IF(PaymentSchedule3[[#This Row],[PMT NO]]&lt;&gt;"",PaymentSchedule3[[#This Row],[TOTAL PAYMENT]]-PaymentSchedule3[[#This Row],[INTEREST]],"")</f>
        <v/>
      </c>
      <c r="I221" s="3" t="str">
        <f>IF(PaymentSchedule3[[#This Row],[PMT NO]]&lt;&gt;"",PaymentSchedule3[[#This Row],[BEGINNING BALANCE]]*(InterestRate/PaymentsPerYear),"")</f>
        <v/>
      </c>
      <c r="J22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1" s="3" t="str">
        <f>IF(PaymentSchedule3[[#This Row],[PMT NO]]&lt;&gt;"",SUM(INDEX(PaymentSchedule3[INTEREST],1,1):PaymentSchedule3[[#This Row],[INTEREST]]),"")</f>
        <v/>
      </c>
    </row>
    <row r="222" spans="2:11" x14ac:dyDescent="0.25">
      <c r="B222" s="5" t="str">
        <f>IF(LoanIsGood,IF(ROW()-ROW(PaymentSchedule3[[#Headers],[PMT NO]])&gt;ScheduledNumberOfPayments,"",ROW()-ROW(PaymentSchedule3[[#Headers],[PMT NO]])),"")</f>
        <v/>
      </c>
      <c r="C222" s="4" t="str">
        <f>IF(PaymentSchedule3[[#This Row],[PMT NO]]&lt;&gt;"",EOMONTH(LoanStartDate,ROW(PaymentSchedule3[[#This Row],[PMT NO]])-ROW(PaymentSchedule3[[#Headers],[PMT NO]])-2)+DAY(LoanStartDate),"")</f>
        <v/>
      </c>
      <c r="D22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2" s="3" t="str">
        <f>IF(PaymentSchedule3[[#This Row],[PMT NO]]&lt;&gt;"",ScheduledPayment,"")</f>
        <v/>
      </c>
      <c r="F22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2" s="3" t="str">
        <f>IF(PaymentSchedule3[[#This Row],[PMT NO]]&lt;&gt;"",PaymentSchedule3[[#This Row],[TOTAL PAYMENT]]-PaymentSchedule3[[#This Row],[INTEREST]],"")</f>
        <v/>
      </c>
      <c r="I222" s="3" t="str">
        <f>IF(PaymentSchedule3[[#This Row],[PMT NO]]&lt;&gt;"",PaymentSchedule3[[#This Row],[BEGINNING BALANCE]]*(InterestRate/PaymentsPerYear),"")</f>
        <v/>
      </c>
      <c r="J22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2" s="3" t="str">
        <f>IF(PaymentSchedule3[[#This Row],[PMT NO]]&lt;&gt;"",SUM(INDEX(PaymentSchedule3[INTEREST],1,1):PaymentSchedule3[[#This Row],[INTEREST]]),"")</f>
        <v/>
      </c>
    </row>
    <row r="223" spans="2:11" x14ac:dyDescent="0.25">
      <c r="B223" s="5" t="str">
        <f>IF(LoanIsGood,IF(ROW()-ROW(PaymentSchedule3[[#Headers],[PMT NO]])&gt;ScheduledNumberOfPayments,"",ROW()-ROW(PaymentSchedule3[[#Headers],[PMT NO]])),"")</f>
        <v/>
      </c>
      <c r="C223" s="4" t="str">
        <f>IF(PaymentSchedule3[[#This Row],[PMT NO]]&lt;&gt;"",EOMONTH(LoanStartDate,ROW(PaymentSchedule3[[#This Row],[PMT NO]])-ROW(PaymentSchedule3[[#Headers],[PMT NO]])-2)+DAY(LoanStartDate),"")</f>
        <v/>
      </c>
      <c r="D22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3" s="3" t="str">
        <f>IF(PaymentSchedule3[[#This Row],[PMT NO]]&lt;&gt;"",ScheduledPayment,"")</f>
        <v/>
      </c>
      <c r="F22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3" s="3" t="str">
        <f>IF(PaymentSchedule3[[#This Row],[PMT NO]]&lt;&gt;"",PaymentSchedule3[[#This Row],[TOTAL PAYMENT]]-PaymentSchedule3[[#This Row],[INTEREST]],"")</f>
        <v/>
      </c>
      <c r="I223" s="3" t="str">
        <f>IF(PaymentSchedule3[[#This Row],[PMT NO]]&lt;&gt;"",PaymentSchedule3[[#This Row],[BEGINNING BALANCE]]*(InterestRate/PaymentsPerYear),"")</f>
        <v/>
      </c>
      <c r="J22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3" s="3" t="str">
        <f>IF(PaymentSchedule3[[#This Row],[PMT NO]]&lt;&gt;"",SUM(INDEX(PaymentSchedule3[INTEREST],1,1):PaymentSchedule3[[#This Row],[INTEREST]]),"")</f>
        <v/>
      </c>
    </row>
    <row r="224" spans="2:11" x14ac:dyDescent="0.25">
      <c r="B224" s="5" t="str">
        <f>IF(LoanIsGood,IF(ROW()-ROW(PaymentSchedule3[[#Headers],[PMT NO]])&gt;ScheduledNumberOfPayments,"",ROW()-ROW(PaymentSchedule3[[#Headers],[PMT NO]])),"")</f>
        <v/>
      </c>
      <c r="C224" s="4" t="str">
        <f>IF(PaymentSchedule3[[#This Row],[PMT NO]]&lt;&gt;"",EOMONTH(LoanStartDate,ROW(PaymentSchedule3[[#This Row],[PMT NO]])-ROW(PaymentSchedule3[[#Headers],[PMT NO]])-2)+DAY(LoanStartDate),"")</f>
        <v/>
      </c>
      <c r="D22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4" s="3" t="str">
        <f>IF(PaymentSchedule3[[#This Row],[PMT NO]]&lt;&gt;"",ScheduledPayment,"")</f>
        <v/>
      </c>
      <c r="F22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4" s="3" t="str">
        <f>IF(PaymentSchedule3[[#This Row],[PMT NO]]&lt;&gt;"",PaymentSchedule3[[#This Row],[TOTAL PAYMENT]]-PaymentSchedule3[[#This Row],[INTEREST]],"")</f>
        <v/>
      </c>
      <c r="I224" s="3" t="str">
        <f>IF(PaymentSchedule3[[#This Row],[PMT NO]]&lt;&gt;"",PaymentSchedule3[[#This Row],[BEGINNING BALANCE]]*(InterestRate/PaymentsPerYear),"")</f>
        <v/>
      </c>
      <c r="J22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4" s="3" t="str">
        <f>IF(PaymentSchedule3[[#This Row],[PMT NO]]&lt;&gt;"",SUM(INDEX(PaymentSchedule3[INTEREST],1,1):PaymentSchedule3[[#This Row],[INTEREST]]),"")</f>
        <v/>
      </c>
    </row>
    <row r="225" spans="2:11" x14ac:dyDescent="0.25">
      <c r="B225" s="5" t="str">
        <f>IF(LoanIsGood,IF(ROW()-ROW(PaymentSchedule3[[#Headers],[PMT NO]])&gt;ScheduledNumberOfPayments,"",ROW()-ROW(PaymentSchedule3[[#Headers],[PMT NO]])),"")</f>
        <v/>
      </c>
      <c r="C225" s="4" t="str">
        <f>IF(PaymentSchedule3[[#This Row],[PMT NO]]&lt;&gt;"",EOMONTH(LoanStartDate,ROW(PaymentSchedule3[[#This Row],[PMT NO]])-ROW(PaymentSchedule3[[#Headers],[PMT NO]])-2)+DAY(LoanStartDate),"")</f>
        <v/>
      </c>
      <c r="D22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5" s="3" t="str">
        <f>IF(PaymentSchedule3[[#This Row],[PMT NO]]&lt;&gt;"",ScheduledPayment,"")</f>
        <v/>
      </c>
      <c r="F22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5" s="3" t="str">
        <f>IF(PaymentSchedule3[[#This Row],[PMT NO]]&lt;&gt;"",PaymentSchedule3[[#This Row],[TOTAL PAYMENT]]-PaymentSchedule3[[#This Row],[INTEREST]],"")</f>
        <v/>
      </c>
      <c r="I225" s="3" t="str">
        <f>IF(PaymentSchedule3[[#This Row],[PMT NO]]&lt;&gt;"",PaymentSchedule3[[#This Row],[BEGINNING BALANCE]]*(InterestRate/PaymentsPerYear),"")</f>
        <v/>
      </c>
      <c r="J22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5" s="3" t="str">
        <f>IF(PaymentSchedule3[[#This Row],[PMT NO]]&lt;&gt;"",SUM(INDEX(PaymentSchedule3[INTEREST],1,1):PaymentSchedule3[[#This Row],[INTEREST]]),"")</f>
        <v/>
      </c>
    </row>
    <row r="226" spans="2:11" x14ac:dyDescent="0.25">
      <c r="B226" s="5" t="str">
        <f>IF(LoanIsGood,IF(ROW()-ROW(PaymentSchedule3[[#Headers],[PMT NO]])&gt;ScheduledNumberOfPayments,"",ROW()-ROW(PaymentSchedule3[[#Headers],[PMT NO]])),"")</f>
        <v/>
      </c>
      <c r="C226" s="4" t="str">
        <f>IF(PaymentSchedule3[[#This Row],[PMT NO]]&lt;&gt;"",EOMONTH(LoanStartDate,ROW(PaymentSchedule3[[#This Row],[PMT NO]])-ROW(PaymentSchedule3[[#Headers],[PMT NO]])-2)+DAY(LoanStartDate),"")</f>
        <v/>
      </c>
      <c r="D22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6" s="3" t="str">
        <f>IF(PaymentSchedule3[[#This Row],[PMT NO]]&lt;&gt;"",ScheduledPayment,"")</f>
        <v/>
      </c>
      <c r="F22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6" s="3" t="str">
        <f>IF(PaymentSchedule3[[#This Row],[PMT NO]]&lt;&gt;"",PaymentSchedule3[[#This Row],[TOTAL PAYMENT]]-PaymentSchedule3[[#This Row],[INTEREST]],"")</f>
        <v/>
      </c>
      <c r="I226" s="3" t="str">
        <f>IF(PaymentSchedule3[[#This Row],[PMT NO]]&lt;&gt;"",PaymentSchedule3[[#This Row],[BEGINNING BALANCE]]*(InterestRate/PaymentsPerYear),"")</f>
        <v/>
      </c>
      <c r="J22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6" s="3" t="str">
        <f>IF(PaymentSchedule3[[#This Row],[PMT NO]]&lt;&gt;"",SUM(INDEX(PaymentSchedule3[INTEREST],1,1):PaymentSchedule3[[#This Row],[INTEREST]]),"")</f>
        <v/>
      </c>
    </row>
    <row r="227" spans="2:11" x14ac:dyDescent="0.25">
      <c r="B227" s="5" t="str">
        <f>IF(LoanIsGood,IF(ROW()-ROW(PaymentSchedule3[[#Headers],[PMT NO]])&gt;ScheduledNumberOfPayments,"",ROW()-ROW(PaymentSchedule3[[#Headers],[PMT NO]])),"")</f>
        <v/>
      </c>
      <c r="C227" s="4" t="str">
        <f>IF(PaymentSchedule3[[#This Row],[PMT NO]]&lt;&gt;"",EOMONTH(LoanStartDate,ROW(PaymentSchedule3[[#This Row],[PMT NO]])-ROW(PaymentSchedule3[[#Headers],[PMT NO]])-2)+DAY(LoanStartDate),"")</f>
        <v/>
      </c>
      <c r="D22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7" s="3" t="str">
        <f>IF(PaymentSchedule3[[#This Row],[PMT NO]]&lt;&gt;"",ScheduledPayment,"")</f>
        <v/>
      </c>
      <c r="F22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7" s="3" t="str">
        <f>IF(PaymentSchedule3[[#This Row],[PMT NO]]&lt;&gt;"",PaymentSchedule3[[#This Row],[TOTAL PAYMENT]]-PaymentSchedule3[[#This Row],[INTEREST]],"")</f>
        <v/>
      </c>
      <c r="I227" s="3" t="str">
        <f>IF(PaymentSchedule3[[#This Row],[PMT NO]]&lt;&gt;"",PaymentSchedule3[[#This Row],[BEGINNING BALANCE]]*(InterestRate/PaymentsPerYear),"")</f>
        <v/>
      </c>
      <c r="J22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7" s="3" t="str">
        <f>IF(PaymentSchedule3[[#This Row],[PMT NO]]&lt;&gt;"",SUM(INDEX(PaymentSchedule3[INTEREST],1,1):PaymentSchedule3[[#This Row],[INTEREST]]),"")</f>
        <v/>
      </c>
    </row>
    <row r="228" spans="2:11" x14ac:dyDescent="0.25">
      <c r="B228" s="5" t="str">
        <f>IF(LoanIsGood,IF(ROW()-ROW(PaymentSchedule3[[#Headers],[PMT NO]])&gt;ScheduledNumberOfPayments,"",ROW()-ROW(PaymentSchedule3[[#Headers],[PMT NO]])),"")</f>
        <v/>
      </c>
      <c r="C228" s="4" t="str">
        <f>IF(PaymentSchedule3[[#This Row],[PMT NO]]&lt;&gt;"",EOMONTH(LoanStartDate,ROW(PaymentSchedule3[[#This Row],[PMT NO]])-ROW(PaymentSchedule3[[#Headers],[PMT NO]])-2)+DAY(LoanStartDate),"")</f>
        <v/>
      </c>
      <c r="D22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8" s="3" t="str">
        <f>IF(PaymentSchedule3[[#This Row],[PMT NO]]&lt;&gt;"",ScheduledPayment,"")</f>
        <v/>
      </c>
      <c r="F22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8" s="3" t="str">
        <f>IF(PaymentSchedule3[[#This Row],[PMT NO]]&lt;&gt;"",PaymentSchedule3[[#This Row],[TOTAL PAYMENT]]-PaymentSchedule3[[#This Row],[INTEREST]],"")</f>
        <v/>
      </c>
      <c r="I228" s="3" t="str">
        <f>IF(PaymentSchedule3[[#This Row],[PMT NO]]&lt;&gt;"",PaymentSchedule3[[#This Row],[BEGINNING BALANCE]]*(InterestRate/PaymentsPerYear),"")</f>
        <v/>
      </c>
      <c r="J22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8" s="3" t="str">
        <f>IF(PaymentSchedule3[[#This Row],[PMT NO]]&lt;&gt;"",SUM(INDEX(PaymentSchedule3[INTEREST],1,1):PaymentSchedule3[[#This Row],[INTEREST]]),"")</f>
        <v/>
      </c>
    </row>
    <row r="229" spans="2:11" x14ac:dyDescent="0.25">
      <c r="B229" s="5" t="str">
        <f>IF(LoanIsGood,IF(ROW()-ROW(PaymentSchedule3[[#Headers],[PMT NO]])&gt;ScheduledNumberOfPayments,"",ROW()-ROW(PaymentSchedule3[[#Headers],[PMT NO]])),"")</f>
        <v/>
      </c>
      <c r="C229" s="4" t="str">
        <f>IF(PaymentSchedule3[[#This Row],[PMT NO]]&lt;&gt;"",EOMONTH(LoanStartDate,ROW(PaymentSchedule3[[#This Row],[PMT NO]])-ROW(PaymentSchedule3[[#Headers],[PMT NO]])-2)+DAY(LoanStartDate),"")</f>
        <v/>
      </c>
      <c r="D22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29" s="3" t="str">
        <f>IF(PaymentSchedule3[[#This Row],[PMT NO]]&lt;&gt;"",ScheduledPayment,"")</f>
        <v/>
      </c>
      <c r="F22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2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29" s="3" t="str">
        <f>IF(PaymentSchedule3[[#This Row],[PMT NO]]&lt;&gt;"",PaymentSchedule3[[#This Row],[TOTAL PAYMENT]]-PaymentSchedule3[[#This Row],[INTEREST]],"")</f>
        <v/>
      </c>
      <c r="I229" s="3" t="str">
        <f>IF(PaymentSchedule3[[#This Row],[PMT NO]]&lt;&gt;"",PaymentSchedule3[[#This Row],[BEGINNING BALANCE]]*(InterestRate/PaymentsPerYear),"")</f>
        <v/>
      </c>
      <c r="J22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29" s="3" t="str">
        <f>IF(PaymentSchedule3[[#This Row],[PMT NO]]&lt;&gt;"",SUM(INDEX(PaymentSchedule3[INTEREST],1,1):PaymentSchedule3[[#This Row],[INTEREST]]),"")</f>
        <v/>
      </c>
    </row>
    <row r="230" spans="2:11" x14ac:dyDescent="0.25">
      <c r="B230" s="5" t="str">
        <f>IF(LoanIsGood,IF(ROW()-ROW(PaymentSchedule3[[#Headers],[PMT NO]])&gt;ScheduledNumberOfPayments,"",ROW()-ROW(PaymentSchedule3[[#Headers],[PMT NO]])),"")</f>
        <v/>
      </c>
      <c r="C230" s="4" t="str">
        <f>IF(PaymentSchedule3[[#This Row],[PMT NO]]&lt;&gt;"",EOMONTH(LoanStartDate,ROW(PaymentSchedule3[[#This Row],[PMT NO]])-ROW(PaymentSchedule3[[#Headers],[PMT NO]])-2)+DAY(LoanStartDate),"")</f>
        <v/>
      </c>
      <c r="D23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0" s="3" t="str">
        <f>IF(PaymentSchedule3[[#This Row],[PMT NO]]&lt;&gt;"",ScheduledPayment,"")</f>
        <v/>
      </c>
      <c r="F23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0" s="3" t="str">
        <f>IF(PaymentSchedule3[[#This Row],[PMT NO]]&lt;&gt;"",PaymentSchedule3[[#This Row],[TOTAL PAYMENT]]-PaymentSchedule3[[#This Row],[INTEREST]],"")</f>
        <v/>
      </c>
      <c r="I230" s="3" t="str">
        <f>IF(PaymentSchedule3[[#This Row],[PMT NO]]&lt;&gt;"",PaymentSchedule3[[#This Row],[BEGINNING BALANCE]]*(InterestRate/PaymentsPerYear),"")</f>
        <v/>
      </c>
      <c r="J23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0" s="3" t="str">
        <f>IF(PaymentSchedule3[[#This Row],[PMT NO]]&lt;&gt;"",SUM(INDEX(PaymentSchedule3[INTEREST],1,1):PaymentSchedule3[[#This Row],[INTEREST]]),"")</f>
        <v/>
      </c>
    </row>
    <row r="231" spans="2:11" x14ac:dyDescent="0.25">
      <c r="B231" s="5" t="str">
        <f>IF(LoanIsGood,IF(ROW()-ROW(PaymentSchedule3[[#Headers],[PMT NO]])&gt;ScheduledNumberOfPayments,"",ROW()-ROW(PaymentSchedule3[[#Headers],[PMT NO]])),"")</f>
        <v/>
      </c>
      <c r="C231" s="4" t="str">
        <f>IF(PaymentSchedule3[[#This Row],[PMT NO]]&lt;&gt;"",EOMONTH(LoanStartDate,ROW(PaymentSchedule3[[#This Row],[PMT NO]])-ROW(PaymentSchedule3[[#Headers],[PMT NO]])-2)+DAY(LoanStartDate),"")</f>
        <v/>
      </c>
      <c r="D23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1" s="3" t="str">
        <f>IF(PaymentSchedule3[[#This Row],[PMT NO]]&lt;&gt;"",ScheduledPayment,"")</f>
        <v/>
      </c>
      <c r="F23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1" s="3" t="str">
        <f>IF(PaymentSchedule3[[#This Row],[PMT NO]]&lt;&gt;"",PaymentSchedule3[[#This Row],[TOTAL PAYMENT]]-PaymentSchedule3[[#This Row],[INTEREST]],"")</f>
        <v/>
      </c>
      <c r="I231" s="3" t="str">
        <f>IF(PaymentSchedule3[[#This Row],[PMT NO]]&lt;&gt;"",PaymentSchedule3[[#This Row],[BEGINNING BALANCE]]*(InterestRate/PaymentsPerYear),"")</f>
        <v/>
      </c>
      <c r="J23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1" s="3" t="str">
        <f>IF(PaymentSchedule3[[#This Row],[PMT NO]]&lt;&gt;"",SUM(INDEX(PaymentSchedule3[INTEREST],1,1):PaymentSchedule3[[#This Row],[INTEREST]]),"")</f>
        <v/>
      </c>
    </row>
    <row r="232" spans="2:11" x14ac:dyDescent="0.25">
      <c r="B232" s="5" t="str">
        <f>IF(LoanIsGood,IF(ROW()-ROW(PaymentSchedule3[[#Headers],[PMT NO]])&gt;ScheduledNumberOfPayments,"",ROW()-ROW(PaymentSchedule3[[#Headers],[PMT NO]])),"")</f>
        <v/>
      </c>
      <c r="C232" s="4" t="str">
        <f>IF(PaymentSchedule3[[#This Row],[PMT NO]]&lt;&gt;"",EOMONTH(LoanStartDate,ROW(PaymentSchedule3[[#This Row],[PMT NO]])-ROW(PaymentSchedule3[[#Headers],[PMT NO]])-2)+DAY(LoanStartDate),"")</f>
        <v/>
      </c>
      <c r="D23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2" s="3" t="str">
        <f>IF(PaymentSchedule3[[#This Row],[PMT NO]]&lt;&gt;"",ScheduledPayment,"")</f>
        <v/>
      </c>
      <c r="F23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2" s="3" t="str">
        <f>IF(PaymentSchedule3[[#This Row],[PMT NO]]&lt;&gt;"",PaymentSchedule3[[#This Row],[TOTAL PAYMENT]]-PaymentSchedule3[[#This Row],[INTEREST]],"")</f>
        <v/>
      </c>
      <c r="I232" s="3" t="str">
        <f>IF(PaymentSchedule3[[#This Row],[PMT NO]]&lt;&gt;"",PaymentSchedule3[[#This Row],[BEGINNING BALANCE]]*(InterestRate/PaymentsPerYear),"")</f>
        <v/>
      </c>
      <c r="J23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2" s="3" t="str">
        <f>IF(PaymentSchedule3[[#This Row],[PMT NO]]&lt;&gt;"",SUM(INDEX(PaymentSchedule3[INTEREST],1,1):PaymentSchedule3[[#This Row],[INTEREST]]),"")</f>
        <v/>
      </c>
    </row>
    <row r="233" spans="2:11" x14ac:dyDescent="0.25">
      <c r="B233" s="5" t="str">
        <f>IF(LoanIsGood,IF(ROW()-ROW(PaymentSchedule3[[#Headers],[PMT NO]])&gt;ScheduledNumberOfPayments,"",ROW()-ROW(PaymentSchedule3[[#Headers],[PMT NO]])),"")</f>
        <v/>
      </c>
      <c r="C233" s="4" t="str">
        <f>IF(PaymentSchedule3[[#This Row],[PMT NO]]&lt;&gt;"",EOMONTH(LoanStartDate,ROW(PaymentSchedule3[[#This Row],[PMT NO]])-ROW(PaymentSchedule3[[#Headers],[PMT NO]])-2)+DAY(LoanStartDate),"")</f>
        <v/>
      </c>
      <c r="D23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3" s="3" t="str">
        <f>IF(PaymentSchedule3[[#This Row],[PMT NO]]&lt;&gt;"",ScheduledPayment,"")</f>
        <v/>
      </c>
      <c r="F23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3" s="3" t="str">
        <f>IF(PaymentSchedule3[[#This Row],[PMT NO]]&lt;&gt;"",PaymentSchedule3[[#This Row],[TOTAL PAYMENT]]-PaymentSchedule3[[#This Row],[INTEREST]],"")</f>
        <v/>
      </c>
      <c r="I233" s="3" t="str">
        <f>IF(PaymentSchedule3[[#This Row],[PMT NO]]&lt;&gt;"",PaymentSchedule3[[#This Row],[BEGINNING BALANCE]]*(InterestRate/PaymentsPerYear),"")</f>
        <v/>
      </c>
      <c r="J23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3" s="3" t="str">
        <f>IF(PaymentSchedule3[[#This Row],[PMT NO]]&lt;&gt;"",SUM(INDEX(PaymentSchedule3[INTEREST],1,1):PaymentSchedule3[[#This Row],[INTEREST]]),"")</f>
        <v/>
      </c>
    </row>
    <row r="234" spans="2:11" x14ac:dyDescent="0.25">
      <c r="B234" s="5" t="str">
        <f>IF(LoanIsGood,IF(ROW()-ROW(PaymentSchedule3[[#Headers],[PMT NO]])&gt;ScheduledNumberOfPayments,"",ROW()-ROW(PaymentSchedule3[[#Headers],[PMT NO]])),"")</f>
        <v/>
      </c>
      <c r="C234" s="4" t="str">
        <f>IF(PaymentSchedule3[[#This Row],[PMT NO]]&lt;&gt;"",EOMONTH(LoanStartDate,ROW(PaymentSchedule3[[#This Row],[PMT NO]])-ROW(PaymentSchedule3[[#Headers],[PMT NO]])-2)+DAY(LoanStartDate),"")</f>
        <v/>
      </c>
      <c r="D23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4" s="3" t="str">
        <f>IF(PaymentSchedule3[[#This Row],[PMT NO]]&lt;&gt;"",ScheduledPayment,"")</f>
        <v/>
      </c>
      <c r="F23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4" s="3" t="str">
        <f>IF(PaymentSchedule3[[#This Row],[PMT NO]]&lt;&gt;"",PaymentSchedule3[[#This Row],[TOTAL PAYMENT]]-PaymentSchedule3[[#This Row],[INTEREST]],"")</f>
        <v/>
      </c>
      <c r="I234" s="3" t="str">
        <f>IF(PaymentSchedule3[[#This Row],[PMT NO]]&lt;&gt;"",PaymentSchedule3[[#This Row],[BEGINNING BALANCE]]*(InterestRate/PaymentsPerYear),"")</f>
        <v/>
      </c>
      <c r="J23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4" s="3" t="str">
        <f>IF(PaymentSchedule3[[#This Row],[PMT NO]]&lt;&gt;"",SUM(INDEX(PaymentSchedule3[INTEREST],1,1):PaymentSchedule3[[#This Row],[INTEREST]]),"")</f>
        <v/>
      </c>
    </row>
    <row r="235" spans="2:11" x14ac:dyDescent="0.25">
      <c r="B235" s="5" t="str">
        <f>IF(LoanIsGood,IF(ROW()-ROW(PaymentSchedule3[[#Headers],[PMT NO]])&gt;ScheduledNumberOfPayments,"",ROW()-ROW(PaymentSchedule3[[#Headers],[PMT NO]])),"")</f>
        <v/>
      </c>
      <c r="C235" s="4" t="str">
        <f>IF(PaymentSchedule3[[#This Row],[PMT NO]]&lt;&gt;"",EOMONTH(LoanStartDate,ROW(PaymentSchedule3[[#This Row],[PMT NO]])-ROW(PaymentSchedule3[[#Headers],[PMT NO]])-2)+DAY(LoanStartDate),"")</f>
        <v/>
      </c>
      <c r="D23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5" s="3" t="str">
        <f>IF(PaymentSchedule3[[#This Row],[PMT NO]]&lt;&gt;"",ScheduledPayment,"")</f>
        <v/>
      </c>
      <c r="F23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5" s="3" t="str">
        <f>IF(PaymentSchedule3[[#This Row],[PMT NO]]&lt;&gt;"",PaymentSchedule3[[#This Row],[TOTAL PAYMENT]]-PaymentSchedule3[[#This Row],[INTEREST]],"")</f>
        <v/>
      </c>
      <c r="I235" s="3" t="str">
        <f>IF(PaymentSchedule3[[#This Row],[PMT NO]]&lt;&gt;"",PaymentSchedule3[[#This Row],[BEGINNING BALANCE]]*(InterestRate/PaymentsPerYear),"")</f>
        <v/>
      </c>
      <c r="J23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5" s="3" t="str">
        <f>IF(PaymentSchedule3[[#This Row],[PMT NO]]&lt;&gt;"",SUM(INDEX(PaymentSchedule3[INTEREST],1,1):PaymentSchedule3[[#This Row],[INTEREST]]),"")</f>
        <v/>
      </c>
    </row>
    <row r="236" spans="2:11" x14ac:dyDescent="0.25">
      <c r="B236" s="5" t="str">
        <f>IF(LoanIsGood,IF(ROW()-ROW(PaymentSchedule3[[#Headers],[PMT NO]])&gt;ScheduledNumberOfPayments,"",ROW()-ROW(PaymentSchedule3[[#Headers],[PMT NO]])),"")</f>
        <v/>
      </c>
      <c r="C236" s="4" t="str">
        <f>IF(PaymentSchedule3[[#This Row],[PMT NO]]&lt;&gt;"",EOMONTH(LoanStartDate,ROW(PaymentSchedule3[[#This Row],[PMT NO]])-ROW(PaymentSchedule3[[#Headers],[PMT NO]])-2)+DAY(LoanStartDate),"")</f>
        <v/>
      </c>
      <c r="D23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6" s="3" t="str">
        <f>IF(PaymentSchedule3[[#This Row],[PMT NO]]&lt;&gt;"",ScheduledPayment,"")</f>
        <v/>
      </c>
      <c r="F23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6" s="3" t="str">
        <f>IF(PaymentSchedule3[[#This Row],[PMT NO]]&lt;&gt;"",PaymentSchedule3[[#This Row],[TOTAL PAYMENT]]-PaymentSchedule3[[#This Row],[INTEREST]],"")</f>
        <v/>
      </c>
      <c r="I236" s="3" t="str">
        <f>IF(PaymentSchedule3[[#This Row],[PMT NO]]&lt;&gt;"",PaymentSchedule3[[#This Row],[BEGINNING BALANCE]]*(InterestRate/PaymentsPerYear),"")</f>
        <v/>
      </c>
      <c r="J23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6" s="3" t="str">
        <f>IF(PaymentSchedule3[[#This Row],[PMT NO]]&lt;&gt;"",SUM(INDEX(PaymentSchedule3[INTEREST],1,1):PaymentSchedule3[[#This Row],[INTEREST]]),"")</f>
        <v/>
      </c>
    </row>
    <row r="237" spans="2:11" x14ac:dyDescent="0.25">
      <c r="B237" s="5" t="str">
        <f>IF(LoanIsGood,IF(ROW()-ROW(PaymentSchedule3[[#Headers],[PMT NO]])&gt;ScheduledNumberOfPayments,"",ROW()-ROW(PaymentSchedule3[[#Headers],[PMT NO]])),"")</f>
        <v/>
      </c>
      <c r="C237" s="4" t="str">
        <f>IF(PaymentSchedule3[[#This Row],[PMT NO]]&lt;&gt;"",EOMONTH(LoanStartDate,ROW(PaymentSchedule3[[#This Row],[PMT NO]])-ROW(PaymentSchedule3[[#Headers],[PMT NO]])-2)+DAY(LoanStartDate),"")</f>
        <v/>
      </c>
      <c r="D23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7" s="3" t="str">
        <f>IF(PaymentSchedule3[[#This Row],[PMT NO]]&lt;&gt;"",ScheduledPayment,"")</f>
        <v/>
      </c>
      <c r="F23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7" s="3" t="str">
        <f>IF(PaymentSchedule3[[#This Row],[PMT NO]]&lt;&gt;"",PaymentSchedule3[[#This Row],[TOTAL PAYMENT]]-PaymentSchedule3[[#This Row],[INTEREST]],"")</f>
        <v/>
      </c>
      <c r="I237" s="3" t="str">
        <f>IF(PaymentSchedule3[[#This Row],[PMT NO]]&lt;&gt;"",PaymentSchedule3[[#This Row],[BEGINNING BALANCE]]*(InterestRate/PaymentsPerYear),"")</f>
        <v/>
      </c>
      <c r="J23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7" s="3" t="str">
        <f>IF(PaymentSchedule3[[#This Row],[PMT NO]]&lt;&gt;"",SUM(INDEX(PaymentSchedule3[INTEREST],1,1):PaymentSchedule3[[#This Row],[INTEREST]]),"")</f>
        <v/>
      </c>
    </row>
    <row r="238" spans="2:11" x14ac:dyDescent="0.25">
      <c r="B238" s="5" t="str">
        <f>IF(LoanIsGood,IF(ROW()-ROW(PaymentSchedule3[[#Headers],[PMT NO]])&gt;ScheduledNumberOfPayments,"",ROW()-ROW(PaymentSchedule3[[#Headers],[PMT NO]])),"")</f>
        <v/>
      </c>
      <c r="C238" s="4" t="str">
        <f>IF(PaymentSchedule3[[#This Row],[PMT NO]]&lt;&gt;"",EOMONTH(LoanStartDate,ROW(PaymentSchedule3[[#This Row],[PMT NO]])-ROW(PaymentSchedule3[[#Headers],[PMT NO]])-2)+DAY(LoanStartDate),"")</f>
        <v/>
      </c>
      <c r="D23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8" s="3" t="str">
        <f>IF(PaymentSchedule3[[#This Row],[PMT NO]]&lt;&gt;"",ScheduledPayment,"")</f>
        <v/>
      </c>
      <c r="F23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8" s="3" t="str">
        <f>IF(PaymentSchedule3[[#This Row],[PMT NO]]&lt;&gt;"",PaymentSchedule3[[#This Row],[TOTAL PAYMENT]]-PaymentSchedule3[[#This Row],[INTEREST]],"")</f>
        <v/>
      </c>
      <c r="I238" s="3" t="str">
        <f>IF(PaymentSchedule3[[#This Row],[PMT NO]]&lt;&gt;"",PaymentSchedule3[[#This Row],[BEGINNING BALANCE]]*(InterestRate/PaymentsPerYear),"")</f>
        <v/>
      </c>
      <c r="J23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8" s="3" t="str">
        <f>IF(PaymentSchedule3[[#This Row],[PMT NO]]&lt;&gt;"",SUM(INDEX(PaymentSchedule3[INTEREST],1,1):PaymentSchedule3[[#This Row],[INTEREST]]),"")</f>
        <v/>
      </c>
    </row>
    <row r="239" spans="2:11" x14ac:dyDescent="0.25">
      <c r="B239" s="5" t="str">
        <f>IF(LoanIsGood,IF(ROW()-ROW(PaymentSchedule3[[#Headers],[PMT NO]])&gt;ScheduledNumberOfPayments,"",ROW()-ROW(PaymentSchedule3[[#Headers],[PMT NO]])),"")</f>
        <v/>
      </c>
      <c r="C239" s="4" t="str">
        <f>IF(PaymentSchedule3[[#This Row],[PMT NO]]&lt;&gt;"",EOMONTH(LoanStartDate,ROW(PaymentSchedule3[[#This Row],[PMT NO]])-ROW(PaymentSchedule3[[#Headers],[PMT NO]])-2)+DAY(LoanStartDate),"")</f>
        <v/>
      </c>
      <c r="D23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39" s="3" t="str">
        <f>IF(PaymentSchedule3[[#This Row],[PMT NO]]&lt;&gt;"",ScheduledPayment,"")</f>
        <v/>
      </c>
      <c r="F23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3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39" s="3" t="str">
        <f>IF(PaymentSchedule3[[#This Row],[PMT NO]]&lt;&gt;"",PaymentSchedule3[[#This Row],[TOTAL PAYMENT]]-PaymentSchedule3[[#This Row],[INTEREST]],"")</f>
        <v/>
      </c>
      <c r="I239" s="3" t="str">
        <f>IF(PaymentSchedule3[[#This Row],[PMT NO]]&lt;&gt;"",PaymentSchedule3[[#This Row],[BEGINNING BALANCE]]*(InterestRate/PaymentsPerYear),"")</f>
        <v/>
      </c>
      <c r="J23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39" s="3" t="str">
        <f>IF(PaymentSchedule3[[#This Row],[PMT NO]]&lt;&gt;"",SUM(INDEX(PaymentSchedule3[INTEREST],1,1):PaymentSchedule3[[#This Row],[INTEREST]]),"")</f>
        <v/>
      </c>
    </row>
    <row r="240" spans="2:11" x14ac:dyDescent="0.25">
      <c r="B240" s="5" t="str">
        <f>IF(LoanIsGood,IF(ROW()-ROW(PaymentSchedule3[[#Headers],[PMT NO]])&gt;ScheduledNumberOfPayments,"",ROW()-ROW(PaymentSchedule3[[#Headers],[PMT NO]])),"")</f>
        <v/>
      </c>
      <c r="C240" s="4" t="str">
        <f>IF(PaymentSchedule3[[#This Row],[PMT NO]]&lt;&gt;"",EOMONTH(LoanStartDate,ROW(PaymentSchedule3[[#This Row],[PMT NO]])-ROW(PaymentSchedule3[[#Headers],[PMT NO]])-2)+DAY(LoanStartDate),"")</f>
        <v/>
      </c>
      <c r="D24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0" s="3" t="str">
        <f>IF(PaymentSchedule3[[#This Row],[PMT NO]]&lt;&gt;"",ScheduledPayment,"")</f>
        <v/>
      </c>
      <c r="F24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0" s="3" t="str">
        <f>IF(PaymentSchedule3[[#This Row],[PMT NO]]&lt;&gt;"",PaymentSchedule3[[#This Row],[TOTAL PAYMENT]]-PaymentSchedule3[[#This Row],[INTEREST]],"")</f>
        <v/>
      </c>
      <c r="I240" s="3" t="str">
        <f>IF(PaymentSchedule3[[#This Row],[PMT NO]]&lt;&gt;"",PaymentSchedule3[[#This Row],[BEGINNING BALANCE]]*(InterestRate/PaymentsPerYear),"")</f>
        <v/>
      </c>
      <c r="J24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0" s="3" t="str">
        <f>IF(PaymentSchedule3[[#This Row],[PMT NO]]&lt;&gt;"",SUM(INDEX(PaymentSchedule3[INTEREST],1,1):PaymentSchedule3[[#This Row],[INTEREST]]),"")</f>
        <v/>
      </c>
    </row>
    <row r="241" spans="2:11" x14ac:dyDescent="0.25">
      <c r="B241" s="5" t="str">
        <f>IF(LoanIsGood,IF(ROW()-ROW(PaymentSchedule3[[#Headers],[PMT NO]])&gt;ScheduledNumberOfPayments,"",ROW()-ROW(PaymentSchedule3[[#Headers],[PMT NO]])),"")</f>
        <v/>
      </c>
      <c r="C241" s="4" t="str">
        <f>IF(PaymentSchedule3[[#This Row],[PMT NO]]&lt;&gt;"",EOMONTH(LoanStartDate,ROW(PaymentSchedule3[[#This Row],[PMT NO]])-ROW(PaymentSchedule3[[#Headers],[PMT NO]])-2)+DAY(LoanStartDate),"")</f>
        <v/>
      </c>
      <c r="D24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1" s="3" t="str">
        <f>IF(PaymentSchedule3[[#This Row],[PMT NO]]&lt;&gt;"",ScheduledPayment,"")</f>
        <v/>
      </c>
      <c r="F24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1" s="3" t="str">
        <f>IF(PaymentSchedule3[[#This Row],[PMT NO]]&lt;&gt;"",PaymentSchedule3[[#This Row],[TOTAL PAYMENT]]-PaymentSchedule3[[#This Row],[INTEREST]],"")</f>
        <v/>
      </c>
      <c r="I241" s="3" t="str">
        <f>IF(PaymentSchedule3[[#This Row],[PMT NO]]&lt;&gt;"",PaymentSchedule3[[#This Row],[BEGINNING BALANCE]]*(InterestRate/PaymentsPerYear),"")</f>
        <v/>
      </c>
      <c r="J24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1" s="3" t="str">
        <f>IF(PaymentSchedule3[[#This Row],[PMT NO]]&lt;&gt;"",SUM(INDEX(PaymentSchedule3[INTEREST],1,1):PaymentSchedule3[[#This Row],[INTEREST]]),"")</f>
        <v/>
      </c>
    </row>
    <row r="242" spans="2:11" x14ac:dyDescent="0.25">
      <c r="B242" s="5" t="str">
        <f>IF(LoanIsGood,IF(ROW()-ROW(PaymentSchedule3[[#Headers],[PMT NO]])&gt;ScheduledNumberOfPayments,"",ROW()-ROW(PaymentSchedule3[[#Headers],[PMT NO]])),"")</f>
        <v/>
      </c>
      <c r="C242" s="4" t="str">
        <f>IF(PaymentSchedule3[[#This Row],[PMT NO]]&lt;&gt;"",EOMONTH(LoanStartDate,ROW(PaymentSchedule3[[#This Row],[PMT NO]])-ROW(PaymentSchedule3[[#Headers],[PMT NO]])-2)+DAY(LoanStartDate),"")</f>
        <v/>
      </c>
      <c r="D24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2" s="3" t="str">
        <f>IF(PaymentSchedule3[[#This Row],[PMT NO]]&lt;&gt;"",ScheduledPayment,"")</f>
        <v/>
      </c>
      <c r="F24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2" s="3" t="str">
        <f>IF(PaymentSchedule3[[#This Row],[PMT NO]]&lt;&gt;"",PaymentSchedule3[[#This Row],[TOTAL PAYMENT]]-PaymentSchedule3[[#This Row],[INTEREST]],"")</f>
        <v/>
      </c>
      <c r="I242" s="3" t="str">
        <f>IF(PaymentSchedule3[[#This Row],[PMT NO]]&lt;&gt;"",PaymentSchedule3[[#This Row],[BEGINNING BALANCE]]*(InterestRate/PaymentsPerYear),"")</f>
        <v/>
      </c>
      <c r="J24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2" s="3" t="str">
        <f>IF(PaymentSchedule3[[#This Row],[PMT NO]]&lt;&gt;"",SUM(INDEX(PaymentSchedule3[INTEREST],1,1):PaymentSchedule3[[#This Row],[INTEREST]]),"")</f>
        <v/>
      </c>
    </row>
    <row r="243" spans="2:11" x14ac:dyDescent="0.25">
      <c r="B243" s="5" t="str">
        <f>IF(LoanIsGood,IF(ROW()-ROW(PaymentSchedule3[[#Headers],[PMT NO]])&gt;ScheduledNumberOfPayments,"",ROW()-ROW(PaymentSchedule3[[#Headers],[PMT NO]])),"")</f>
        <v/>
      </c>
      <c r="C243" s="4" t="str">
        <f>IF(PaymentSchedule3[[#This Row],[PMT NO]]&lt;&gt;"",EOMONTH(LoanStartDate,ROW(PaymentSchedule3[[#This Row],[PMT NO]])-ROW(PaymentSchedule3[[#Headers],[PMT NO]])-2)+DAY(LoanStartDate),"")</f>
        <v/>
      </c>
      <c r="D24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3" s="3" t="str">
        <f>IF(PaymentSchedule3[[#This Row],[PMT NO]]&lt;&gt;"",ScheduledPayment,"")</f>
        <v/>
      </c>
      <c r="F24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3" s="3" t="str">
        <f>IF(PaymentSchedule3[[#This Row],[PMT NO]]&lt;&gt;"",PaymentSchedule3[[#This Row],[TOTAL PAYMENT]]-PaymentSchedule3[[#This Row],[INTEREST]],"")</f>
        <v/>
      </c>
      <c r="I243" s="3" t="str">
        <f>IF(PaymentSchedule3[[#This Row],[PMT NO]]&lt;&gt;"",PaymentSchedule3[[#This Row],[BEGINNING BALANCE]]*(InterestRate/PaymentsPerYear),"")</f>
        <v/>
      </c>
      <c r="J24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3" s="3" t="str">
        <f>IF(PaymentSchedule3[[#This Row],[PMT NO]]&lt;&gt;"",SUM(INDEX(PaymentSchedule3[INTEREST],1,1):PaymentSchedule3[[#This Row],[INTEREST]]),"")</f>
        <v/>
      </c>
    </row>
    <row r="244" spans="2:11" x14ac:dyDescent="0.25">
      <c r="B244" s="5" t="str">
        <f>IF(LoanIsGood,IF(ROW()-ROW(PaymentSchedule3[[#Headers],[PMT NO]])&gt;ScheduledNumberOfPayments,"",ROW()-ROW(PaymentSchedule3[[#Headers],[PMT NO]])),"")</f>
        <v/>
      </c>
      <c r="C244" s="4" t="str">
        <f>IF(PaymentSchedule3[[#This Row],[PMT NO]]&lt;&gt;"",EOMONTH(LoanStartDate,ROW(PaymentSchedule3[[#This Row],[PMT NO]])-ROW(PaymentSchedule3[[#Headers],[PMT NO]])-2)+DAY(LoanStartDate),"")</f>
        <v/>
      </c>
      <c r="D24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4" s="3" t="str">
        <f>IF(PaymentSchedule3[[#This Row],[PMT NO]]&lt;&gt;"",ScheduledPayment,"")</f>
        <v/>
      </c>
      <c r="F24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4" s="3" t="str">
        <f>IF(PaymentSchedule3[[#This Row],[PMT NO]]&lt;&gt;"",PaymentSchedule3[[#This Row],[TOTAL PAYMENT]]-PaymentSchedule3[[#This Row],[INTEREST]],"")</f>
        <v/>
      </c>
      <c r="I244" s="3" t="str">
        <f>IF(PaymentSchedule3[[#This Row],[PMT NO]]&lt;&gt;"",PaymentSchedule3[[#This Row],[BEGINNING BALANCE]]*(InterestRate/PaymentsPerYear),"")</f>
        <v/>
      </c>
      <c r="J24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4" s="3" t="str">
        <f>IF(PaymentSchedule3[[#This Row],[PMT NO]]&lt;&gt;"",SUM(INDEX(PaymentSchedule3[INTEREST],1,1):PaymentSchedule3[[#This Row],[INTEREST]]),"")</f>
        <v/>
      </c>
    </row>
    <row r="245" spans="2:11" x14ac:dyDescent="0.25">
      <c r="B245" s="5" t="str">
        <f>IF(LoanIsGood,IF(ROW()-ROW(PaymentSchedule3[[#Headers],[PMT NO]])&gt;ScheduledNumberOfPayments,"",ROW()-ROW(PaymentSchedule3[[#Headers],[PMT NO]])),"")</f>
        <v/>
      </c>
      <c r="C245" s="4" t="str">
        <f>IF(PaymentSchedule3[[#This Row],[PMT NO]]&lt;&gt;"",EOMONTH(LoanStartDate,ROW(PaymentSchedule3[[#This Row],[PMT NO]])-ROW(PaymentSchedule3[[#Headers],[PMT NO]])-2)+DAY(LoanStartDate),"")</f>
        <v/>
      </c>
      <c r="D24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5" s="3" t="str">
        <f>IF(PaymentSchedule3[[#This Row],[PMT NO]]&lt;&gt;"",ScheduledPayment,"")</f>
        <v/>
      </c>
      <c r="F24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5" s="3" t="str">
        <f>IF(PaymentSchedule3[[#This Row],[PMT NO]]&lt;&gt;"",PaymentSchedule3[[#This Row],[TOTAL PAYMENT]]-PaymentSchedule3[[#This Row],[INTEREST]],"")</f>
        <v/>
      </c>
      <c r="I245" s="3" t="str">
        <f>IF(PaymentSchedule3[[#This Row],[PMT NO]]&lt;&gt;"",PaymentSchedule3[[#This Row],[BEGINNING BALANCE]]*(InterestRate/PaymentsPerYear),"")</f>
        <v/>
      </c>
      <c r="J24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5" s="3" t="str">
        <f>IF(PaymentSchedule3[[#This Row],[PMT NO]]&lt;&gt;"",SUM(INDEX(PaymentSchedule3[INTEREST],1,1):PaymentSchedule3[[#This Row],[INTEREST]]),"")</f>
        <v/>
      </c>
    </row>
    <row r="246" spans="2:11" x14ac:dyDescent="0.25">
      <c r="B246" s="5" t="str">
        <f>IF(LoanIsGood,IF(ROW()-ROW(PaymentSchedule3[[#Headers],[PMT NO]])&gt;ScheduledNumberOfPayments,"",ROW()-ROW(PaymentSchedule3[[#Headers],[PMT NO]])),"")</f>
        <v/>
      </c>
      <c r="C246" s="4" t="str">
        <f>IF(PaymentSchedule3[[#This Row],[PMT NO]]&lt;&gt;"",EOMONTH(LoanStartDate,ROW(PaymentSchedule3[[#This Row],[PMT NO]])-ROW(PaymentSchedule3[[#Headers],[PMT NO]])-2)+DAY(LoanStartDate),"")</f>
        <v/>
      </c>
      <c r="D24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6" s="3" t="str">
        <f>IF(PaymentSchedule3[[#This Row],[PMT NO]]&lt;&gt;"",ScheduledPayment,"")</f>
        <v/>
      </c>
      <c r="F24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6" s="3" t="str">
        <f>IF(PaymentSchedule3[[#This Row],[PMT NO]]&lt;&gt;"",PaymentSchedule3[[#This Row],[TOTAL PAYMENT]]-PaymentSchedule3[[#This Row],[INTEREST]],"")</f>
        <v/>
      </c>
      <c r="I246" s="3" t="str">
        <f>IF(PaymentSchedule3[[#This Row],[PMT NO]]&lt;&gt;"",PaymentSchedule3[[#This Row],[BEGINNING BALANCE]]*(InterestRate/PaymentsPerYear),"")</f>
        <v/>
      </c>
      <c r="J24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6" s="3" t="str">
        <f>IF(PaymentSchedule3[[#This Row],[PMT NO]]&lt;&gt;"",SUM(INDEX(PaymentSchedule3[INTEREST],1,1):PaymentSchedule3[[#This Row],[INTEREST]]),"")</f>
        <v/>
      </c>
    </row>
    <row r="247" spans="2:11" x14ac:dyDescent="0.25">
      <c r="B247" s="5" t="str">
        <f>IF(LoanIsGood,IF(ROW()-ROW(PaymentSchedule3[[#Headers],[PMT NO]])&gt;ScheduledNumberOfPayments,"",ROW()-ROW(PaymentSchedule3[[#Headers],[PMT NO]])),"")</f>
        <v/>
      </c>
      <c r="C247" s="4" t="str">
        <f>IF(PaymentSchedule3[[#This Row],[PMT NO]]&lt;&gt;"",EOMONTH(LoanStartDate,ROW(PaymentSchedule3[[#This Row],[PMT NO]])-ROW(PaymentSchedule3[[#Headers],[PMT NO]])-2)+DAY(LoanStartDate),"")</f>
        <v/>
      </c>
      <c r="D24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7" s="3" t="str">
        <f>IF(PaymentSchedule3[[#This Row],[PMT NO]]&lt;&gt;"",ScheduledPayment,"")</f>
        <v/>
      </c>
      <c r="F24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7" s="3" t="str">
        <f>IF(PaymentSchedule3[[#This Row],[PMT NO]]&lt;&gt;"",PaymentSchedule3[[#This Row],[TOTAL PAYMENT]]-PaymentSchedule3[[#This Row],[INTEREST]],"")</f>
        <v/>
      </c>
      <c r="I247" s="3" t="str">
        <f>IF(PaymentSchedule3[[#This Row],[PMT NO]]&lt;&gt;"",PaymentSchedule3[[#This Row],[BEGINNING BALANCE]]*(InterestRate/PaymentsPerYear),"")</f>
        <v/>
      </c>
      <c r="J24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7" s="3" t="str">
        <f>IF(PaymentSchedule3[[#This Row],[PMT NO]]&lt;&gt;"",SUM(INDEX(PaymentSchedule3[INTEREST],1,1):PaymentSchedule3[[#This Row],[INTEREST]]),"")</f>
        <v/>
      </c>
    </row>
    <row r="248" spans="2:11" x14ac:dyDescent="0.25">
      <c r="B248" s="5" t="str">
        <f>IF(LoanIsGood,IF(ROW()-ROW(PaymentSchedule3[[#Headers],[PMT NO]])&gt;ScheduledNumberOfPayments,"",ROW()-ROW(PaymentSchedule3[[#Headers],[PMT NO]])),"")</f>
        <v/>
      </c>
      <c r="C248" s="4" t="str">
        <f>IF(PaymentSchedule3[[#This Row],[PMT NO]]&lt;&gt;"",EOMONTH(LoanStartDate,ROW(PaymentSchedule3[[#This Row],[PMT NO]])-ROW(PaymentSchedule3[[#Headers],[PMT NO]])-2)+DAY(LoanStartDate),"")</f>
        <v/>
      </c>
      <c r="D24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8" s="3" t="str">
        <f>IF(PaymentSchedule3[[#This Row],[PMT NO]]&lt;&gt;"",ScheduledPayment,"")</f>
        <v/>
      </c>
      <c r="F24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8" s="3" t="str">
        <f>IF(PaymentSchedule3[[#This Row],[PMT NO]]&lt;&gt;"",PaymentSchedule3[[#This Row],[TOTAL PAYMENT]]-PaymentSchedule3[[#This Row],[INTEREST]],"")</f>
        <v/>
      </c>
      <c r="I248" s="3" t="str">
        <f>IF(PaymentSchedule3[[#This Row],[PMT NO]]&lt;&gt;"",PaymentSchedule3[[#This Row],[BEGINNING BALANCE]]*(InterestRate/PaymentsPerYear),"")</f>
        <v/>
      </c>
      <c r="J24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8" s="3" t="str">
        <f>IF(PaymentSchedule3[[#This Row],[PMT NO]]&lt;&gt;"",SUM(INDEX(PaymentSchedule3[INTEREST],1,1):PaymentSchedule3[[#This Row],[INTEREST]]),"")</f>
        <v/>
      </c>
    </row>
    <row r="249" spans="2:11" x14ac:dyDescent="0.25">
      <c r="B249" s="5" t="str">
        <f>IF(LoanIsGood,IF(ROW()-ROW(PaymentSchedule3[[#Headers],[PMT NO]])&gt;ScheduledNumberOfPayments,"",ROW()-ROW(PaymentSchedule3[[#Headers],[PMT NO]])),"")</f>
        <v/>
      </c>
      <c r="C249" s="4" t="str">
        <f>IF(PaymentSchedule3[[#This Row],[PMT NO]]&lt;&gt;"",EOMONTH(LoanStartDate,ROW(PaymentSchedule3[[#This Row],[PMT NO]])-ROW(PaymentSchedule3[[#Headers],[PMT NO]])-2)+DAY(LoanStartDate),"")</f>
        <v/>
      </c>
      <c r="D24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49" s="3" t="str">
        <f>IF(PaymentSchedule3[[#This Row],[PMT NO]]&lt;&gt;"",ScheduledPayment,"")</f>
        <v/>
      </c>
      <c r="F24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4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49" s="3" t="str">
        <f>IF(PaymentSchedule3[[#This Row],[PMT NO]]&lt;&gt;"",PaymentSchedule3[[#This Row],[TOTAL PAYMENT]]-PaymentSchedule3[[#This Row],[INTEREST]],"")</f>
        <v/>
      </c>
      <c r="I249" s="3" t="str">
        <f>IF(PaymentSchedule3[[#This Row],[PMT NO]]&lt;&gt;"",PaymentSchedule3[[#This Row],[BEGINNING BALANCE]]*(InterestRate/PaymentsPerYear),"")</f>
        <v/>
      </c>
      <c r="J24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49" s="3" t="str">
        <f>IF(PaymentSchedule3[[#This Row],[PMT NO]]&lt;&gt;"",SUM(INDEX(PaymentSchedule3[INTEREST],1,1):PaymentSchedule3[[#This Row],[INTEREST]]),"")</f>
        <v/>
      </c>
    </row>
    <row r="250" spans="2:11" x14ac:dyDescent="0.25">
      <c r="B250" s="5" t="str">
        <f>IF(LoanIsGood,IF(ROW()-ROW(PaymentSchedule3[[#Headers],[PMT NO]])&gt;ScheduledNumberOfPayments,"",ROW()-ROW(PaymentSchedule3[[#Headers],[PMT NO]])),"")</f>
        <v/>
      </c>
      <c r="C250" s="4" t="str">
        <f>IF(PaymentSchedule3[[#This Row],[PMT NO]]&lt;&gt;"",EOMONTH(LoanStartDate,ROW(PaymentSchedule3[[#This Row],[PMT NO]])-ROW(PaymentSchedule3[[#Headers],[PMT NO]])-2)+DAY(LoanStartDate),"")</f>
        <v/>
      </c>
      <c r="D25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0" s="3" t="str">
        <f>IF(PaymentSchedule3[[#This Row],[PMT NO]]&lt;&gt;"",ScheduledPayment,"")</f>
        <v/>
      </c>
      <c r="F25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0" s="3" t="str">
        <f>IF(PaymentSchedule3[[#This Row],[PMT NO]]&lt;&gt;"",PaymentSchedule3[[#This Row],[TOTAL PAYMENT]]-PaymentSchedule3[[#This Row],[INTEREST]],"")</f>
        <v/>
      </c>
      <c r="I250" s="3" t="str">
        <f>IF(PaymentSchedule3[[#This Row],[PMT NO]]&lt;&gt;"",PaymentSchedule3[[#This Row],[BEGINNING BALANCE]]*(InterestRate/PaymentsPerYear),"")</f>
        <v/>
      </c>
      <c r="J25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0" s="3" t="str">
        <f>IF(PaymentSchedule3[[#This Row],[PMT NO]]&lt;&gt;"",SUM(INDEX(PaymentSchedule3[INTEREST],1,1):PaymentSchedule3[[#This Row],[INTEREST]]),"")</f>
        <v/>
      </c>
    </row>
    <row r="251" spans="2:11" x14ac:dyDescent="0.25">
      <c r="B251" s="5" t="str">
        <f>IF(LoanIsGood,IF(ROW()-ROW(PaymentSchedule3[[#Headers],[PMT NO]])&gt;ScheduledNumberOfPayments,"",ROW()-ROW(PaymentSchedule3[[#Headers],[PMT NO]])),"")</f>
        <v/>
      </c>
      <c r="C251" s="4" t="str">
        <f>IF(PaymentSchedule3[[#This Row],[PMT NO]]&lt;&gt;"",EOMONTH(LoanStartDate,ROW(PaymentSchedule3[[#This Row],[PMT NO]])-ROW(PaymentSchedule3[[#Headers],[PMT NO]])-2)+DAY(LoanStartDate),"")</f>
        <v/>
      </c>
      <c r="D25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1" s="3" t="str">
        <f>IF(PaymentSchedule3[[#This Row],[PMT NO]]&lt;&gt;"",ScheduledPayment,"")</f>
        <v/>
      </c>
      <c r="F25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1" s="3" t="str">
        <f>IF(PaymentSchedule3[[#This Row],[PMT NO]]&lt;&gt;"",PaymentSchedule3[[#This Row],[TOTAL PAYMENT]]-PaymentSchedule3[[#This Row],[INTEREST]],"")</f>
        <v/>
      </c>
      <c r="I251" s="3" t="str">
        <f>IF(PaymentSchedule3[[#This Row],[PMT NO]]&lt;&gt;"",PaymentSchedule3[[#This Row],[BEGINNING BALANCE]]*(InterestRate/PaymentsPerYear),"")</f>
        <v/>
      </c>
      <c r="J25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1" s="3" t="str">
        <f>IF(PaymentSchedule3[[#This Row],[PMT NO]]&lt;&gt;"",SUM(INDEX(PaymentSchedule3[INTEREST],1,1):PaymentSchedule3[[#This Row],[INTEREST]]),"")</f>
        <v/>
      </c>
    </row>
    <row r="252" spans="2:11" x14ac:dyDescent="0.25">
      <c r="B252" s="5" t="str">
        <f>IF(LoanIsGood,IF(ROW()-ROW(PaymentSchedule3[[#Headers],[PMT NO]])&gt;ScheduledNumberOfPayments,"",ROW()-ROW(PaymentSchedule3[[#Headers],[PMT NO]])),"")</f>
        <v/>
      </c>
      <c r="C252" s="4" t="str">
        <f>IF(PaymentSchedule3[[#This Row],[PMT NO]]&lt;&gt;"",EOMONTH(LoanStartDate,ROW(PaymentSchedule3[[#This Row],[PMT NO]])-ROW(PaymentSchedule3[[#Headers],[PMT NO]])-2)+DAY(LoanStartDate),"")</f>
        <v/>
      </c>
      <c r="D25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2" s="3" t="str">
        <f>IF(PaymentSchedule3[[#This Row],[PMT NO]]&lt;&gt;"",ScheduledPayment,"")</f>
        <v/>
      </c>
      <c r="F25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2" s="3" t="str">
        <f>IF(PaymentSchedule3[[#This Row],[PMT NO]]&lt;&gt;"",PaymentSchedule3[[#This Row],[TOTAL PAYMENT]]-PaymentSchedule3[[#This Row],[INTEREST]],"")</f>
        <v/>
      </c>
      <c r="I252" s="3" t="str">
        <f>IF(PaymentSchedule3[[#This Row],[PMT NO]]&lt;&gt;"",PaymentSchedule3[[#This Row],[BEGINNING BALANCE]]*(InterestRate/PaymentsPerYear),"")</f>
        <v/>
      </c>
      <c r="J25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2" s="3" t="str">
        <f>IF(PaymentSchedule3[[#This Row],[PMT NO]]&lt;&gt;"",SUM(INDEX(PaymentSchedule3[INTEREST],1,1):PaymentSchedule3[[#This Row],[INTEREST]]),"")</f>
        <v/>
      </c>
    </row>
    <row r="253" spans="2:11" x14ac:dyDescent="0.25">
      <c r="B253" s="5" t="str">
        <f>IF(LoanIsGood,IF(ROW()-ROW(PaymentSchedule3[[#Headers],[PMT NO]])&gt;ScheduledNumberOfPayments,"",ROW()-ROW(PaymentSchedule3[[#Headers],[PMT NO]])),"")</f>
        <v/>
      </c>
      <c r="C253" s="4" t="str">
        <f>IF(PaymentSchedule3[[#This Row],[PMT NO]]&lt;&gt;"",EOMONTH(LoanStartDate,ROW(PaymentSchedule3[[#This Row],[PMT NO]])-ROW(PaymentSchedule3[[#Headers],[PMT NO]])-2)+DAY(LoanStartDate),"")</f>
        <v/>
      </c>
      <c r="D25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3" s="3" t="str">
        <f>IF(PaymentSchedule3[[#This Row],[PMT NO]]&lt;&gt;"",ScheduledPayment,"")</f>
        <v/>
      </c>
      <c r="F25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3" s="3" t="str">
        <f>IF(PaymentSchedule3[[#This Row],[PMT NO]]&lt;&gt;"",PaymentSchedule3[[#This Row],[TOTAL PAYMENT]]-PaymentSchedule3[[#This Row],[INTEREST]],"")</f>
        <v/>
      </c>
      <c r="I253" s="3" t="str">
        <f>IF(PaymentSchedule3[[#This Row],[PMT NO]]&lt;&gt;"",PaymentSchedule3[[#This Row],[BEGINNING BALANCE]]*(InterestRate/PaymentsPerYear),"")</f>
        <v/>
      </c>
      <c r="J25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3" s="3" t="str">
        <f>IF(PaymentSchedule3[[#This Row],[PMT NO]]&lt;&gt;"",SUM(INDEX(PaymentSchedule3[INTEREST],1,1):PaymentSchedule3[[#This Row],[INTEREST]]),"")</f>
        <v/>
      </c>
    </row>
    <row r="254" spans="2:11" x14ac:dyDescent="0.25">
      <c r="B254" s="5" t="str">
        <f>IF(LoanIsGood,IF(ROW()-ROW(PaymentSchedule3[[#Headers],[PMT NO]])&gt;ScheduledNumberOfPayments,"",ROW()-ROW(PaymentSchedule3[[#Headers],[PMT NO]])),"")</f>
        <v/>
      </c>
      <c r="C254" s="4" t="str">
        <f>IF(PaymentSchedule3[[#This Row],[PMT NO]]&lt;&gt;"",EOMONTH(LoanStartDate,ROW(PaymentSchedule3[[#This Row],[PMT NO]])-ROW(PaymentSchedule3[[#Headers],[PMT NO]])-2)+DAY(LoanStartDate),"")</f>
        <v/>
      </c>
      <c r="D25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4" s="3" t="str">
        <f>IF(PaymentSchedule3[[#This Row],[PMT NO]]&lt;&gt;"",ScheduledPayment,"")</f>
        <v/>
      </c>
      <c r="F25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4" s="3" t="str">
        <f>IF(PaymentSchedule3[[#This Row],[PMT NO]]&lt;&gt;"",PaymentSchedule3[[#This Row],[TOTAL PAYMENT]]-PaymentSchedule3[[#This Row],[INTEREST]],"")</f>
        <v/>
      </c>
      <c r="I254" s="3" t="str">
        <f>IF(PaymentSchedule3[[#This Row],[PMT NO]]&lt;&gt;"",PaymentSchedule3[[#This Row],[BEGINNING BALANCE]]*(InterestRate/PaymentsPerYear),"")</f>
        <v/>
      </c>
      <c r="J25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4" s="3" t="str">
        <f>IF(PaymentSchedule3[[#This Row],[PMT NO]]&lt;&gt;"",SUM(INDEX(PaymentSchedule3[INTEREST],1,1):PaymentSchedule3[[#This Row],[INTEREST]]),"")</f>
        <v/>
      </c>
    </row>
    <row r="255" spans="2:11" x14ac:dyDescent="0.25">
      <c r="B255" s="5" t="str">
        <f>IF(LoanIsGood,IF(ROW()-ROW(PaymentSchedule3[[#Headers],[PMT NO]])&gt;ScheduledNumberOfPayments,"",ROW()-ROW(PaymentSchedule3[[#Headers],[PMT NO]])),"")</f>
        <v/>
      </c>
      <c r="C255" s="4" t="str">
        <f>IF(PaymentSchedule3[[#This Row],[PMT NO]]&lt;&gt;"",EOMONTH(LoanStartDate,ROW(PaymentSchedule3[[#This Row],[PMT NO]])-ROW(PaymentSchedule3[[#Headers],[PMT NO]])-2)+DAY(LoanStartDate),"")</f>
        <v/>
      </c>
      <c r="D25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5" s="3" t="str">
        <f>IF(PaymentSchedule3[[#This Row],[PMT NO]]&lt;&gt;"",ScheduledPayment,"")</f>
        <v/>
      </c>
      <c r="F25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5" s="3" t="str">
        <f>IF(PaymentSchedule3[[#This Row],[PMT NO]]&lt;&gt;"",PaymentSchedule3[[#This Row],[TOTAL PAYMENT]]-PaymentSchedule3[[#This Row],[INTEREST]],"")</f>
        <v/>
      </c>
      <c r="I255" s="3" t="str">
        <f>IF(PaymentSchedule3[[#This Row],[PMT NO]]&lt;&gt;"",PaymentSchedule3[[#This Row],[BEGINNING BALANCE]]*(InterestRate/PaymentsPerYear),"")</f>
        <v/>
      </c>
      <c r="J25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5" s="3" t="str">
        <f>IF(PaymentSchedule3[[#This Row],[PMT NO]]&lt;&gt;"",SUM(INDEX(PaymentSchedule3[INTEREST],1,1):PaymentSchedule3[[#This Row],[INTEREST]]),"")</f>
        <v/>
      </c>
    </row>
    <row r="256" spans="2:11" x14ac:dyDescent="0.25">
      <c r="B256" s="5" t="str">
        <f>IF(LoanIsGood,IF(ROW()-ROW(PaymentSchedule3[[#Headers],[PMT NO]])&gt;ScheduledNumberOfPayments,"",ROW()-ROW(PaymentSchedule3[[#Headers],[PMT NO]])),"")</f>
        <v/>
      </c>
      <c r="C256" s="4" t="str">
        <f>IF(PaymentSchedule3[[#This Row],[PMT NO]]&lt;&gt;"",EOMONTH(LoanStartDate,ROW(PaymentSchedule3[[#This Row],[PMT NO]])-ROW(PaymentSchedule3[[#Headers],[PMT NO]])-2)+DAY(LoanStartDate),"")</f>
        <v/>
      </c>
      <c r="D25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6" s="3" t="str">
        <f>IF(PaymentSchedule3[[#This Row],[PMT NO]]&lt;&gt;"",ScheduledPayment,"")</f>
        <v/>
      </c>
      <c r="F25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6" s="3" t="str">
        <f>IF(PaymentSchedule3[[#This Row],[PMT NO]]&lt;&gt;"",PaymentSchedule3[[#This Row],[TOTAL PAYMENT]]-PaymentSchedule3[[#This Row],[INTEREST]],"")</f>
        <v/>
      </c>
      <c r="I256" s="3" t="str">
        <f>IF(PaymentSchedule3[[#This Row],[PMT NO]]&lt;&gt;"",PaymentSchedule3[[#This Row],[BEGINNING BALANCE]]*(InterestRate/PaymentsPerYear),"")</f>
        <v/>
      </c>
      <c r="J25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6" s="3" t="str">
        <f>IF(PaymentSchedule3[[#This Row],[PMT NO]]&lt;&gt;"",SUM(INDEX(PaymentSchedule3[INTEREST],1,1):PaymentSchedule3[[#This Row],[INTEREST]]),"")</f>
        <v/>
      </c>
    </row>
    <row r="257" spans="2:11" x14ac:dyDescent="0.25">
      <c r="B257" s="5" t="str">
        <f>IF(LoanIsGood,IF(ROW()-ROW(PaymentSchedule3[[#Headers],[PMT NO]])&gt;ScheduledNumberOfPayments,"",ROW()-ROW(PaymentSchedule3[[#Headers],[PMT NO]])),"")</f>
        <v/>
      </c>
      <c r="C257" s="4" t="str">
        <f>IF(PaymentSchedule3[[#This Row],[PMT NO]]&lt;&gt;"",EOMONTH(LoanStartDate,ROW(PaymentSchedule3[[#This Row],[PMT NO]])-ROW(PaymentSchedule3[[#Headers],[PMT NO]])-2)+DAY(LoanStartDate),"")</f>
        <v/>
      </c>
      <c r="D25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7" s="3" t="str">
        <f>IF(PaymentSchedule3[[#This Row],[PMT NO]]&lt;&gt;"",ScheduledPayment,"")</f>
        <v/>
      </c>
      <c r="F25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7" s="3" t="str">
        <f>IF(PaymentSchedule3[[#This Row],[PMT NO]]&lt;&gt;"",PaymentSchedule3[[#This Row],[TOTAL PAYMENT]]-PaymentSchedule3[[#This Row],[INTEREST]],"")</f>
        <v/>
      </c>
      <c r="I257" s="3" t="str">
        <f>IF(PaymentSchedule3[[#This Row],[PMT NO]]&lt;&gt;"",PaymentSchedule3[[#This Row],[BEGINNING BALANCE]]*(InterestRate/PaymentsPerYear),"")</f>
        <v/>
      </c>
      <c r="J25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7" s="3" t="str">
        <f>IF(PaymentSchedule3[[#This Row],[PMT NO]]&lt;&gt;"",SUM(INDEX(PaymentSchedule3[INTEREST],1,1):PaymentSchedule3[[#This Row],[INTEREST]]),"")</f>
        <v/>
      </c>
    </row>
    <row r="258" spans="2:11" x14ac:dyDescent="0.25">
      <c r="B258" s="5" t="str">
        <f>IF(LoanIsGood,IF(ROW()-ROW(PaymentSchedule3[[#Headers],[PMT NO]])&gt;ScheduledNumberOfPayments,"",ROW()-ROW(PaymentSchedule3[[#Headers],[PMT NO]])),"")</f>
        <v/>
      </c>
      <c r="C258" s="4" t="str">
        <f>IF(PaymentSchedule3[[#This Row],[PMT NO]]&lt;&gt;"",EOMONTH(LoanStartDate,ROW(PaymentSchedule3[[#This Row],[PMT NO]])-ROW(PaymentSchedule3[[#Headers],[PMT NO]])-2)+DAY(LoanStartDate),"")</f>
        <v/>
      </c>
      <c r="D25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8" s="3" t="str">
        <f>IF(PaymentSchedule3[[#This Row],[PMT NO]]&lt;&gt;"",ScheduledPayment,"")</f>
        <v/>
      </c>
      <c r="F25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8" s="3" t="str">
        <f>IF(PaymentSchedule3[[#This Row],[PMT NO]]&lt;&gt;"",PaymentSchedule3[[#This Row],[TOTAL PAYMENT]]-PaymentSchedule3[[#This Row],[INTEREST]],"")</f>
        <v/>
      </c>
      <c r="I258" s="3" t="str">
        <f>IF(PaymentSchedule3[[#This Row],[PMT NO]]&lt;&gt;"",PaymentSchedule3[[#This Row],[BEGINNING BALANCE]]*(InterestRate/PaymentsPerYear),"")</f>
        <v/>
      </c>
      <c r="J25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8" s="3" t="str">
        <f>IF(PaymentSchedule3[[#This Row],[PMT NO]]&lt;&gt;"",SUM(INDEX(PaymentSchedule3[INTEREST],1,1):PaymentSchedule3[[#This Row],[INTEREST]]),"")</f>
        <v/>
      </c>
    </row>
    <row r="259" spans="2:11" x14ac:dyDescent="0.25">
      <c r="B259" s="5" t="str">
        <f>IF(LoanIsGood,IF(ROW()-ROW(PaymentSchedule3[[#Headers],[PMT NO]])&gt;ScheduledNumberOfPayments,"",ROW()-ROW(PaymentSchedule3[[#Headers],[PMT NO]])),"")</f>
        <v/>
      </c>
      <c r="C259" s="4" t="str">
        <f>IF(PaymentSchedule3[[#This Row],[PMT NO]]&lt;&gt;"",EOMONTH(LoanStartDate,ROW(PaymentSchedule3[[#This Row],[PMT NO]])-ROW(PaymentSchedule3[[#Headers],[PMT NO]])-2)+DAY(LoanStartDate),"")</f>
        <v/>
      </c>
      <c r="D25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59" s="3" t="str">
        <f>IF(PaymentSchedule3[[#This Row],[PMT NO]]&lt;&gt;"",ScheduledPayment,"")</f>
        <v/>
      </c>
      <c r="F25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5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59" s="3" t="str">
        <f>IF(PaymentSchedule3[[#This Row],[PMT NO]]&lt;&gt;"",PaymentSchedule3[[#This Row],[TOTAL PAYMENT]]-PaymentSchedule3[[#This Row],[INTEREST]],"")</f>
        <v/>
      </c>
      <c r="I259" s="3" t="str">
        <f>IF(PaymentSchedule3[[#This Row],[PMT NO]]&lt;&gt;"",PaymentSchedule3[[#This Row],[BEGINNING BALANCE]]*(InterestRate/PaymentsPerYear),"")</f>
        <v/>
      </c>
      <c r="J25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59" s="3" t="str">
        <f>IF(PaymentSchedule3[[#This Row],[PMT NO]]&lt;&gt;"",SUM(INDEX(PaymentSchedule3[INTEREST],1,1):PaymentSchedule3[[#This Row],[INTEREST]]),"")</f>
        <v/>
      </c>
    </row>
    <row r="260" spans="2:11" x14ac:dyDescent="0.25">
      <c r="B260" s="5" t="str">
        <f>IF(LoanIsGood,IF(ROW()-ROW(PaymentSchedule3[[#Headers],[PMT NO]])&gt;ScheduledNumberOfPayments,"",ROW()-ROW(PaymentSchedule3[[#Headers],[PMT NO]])),"")</f>
        <v/>
      </c>
      <c r="C260" s="4" t="str">
        <f>IF(PaymentSchedule3[[#This Row],[PMT NO]]&lt;&gt;"",EOMONTH(LoanStartDate,ROW(PaymentSchedule3[[#This Row],[PMT NO]])-ROW(PaymentSchedule3[[#Headers],[PMT NO]])-2)+DAY(LoanStartDate),"")</f>
        <v/>
      </c>
      <c r="D26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0" s="3" t="str">
        <f>IF(PaymentSchedule3[[#This Row],[PMT NO]]&lt;&gt;"",ScheduledPayment,"")</f>
        <v/>
      </c>
      <c r="F26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0" s="3" t="str">
        <f>IF(PaymentSchedule3[[#This Row],[PMT NO]]&lt;&gt;"",PaymentSchedule3[[#This Row],[TOTAL PAYMENT]]-PaymentSchedule3[[#This Row],[INTEREST]],"")</f>
        <v/>
      </c>
      <c r="I260" s="3" t="str">
        <f>IF(PaymentSchedule3[[#This Row],[PMT NO]]&lt;&gt;"",PaymentSchedule3[[#This Row],[BEGINNING BALANCE]]*(InterestRate/PaymentsPerYear),"")</f>
        <v/>
      </c>
      <c r="J26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0" s="3" t="str">
        <f>IF(PaymentSchedule3[[#This Row],[PMT NO]]&lt;&gt;"",SUM(INDEX(PaymentSchedule3[INTEREST],1,1):PaymentSchedule3[[#This Row],[INTEREST]]),"")</f>
        <v/>
      </c>
    </row>
    <row r="261" spans="2:11" x14ac:dyDescent="0.25">
      <c r="B261" s="5" t="str">
        <f>IF(LoanIsGood,IF(ROW()-ROW(PaymentSchedule3[[#Headers],[PMT NO]])&gt;ScheduledNumberOfPayments,"",ROW()-ROW(PaymentSchedule3[[#Headers],[PMT NO]])),"")</f>
        <v/>
      </c>
      <c r="C261" s="4" t="str">
        <f>IF(PaymentSchedule3[[#This Row],[PMT NO]]&lt;&gt;"",EOMONTH(LoanStartDate,ROW(PaymentSchedule3[[#This Row],[PMT NO]])-ROW(PaymentSchedule3[[#Headers],[PMT NO]])-2)+DAY(LoanStartDate),"")</f>
        <v/>
      </c>
      <c r="D26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1" s="3" t="str">
        <f>IF(PaymentSchedule3[[#This Row],[PMT NO]]&lt;&gt;"",ScheduledPayment,"")</f>
        <v/>
      </c>
      <c r="F26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1" s="3" t="str">
        <f>IF(PaymentSchedule3[[#This Row],[PMT NO]]&lt;&gt;"",PaymentSchedule3[[#This Row],[TOTAL PAYMENT]]-PaymentSchedule3[[#This Row],[INTEREST]],"")</f>
        <v/>
      </c>
      <c r="I261" s="3" t="str">
        <f>IF(PaymentSchedule3[[#This Row],[PMT NO]]&lt;&gt;"",PaymentSchedule3[[#This Row],[BEGINNING BALANCE]]*(InterestRate/PaymentsPerYear),"")</f>
        <v/>
      </c>
      <c r="J26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1" s="3" t="str">
        <f>IF(PaymentSchedule3[[#This Row],[PMT NO]]&lt;&gt;"",SUM(INDEX(PaymentSchedule3[INTEREST],1,1):PaymentSchedule3[[#This Row],[INTEREST]]),"")</f>
        <v/>
      </c>
    </row>
    <row r="262" spans="2:11" x14ac:dyDescent="0.25">
      <c r="B262" s="5" t="str">
        <f>IF(LoanIsGood,IF(ROW()-ROW(PaymentSchedule3[[#Headers],[PMT NO]])&gt;ScheduledNumberOfPayments,"",ROW()-ROW(PaymentSchedule3[[#Headers],[PMT NO]])),"")</f>
        <v/>
      </c>
      <c r="C262" s="4" t="str">
        <f>IF(PaymentSchedule3[[#This Row],[PMT NO]]&lt;&gt;"",EOMONTH(LoanStartDate,ROW(PaymentSchedule3[[#This Row],[PMT NO]])-ROW(PaymentSchedule3[[#Headers],[PMT NO]])-2)+DAY(LoanStartDate),"")</f>
        <v/>
      </c>
      <c r="D26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2" s="3" t="str">
        <f>IF(PaymentSchedule3[[#This Row],[PMT NO]]&lt;&gt;"",ScheduledPayment,"")</f>
        <v/>
      </c>
      <c r="F26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2" s="3" t="str">
        <f>IF(PaymentSchedule3[[#This Row],[PMT NO]]&lt;&gt;"",PaymentSchedule3[[#This Row],[TOTAL PAYMENT]]-PaymentSchedule3[[#This Row],[INTEREST]],"")</f>
        <v/>
      </c>
      <c r="I262" s="3" t="str">
        <f>IF(PaymentSchedule3[[#This Row],[PMT NO]]&lt;&gt;"",PaymentSchedule3[[#This Row],[BEGINNING BALANCE]]*(InterestRate/PaymentsPerYear),"")</f>
        <v/>
      </c>
      <c r="J26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2" s="3" t="str">
        <f>IF(PaymentSchedule3[[#This Row],[PMT NO]]&lt;&gt;"",SUM(INDEX(PaymentSchedule3[INTEREST],1,1):PaymentSchedule3[[#This Row],[INTEREST]]),"")</f>
        <v/>
      </c>
    </row>
    <row r="263" spans="2:11" x14ac:dyDescent="0.25">
      <c r="B263" s="5" t="str">
        <f>IF(LoanIsGood,IF(ROW()-ROW(PaymentSchedule3[[#Headers],[PMT NO]])&gt;ScheduledNumberOfPayments,"",ROW()-ROW(PaymentSchedule3[[#Headers],[PMT NO]])),"")</f>
        <v/>
      </c>
      <c r="C263" s="4" t="str">
        <f>IF(PaymentSchedule3[[#This Row],[PMT NO]]&lt;&gt;"",EOMONTH(LoanStartDate,ROW(PaymentSchedule3[[#This Row],[PMT NO]])-ROW(PaymentSchedule3[[#Headers],[PMT NO]])-2)+DAY(LoanStartDate),"")</f>
        <v/>
      </c>
      <c r="D26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3" s="3" t="str">
        <f>IF(PaymentSchedule3[[#This Row],[PMT NO]]&lt;&gt;"",ScheduledPayment,"")</f>
        <v/>
      </c>
      <c r="F26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3" s="3" t="str">
        <f>IF(PaymentSchedule3[[#This Row],[PMT NO]]&lt;&gt;"",PaymentSchedule3[[#This Row],[TOTAL PAYMENT]]-PaymentSchedule3[[#This Row],[INTEREST]],"")</f>
        <v/>
      </c>
      <c r="I263" s="3" t="str">
        <f>IF(PaymentSchedule3[[#This Row],[PMT NO]]&lt;&gt;"",PaymentSchedule3[[#This Row],[BEGINNING BALANCE]]*(InterestRate/PaymentsPerYear),"")</f>
        <v/>
      </c>
      <c r="J26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3" s="3" t="str">
        <f>IF(PaymentSchedule3[[#This Row],[PMT NO]]&lt;&gt;"",SUM(INDEX(PaymentSchedule3[INTEREST],1,1):PaymentSchedule3[[#This Row],[INTEREST]]),"")</f>
        <v/>
      </c>
    </row>
    <row r="264" spans="2:11" x14ac:dyDescent="0.25">
      <c r="B264" s="5" t="str">
        <f>IF(LoanIsGood,IF(ROW()-ROW(PaymentSchedule3[[#Headers],[PMT NO]])&gt;ScheduledNumberOfPayments,"",ROW()-ROW(PaymentSchedule3[[#Headers],[PMT NO]])),"")</f>
        <v/>
      </c>
      <c r="C264" s="4" t="str">
        <f>IF(PaymentSchedule3[[#This Row],[PMT NO]]&lt;&gt;"",EOMONTH(LoanStartDate,ROW(PaymentSchedule3[[#This Row],[PMT NO]])-ROW(PaymentSchedule3[[#Headers],[PMT NO]])-2)+DAY(LoanStartDate),"")</f>
        <v/>
      </c>
      <c r="D26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4" s="3" t="str">
        <f>IF(PaymentSchedule3[[#This Row],[PMT NO]]&lt;&gt;"",ScheduledPayment,"")</f>
        <v/>
      </c>
      <c r="F26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4" s="3" t="str">
        <f>IF(PaymentSchedule3[[#This Row],[PMT NO]]&lt;&gt;"",PaymentSchedule3[[#This Row],[TOTAL PAYMENT]]-PaymentSchedule3[[#This Row],[INTEREST]],"")</f>
        <v/>
      </c>
      <c r="I264" s="3" t="str">
        <f>IF(PaymentSchedule3[[#This Row],[PMT NO]]&lt;&gt;"",PaymentSchedule3[[#This Row],[BEGINNING BALANCE]]*(InterestRate/PaymentsPerYear),"")</f>
        <v/>
      </c>
      <c r="J26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4" s="3" t="str">
        <f>IF(PaymentSchedule3[[#This Row],[PMT NO]]&lt;&gt;"",SUM(INDEX(PaymentSchedule3[INTEREST],1,1):PaymentSchedule3[[#This Row],[INTEREST]]),"")</f>
        <v/>
      </c>
    </row>
    <row r="265" spans="2:11" x14ac:dyDescent="0.25">
      <c r="B265" s="5" t="str">
        <f>IF(LoanIsGood,IF(ROW()-ROW(PaymentSchedule3[[#Headers],[PMT NO]])&gt;ScheduledNumberOfPayments,"",ROW()-ROW(PaymentSchedule3[[#Headers],[PMT NO]])),"")</f>
        <v/>
      </c>
      <c r="C265" s="4" t="str">
        <f>IF(PaymentSchedule3[[#This Row],[PMT NO]]&lt;&gt;"",EOMONTH(LoanStartDate,ROW(PaymentSchedule3[[#This Row],[PMT NO]])-ROW(PaymentSchedule3[[#Headers],[PMT NO]])-2)+DAY(LoanStartDate),"")</f>
        <v/>
      </c>
      <c r="D26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5" s="3" t="str">
        <f>IF(PaymentSchedule3[[#This Row],[PMT NO]]&lt;&gt;"",ScheduledPayment,"")</f>
        <v/>
      </c>
      <c r="F26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5" s="3" t="str">
        <f>IF(PaymentSchedule3[[#This Row],[PMT NO]]&lt;&gt;"",PaymentSchedule3[[#This Row],[TOTAL PAYMENT]]-PaymentSchedule3[[#This Row],[INTEREST]],"")</f>
        <v/>
      </c>
      <c r="I265" s="3" t="str">
        <f>IF(PaymentSchedule3[[#This Row],[PMT NO]]&lt;&gt;"",PaymentSchedule3[[#This Row],[BEGINNING BALANCE]]*(InterestRate/PaymentsPerYear),"")</f>
        <v/>
      </c>
      <c r="J26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5" s="3" t="str">
        <f>IF(PaymentSchedule3[[#This Row],[PMT NO]]&lt;&gt;"",SUM(INDEX(PaymentSchedule3[INTEREST],1,1):PaymentSchedule3[[#This Row],[INTEREST]]),"")</f>
        <v/>
      </c>
    </row>
    <row r="266" spans="2:11" x14ac:dyDescent="0.25">
      <c r="B266" s="5" t="str">
        <f>IF(LoanIsGood,IF(ROW()-ROW(PaymentSchedule3[[#Headers],[PMT NO]])&gt;ScheduledNumberOfPayments,"",ROW()-ROW(PaymentSchedule3[[#Headers],[PMT NO]])),"")</f>
        <v/>
      </c>
      <c r="C266" s="4" t="str">
        <f>IF(PaymentSchedule3[[#This Row],[PMT NO]]&lt;&gt;"",EOMONTH(LoanStartDate,ROW(PaymentSchedule3[[#This Row],[PMT NO]])-ROW(PaymentSchedule3[[#Headers],[PMT NO]])-2)+DAY(LoanStartDate),"")</f>
        <v/>
      </c>
      <c r="D26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6" s="3" t="str">
        <f>IF(PaymentSchedule3[[#This Row],[PMT NO]]&lt;&gt;"",ScheduledPayment,"")</f>
        <v/>
      </c>
      <c r="F26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6" s="3" t="str">
        <f>IF(PaymentSchedule3[[#This Row],[PMT NO]]&lt;&gt;"",PaymentSchedule3[[#This Row],[TOTAL PAYMENT]]-PaymentSchedule3[[#This Row],[INTEREST]],"")</f>
        <v/>
      </c>
      <c r="I266" s="3" t="str">
        <f>IF(PaymentSchedule3[[#This Row],[PMT NO]]&lt;&gt;"",PaymentSchedule3[[#This Row],[BEGINNING BALANCE]]*(InterestRate/PaymentsPerYear),"")</f>
        <v/>
      </c>
      <c r="J26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6" s="3" t="str">
        <f>IF(PaymentSchedule3[[#This Row],[PMT NO]]&lt;&gt;"",SUM(INDEX(PaymentSchedule3[INTEREST],1,1):PaymentSchedule3[[#This Row],[INTEREST]]),"")</f>
        <v/>
      </c>
    </row>
    <row r="267" spans="2:11" x14ac:dyDescent="0.25">
      <c r="B267" s="5" t="str">
        <f>IF(LoanIsGood,IF(ROW()-ROW(PaymentSchedule3[[#Headers],[PMT NO]])&gt;ScheduledNumberOfPayments,"",ROW()-ROW(PaymentSchedule3[[#Headers],[PMT NO]])),"")</f>
        <v/>
      </c>
      <c r="C267" s="4" t="str">
        <f>IF(PaymentSchedule3[[#This Row],[PMT NO]]&lt;&gt;"",EOMONTH(LoanStartDate,ROW(PaymentSchedule3[[#This Row],[PMT NO]])-ROW(PaymentSchedule3[[#Headers],[PMT NO]])-2)+DAY(LoanStartDate),"")</f>
        <v/>
      </c>
      <c r="D26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7" s="3" t="str">
        <f>IF(PaymentSchedule3[[#This Row],[PMT NO]]&lt;&gt;"",ScheduledPayment,"")</f>
        <v/>
      </c>
      <c r="F26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7" s="3" t="str">
        <f>IF(PaymentSchedule3[[#This Row],[PMT NO]]&lt;&gt;"",PaymentSchedule3[[#This Row],[TOTAL PAYMENT]]-PaymentSchedule3[[#This Row],[INTEREST]],"")</f>
        <v/>
      </c>
      <c r="I267" s="3" t="str">
        <f>IF(PaymentSchedule3[[#This Row],[PMT NO]]&lt;&gt;"",PaymentSchedule3[[#This Row],[BEGINNING BALANCE]]*(InterestRate/PaymentsPerYear),"")</f>
        <v/>
      </c>
      <c r="J26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7" s="3" t="str">
        <f>IF(PaymentSchedule3[[#This Row],[PMT NO]]&lt;&gt;"",SUM(INDEX(PaymentSchedule3[INTEREST],1,1):PaymentSchedule3[[#This Row],[INTEREST]]),"")</f>
        <v/>
      </c>
    </row>
    <row r="268" spans="2:11" x14ac:dyDescent="0.25">
      <c r="B268" s="5" t="str">
        <f>IF(LoanIsGood,IF(ROW()-ROW(PaymentSchedule3[[#Headers],[PMT NO]])&gt;ScheduledNumberOfPayments,"",ROW()-ROW(PaymentSchedule3[[#Headers],[PMT NO]])),"")</f>
        <v/>
      </c>
      <c r="C268" s="4" t="str">
        <f>IF(PaymentSchedule3[[#This Row],[PMT NO]]&lt;&gt;"",EOMONTH(LoanStartDate,ROW(PaymentSchedule3[[#This Row],[PMT NO]])-ROW(PaymentSchedule3[[#Headers],[PMT NO]])-2)+DAY(LoanStartDate),"")</f>
        <v/>
      </c>
      <c r="D26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8" s="3" t="str">
        <f>IF(PaymentSchedule3[[#This Row],[PMT NO]]&lt;&gt;"",ScheduledPayment,"")</f>
        <v/>
      </c>
      <c r="F26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8" s="3" t="str">
        <f>IF(PaymentSchedule3[[#This Row],[PMT NO]]&lt;&gt;"",PaymentSchedule3[[#This Row],[TOTAL PAYMENT]]-PaymentSchedule3[[#This Row],[INTEREST]],"")</f>
        <v/>
      </c>
      <c r="I268" s="3" t="str">
        <f>IF(PaymentSchedule3[[#This Row],[PMT NO]]&lt;&gt;"",PaymentSchedule3[[#This Row],[BEGINNING BALANCE]]*(InterestRate/PaymentsPerYear),"")</f>
        <v/>
      </c>
      <c r="J26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8" s="3" t="str">
        <f>IF(PaymentSchedule3[[#This Row],[PMT NO]]&lt;&gt;"",SUM(INDEX(PaymentSchedule3[INTEREST],1,1):PaymentSchedule3[[#This Row],[INTEREST]]),"")</f>
        <v/>
      </c>
    </row>
    <row r="269" spans="2:11" x14ac:dyDescent="0.25">
      <c r="B269" s="5" t="str">
        <f>IF(LoanIsGood,IF(ROW()-ROW(PaymentSchedule3[[#Headers],[PMT NO]])&gt;ScheduledNumberOfPayments,"",ROW()-ROW(PaymentSchedule3[[#Headers],[PMT NO]])),"")</f>
        <v/>
      </c>
      <c r="C269" s="4" t="str">
        <f>IF(PaymentSchedule3[[#This Row],[PMT NO]]&lt;&gt;"",EOMONTH(LoanStartDate,ROW(PaymentSchedule3[[#This Row],[PMT NO]])-ROW(PaymentSchedule3[[#Headers],[PMT NO]])-2)+DAY(LoanStartDate),"")</f>
        <v/>
      </c>
      <c r="D26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69" s="3" t="str">
        <f>IF(PaymentSchedule3[[#This Row],[PMT NO]]&lt;&gt;"",ScheduledPayment,"")</f>
        <v/>
      </c>
      <c r="F26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6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69" s="3" t="str">
        <f>IF(PaymentSchedule3[[#This Row],[PMT NO]]&lt;&gt;"",PaymentSchedule3[[#This Row],[TOTAL PAYMENT]]-PaymentSchedule3[[#This Row],[INTEREST]],"")</f>
        <v/>
      </c>
      <c r="I269" s="3" t="str">
        <f>IF(PaymentSchedule3[[#This Row],[PMT NO]]&lt;&gt;"",PaymentSchedule3[[#This Row],[BEGINNING BALANCE]]*(InterestRate/PaymentsPerYear),"")</f>
        <v/>
      </c>
      <c r="J26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69" s="3" t="str">
        <f>IF(PaymentSchedule3[[#This Row],[PMT NO]]&lt;&gt;"",SUM(INDEX(PaymentSchedule3[INTEREST],1,1):PaymentSchedule3[[#This Row],[INTEREST]]),"")</f>
        <v/>
      </c>
    </row>
    <row r="270" spans="2:11" x14ac:dyDescent="0.25">
      <c r="B270" s="5" t="str">
        <f>IF(LoanIsGood,IF(ROW()-ROW(PaymentSchedule3[[#Headers],[PMT NO]])&gt;ScheduledNumberOfPayments,"",ROW()-ROW(PaymentSchedule3[[#Headers],[PMT NO]])),"")</f>
        <v/>
      </c>
      <c r="C270" s="4" t="str">
        <f>IF(PaymentSchedule3[[#This Row],[PMT NO]]&lt;&gt;"",EOMONTH(LoanStartDate,ROW(PaymentSchedule3[[#This Row],[PMT NO]])-ROW(PaymentSchedule3[[#Headers],[PMT NO]])-2)+DAY(LoanStartDate),"")</f>
        <v/>
      </c>
      <c r="D27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0" s="3" t="str">
        <f>IF(PaymentSchedule3[[#This Row],[PMT NO]]&lt;&gt;"",ScheduledPayment,"")</f>
        <v/>
      </c>
      <c r="F27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0" s="3" t="str">
        <f>IF(PaymentSchedule3[[#This Row],[PMT NO]]&lt;&gt;"",PaymentSchedule3[[#This Row],[TOTAL PAYMENT]]-PaymentSchedule3[[#This Row],[INTEREST]],"")</f>
        <v/>
      </c>
      <c r="I270" s="3" t="str">
        <f>IF(PaymentSchedule3[[#This Row],[PMT NO]]&lt;&gt;"",PaymentSchedule3[[#This Row],[BEGINNING BALANCE]]*(InterestRate/PaymentsPerYear),"")</f>
        <v/>
      </c>
      <c r="J27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0" s="3" t="str">
        <f>IF(PaymentSchedule3[[#This Row],[PMT NO]]&lt;&gt;"",SUM(INDEX(PaymentSchedule3[INTEREST],1,1):PaymentSchedule3[[#This Row],[INTEREST]]),"")</f>
        <v/>
      </c>
    </row>
    <row r="271" spans="2:11" x14ac:dyDescent="0.25">
      <c r="B271" s="5" t="str">
        <f>IF(LoanIsGood,IF(ROW()-ROW(PaymentSchedule3[[#Headers],[PMT NO]])&gt;ScheduledNumberOfPayments,"",ROW()-ROW(PaymentSchedule3[[#Headers],[PMT NO]])),"")</f>
        <v/>
      </c>
      <c r="C271" s="4" t="str">
        <f>IF(PaymentSchedule3[[#This Row],[PMT NO]]&lt;&gt;"",EOMONTH(LoanStartDate,ROW(PaymentSchedule3[[#This Row],[PMT NO]])-ROW(PaymentSchedule3[[#Headers],[PMT NO]])-2)+DAY(LoanStartDate),"")</f>
        <v/>
      </c>
      <c r="D27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1" s="3" t="str">
        <f>IF(PaymentSchedule3[[#This Row],[PMT NO]]&lt;&gt;"",ScheduledPayment,"")</f>
        <v/>
      </c>
      <c r="F27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1" s="3" t="str">
        <f>IF(PaymentSchedule3[[#This Row],[PMT NO]]&lt;&gt;"",PaymentSchedule3[[#This Row],[TOTAL PAYMENT]]-PaymentSchedule3[[#This Row],[INTEREST]],"")</f>
        <v/>
      </c>
      <c r="I271" s="3" t="str">
        <f>IF(PaymentSchedule3[[#This Row],[PMT NO]]&lt;&gt;"",PaymentSchedule3[[#This Row],[BEGINNING BALANCE]]*(InterestRate/PaymentsPerYear),"")</f>
        <v/>
      </c>
      <c r="J27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1" s="3" t="str">
        <f>IF(PaymentSchedule3[[#This Row],[PMT NO]]&lt;&gt;"",SUM(INDEX(PaymentSchedule3[INTEREST],1,1):PaymentSchedule3[[#This Row],[INTEREST]]),"")</f>
        <v/>
      </c>
    </row>
    <row r="272" spans="2:11" x14ac:dyDescent="0.25">
      <c r="B272" s="5" t="str">
        <f>IF(LoanIsGood,IF(ROW()-ROW(PaymentSchedule3[[#Headers],[PMT NO]])&gt;ScheduledNumberOfPayments,"",ROW()-ROW(PaymentSchedule3[[#Headers],[PMT NO]])),"")</f>
        <v/>
      </c>
      <c r="C272" s="4" t="str">
        <f>IF(PaymentSchedule3[[#This Row],[PMT NO]]&lt;&gt;"",EOMONTH(LoanStartDate,ROW(PaymentSchedule3[[#This Row],[PMT NO]])-ROW(PaymentSchedule3[[#Headers],[PMT NO]])-2)+DAY(LoanStartDate),"")</f>
        <v/>
      </c>
      <c r="D27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2" s="3" t="str">
        <f>IF(PaymentSchedule3[[#This Row],[PMT NO]]&lt;&gt;"",ScheduledPayment,"")</f>
        <v/>
      </c>
      <c r="F27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2" s="3" t="str">
        <f>IF(PaymentSchedule3[[#This Row],[PMT NO]]&lt;&gt;"",PaymentSchedule3[[#This Row],[TOTAL PAYMENT]]-PaymentSchedule3[[#This Row],[INTEREST]],"")</f>
        <v/>
      </c>
      <c r="I272" s="3" t="str">
        <f>IF(PaymentSchedule3[[#This Row],[PMT NO]]&lt;&gt;"",PaymentSchedule3[[#This Row],[BEGINNING BALANCE]]*(InterestRate/PaymentsPerYear),"")</f>
        <v/>
      </c>
      <c r="J27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2" s="3" t="str">
        <f>IF(PaymentSchedule3[[#This Row],[PMT NO]]&lt;&gt;"",SUM(INDEX(PaymentSchedule3[INTEREST],1,1):PaymentSchedule3[[#This Row],[INTEREST]]),"")</f>
        <v/>
      </c>
    </row>
    <row r="273" spans="2:11" x14ac:dyDescent="0.25">
      <c r="B273" s="5" t="str">
        <f>IF(LoanIsGood,IF(ROW()-ROW(PaymentSchedule3[[#Headers],[PMT NO]])&gt;ScheduledNumberOfPayments,"",ROW()-ROW(PaymentSchedule3[[#Headers],[PMT NO]])),"")</f>
        <v/>
      </c>
      <c r="C273" s="4" t="str">
        <f>IF(PaymentSchedule3[[#This Row],[PMT NO]]&lt;&gt;"",EOMONTH(LoanStartDate,ROW(PaymentSchedule3[[#This Row],[PMT NO]])-ROW(PaymentSchedule3[[#Headers],[PMT NO]])-2)+DAY(LoanStartDate),"")</f>
        <v/>
      </c>
      <c r="D27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3" s="3" t="str">
        <f>IF(PaymentSchedule3[[#This Row],[PMT NO]]&lt;&gt;"",ScheduledPayment,"")</f>
        <v/>
      </c>
      <c r="F27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3" s="3" t="str">
        <f>IF(PaymentSchedule3[[#This Row],[PMT NO]]&lt;&gt;"",PaymentSchedule3[[#This Row],[TOTAL PAYMENT]]-PaymentSchedule3[[#This Row],[INTEREST]],"")</f>
        <v/>
      </c>
      <c r="I273" s="3" t="str">
        <f>IF(PaymentSchedule3[[#This Row],[PMT NO]]&lt;&gt;"",PaymentSchedule3[[#This Row],[BEGINNING BALANCE]]*(InterestRate/PaymentsPerYear),"")</f>
        <v/>
      </c>
      <c r="J27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3" s="3" t="str">
        <f>IF(PaymentSchedule3[[#This Row],[PMT NO]]&lt;&gt;"",SUM(INDEX(PaymentSchedule3[INTEREST],1,1):PaymentSchedule3[[#This Row],[INTEREST]]),"")</f>
        <v/>
      </c>
    </row>
    <row r="274" spans="2:11" x14ac:dyDescent="0.25">
      <c r="B274" s="5" t="str">
        <f>IF(LoanIsGood,IF(ROW()-ROW(PaymentSchedule3[[#Headers],[PMT NO]])&gt;ScheduledNumberOfPayments,"",ROW()-ROW(PaymentSchedule3[[#Headers],[PMT NO]])),"")</f>
        <v/>
      </c>
      <c r="C274" s="4" t="str">
        <f>IF(PaymentSchedule3[[#This Row],[PMT NO]]&lt;&gt;"",EOMONTH(LoanStartDate,ROW(PaymentSchedule3[[#This Row],[PMT NO]])-ROW(PaymentSchedule3[[#Headers],[PMT NO]])-2)+DAY(LoanStartDate),"")</f>
        <v/>
      </c>
      <c r="D27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4" s="3" t="str">
        <f>IF(PaymentSchedule3[[#This Row],[PMT NO]]&lt;&gt;"",ScheduledPayment,"")</f>
        <v/>
      </c>
      <c r="F27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4" s="3" t="str">
        <f>IF(PaymentSchedule3[[#This Row],[PMT NO]]&lt;&gt;"",PaymentSchedule3[[#This Row],[TOTAL PAYMENT]]-PaymentSchedule3[[#This Row],[INTEREST]],"")</f>
        <v/>
      </c>
      <c r="I274" s="3" t="str">
        <f>IF(PaymentSchedule3[[#This Row],[PMT NO]]&lt;&gt;"",PaymentSchedule3[[#This Row],[BEGINNING BALANCE]]*(InterestRate/PaymentsPerYear),"")</f>
        <v/>
      </c>
      <c r="J27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4" s="3" t="str">
        <f>IF(PaymentSchedule3[[#This Row],[PMT NO]]&lt;&gt;"",SUM(INDEX(PaymentSchedule3[INTEREST],1,1):PaymentSchedule3[[#This Row],[INTEREST]]),"")</f>
        <v/>
      </c>
    </row>
    <row r="275" spans="2:11" x14ac:dyDescent="0.25">
      <c r="B275" s="5" t="str">
        <f>IF(LoanIsGood,IF(ROW()-ROW(PaymentSchedule3[[#Headers],[PMT NO]])&gt;ScheduledNumberOfPayments,"",ROW()-ROW(PaymentSchedule3[[#Headers],[PMT NO]])),"")</f>
        <v/>
      </c>
      <c r="C275" s="4" t="str">
        <f>IF(PaymentSchedule3[[#This Row],[PMT NO]]&lt;&gt;"",EOMONTH(LoanStartDate,ROW(PaymentSchedule3[[#This Row],[PMT NO]])-ROW(PaymentSchedule3[[#Headers],[PMT NO]])-2)+DAY(LoanStartDate),"")</f>
        <v/>
      </c>
      <c r="D27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5" s="3" t="str">
        <f>IF(PaymentSchedule3[[#This Row],[PMT NO]]&lt;&gt;"",ScheduledPayment,"")</f>
        <v/>
      </c>
      <c r="F27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5" s="3" t="str">
        <f>IF(PaymentSchedule3[[#This Row],[PMT NO]]&lt;&gt;"",PaymentSchedule3[[#This Row],[TOTAL PAYMENT]]-PaymentSchedule3[[#This Row],[INTEREST]],"")</f>
        <v/>
      </c>
      <c r="I275" s="3" t="str">
        <f>IF(PaymentSchedule3[[#This Row],[PMT NO]]&lt;&gt;"",PaymentSchedule3[[#This Row],[BEGINNING BALANCE]]*(InterestRate/PaymentsPerYear),"")</f>
        <v/>
      </c>
      <c r="J27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5" s="3" t="str">
        <f>IF(PaymentSchedule3[[#This Row],[PMT NO]]&lt;&gt;"",SUM(INDEX(PaymentSchedule3[INTEREST],1,1):PaymentSchedule3[[#This Row],[INTEREST]]),"")</f>
        <v/>
      </c>
    </row>
    <row r="276" spans="2:11" x14ac:dyDescent="0.25">
      <c r="B276" s="5" t="str">
        <f>IF(LoanIsGood,IF(ROW()-ROW(PaymentSchedule3[[#Headers],[PMT NO]])&gt;ScheduledNumberOfPayments,"",ROW()-ROW(PaymentSchedule3[[#Headers],[PMT NO]])),"")</f>
        <v/>
      </c>
      <c r="C276" s="4" t="str">
        <f>IF(PaymentSchedule3[[#This Row],[PMT NO]]&lt;&gt;"",EOMONTH(LoanStartDate,ROW(PaymentSchedule3[[#This Row],[PMT NO]])-ROW(PaymentSchedule3[[#Headers],[PMT NO]])-2)+DAY(LoanStartDate),"")</f>
        <v/>
      </c>
      <c r="D27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6" s="3" t="str">
        <f>IF(PaymentSchedule3[[#This Row],[PMT NO]]&lt;&gt;"",ScheduledPayment,"")</f>
        <v/>
      </c>
      <c r="F27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6" s="3" t="str">
        <f>IF(PaymentSchedule3[[#This Row],[PMT NO]]&lt;&gt;"",PaymentSchedule3[[#This Row],[TOTAL PAYMENT]]-PaymentSchedule3[[#This Row],[INTEREST]],"")</f>
        <v/>
      </c>
      <c r="I276" s="3" t="str">
        <f>IF(PaymentSchedule3[[#This Row],[PMT NO]]&lt;&gt;"",PaymentSchedule3[[#This Row],[BEGINNING BALANCE]]*(InterestRate/PaymentsPerYear),"")</f>
        <v/>
      </c>
      <c r="J27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6" s="3" t="str">
        <f>IF(PaymentSchedule3[[#This Row],[PMT NO]]&lt;&gt;"",SUM(INDEX(PaymentSchedule3[INTEREST],1,1):PaymentSchedule3[[#This Row],[INTEREST]]),"")</f>
        <v/>
      </c>
    </row>
    <row r="277" spans="2:11" x14ac:dyDescent="0.25">
      <c r="B277" s="5" t="str">
        <f>IF(LoanIsGood,IF(ROW()-ROW(PaymentSchedule3[[#Headers],[PMT NO]])&gt;ScheduledNumberOfPayments,"",ROW()-ROW(PaymentSchedule3[[#Headers],[PMT NO]])),"")</f>
        <v/>
      </c>
      <c r="C277" s="4" t="str">
        <f>IF(PaymentSchedule3[[#This Row],[PMT NO]]&lt;&gt;"",EOMONTH(LoanStartDate,ROW(PaymentSchedule3[[#This Row],[PMT NO]])-ROW(PaymentSchedule3[[#Headers],[PMT NO]])-2)+DAY(LoanStartDate),"")</f>
        <v/>
      </c>
      <c r="D27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7" s="3" t="str">
        <f>IF(PaymentSchedule3[[#This Row],[PMT NO]]&lt;&gt;"",ScheduledPayment,"")</f>
        <v/>
      </c>
      <c r="F27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7" s="3" t="str">
        <f>IF(PaymentSchedule3[[#This Row],[PMT NO]]&lt;&gt;"",PaymentSchedule3[[#This Row],[TOTAL PAYMENT]]-PaymentSchedule3[[#This Row],[INTEREST]],"")</f>
        <v/>
      </c>
      <c r="I277" s="3" t="str">
        <f>IF(PaymentSchedule3[[#This Row],[PMT NO]]&lt;&gt;"",PaymentSchedule3[[#This Row],[BEGINNING BALANCE]]*(InterestRate/PaymentsPerYear),"")</f>
        <v/>
      </c>
      <c r="J27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7" s="3" t="str">
        <f>IF(PaymentSchedule3[[#This Row],[PMT NO]]&lt;&gt;"",SUM(INDEX(PaymentSchedule3[INTEREST],1,1):PaymentSchedule3[[#This Row],[INTEREST]]),"")</f>
        <v/>
      </c>
    </row>
    <row r="278" spans="2:11" x14ac:dyDescent="0.25">
      <c r="B278" s="5" t="str">
        <f>IF(LoanIsGood,IF(ROW()-ROW(PaymentSchedule3[[#Headers],[PMT NO]])&gt;ScheduledNumberOfPayments,"",ROW()-ROW(PaymentSchedule3[[#Headers],[PMT NO]])),"")</f>
        <v/>
      </c>
      <c r="C278" s="4" t="str">
        <f>IF(PaymentSchedule3[[#This Row],[PMT NO]]&lt;&gt;"",EOMONTH(LoanStartDate,ROW(PaymentSchedule3[[#This Row],[PMT NO]])-ROW(PaymentSchedule3[[#Headers],[PMT NO]])-2)+DAY(LoanStartDate),"")</f>
        <v/>
      </c>
      <c r="D27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8" s="3" t="str">
        <f>IF(PaymentSchedule3[[#This Row],[PMT NO]]&lt;&gt;"",ScheduledPayment,"")</f>
        <v/>
      </c>
      <c r="F27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8" s="3" t="str">
        <f>IF(PaymentSchedule3[[#This Row],[PMT NO]]&lt;&gt;"",PaymentSchedule3[[#This Row],[TOTAL PAYMENT]]-PaymentSchedule3[[#This Row],[INTEREST]],"")</f>
        <v/>
      </c>
      <c r="I278" s="3" t="str">
        <f>IF(PaymentSchedule3[[#This Row],[PMT NO]]&lt;&gt;"",PaymentSchedule3[[#This Row],[BEGINNING BALANCE]]*(InterestRate/PaymentsPerYear),"")</f>
        <v/>
      </c>
      <c r="J27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8" s="3" t="str">
        <f>IF(PaymentSchedule3[[#This Row],[PMT NO]]&lt;&gt;"",SUM(INDEX(PaymentSchedule3[INTEREST],1,1):PaymentSchedule3[[#This Row],[INTEREST]]),"")</f>
        <v/>
      </c>
    </row>
    <row r="279" spans="2:11" x14ac:dyDescent="0.25">
      <c r="B279" s="5" t="str">
        <f>IF(LoanIsGood,IF(ROW()-ROW(PaymentSchedule3[[#Headers],[PMT NO]])&gt;ScheduledNumberOfPayments,"",ROW()-ROW(PaymentSchedule3[[#Headers],[PMT NO]])),"")</f>
        <v/>
      </c>
      <c r="C279" s="4" t="str">
        <f>IF(PaymentSchedule3[[#This Row],[PMT NO]]&lt;&gt;"",EOMONTH(LoanStartDate,ROW(PaymentSchedule3[[#This Row],[PMT NO]])-ROW(PaymentSchedule3[[#Headers],[PMT NO]])-2)+DAY(LoanStartDate),"")</f>
        <v/>
      </c>
      <c r="D27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79" s="3" t="str">
        <f>IF(PaymentSchedule3[[#This Row],[PMT NO]]&lt;&gt;"",ScheduledPayment,"")</f>
        <v/>
      </c>
      <c r="F27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7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79" s="3" t="str">
        <f>IF(PaymentSchedule3[[#This Row],[PMT NO]]&lt;&gt;"",PaymentSchedule3[[#This Row],[TOTAL PAYMENT]]-PaymentSchedule3[[#This Row],[INTEREST]],"")</f>
        <v/>
      </c>
      <c r="I279" s="3" t="str">
        <f>IF(PaymentSchedule3[[#This Row],[PMT NO]]&lt;&gt;"",PaymentSchedule3[[#This Row],[BEGINNING BALANCE]]*(InterestRate/PaymentsPerYear),"")</f>
        <v/>
      </c>
      <c r="J27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79" s="3" t="str">
        <f>IF(PaymentSchedule3[[#This Row],[PMT NO]]&lt;&gt;"",SUM(INDEX(PaymentSchedule3[INTEREST],1,1):PaymentSchedule3[[#This Row],[INTEREST]]),"")</f>
        <v/>
      </c>
    </row>
    <row r="280" spans="2:11" x14ac:dyDescent="0.25">
      <c r="B280" s="5" t="str">
        <f>IF(LoanIsGood,IF(ROW()-ROW(PaymentSchedule3[[#Headers],[PMT NO]])&gt;ScheduledNumberOfPayments,"",ROW()-ROW(PaymentSchedule3[[#Headers],[PMT NO]])),"")</f>
        <v/>
      </c>
      <c r="C280" s="4" t="str">
        <f>IF(PaymentSchedule3[[#This Row],[PMT NO]]&lt;&gt;"",EOMONTH(LoanStartDate,ROW(PaymentSchedule3[[#This Row],[PMT NO]])-ROW(PaymentSchedule3[[#Headers],[PMT NO]])-2)+DAY(LoanStartDate),"")</f>
        <v/>
      </c>
      <c r="D28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0" s="3" t="str">
        <f>IF(PaymentSchedule3[[#This Row],[PMT NO]]&lt;&gt;"",ScheduledPayment,"")</f>
        <v/>
      </c>
      <c r="F28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0" s="3" t="str">
        <f>IF(PaymentSchedule3[[#This Row],[PMT NO]]&lt;&gt;"",PaymentSchedule3[[#This Row],[TOTAL PAYMENT]]-PaymentSchedule3[[#This Row],[INTEREST]],"")</f>
        <v/>
      </c>
      <c r="I280" s="3" t="str">
        <f>IF(PaymentSchedule3[[#This Row],[PMT NO]]&lt;&gt;"",PaymentSchedule3[[#This Row],[BEGINNING BALANCE]]*(InterestRate/PaymentsPerYear),"")</f>
        <v/>
      </c>
      <c r="J28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0" s="3" t="str">
        <f>IF(PaymentSchedule3[[#This Row],[PMT NO]]&lt;&gt;"",SUM(INDEX(PaymentSchedule3[INTEREST],1,1):PaymentSchedule3[[#This Row],[INTEREST]]),"")</f>
        <v/>
      </c>
    </row>
    <row r="281" spans="2:11" x14ac:dyDescent="0.25">
      <c r="B281" s="5" t="str">
        <f>IF(LoanIsGood,IF(ROW()-ROW(PaymentSchedule3[[#Headers],[PMT NO]])&gt;ScheduledNumberOfPayments,"",ROW()-ROW(PaymentSchedule3[[#Headers],[PMT NO]])),"")</f>
        <v/>
      </c>
      <c r="C281" s="4" t="str">
        <f>IF(PaymentSchedule3[[#This Row],[PMT NO]]&lt;&gt;"",EOMONTH(LoanStartDate,ROW(PaymentSchedule3[[#This Row],[PMT NO]])-ROW(PaymentSchedule3[[#Headers],[PMT NO]])-2)+DAY(LoanStartDate),"")</f>
        <v/>
      </c>
      <c r="D28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1" s="3" t="str">
        <f>IF(PaymentSchedule3[[#This Row],[PMT NO]]&lt;&gt;"",ScheduledPayment,"")</f>
        <v/>
      </c>
      <c r="F28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1" s="3" t="str">
        <f>IF(PaymentSchedule3[[#This Row],[PMT NO]]&lt;&gt;"",PaymentSchedule3[[#This Row],[TOTAL PAYMENT]]-PaymentSchedule3[[#This Row],[INTEREST]],"")</f>
        <v/>
      </c>
      <c r="I281" s="3" t="str">
        <f>IF(PaymentSchedule3[[#This Row],[PMT NO]]&lt;&gt;"",PaymentSchedule3[[#This Row],[BEGINNING BALANCE]]*(InterestRate/PaymentsPerYear),"")</f>
        <v/>
      </c>
      <c r="J28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1" s="3" t="str">
        <f>IF(PaymentSchedule3[[#This Row],[PMT NO]]&lt;&gt;"",SUM(INDEX(PaymentSchedule3[INTEREST],1,1):PaymentSchedule3[[#This Row],[INTEREST]]),"")</f>
        <v/>
      </c>
    </row>
    <row r="282" spans="2:11" x14ac:dyDescent="0.25">
      <c r="B282" s="5" t="str">
        <f>IF(LoanIsGood,IF(ROW()-ROW(PaymentSchedule3[[#Headers],[PMT NO]])&gt;ScheduledNumberOfPayments,"",ROW()-ROW(PaymentSchedule3[[#Headers],[PMT NO]])),"")</f>
        <v/>
      </c>
      <c r="C282" s="4" t="str">
        <f>IF(PaymentSchedule3[[#This Row],[PMT NO]]&lt;&gt;"",EOMONTH(LoanStartDate,ROW(PaymentSchedule3[[#This Row],[PMT NO]])-ROW(PaymentSchedule3[[#Headers],[PMT NO]])-2)+DAY(LoanStartDate),"")</f>
        <v/>
      </c>
      <c r="D28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2" s="3" t="str">
        <f>IF(PaymentSchedule3[[#This Row],[PMT NO]]&lt;&gt;"",ScheduledPayment,"")</f>
        <v/>
      </c>
      <c r="F28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2" s="3" t="str">
        <f>IF(PaymentSchedule3[[#This Row],[PMT NO]]&lt;&gt;"",PaymentSchedule3[[#This Row],[TOTAL PAYMENT]]-PaymentSchedule3[[#This Row],[INTEREST]],"")</f>
        <v/>
      </c>
      <c r="I282" s="3" t="str">
        <f>IF(PaymentSchedule3[[#This Row],[PMT NO]]&lt;&gt;"",PaymentSchedule3[[#This Row],[BEGINNING BALANCE]]*(InterestRate/PaymentsPerYear),"")</f>
        <v/>
      </c>
      <c r="J28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2" s="3" t="str">
        <f>IF(PaymentSchedule3[[#This Row],[PMT NO]]&lt;&gt;"",SUM(INDEX(PaymentSchedule3[INTEREST],1,1):PaymentSchedule3[[#This Row],[INTEREST]]),"")</f>
        <v/>
      </c>
    </row>
    <row r="283" spans="2:11" x14ac:dyDescent="0.25">
      <c r="B283" s="5" t="str">
        <f>IF(LoanIsGood,IF(ROW()-ROW(PaymentSchedule3[[#Headers],[PMT NO]])&gt;ScheduledNumberOfPayments,"",ROW()-ROW(PaymentSchedule3[[#Headers],[PMT NO]])),"")</f>
        <v/>
      </c>
      <c r="C283" s="4" t="str">
        <f>IF(PaymentSchedule3[[#This Row],[PMT NO]]&lt;&gt;"",EOMONTH(LoanStartDate,ROW(PaymentSchedule3[[#This Row],[PMT NO]])-ROW(PaymentSchedule3[[#Headers],[PMT NO]])-2)+DAY(LoanStartDate),"")</f>
        <v/>
      </c>
      <c r="D28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3" s="3" t="str">
        <f>IF(PaymentSchedule3[[#This Row],[PMT NO]]&lt;&gt;"",ScheduledPayment,"")</f>
        <v/>
      </c>
      <c r="F28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3" s="3" t="str">
        <f>IF(PaymentSchedule3[[#This Row],[PMT NO]]&lt;&gt;"",PaymentSchedule3[[#This Row],[TOTAL PAYMENT]]-PaymentSchedule3[[#This Row],[INTEREST]],"")</f>
        <v/>
      </c>
      <c r="I283" s="3" t="str">
        <f>IF(PaymentSchedule3[[#This Row],[PMT NO]]&lt;&gt;"",PaymentSchedule3[[#This Row],[BEGINNING BALANCE]]*(InterestRate/PaymentsPerYear),"")</f>
        <v/>
      </c>
      <c r="J28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3" s="3" t="str">
        <f>IF(PaymentSchedule3[[#This Row],[PMT NO]]&lt;&gt;"",SUM(INDEX(PaymentSchedule3[INTEREST],1,1):PaymentSchedule3[[#This Row],[INTEREST]]),"")</f>
        <v/>
      </c>
    </row>
    <row r="284" spans="2:11" x14ac:dyDescent="0.25">
      <c r="B284" s="5" t="str">
        <f>IF(LoanIsGood,IF(ROW()-ROW(PaymentSchedule3[[#Headers],[PMT NO]])&gt;ScheduledNumberOfPayments,"",ROW()-ROW(PaymentSchedule3[[#Headers],[PMT NO]])),"")</f>
        <v/>
      </c>
      <c r="C284" s="4" t="str">
        <f>IF(PaymentSchedule3[[#This Row],[PMT NO]]&lt;&gt;"",EOMONTH(LoanStartDate,ROW(PaymentSchedule3[[#This Row],[PMT NO]])-ROW(PaymentSchedule3[[#Headers],[PMT NO]])-2)+DAY(LoanStartDate),"")</f>
        <v/>
      </c>
      <c r="D28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4" s="3" t="str">
        <f>IF(PaymentSchedule3[[#This Row],[PMT NO]]&lt;&gt;"",ScheduledPayment,"")</f>
        <v/>
      </c>
      <c r="F28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4" s="3" t="str">
        <f>IF(PaymentSchedule3[[#This Row],[PMT NO]]&lt;&gt;"",PaymentSchedule3[[#This Row],[TOTAL PAYMENT]]-PaymentSchedule3[[#This Row],[INTEREST]],"")</f>
        <v/>
      </c>
      <c r="I284" s="3" t="str">
        <f>IF(PaymentSchedule3[[#This Row],[PMT NO]]&lt;&gt;"",PaymentSchedule3[[#This Row],[BEGINNING BALANCE]]*(InterestRate/PaymentsPerYear),"")</f>
        <v/>
      </c>
      <c r="J28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4" s="3" t="str">
        <f>IF(PaymentSchedule3[[#This Row],[PMT NO]]&lt;&gt;"",SUM(INDEX(PaymentSchedule3[INTEREST],1,1):PaymentSchedule3[[#This Row],[INTEREST]]),"")</f>
        <v/>
      </c>
    </row>
    <row r="285" spans="2:11" x14ac:dyDescent="0.25">
      <c r="B285" s="5" t="str">
        <f>IF(LoanIsGood,IF(ROW()-ROW(PaymentSchedule3[[#Headers],[PMT NO]])&gt;ScheduledNumberOfPayments,"",ROW()-ROW(PaymentSchedule3[[#Headers],[PMT NO]])),"")</f>
        <v/>
      </c>
      <c r="C285" s="4" t="str">
        <f>IF(PaymentSchedule3[[#This Row],[PMT NO]]&lt;&gt;"",EOMONTH(LoanStartDate,ROW(PaymentSchedule3[[#This Row],[PMT NO]])-ROW(PaymentSchedule3[[#Headers],[PMT NO]])-2)+DAY(LoanStartDate),"")</f>
        <v/>
      </c>
      <c r="D28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5" s="3" t="str">
        <f>IF(PaymentSchedule3[[#This Row],[PMT NO]]&lt;&gt;"",ScheduledPayment,"")</f>
        <v/>
      </c>
      <c r="F28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5" s="3" t="str">
        <f>IF(PaymentSchedule3[[#This Row],[PMT NO]]&lt;&gt;"",PaymentSchedule3[[#This Row],[TOTAL PAYMENT]]-PaymentSchedule3[[#This Row],[INTEREST]],"")</f>
        <v/>
      </c>
      <c r="I285" s="3" t="str">
        <f>IF(PaymentSchedule3[[#This Row],[PMT NO]]&lt;&gt;"",PaymentSchedule3[[#This Row],[BEGINNING BALANCE]]*(InterestRate/PaymentsPerYear),"")</f>
        <v/>
      </c>
      <c r="J28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5" s="3" t="str">
        <f>IF(PaymentSchedule3[[#This Row],[PMT NO]]&lt;&gt;"",SUM(INDEX(PaymentSchedule3[INTEREST],1,1):PaymentSchedule3[[#This Row],[INTEREST]]),"")</f>
        <v/>
      </c>
    </row>
    <row r="286" spans="2:11" x14ac:dyDescent="0.25">
      <c r="B286" s="5" t="str">
        <f>IF(LoanIsGood,IF(ROW()-ROW(PaymentSchedule3[[#Headers],[PMT NO]])&gt;ScheduledNumberOfPayments,"",ROW()-ROW(PaymentSchedule3[[#Headers],[PMT NO]])),"")</f>
        <v/>
      </c>
      <c r="C286" s="4" t="str">
        <f>IF(PaymentSchedule3[[#This Row],[PMT NO]]&lt;&gt;"",EOMONTH(LoanStartDate,ROW(PaymentSchedule3[[#This Row],[PMT NO]])-ROW(PaymentSchedule3[[#Headers],[PMT NO]])-2)+DAY(LoanStartDate),"")</f>
        <v/>
      </c>
      <c r="D28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6" s="3" t="str">
        <f>IF(PaymentSchedule3[[#This Row],[PMT NO]]&lt;&gt;"",ScheduledPayment,"")</f>
        <v/>
      </c>
      <c r="F28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6" s="3" t="str">
        <f>IF(PaymentSchedule3[[#This Row],[PMT NO]]&lt;&gt;"",PaymentSchedule3[[#This Row],[TOTAL PAYMENT]]-PaymentSchedule3[[#This Row],[INTEREST]],"")</f>
        <v/>
      </c>
      <c r="I286" s="3" t="str">
        <f>IF(PaymentSchedule3[[#This Row],[PMT NO]]&lt;&gt;"",PaymentSchedule3[[#This Row],[BEGINNING BALANCE]]*(InterestRate/PaymentsPerYear),"")</f>
        <v/>
      </c>
      <c r="J28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6" s="3" t="str">
        <f>IF(PaymentSchedule3[[#This Row],[PMT NO]]&lt;&gt;"",SUM(INDEX(PaymentSchedule3[INTEREST],1,1):PaymentSchedule3[[#This Row],[INTEREST]]),"")</f>
        <v/>
      </c>
    </row>
    <row r="287" spans="2:11" x14ac:dyDescent="0.25">
      <c r="B287" s="5" t="str">
        <f>IF(LoanIsGood,IF(ROW()-ROW(PaymentSchedule3[[#Headers],[PMT NO]])&gt;ScheduledNumberOfPayments,"",ROW()-ROW(PaymentSchedule3[[#Headers],[PMT NO]])),"")</f>
        <v/>
      </c>
      <c r="C287" s="4" t="str">
        <f>IF(PaymentSchedule3[[#This Row],[PMT NO]]&lt;&gt;"",EOMONTH(LoanStartDate,ROW(PaymentSchedule3[[#This Row],[PMT NO]])-ROW(PaymentSchedule3[[#Headers],[PMT NO]])-2)+DAY(LoanStartDate),"")</f>
        <v/>
      </c>
      <c r="D28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7" s="3" t="str">
        <f>IF(PaymentSchedule3[[#This Row],[PMT NO]]&lt;&gt;"",ScheduledPayment,"")</f>
        <v/>
      </c>
      <c r="F28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7" s="3" t="str">
        <f>IF(PaymentSchedule3[[#This Row],[PMT NO]]&lt;&gt;"",PaymentSchedule3[[#This Row],[TOTAL PAYMENT]]-PaymentSchedule3[[#This Row],[INTEREST]],"")</f>
        <v/>
      </c>
      <c r="I287" s="3" t="str">
        <f>IF(PaymentSchedule3[[#This Row],[PMT NO]]&lt;&gt;"",PaymentSchedule3[[#This Row],[BEGINNING BALANCE]]*(InterestRate/PaymentsPerYear),"")</f>
        <v/>
      </c>
      <c r="J28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7" s="3" t="str">
        <f>IF(PaymentSchedule3[[#This Row],[PMT NO]]&lt;&gt;"",SUM(INDEX(PaymentSchedule3[INTEREST],1,1):PaymentSchedule3[[#This Row],[INTEREST]]),"")</f>
        <v/>
      </c>
    </row>
    <row r="288" spans="2:11" x14ac:dyDescent="0.25">
      <c r="B288" s="5" t="str">
        <f>IF(LoanIsGood,IF(ROW()-ROW(PaymentSchedule3[[#Headers],[PMT NO]])&gt;ScheduledNumberOfPayments,"",ROW()-ROW(PaymentSchedule3[[#Headers],[PMT NO]])),"")</f>
        <v/>
      </c>
      <c r="C288" s="4" t="str">
        <f>IF(PaymentSchedule3[[#This Row],[PMT NO]]&lt;&gt;"",EOMONTH(LoanStartDate,ROW(PaymentSchedule3[[#This Row],[PMT NO]])-ROW(PaymentSchedule3[[#Headers],[PMT NO]])-2)+DAY(LoanStartDate),"")</f>
        <v/>
      </c>
      <c r="D28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8" s="3" t="str">
        <f>IF(PaymentSchedule3[[#This Row],[PMT NO]]&lt;&gt;"",ScheduledPayment,"")</f>
        <v/>
      </c>
      <c r="F28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8" s="3" t="str">
        <f>IF(PaymentSchedule3[[#This Row],[PMT NO]]&lt;&gt;"",PaymentSchedule3[[#This Row],[TOTAL PAYMENT]]-PaymentSchedule3[[#This Row],[INTEREST]],"")</f>
        <v/>
      </c>
      <c r="I288" s="3" t="str">
        <f>IF(PaymentSchedule3[[#This Row],[PMT NO]]&lt;&gt;"",PaymentSchedule3[[#This Row],[BEGINNING BALANCE]]*(InterestRate/PaymentsPerYear),"")</f>
        <v/>
      </c>
      <c r="J28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8" s="3" t="str">
        <f>IF(PaymentSchedule3[[#This Row],[PMT NO]]&lt;&gt;"",SUM(INDEX(PaymentSchedule3[INTEREST],1,1):PaymentSchedule3[[#This Row],[INTEREST]]),"")</f>
        <v/>
      </c>
    </row>
    <row r="289" spans="2:11" x14ac:dyDescent="0.25">
      <c r="B289" s="5" t="str">
        <f>IF(LoanIsGood,IF(ROW()-ROW(PaymentSchedule3[[#Headers],[PMT NO]])&gt;ScheduledNumberOfPayments,"",ROW()-ROW(PaymentSchedule3[[#Headers],[PMT NO]])),"")</f>
        <v/>
      </c>
      <c r="C289" s="4" t="str">
        <f>IF(PaymentSchedule3[[#This Row],[PMT NO]]&lt;&gt;"",EOMONTH(LoanStartDate,ROW(PaymentSchedule3[[#This Row],[PMT NO]])-ROW(PaymentSchedule3[[#Headers],[PMT NO]])-2)+DAY(LoanStartDate),"")</f>
        <v/>
      </c>
      <c r="D28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89" s="3" t="str">
        <f>IF(PaymentSchedule3[[#This Row],[PMT NO]]&lt;&gt;"",ScheduledPayment,"")</f>
        <v/>
      </c>
      <c r="F28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8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89" s="3" t="str">
        <f>IF(PaymentSchedule3[[#This Row],[PMT NO]]&lt;&gt;"",PaymentSchedule3[[#This Row],[TOTAL PAYMENT]]-PaymentSchedule3[[#This Row],[INTEREST]],"")</f>
        <v/>
      </c>
      <c r="I289" s="3" t="str">
        <f>IF(PaymentSchedule3[[#This Row],[PMT NO]]&lt;&gt;"",PaymentSchedule3[[#This Row],[BEGINNING BALANCE]]*(InterestRate/PaymentsPerYear),"")</f>
        <v/>
      </c>
      <c r="J28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89" s="3" t="str">
        <f>IF(PaymentSchedule3[[#This Row],[PMT NO]]&lt;&gt;"",SUM(INDEX(PaymentSchedule3[INTEREST],1,1):PaymentSchedule3[[#This Row],[INTEREST]]),"")</f>
        <v/>
      </c>
    </row>
    <row r="290" spans="2:11" x14ac:dyDescent="0.25">
      <c r="B290" s="5" t="str">
        <f>IF(LoanIsGood,IF(ROW()-ROW(PaymentSchedule3[[#Headers],[PMT NO]])&gt;ScheduledNumberOfPayments,"",ROW()-ROW(PaymentSchedule3[[#Headers],[PMT NO]])),"")</f>
        <v/>
      </c>
      <c r="C290" s="4" t="str">
        <f>IF(PaymentSchedule3[[#This Row],[PMT NO]]&lt;&gt;"",EOMONTH(LoanStartDate,ROW(PaymentSchedule3[[#This Row],[PMT NO]])-ROW(PaymentSchedule3[[#Headers],[PMT NO]])-2)+DAY(LoanStartDate),"")</f>
        <v/>
      </c>
      <c r="D29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0" s="3" t="str">
        <f>IF(PaymentSchedule3[[#This Row],[PMT NO]]&lt;&gt;"",ScheduledPayment,"")</f>
        <v/>
      </c>
      <c r="F29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0" s="3" t="str">
        <f>IF(PaymentSchedule3[[#This Row],[PMT NO]]&lt;&gt;"",PaymentSchedule3[[#This Row],[TOTAL PAYMENT]]-PaymentSchedule3[[#This Row],[INTEREST]],"")</f>
        <v/>
      </c>
      <c r="I290" s="3" t="str">
        <f>IF(PaymentSchedule3[[#This Row],[PMT NO]]&lt;&gt;"",PaymentSchedule3[[#This Row],[BEGINNING BALANCE]]*(InterestRate/PaymentsPerYear),"")</f>
        <v/>
      </c>
      <c r="J29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0" s="3" t="str">
        <f>IF(PaymentSchedule3[[#This Row],[PMT NO]]&lt;&gt;"",SUM(INDEX(PaymentSchedule3[INTEREST],1,1):PaymentSchedule3[[#This Row],[INTEREST]]),"")</f>
        <v/>
      </c>
    </row>
    <row r="291" spans="2:11" x14ac:dyDescent="0.25">
      <c r="B291" s="5" t="str">
        <f>IF(LoanIsGood,IF(ROW()-ROW(PaymentSchedule3[[#Headers],[PMT NO]])&gt;ScheduledNumberOfPayments,"",ROW()-ROW(PaymentSchedule3[[#Headers],[PMT NO]])),"")</f>
        <v/>
      </c>
      <c r="C291" s="4" t="str">
        <f>IF(PaymentSchedule3[[#This Row],[PMT NO]]&lt;&gt;"",EOMONTH(LoanStartDate,ROW(PaymentSchedule3[[#This Row],[PMT NO]])-ROW(PaymentSchedule3[[#Headers],[PMT NO]])-2)+DAY(LoanStartDate),"")</f>
        <v/>
      </c>
      <c r="D29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1" s="3" t="str">
        <f>IF(PaymentSchedule3[[#This Row],[PMT NO]]&lt;&gt;"",ScheduledPayment,"")</f>
        <v/>
      </c>
      <c r="F29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1" s="3" t="str">
        <f>IF(PaymentSchedule3[[#This Row],[PMT NO]]&lt;&gt;"",PaymentSchedule3[[#This Row],[TOTAL PAYMENT]]-PaymentSchedule3[[#This Row],[INTEREST]],"")</f>
        <v/>
      </c>
      <c r="I291" s="3" t="str">
        <f>IF(PaymentSchedule3[[#This Row],[PMT NO]]&lt;&gt;"",PaymentSchedule3[[#This Row],[BEGINNING BALANCE]]*(InterestRate/PaymentsPerYear),"")</f>
        <v/>
      </c>
      <c r="J29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1" s="3" t="str">
        <f>IF(PaymentSchedule3[[#This Row],[PMT NO]]&lt;&gt;"",SUM(INDEX(PaymentSchedule3[INTEREST],1,1):PaymentSchedule3[[#This Row],[INTEREST]]),"")</f>
        <v/>
      </c>
    </row>
    <row r="292" spans="2:11" x14ac:dyDescent="0.25">
      <c r="B292" s="5" t="str">
        <f>IF(LoanIsGood,IF(ROW()-ROW(PaymentSchedule3[[#Headers],[PMT NO]])&gt;ScheduledNumberOfPayments,"",ROW()-ROW(PaymentSchedule3[[#Headers],[PMT NO]])),"")</f>
        <v/>
      </c>
      <c r="C292" s="4" t="str">
        <f>IF(PaymentSchedule3[[#This Row],[PMT NO]]&lt;&gt;"",EOMONTH(LoanStartDate,ROW(PaymentSchedule3[[#This Row],[PMT NO]])-ROW(PaymentSchedule3[[#Headers],[PMT NO]])-2)+DAY(LoanStartDate),"")</f>
        <v/>
      </c>
      <c r="D29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2" s="3" t="str">
        <f>IF(PaymentSchedule3[[#This Row],[PMT NO]]&lt;&gt;"",ScheduledPayment,"")</f>
        <v/>
      </c>
      <c r="F29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2" s="3" t="str">
        <f>IF(PaymentSchedule3[[#This Row],[PMT NO]]&lt;&gt;"",PaymentSchedule3[[#This Row],[TOTAL PAYMENT]]-PaymentSchedule3[[#This Row],[INTEREST]],"")</f>
        <v/>
      </c>
      <c r="I292" s="3" t="str">
        <f>IF(PaymentSchedule3[[#This Row],[PMT NO]]&lt;&gt;"",PaymentSchedule3[[#This Row],[BEGINNING BALANCE]]*(InterestRate/PaymentsPerYear),"")</f>
        <v/>
      </c>
      <c r="J29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2" s="3" t="str">
        <f>IF(PaymentSchedule3[[#This Row],[PMT NO]]&lt;&gt;"",SUM(INDEX(PaymentSchedule3[INTEREST],1,1):PaymentSchedule3[[#This Row],[INTEREST]]),"")</f>
        <v/>
      </c>
    </row>
    <row r="293" spans="2:11" x14ac:dyDescent="0.25">
      <c r="B293" s="5" t="str">
        <f>IF(LoanIsGood,IF(ROW()-ROW(PaymentSchedule3[[#Headers],[PMT NO]])&gt;ScheduledNumberOfPayments,"",ROW()-ROW(PaymentSchedule3[[#Headers],[PMT NO]])),"")</f>
        <v/>
      </c>
      <c r="C293" s="4" t="str">
        <f>IF(PaymentSchedule3[[#This Row],[PMT NO]]&lt;&gt;"",EOMONTH(LoanStartDate,ROW(PaymentSchedule3[[#This Row],[PMT NO]])-ROW(PaymentSchedule3[[#Headers],[PMT NO]])-2)+DAY(LoanStartDate),"")</f>
        <v/>
      </c>
      <c r="D29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3" s="3" t="str">
        <f>IF(PaymentSchedule3[[#This Row],[PMT NO]]&lt;&gt;"",ScheduledPayment,"")</f>
        <v/>
      </c>
      <c r="F29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3" s="3" t="str">
        <f>IF(PaymentSchedule3[[#This Row],[PMT NO]]&lt;&gt;"",PaymentSchedule3[[#This Row],[TOTAL PAYMENT]]-PaymentSchedule3[[#This Row],[INTEREST]],"")</f>
        <v/>
      </c>
      <c r="I293" s="3" t="str">
        <f>IF(PaymentSchedule3[[#This Row],[PMT NO]]&lt;&gt;"",PaymentSchedule3[[#This Row],[BEGINNING BALANCE]]*(InterestRate/PaymentsPerYear),"")</f>
        <v/>
      </c>
      <c r="J29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3" s="3" t="str">
        <f>IF(PaymentSchedule3[[#This Row],[PMT NO]]&lt;&gt;"",SUM(INDEX(PaymentSchedule3[INTEREST],1,1):PaymentSchedule3[[#This Row],[INTEREST]]),"")</f>
        <v/>
      </c>
    </row>
    <row r="294" spans="2:11" x14ac:dyDescent="0.25">
      <c r="B294" s="5" t="str">
        <f>IF(LoanIsGood,IF(ROW()-ROW(PaymentSchedule3[[#Headers],[PMT NO]])&gt;ScheduledNumberOfPayments,"",ROW()-ROW(PaymentSchedule3[[#Headers],[PMT NO]])),"")</f>
        <v/>
      </c>
      <c r="C294" s="4" t="str">
        <f>IF(PaymentSchedule3[[#This Row],[PMT NO]]&lt;&gt;"",EOMONTH(LoanStartDate,ROW(PaymentSchedule3[[#This Row],[PMT NO]])-ROW(PaymentSchedule3[[#Headers],[PMT NO]])-2)+DAY(LoanStartDate),"")</f>
        <v/>
      </c>
      <c r="D29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4" s="3" t="str">
        <f>IF(PaymentSchedule3[[#This Row],[PMT NO]]&lt;&gt;"",ScheduledPayment,"")</f>
        <v/>
      </c>
      <c r="F29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4" s="3" t="str">
        <f>IF(PaymentSchedule3[[#This Row],[PMT NO]]&lt;&gt;"",PaymentSchedule3[[#This Row],[TOTAL PAYMENT]]-PaymentSchedule3[[#This Row],[INTEREST]],"")</f>
        <v/>
      </c>
      <c r="I294" s="3" t="str">
        <f>IF(PaymentSchedule3[[#This Row],[PMT NO]]&lt;&gt;"",PaymentSchedule3[[#This Row],[BEGINNING BALANCE]]*(InterestRate/PaymentsPerYear),"")</f>
        <v/>
      </c>
      <c r="J29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4" s="3" t="str">
        <f>IF(PaymentSchedule3[[#This Row],[PMT NO]]&lt;&gt;"",SUM(INDEX(PaymentSchedule3[INTEREST],1,1):PaymentSchedule3[[#This Row],[INTEREST]]),"")</f>
        <v/>
      </c>
    </row>
    <row r="295" spans="2:11" x14ac:dyDescent="0.25">
      <c r="B295" s="5" t="str">
        <f>IF(LoanIsGood,IF(ROW()-ROW(PaymentSchedule3[[#Headers],[PMT NO]])&gt;ScheduledNumberOfPayments,"",ROW()-ROW(PaymentSchedule3[[#Headers],[PMT NO]])),"")</f>
        <v/>
      </c>
      <c r="C295" s="4" t="str">
        <f>IF(PaymentSchedule3[[#This Row],[PMT NO]]&lt;&gt;"",EOMONTH(LoanStartDate,ROW(PaymentSchedule3[[#This Row],[PMT NO]])-ROW(PaymentSchedule3[[#Headers],[PMT NO]])-2)+DAY(LoanStartDate),"")</f>
        <v/>
      </c>
      <c r="D29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5" s="3" t="str">
        <f>IF(PaymentSchedule3[[#This Row],[PMT NO]]&lt;&gt;"",ScheduledPayment,"")</f>
        <v/>
      </c>
      <c r="F29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5" s="3" t="str">
        <f>IF(PaymentSchedule3[[#This Row],[PMT NO]]&lt;&gt;"",PaymentSchedule3[[#This Row],[TOTAL PAYMENT]]-PaymentSchedule3[[#This Row],[INTEREST]],"")</f>
        <v/>
      </c>
      <c r="I295" s="3" t="str">
        <f>IF(PaymentSchedule3[[#This Row],[PMT NO]]&lt;&gt;"",PaymentSchedule3[[#This Row],[BEGINNING BALANCE]]*(InterestRate/PaymentsPerYear),"")</f>
        <v/>
      </c>
      <c r="J29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5" s="3" t="str">
        <f>IF(PaymentSchedule3[[#This Row],[PMT NO]]&lt;&gt;"",SUM(INDEX(PaymentSchedule3[INTEREST],1,1):PaymentSchedule3[[#This Row],[INTEREST]]),"")</f>
        <v/>
      </c>
    </row>
    <row r="296" spans="2:11" x14ac:dyDescent="0.25">
      <c r="B296" s="5" t="str">
        <f>IF(LoanIsGood,IF(ROW()-ROW(PaymentSchedule3[[#Headers],[PMT NO]])&gt;ScheduledNumberOfPayments,"",ROW()-ROW(PaymentSchedule3[[#Headers],[PMT NO]])),"")</f>
        <v/>
      </c>
      <c r="C296" s="4" t="str">
        <f>IF(PaymentSchedule3[[#This Row],[PMT NO]]&lt;&gt;"",EOMONTH(LoanStartDate,ROW(PaymentSchedule3[[#This Row],[PMT NO]])-ROW(PaymentSchedule3[[#Headers],[PMT NO]])-2)+DAY(LoanStartDate),"")</f>
        <v/>
      </c>
      <c r="D29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6" s="3" t="str">
        <f>IF(PaymentSchedule3[[#This Row],[PMT NO]]&lt;&gt;"",ScheduledPayment,"")</f>
        <v/>
      </c>
      <c r="F29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6" s="3" t="str">
        <f>IF(PaymentSchedule3[[#This Row],[PMT NO]]&lt;&gt;"",PaymentSchedule3[[#This Row],[TOTAL PAYMENT]]-PaymentSchedule3[[#This Row],[INTEREST]],"")</f>
        <v/>
      </c>
      <c r="I296" s="3" t="str">
        <f>IF(PaymentSchedule3[[#This Row],[PMT NO]]&lt;&gt;"",PaymentSchedule3[[#This Row],[BEGINNING BALANCE]]*(InterestRate/PaymentsPerYear),"")</f>
        <v/>
      </c>
      <c r="J29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6" s="3" t="str">
        <f>IF(PaymentSchedule3[[#This Row],[PMT NO]]&lt;&gt;"",SUM(INDEX(PaymentSchedule3[INTEREST],1,1):PaymentSchedule3[[#This Row],[INTEREST]]),"")</f>
        <v/>
      </c>
    </row>
    <row r="297" spans="2:11" x14ac:dyDescent="0.25">
      <c r="B297" s="5" t="str">
        <f>IF(LoanIsGood,IF(ROW()-ROW(PaymentSchedule3[[#Headers],[PMT NO]])&gt;ScheduledNumberOfPayments,"",ROW()-ROW(PaymentSchedule3[[#Headers],[PMT NO]])),"")</f>
        <v/>
      </c>
      <c r="C297" s="4" t="str">
        <f>IF(PaymentSchedule3[[#This Row],[PMT NO]]&lt;&gt;"",EOMONTH(LoanStartDate,ROW(PaymentSchedule3[[#This Row],[PMT NO]])-ROW(PaymentSchedule3[[#Headers],[PMT NO]])-2)+DAY(LoanStartDate),"")</f>
        <v/>
      </c>
      <c r="D29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7" s="3" t="str">
        <f>IF(PaymentSchedule3[[#This Row],[PMT NO]]&lt;&gt;"",ScheduledPayment,"")</f>
        <v/>
      </c>
      <c r="F29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7" s="3" t="str">
        <f>IF(PaymentSchedule3[[#This Row],[PMT NO]]&lt;&gt;"",PaymentSchedule3[[#This Row],[TOTAL PAYMENT]]-PaymentSchedule3[[#This Row],[INTEREST]],"")</f>
        <v/>
      </c>
      <c r="I297" s="3" t="str">
        <f>IF(PaymentSchedule3[[#This Row],[PMT NO]]&lt;&gt;"",PaymentSchedule3[[#This Row],[BEGINNING BALANCE]]*(InterestRate/PaymentsPerYear),"")</f>
        <v/>
      </c>
      <c r="J29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7" s="3" t="str">
        <f>IF(PaymentSchedule3[[#This Row],[PMT NO]]&lt;&gt;"",SUM(INDEX(PaymentSchedule3[INTEREST],1,1):PaymentSchedule3[[#This Row],[INTEREST]]),"")</f>
        <v/>
      </c>
    </row>
    <row r="298" spans="2:11" x14ac:dyDescent="0.25">
      <c r="B298" s="5" t="str">
        <f>IF(LoanIsGood,IF(ROW()-ROW(PaymentSchedule3[[#Headers],[PMT NO]])&gt;ScheduledNumberOfPayments,"",ROW()-ROW(PaymentSchedule3[[#Headers],[PMT NO]])),"")</f>
        <v/>
      </c>
      <c r="C298" s="4" t="str">
        <f>IF(PaymentSchedule3[[#This Row],[PMT NO]]&lt;&gt;"",EOMONTH(LoanStartDate,ROW(PaymentSchedule3[[#This Row],[PMT NO]])-ROW(PaymentSchedule3[[#Headers],[PMT NO]])-2)+DAY(LoanStartDate),"")</f>
        <v/>
      </c>
      <c r="D29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8" s="3" t="str">
        <f>IF(PaymentSchedule3[[#This Row],[PMT NO]]&lt;&gt;"",ScheduledPayment,"")</f>
        <v/>
      </c>
      <c r="F29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8" s="3" t="str">
        <f>IF(PaymentSchedule3[[#This Row],[PMT NO]]&lt;&gt;"",PaymentSchedule3[[#This Row],[TOTAL PAYMENT]]-PaymentSchedule3[[#This Row],[INTEREST]],"")</f>
        <v/>
      </c>
      <c r="I298" s="3" t="str">
        <f>IF(PaymentSchedule3[[#This Row],[PMT NO]]&lt;&gt;"",PaymentSchedule3[[#This Row],[BEGINNING BALANCE]]*(InterestRate/PaymentsPerYear),"")</f>
        <v/>
      </c>
      <c r="J29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8" s="3" t="str">
        <f>IF(PaymentSchedule3[[#This Row],[PMT NO]]&lt;&gt;"",SUM(INDEX(PaymentSchedule3[INTEREST],1,1):PaymentSchedule3[[#This Row],[INTEREST]]),"")</f>
        <v/>
      </c>
    </row>
    <row r="299" spans="2:11" x14ac:dyDescent="0.25">
      <c r="B299" s="5" t="str">
        <f>IF(LoanIsGood,IF(ROW()-ROW(PaymentSchedule3[[#Headers],[PMT NO]])&gt;ScheduledNumberOfPayments,"",ROW()-ROW(PaymentSchedule3[[#Headers],[PMT NO]])),"")</f>
        <v/>
      </c>
      <c r="C299" s="4" t="str">
        <f>IF(PaymentSchedule3[[#This Row],[PMT NO]]&lt;&gt;"",EOMONTH(LoanStartDate,ROW(PaymentSchedule3[[#This Row],[PMT NO]])-ROW(PaymentSchedule3[[#Headers],[PMT NO]])-2)+DAY(LoanStartDate),"")</f>
        <v/>
      </c>
      <c r="D29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299" s="3" t="str">
        <f>IF(PaymentSchedule3[[#This Row],[PMT NO]]&lt;&gt;"",ScheduledPayment,"")</f>
        <v/>
      </c>
      <c r="F29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29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299" s="3" t="str">
        <f>IF(PaymentSchedule3[[#This Row],[PMT NO]]&lt;&gt;"",PaymentSchedule3[[#This Row],[TOTAL PAYMENT]]-PaymentSchedule3[[#This Row],[INTEREST]],"")</f>
        <v/>
      </c>
      <c r="I299" s="3" t="str">
        <f>IF(PaymentSchedule3[[#This Row],[PMT NO]]&lt;&gt;"",PaymentSchedule3[[#This Row],[BEGINNING BALANCE]]*(InterestRate/PaymentsPerYear),"")</f>
        <v/>
      </c>
      <c r="J29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299" s="3" t="str">
        <f>IF(PaymentSchedule3[[#This Row],[PMT NO]]&lt;&gt;"",SUM(INDEX(PaymentSchedule3[INTEREST],1,1):PaymentSchedule3[[#This Row],[INTEREST]]),"")</f>
        <v/>
      </c>
    </row>
    <row r="300" spans="2:11" x14ac:dyDescent="0.25">
      <c r="B300" s="5" t="str">
        <f>IF(LoanIsGood,IF(ROW()-ROW(PaymentSchedule3[[#Headers],[PMT NO]])&gt;ScheduledNumberOfPayments,"",ROW()-ROW(PaymentSchedule3[[#Headers],[PMT NO]])),"")</f>
        <v/>
      </c>
      <c r="C300" s="4" t="str">
        <f>IF(PaymentSchedule3[[#This Row],[PMT NO]]&lt;&gt;"",EOMONTH(LoanStartDate,ROW(PaymentSchedule3[[#This Row],[PMT NO]])-ROW(PaymentSchedule3[[#Headers],[PMT NO]])-2)+DAY(LoanStartDate),"")</f>
        <v/>
      </c>
      <c r="D30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0" s="3" t="str">
        <f>IF(PaymentSchedule3[[#This Row],[PMT NO]]&lt;&gt;"",ScheduledPayment,"")</f>
        <v/>
      </c>
      <c r="F30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0" s="3" t="str">
        <f>IF(PaymentSchedule3[[#This Row],[PMT NO]]&lt;&gt;"",PaymentSchedule3[[#This Row],[TOTAL PAYMENT]]-PaymentSchedule3[[#This Row],[INTEREST]],"")</f>
        <v/>
      </c>
      <c r="I300" s="3" t="str">
        <f>IF(PaymentSchedule3[[#This Row],[PMT NO]]&lt;&gt;"",PaymentSchedule3[[#This Row],[BEGINNING BALANCE]]*(InterestRate/PaymentsPerYear),"")</f>
        <v/>
      </c>
      <c r="J30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0" s="3" t="str">
        <f>IF(PaymentSchedule3[[#This Row],[PMT NO]]&lt;&gt;"",SUM(INDEX(PaymentSchedule3[INTEREST],1,1):PaymentSchedule3[[#This Row],[INTEREST]]),"")</f>
        <v/>
      </c>
    </row>
    <row r="301" spans="2:11" x14ac:dyDescent="0.25">
      <c r="B301" s="5" t="str">
        <f>IF(LoanIsGood,IF(ROW()-ROW(PaymentSchedule3[[#Headers],[PMT NO]])&gt;ScheduledNumberOfPayments,"",ROW()-ROW(PaymentSchedule3[[#Headers],[PMT NO]])),"")</f>
        <v/>
      </c>
      <c r="C301" s="4" t="str">
        <f>IF(PaymentSchedule3[[#This Row],[PMT NO]]&lt;&gt;"",EOMONTH(LoanStartDate,ROW(PaymentSchedule3[[#This Row],[PMT NO]])-ROW(PaymentSchedule3[[#Headers],[PMT NO]])-2)+DAY(LoanStartDate),"")</f>
        <v/>
      </c>
      <c r="D30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1" s="3" t="str">
        <f>IF(PaymentSchedule3[[#This Row],[PMT NO]]&lt;&gt;"",ScheduledPayment,"")</f>
        <v/>
      </c>
      <c r="F30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1" s="3" t="str">
        <f>IF(PaymentSchedule3[[#This Row],[PMT NO]]&lt;&gt;"",PaymentSchedule3[[#This Row],[TOTAL PAYMENT]]-PaymentSchedule3[[#This Row],[INTEREST]],"")</f>
        <v/>
      </c>
      <c r="I301" s="3" t="str">
        <f>IF(PaymentSchedule3[[#This Row],[PMT NO]]&lt;&gt;"",PaymentSchedule3[[#This Row],[BEGINNING BALANCE]]*(InterestRate/PaymentsPerYear),"")</f>
        <v/>
      </c>
      <c r="J30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1" s="3" t="str">
        <f>IF(PaymentSchedule3[[#This Row],[PMT NO]]&lt;&gt;"",SUM(INDEX(PaymentSchedule3[INTEREST],1,1):PaymentSchedule3[[#This Row],[INTEREST]]),"")</f>
        <v/>
      </c>
    </row>
    <row r="302" spans="2:11" x14ac:dyDescent="0.25">
      <c r="B302" s="5" t="str">
        <f>IF(LoanIsGood,IF(ROW()-ROW(PaymentSchedule3[[#Headers],[PMT NO]])&gt;ScheduledNumberOfPayments,"",ROW()-ROW(PaymentSchedule3[[#Headers],[PMT NO]])),"")</f>
        <v/>
      </c>
      <c r="C302" s="4" t="str">
        <f>IF(PaymentSchedule3[[#This Row],[PMT NO]]&lt;&gt;"",EOMONTH(LoanStartDate,ROW(PaymentSchedule3[[#This Row],[PMT NO]])-ROW(PaymentSchedule3[[#Headers],[PMT NO]])-2)+DAY(LoanStartDate),"")</f>
        <v/>
      </c>
      <c r="D30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2" s="3" t="str">
        <f>IF(PaymentSchedule3[[#This Row],[PMT NO]]&lt;&gt;"",ScheduledPayment,"")</f>
        <v/>
      </c>
      <c r="F30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2" s="3" t="str">
        <f>IF(PaymentSchedule3[[#This Row],[PMT NO]]&lt;&gt;"",PaymentSchedule3[[#This Row],[TOTAL PAYMENT]]-PaymentSchedule3[[#This Row],[INTEREST]],"")</f>
        <v/>
      </c>
      <c r="I302" s="3" t="str">
        <f>IF(PaymentSchedule3[[#This Row],[PMT NO]]&lt;&gt;"",PaymentSchedule3[[#This Row],[BEGINNING BALANCE]]*(InterestRate/PaymentsPerYear),"")</f>
        <v/>
      </c>
      <c r="J30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2" s="3" t="str">
        <f>IF(PaymentSchedule3[[#This Row],[PMT NO]]&lt;&gt;"",SUM(INDEX(PaymentSchedule3[INTEREST],1,1):PaymentSchedule3[[#This Row],[INTEREST]]),"")</f>
        <v/>
      </c>
    </row>
    <row r="303" spans="2:11" x14ac:dyDescent="0.25">
      <c r="B303" s="5" t="str">
        <f>IF(LoanIsGood,IF(ROW()-ROW(PaymentSchedule3[[#Headers],[PMT NO]])&gt;ScheduledNumberOfPayments,"",ROW()-ROW(PaymentSchedule3[[#Headers],[PMT NO]])),"")</f>
        <v/>
      </c>
      <c r="C303" s="4" t="str">
        <f>IF(PaymentSchedule3[[#This Row],[PMT NO]]&lt;&gt;"",EOMONTH(LoanStartDate,ROW(PaymentSchedule3[[#This Row],[PMT NO]])-ROW(PaymentSchedule3[[#Headers],[PMT NO]])-2)+DAY(LoanStartDate),"")</f>
        <v/>
      </c>
      <c r="D30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3" s="3" t="str">
        <f>IF(PaymentSchedule3[[#This Row],[PMT NO]]&lt;&gt;"",ScheduledPayment,"")</f>
        <v/>
      </c>
      <c r="F30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3" s="3" t="str">
        <f>IF(PaymentSchedule3[[#This Row],[PMT NO]]&lt;&gt;"",PaymentSchedule3[[#This Row],[TOTAL PAYMENT]]-PaymentSchedule3[[#This Row],[INTEREST]],"")</f>
        <v/>
      </c>
      <c r="I303" s="3" t="str">
        <f>IF(PaymentSchedule3[[#This Row],[PMT NO]]&lt;&gt;"",PaymentSchedule3[[#This Row],[BEGINNING BALANCE]]*(InterestRate/PaymentsPerYear),"")</f>
        <v/>
      </c>
      <c r="J30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3" s="3" t="str">
        <f>IF(PaymentSchedule3[[#This Row],[PMT NO]]&lt;&gt;"",SUM(INDEX(PaymentSchedule3[INTEREST],1,1):PaymentSchedule3[[#This Row],[INTEREST]]),"")</f>
        <v/>
      </c>
    </row>
    <row r="304" spans="2:11" x14ac:dyDescent="0.25">
      <c r="B304" s="5" t="str">
        <f>IF(LoanIsGood,IF(ROW()-ROW(PaymentSchedule3[[#Headers],[PMT NO]])&gt;ScheduledNumberOfPayments,"",ROW()-ROW(PaymentSchedule3[[#Headers],[PMT NO]])),"")</f>
        <v/>
      </c>
      <c r="C304" s="4" t="str">
        <f>IF(PaymentSchedule3[[#This Row],[PMT NO]]&lt;&gt;"",EOMONTH(LoanStartDate,ROW(PaymentSchedule3[[#This Row],[PMT NO]])-ROW(PaymentSchedule3[[#Headers],[PMT NO]])-2)+DAY(LoanStartDate),"")</f>
        <v/>
      </c>
      <c r="D30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4" s="3" t="str">
        <f>IF(PaymentSchedule3[[#This Row],[PMT NO]]&lt;&gt;"",ScheduledPayment,"")</f>
        <v/>
      </c>
      <c r="F30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4" s="3" t="str">
        <f>IF(PaymentSchedule3[[#This Row],[PMT NO]]&lt;&gt;"",PaymentSchedule3[[#This Row],[TOTAL PAYMENT]]-PaymentSchedule3[[#This Row],[INTEREST]],"")</f>
        <v/>
      </c>
      <c r="I304" s="3" t="str">
        <f>IF(PaymentSchedule3[[#This Row],[PMT NO]]&lt;&gt;"",PaymentSchedule3[[#This Row],[BEGINNING BALANCE]]*(InterestRate/PaymentsPerYear),"")</f>
        <v/>
      </c>
      <c r="J30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4" s="3" t="str">
        <f>IF(PaymentSchedule3[[#This Row],[PMT NO]]&lt;&gt;"",SUM(INDEX(PaymentSchedule3[INTEREST],1,1):PaymentSchedule3[[#This Row],[INTEREST]]),"")</f>
        <v/>
      </c>
    </row>
    <row r="305" spans="2:11" x14ac:dyDescent="0.25">
      <c r="B305" s="5" t="str">
        <f>IF(LoanIsGood,IF(ROW()-ROW(PaymentSchedule3[[#Headers],[PMT NO]])&gt;ScheduledNumberOfPayments,"",ROW()-ROW(PaymentSchedule3[[#Headers],[PMT NO]])),"")</f>
        <v/>
      </c>
      <c r="C305" s="4" t="str">
        <f>IF(PaymentSchedule3[[#This Row],[PMT NO]]&lt;&gt;"",EOMONTH(LoanStartDate,ROW(PaymentSchedule3[[#This Row],[PMT NO]])-ROW(PaymentSchedule3[[#Headers],[PMT NO]])-2)+DAY(LoanStartDate),"")</f>
        <v/>
      </c>
      <c r="D30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5" s="3" t="str">
        <f>IF(PaymentSchedule3[[#This Row],[PMT NO]]&lt;&gt;"",ScheduledPayment,"")</f>
        <v/>
      </c>
      <c r="F30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5" s="3" t="str">
        <f>IF(PaymentSchedule3[[#This Row],[PMT NO]]&lt;&gt;"",PaymentSchedule3[[#This Row],[TOTAL PAYMENT]]-PaymentSchedule3[[#This Row],[INTEREST]],"")</f>
        <v/>
      </c>
      <c r="I305" s="3" t="str">
        <f>IF(PaymentSchedule3[[#This Row],[PMT NO]]&lt;&gt;"",PaymentSchedule3[[#This Row],[BEGINNING BALANCE]]*(InterestRate/PaymentsPerYear),"")</f>
        <v/>
      </c>
      <c r="J30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5" s="3" t="str">
        <f>IF(PaymentSchedule3[[#This Row],[PMT NO]]&lt;&gt;"",SUM(INDEX(PaymentSchedule3[INTEREST],1,1):PaymentSchedule3[[#This Row],[INTEREST]]),"")</f>
        <v/>
      </c>
    </row>
    <row r="306" spans="2:11" x14ac:dyDescent="0.25">
      <c r="B306" s="5" t="str">
        <f>IF(LoanIsGood,IF(ROW()-ROW(PaymentSchedule3[[#Headers],[PMT NO]])&gt;ScheduledNumberOfPayments,"",ROW()-ROW(PaymentSchedule3[[#Headers],[PMT NO]])),"")</f>
        <v/>
      </c>
      <c r="C306" s="4" t="str">
        <f>IF(PaymentSchedule3[[#This Row],[PMT NO]]&lt;&gt;"",EOMONTH(LoanStartDate,ROW(PaymentSchedule3[[#This Row],[PMT NO]])-ROW(PaymentSchedule3[[#Headers],[PMT NO]])-2)+DAY(LoanStartDate),"")</f>
        <v/>
      </c>
      <c r="D30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6" s="3" t="str">
        <f>IF(PaymentSchedule3[[#This Row],[PMT NO]]&lt;&gt;"",ScheduledPayment,"")</f>
        <v/>
      </c>
      <c r="F30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6" s="3" t="str">
        <f>IF(PaymentSchedule3[[#This Row],[PMT NO]]&lt;&gt;"",PaymentSchedule3[[#This Row],[TOTAL PAYMENT]]-PaymentSchedule3[[#This Row],[INTEREST]],"")</f>
        <v/>
      </c>
      <c r="I306" s="3" t="str">
        <f>IF(PaymentSchedule3[[#This Row],[PMT NO]]&lt;&gt;"",PaymentSchedule3[[#This Row],[BEGINNING BALANCE]]*(InterestRate/PaymentsPerYear),"")</f>
        <v/>
      </c>
      <c r="J30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6" s="3" t="str">
        <f>IF(PaymentSchedule3[[#This Row],[PMT NO]]&lt;&gt;"",SUM(INDEX(PaymentSchedule3[INTEREST],1,1):PaymentSchedule3[[#This Row],[INTEREST]]),"")</f>
        <v/>
      </c>
    </row>
    <row r="307" spans="2:11" x14ac:dyDescent="0.25">
      <c r="B307" s="5" t="str">
        <f>IF(LoanIsGood,IF(ROW()-ROW(PaymentSchedule3[[#Headers],[PMT NO]])&gt;ScheduledNumberOfPayments,"",ROW()-ROW(PaymentSchedule3[[#Headers],[PMT NO]])),"")</f>
        <v/>
      </c>
      <c r="C307" s="4" t="str">
        <f>IF(PaymentSchedule3[[#This Row],[PMT NO]]&lt;&gt;"",EOMONTH(LoanStartDate,ROW(PaymentSchedule3[[#This Row],[PMT NO]])-ROW(PaymentSchedule3[[#Headers],[PMT NO]])-2)+DAY(LoanStartDate),"")</f>
        <v/>
      </c>
      <c r="D30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7" s="3" t="str">
        <f>IF(PaymentSchedule3[[#This Row],[PMT NO]]&lt;&gt;"",ScheduledPayment,"")</f>
        <v/>
      </c>
      <c r="F30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7" s="3" t="str">
        <f>IF(PaymentSchedule3[[#This Row],[PMT NO]]&lt;&gt;"",PaymentSchedule3[[#This Row],[TOTAL PAYMENT]]-PaymentSchedule3[[#This Row],[INTEREST]],"")</f>
        <v/>
      </c>
      <c r="I307" s="3" t="str">
        <f>IF(PaymentSchedule3[[#This Row],[PMT NO]]&lt;&gt;"",PaymentSchedule3[[#This Row],[BEGINNING BALANCE]]*(InterestRate/PaymentsPerYear),"")</f>
        <v/>
      </c>
      <c r="J30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7" s="3" t="str">
        <f>IF(PaymentSchedule3[[#This Row],[PMT NO]]&lt;&gt;"",SUM(INDEX(PaymentSchedule3[INTEREST],1,1):PaymentSchedule3[[#This Row],[INTEREST]]),"")</f>
        <v/>
      </c>
    </row>
    <row r="308" spans="2:11" x14ac:dyDescent="0.25">
      <c r="B308" s="5" t="str">
        <f>IF(LoanIsGood,IF(ROW()-ROW(PaymentSchedule3[[#Headers],[PMT NO]])&gt;ScheduledNumberOfPayments,"",ROW()-ROW(PaymentSchedule3[[#Headers],[PMT NO]])),"")</f>
        <v/>
      </c>
      <c r="C308" s="4" t="str">
        <f>IF(PaymentSchedule3[[#This Row],[PMT NO]]&lt;&gt;"",EOMONTH(LoanStartDate,ROW(PaymentSchedule3[[#This Row],[PMT NO]])-ROW(PaymentSchedule3[[#Headers],[PMT NO]])-2)+DAY(LoanStartDate),"")</f>
        <v/>
      </c>
      <c r="D30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8" s="3" t="str">
        <f>IF(PaymentSchedule3[[#This Row],[PMT NO]]&lt;&gt;"",ScheduledPayment,"")</f>
        <v/>
      </c>
      <c r="F30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8" s="3" t="str">
        <f>IF(PaymentSchedule3[[#This Row],[PMT NO]]&lt;&gt;"",PaymentSchedule3[[#This Row],[TOTAL PAYMENT]]-PaymentSchedule3[[#This Row],[INTEREST]],"")</f>
        <v/>
      </c>
      <c r="I308" s="3" t="str">
        <f>IF(PaymentSchedule3[[#This Row],[PMT NO]]&lt;&gt;"",PaymentSchedule3[[#This Row],[BEGINNING BALANCE]]*(InterestRate/PaymentsPerYear),"")</f>
        <v/>
      </c>
      <c r="J30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8" s="3" t="str">
        <f>IF(PaymentSchedule3[[#This Row],[PMT NO]]&lt;&gt;"",SUM(INDEX(PaymentSchedule3[INTEREST],1,1):PaymentSchedule3[[#This Row],[INTEREST]]),"")</f>
        <v/>
      </c>
    </row>
    <row r="309" spans="2:11" x14ac:dyDescent="0.25">
      <c r="B309" s="5" t="str">
        <f>IF(LoanIsGood,IF(ROW()-ROW(PaymentSchedule3[[#Headers],[PMT NO]])&gt;ScheduledNumberOfPayments,"",ROW()-ROW(PaymentSchedule3[[#Headers],[PMT NO]])),"")</f>
        <v/>
      </c>
      <c r="C309" s="4" t="str">
        <f>IF(PaymentSchedule3[[#This Row],[PMT NO]]&lt;&gt;"",EOMONTH(LoanStartDate,ROW(PaymentSchedule3[[#This Row],[PMT NO]])-ROW(PaymentSchedule3[[#Headers],[PMT NO]])-2)+DAY(LoanStartDate),"")</f>
        <v/>
      </c>
      <c r="D30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09" s="3" t="str">
        <f>IF(PaymentSchedule3[[#This Row],[PMT NO]]&lt;&gt;"",ScheduledPayment,"")</f>
        <v/>
      </c>
      <c r="F30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0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09" s="3" t="str">
        <f>IF(PaymentSchedule3[[#This Row],[PMT NO]]&lt;&gt;"",PaymentSchedule3[[#This Row],[TOTAL PAYMENT]]-PaymentSchedule3[[#This Row],[INTEREST]],"")</f>
        <v/>
      </c>
      <c r="I309" s="3" t="str">
        <f>IF(PaymentSchedule3[[#This Row],[PMT NO]]&lt;&gt;"",PaymentSchedule3[[#This Row],[BEGINNING BALANCE]]*(InterestRate/PaymentsPerYear),"")</f>
        <v/>
      </c>
      <c r="J30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09" s="3" t="str">
        <f>IF(PaymentSchedule3[[#This Row],[PMT NO]]&lt;&gt;"",SUM(INDEX(PaymentSchedule3[INTEREST],1,1):PaymentSchedule3[[#This Row],[INTEREST]]),"")</f>
        <v/>
      </c>
    </row>
    <row r="310" spans="2:11" x14ac:dyDescent="0.25">
      <c r="B310" s="5" t="str">
        <f>IF(LoanIsGood,IF(ROW()-ROW(PaymentSchedule3[[#Headers],[PMT NO]])&gt;ScheduledNumberOfPayments,"",ROW()-ROW(PaymentSchedule3[[#Headers],[PMT NO]])),"")</f>
        <v/>
      </c>
      <c r="C310" s="4" t="str">
        <f>IF(PaymentSchedule3[[#This Row],[PMT NO]]&lt;&gt;"",EOMONTH(LoanStartDate,ROW(PaymentSchedule3[[#This Row],[PMT NO]])-ROW(PaymentSchedule3[[#Headers],[PMT NO]])-2)+DAY(LoanStartDate),"")</f>
        <v/>
      </c>
      <c r="D31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0" s="3" t="str">
        <f>IF(PaymentSchedule3[[#This Row],[PMT NO]]&lt;&gt;"",ScheduledPayment,"")</f>
        <v/>
      </c>
      <c r="F31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0" s="3" t="str">
        <f>IF(PaymentSchedule3[[#This Row],[PMT NO]]&lt;&gt;"",PaymentSchedule3[[#This Row],[TOTAL PAYMENT]]-PaymentSchedule3[[#This Row],[INTEREST]],"")</f>
        <v/>
      </c>
      <c r="I310" s="3" t="str">
        <f>IF(PaymentSchedule3[[#This Row],[PMT NO]]&lt;&gt;"",PaymentSchedule3[[#This Row],[BEGINNING BALANCE]]*(InterestRate/PaymentsPerYear),"")</f>
        <v/>
      </c>
      <c r="J31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0" s="3" t="str">
        <f>IF(PaymentSchedule3[[#This Row],[PMT NO]]&lt;&gt;"",SUM(INDEX(PaymentSchedule3[INTEREST],1,1):PaymentSchedule3[[#This Row],[INTEREST]]),"")</f>
        <v/>
      </c>
    </row>
    <row r="311" spans="2:11" x14ac:dyDescent="0.25">
      <c r="B311" s="5" t="str">
        <f>IF(LoanIsGood,IF(ROW()-ROW(PaymentSchedule3[[#Headers],[PMT NO]])&gt;ScheduledNumberOfPayments,"",ROW()-ROW(PaymentSchedule3[[#Headers],[PMT NO]])),"")</f>
        <v/>
      </c>
      <c r="C311" s="4" t="str">
        <f>IF(PaymentSchedule3[[#This Row],[PMT NO]]&lt;&gt;"",EOMONTH(LoanStartDate,ROW(PaymentSchedule3[[#This Row],[PMT NO]])-ROW(PaymentSchedule3[[#Headers],[PMT NO]])-2)+DAY(LoanStartDate),"")</f>
        <v/>
      </c>
      <c r="D31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1" s="3" t="str">
        <f>IF(PaymentSchedule3[[#This Row],[PMT NO]]&lt;&gt;"",ScheduledPayment,"")</f>
        <v/>
      </c>
      <c r="F31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1" s="3" t="str">
        <f>IF(PaymentSchedule3[[#This Row],[PMT NO]]&lt;&gt;"",PaymentSchedule3[[#This Row],[TOTAL PAYMENT]]-PaymentSchedule3[[#This Row],[INTEREST]],"")</f>
        <v/>
      </c>
      <c r="I311" s="3" t="str">
        <f>IF(PaymentSchedule3[[#This Row],[PMT NO]]&lt;&gt;"",PaymentSchedule3[[#This Row],[BEGINNING BALANCE]]*(InterestRate/PaymentsPerYear),"")</f>
        <v/>
      </c>
      <c r="J31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1" s="3" t="str">
        <f>IF(PaymentSchedule3[[#This Row],[PMT NO]]&lt;&gt;"",SUM(INDEX(PaymentSchedule3[INTEREST],1,1):PaymentSchedule3[[#This Row],[INTEREST]]),"")</f>
        <v/>
      </c>
    </row>
    <row r="312" spans="2:11" x14ac:dyDescent="0.25">
      <c r="B312" s="5" t="str">
        <f>IF(LoanIsGood,IF(ROW()-ROW(PaymentSchedule3[[#Headers],[PMT NO]])&gt;ScheduledNumberOfPayments,"",ROW()-ROW(PaymentSchedule3[[#Headers],[PMT NO]])),"")</f>
        <v/>
      </c>
      <c r="C312" s="4" t="str">
        <f>IF(PaymentSchedule3[[#This Row],[PMT NO]]&lt;&gt;"",EOMONTH(LoanStartDate,ROW(PaymentSchedule3[[#This Row],[PMT NO]])-ROW(PaymentSchedule3[[#Headers],[PMT NO]])-2)+DAY(LoanStartDate),"")</f>
        <v/>
      </c>
      <c r="D31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2" s="3" t="str">
        <f>IF(PaymentSchedule3[[#This Row],[PMT NO]]&lt;&gt;"",ScheduledPayment,"")</f>
        <v/>
      </c>
      <c r="F31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2" s="3" t="str">
        <f>IF(PaymentSchedule3[[#This Row],[PMT NO]]&lt;&gt;"",PaymentSchedule3[[#This Row],[TOTAL PAYMENT]]-PaymentSchedule3[[#This Row],[INTEREST]],"")</f>
        <v/>
      </c>
      <c r="I312" s="3" t="str">
        <f>IF(PaymentSchedule3[[#This Row],[PMT NO]]&lt;&gt;"",PaymentSchedule3[[#This Row],[BEGINNING BALANCE]]*(InterestRate/PaymentsPerYear),"")</f>
        <v/>
      </c>
      <c r="J31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2" s="3" t="str">
        <f>IF(PaymentSchedule3[[#This Row],[PMT NO]]&lt;&gt;"",SUM(INDEX(PaymentSchedule3[INTEREST],1,1):PaymentSchedule3[[#This Row],[INTEREST]]),"")</f>
        <v/>
      </c>
    </row>
    <row r="313" spans="2:11" x14ac:dyDescent="0.25">
      <c r="B313" s="5" t="str">
        <f>IF(LoanIsGood,IF(ROW()-ROW(PaymentSchedule3[[#Headers],[PMT NO]])&gt;ScheduledNumberOfPayments,"",ROW()-ROW(PaymentSchedule3[[#Headers],[PMT NO]])),"")</f>
        <v/>
      </c>
      <c r="C313" s="4" t="str">
        <f>IF(PaymentSchedule3[[#This Row],[PMT NO]]&lt;&gt;"",EOMONTH(LoanStartDate,ROW(PaymentSchedule3[[#This Row],[PMT NO]])-ROW(PaymentSchedule3[[#Headers],[PMT NO]])-2)+DAY(LoanStartDate),"")</f>
        <v/>
      </c>
      <c r="D31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3" s="3" t="str">
        <f>IF(PaymentSchedule3[[#This Row],[PMT NO]]&lt;&gt;"",ScheduledPayment,"")</f>
        <v/>
      </c>
      <c r="F31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3" s="3" t="str">
        <f>IF(PaymentSchedule3[[#This Row],[PMT NO]]&lt;&gt;"",PaymentSchedule3[[#This Row],[TOTAL PAYMENT]]-PaymentSchedule3[[#This Row],[INTEREST]],"")</f>
        <v/>
      </c>
      <c r="I313" s="3" t="str">
        <f>IF(PaymentSchedule3[[#This Row],[PMT NO]]&lt;&gt;"",PaymentSchedule3[[#This Row],[BEGINNING BALANCE]]*(InterestRate/PaymentsPerYear),"")</f>
        <v/>
      </c>
      <c r="J31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3" s="3" t="str">
        <f>IF(PaymentSchedule3[[#This Row],[PMT NO]]&lt;&gt;"",SUM(INDEX(PaymentSchedule3[INTEREST],1,1):PaymentSchedule3[[#This Row],[INTEREST]]),"")</f>
        <v/>
      </c>
    </row>
    <row r="314" spans="2:11" x14ac:dyDescent="0.25">
      <c r="B314" s="5" t="str">
        <f>IF(LoanIsGood,IF(ROW()-ROW(PaymentSchedule3[[#Headers],[PMT NO]])&gt;ScheduledNumberOfPayments,"",ROW()-ROW(PaymentSchedule3[[#Headers],[PMT NO]])),"")</f>
        <v/>
      </c>
      <c r="C314" s="4" t="str">
        <f>IF(PaymentSchedule3[[#This Row],[PMT NO]]&lt;&gt;"",EOMONTH(LoanStartDate,ROW(PaymentSchedule3[[#This Row],[PMT NO]])-ROW(PaymentSchedule3[[#Headers],[PMT NO]])-2)+DAY(LoanStartDate),"")</f>
        <v/>
      </c>
      <c r="D31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4" s="3" t="str">
        <f>IF(PaymentSchedule3[[#This Row],[PMT NO]]&lt;&gt;"",ScheduledPayment,"")</f>
        <v/>
      </c>
      <c r="F31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4" s="3" t="str">
        <f>IF(PaymentSchedule3[[#This Row],[PMT NO]]&lt;&gt;"",PaymentSchedule3[[#This Row],[TOTAL PAYMENT]]-PaymentSchedule3[[#This Row],[INTEREST]],"")</f>
        <v/>
      </c>
      <c r="I314" s="3" t="str">
        <f>IF(PaymentSchedule3[[#This Row],[PMT NO]]&lt;&gt;"",PaymentSchedule3[[#This Row],[BEGINNING BALANCE]]*(InterestRate/PaymentsPerYear),"")</f>
        <v/>
      </c>
      <c r="J31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4" s="3" t="str">
        <f>IF(PaymentSchedule3[[#This Row],[PMT NO]]&lt;&gt;"",SUM(INDEX(PaymentSchedule3[INTEREST],1,1):PaymentSchedule3[[#This Row],[INTEREST]]),"")</f>
        <v/>
      </c>
    </row>
    <row r="315" spans="2:11" x14ac:dyDescent="0.25">
      <c r="B315" s="5" t="str">
        <f>IF(LoanIsGood,IF(ROW()-ROW(PaymentSchedule3[[#Headers],[PMT NO]])&gt;ScheduledNumberOfPayments,"",ROW()-ROW(PaymentSchedule3[[#Headers],[PMT NO]])),"")</f>
        <v/>
      </c>
      <c r="C315" s="4" t="str">
        <f>IF(PaymentSchedule3[[#This Row],[PMT NO]]&lt;&gt;"",EOMONTH(LoanStartDate,ROW(PaymentSchedule3[[#This Row],[PMT NO]])-ROW(PaymentSchedule3[[#Headers],[PMT NO]])-2)+DAY(LoanStartDate),"")</f>
        <v/>
      </c>
      <c r="D31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5" s="3" t="str">
        <f>IF(PaymentSchedule3[[#This Row],[PMT NO]]&lt;&gt;"",ScheduledPayment,"")</f>
        <v/>
      </c>
      <c r="F31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5" s="3" t="str">
        <f>IF(PaymentSchedule3[[#This Row],[PMT NO]]&lt;&gt;"",PaymentSchedule3[[#This Row],[TOTAL PAYMENT]]-PaymentSchedule3[[#This Row],[INTEREST]],"")</f>
        <v/>
      </c>
      <c r="I315" s="3" t="str">
        <f>IF(PaymentSchedule3[[#This Row],[PMT NO]]&lt;&gt;"",PaymentSchedule3[[#This Row],[BEGINNING BALANCE]]*(InterestRate/PaymentsPerYear),"")</f>
        <v/>
      </c>
      <c r="J31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5" s="3" t="str">
        <f>IF(PaymentSchedule3[[#This Row],[PMT NO]]&lt;&gt;"",SUM(INDEX(PaymentSchedule3[INTEREST],1,1):PaymentSchedule3[[#This Row],[INTEREST]]),"")</f>
        <v/>
      </c>
    </row>
    <row r="316" spans="2:11" x14ac:dyDescent="0.25">
      <c r="B316" s="5" t="str">
        <f>IF(LoanIsGood,IF(ROW()-ROW(PaymentSchedule3[[#Headers],[PMT NO]])&gt;ScheduledNumberOfPayments,"",ROW()-ROW(PaymentSchedule3[[#Headers],[PMT NO]])),"")</f>
        <v/>
      </c>
      <c r="C316" s="4" t="str">
        <f>IF(PaymentSchedule3[[#This Row],[PMT NO]]&lt;&gt;"",EOMONTH(LoanStartDate,ROW(PaymentSchedule3[[#This Row],[PMT NO]])-ROW(PaymentSchedule3[[#Headers],[PMT NO]])-2)+DAY(LoanStartDate),"")</f>
        <v/>
      </c>
      <c r="D31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6" s="3" t="str">
        <f>IF(PaymentSchedule3[[#This Row],[PMT NO]]&lt;&gt;"",ScheduledPayment,"")</f>
        <v/>
      </c>
      <c r="F31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6" s="3" t="str">
        <f>IF(PaymentSchedule3[[#This Row],[PMT NO]]&lt;&gt;"",PaymentSchedule3[[#This Row],[TOTAL PAYMENT]]-PaymentSchedule3[[#This Row],[INTEREST]],"")</f>
        <v/>
      </c>
      <c r="I316" s="3" t="str">
        <f>IF(PaymentSchedule3[[#This Row],[PMT NO]]&lt;&gt;"",PaymentSchedule3[[#This Row],[BEGINNING BALANCE]]*(InterestRate/PaymentsPerYear),"")</f>
        <v/>
      </c>
      <c r="J31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6" s="3" t="str">
        <f>IF(PaymentSchedule3[[#This Row],[PMT NO]]&lt;&gt;"",SUM(INDEX(PaymentSchedule3[INTEREST],1,1):PaymentSchedule3[[#This Row],[INTEREST]]),"")</f>
        <v/>
      </c>
    </row>
    <row r="317" spans="2:11" x14ac:dyDescent="0.25">
      <c r="B317" s="5" t="str">
        <f>IF(LoanIsGood,IF(ROW()-ROW(PaymentSchedule3[[#Headers],[PMT NO]])&gt;ScheduledNumberOfPayments,"",ROW()-ROW(PaymentSchedule3[[#Headers],[PMT NO]])),"")</f>
        <v/>
      </c>
      <c r="C317" s="4" t="str">
        <f>IF(PaymentSchedule3[[#This Row],[PMT NO]]&lt;&gt;"",EOMONTH(LoanStartDate,ROW(PaymentSchedule3[[#This Row],[PMT NO]])-ROW(PaymentSchedule3[[#Headers],[PMT NO]])-2)+DAY(LoanStartDate),"")</f>
        <v/>
      </c>
      <c r="D31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7" s="3" t="str">
        <f>IF(PaymentSchedule3[[#This Row],[PMT NO]]&lt;&gt;"",ScheduledPayment,"")</f>
        <v/>
      </c>
      <c r="F31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7" s="3" t="str">
        <f>IF(PaymentSchedule3[[#This Row],[PMT NO]]&lt;&gt;"",PaymentSchedule3[[#This Row],[TOTAL PAYMENT]]-PaymentSchedule3[[#This Row],[INTEREST]],"")</f>
        <v/>
      </c>
      <c r="I317" s="3" t="str">
        <f>IF(PaymentSchedule3[[#This Row],[PMT NO]]&lt;&gt;"",PaymentSchedule3[[#This Row],[BEGINNING BALANCE]]*(InterestRate/PaymentsPerYear),"")</f>
        <v/>
      </c>
      <c r="J31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7" s="3" t="str">
        <f>IF(PaymentSchedule3[[#This Row],[PMT NO]]&lt;&gt;"",SUM(INDEX(PaymentSchedule3[INTEREST],1,1):PaymentSchedule3[[#This Row],[INTEREST]]),"")</f>
        <v/>
      </c>
    </row>
    <row r="318" spans="2:11" x14ac:dyDescent="0.25">
      <c r="B318" s="5" t="str">
        <f>IF(LoanIsGood,IF(ROW()-ROW(PaymentSchedule3[[#Headers],[PMT NO]])&gt;ScheduledNumberOfPayments,"",ROW()-ROW(PaymentSchedule3[[#Headers],[PMT NO]])),"")</f>
        <v/>
      </c>
      <c r="C318" s="4" t="str">
        <f>IF(PaymentSchedule3[[#This Row],[PMT NO]]&lt;&gt;"",EOMONTH(LoanStartDate,ROW(PaymentSchedule3[[#This Row],[PMT NO]])-ROW(PaymentSchedule3[[#Headers],[PMT NO]])-2)+DAY(LoanStartDate),"")</f>
        <v/>
      </c>
      <c r="D31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8" s="3" t="str">
        <f>IF(PaymentSchedule3[[#This Row],[PMT NO]]&lt;&gt;"",ScheduledPayment,"")</f>
        <v/>
      </c>
      <c r="F31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8" s="3" t="str">
        <f>IF(PaymentSchedule3[[#This Row],[PMT NO]]&lt;&gt;"",PaymentSchedule3[[#This Row],[TOTAL PAYMENT]]-PaymentSchedule3[[#This Row],[INTEREST]],"")</f>
        <v/>
      </c>
      <c r="I318" s="3" t="str">
        <f>IF(PaymentSchedule3[[#This Row],[PMT NO]]&lt;&gt;"",PaymentSchedule3[[#This Row],[BEGINNING BALANCE]]*(InterestRate/PaymentsPerYear),"")</f>
        <v/>
      </c>
      <c r="J31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8" s="3" t="str">
        <f>IF(PaymentSchedule3[[#This Row],[PMT NO]]&lt;&gt;"",SUM(INDEX(PaymentSchedule3[INTEREST],1,1):PaymentSchedule3[[#This Row],[INTEREST]]),"")</f>
        <v/>
      </c>
    </row>
    <row r="319" spans="2:11" x14ac:dyDescent="0.25">
      <c r="B319" s="5" t="str">
        <f>IF(LoanIsGood,IF(ROW()-ROW(PaymentSchedule3[[#Headers],[PMT NO]])&gt;ScheduledNumberOfPayments,"",ROW()-ROW(PaymentSchedule3[[#Headers],[PMT NO]])),"")</f>
        <v/>
      </c>
      <c r="C319" s="4" t="str">
        <f>IF(PaymentSchedule3[[#This Row],[PMT NO]]&lt;&gt;"",EOMONTH(LoanStartDate,ROW(PaymentSchedule3[[#This Row],[PMT NO]])-ROW(PaymentSchedule3[[#Headers],[PMT NO]])-2)+DAY(LoanStartDate),"")</f>
        <v/>
      </c>
      <c r="D31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19" s="3" t="str">
        <f>IF(PaymentSchedule3[[#This Row],[PMT NO]]&lt;&gt;"",ScheduledPayment,"")</f>
        <v/>
      </c>
      <c r="F31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1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19" s="3" t="str">
        <f>IF(PaymentSchedule3[[#This Row],[PMT NO]]&lt;&gt;"",PaymentSchedule3[[#This Row],[TOTAL PAYMENT]]-PaymentSchedule3[[#This Row],[INTEREST]],"")</f>
        <v/>
      </c>
      <c r="I319" s="3" t="str">
        <f>IF(PaymentSchedule3[[#This Row],[PMT NO]]&lt;&gt;"",PaymentSchedule3[[#This Row],[BEGINNING BALANCE]]*(InterestRate/PaymentsPerYear),"")</f>
        <v/>
      </c>
      <c r="J31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19" s="3" t="str">
        <f>IF(PaymentSchedule3[[#This Row],[PMT NO]]&lt;&gt;"",SUM(INDEX(PaymentSchedule3[INTEREST],1,1):PaymentSchedule3[[#This Row],[INTEREST]]),"")</f>
        <v/>
      </c>
    </row>
    <row r="320" spans="2:11" x14ac:dyDescent="0.25">
      <c r="B320" s="5" t="str">
        <f>IF(LoanIsGood,IF(ROW()-ROW(PaymentSchedule3[[#Headers],[PMT NO]])&gt;ScheduledNumberOfPayments,"",ROW()-ROW(PaymentSchedule3[[#Headers],[PMT NO]])),"")</f>
        <v/>
      </c>
      <c r="C320" s="4" t="str">
        <f>IF(PaymentSchedule3[[#This Row],[PMT NO]]&lt;&gt;"",EOMONTH(LoanStartDate,ROW(PaymentSchedule3[[#This Row],[PMT NO]])-ROW(PaymentSchedule3[[#Headers],[PMT NO]])-2)+DAY(LoanStartDate),"")</f>
        <v/>
      </c>
      <c r="D32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0" s="3" t="str">
        <f>IF(PaymentSchedule3[[#This Row],[PMT NO]]&lt;&gt;"",ScheduledPayment,"")</f>
        <v/>
      </c>
      <c r="F32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0" s="3" t="str">
        <f>IF(PaymentSchedule3[[#This Row],[PMT NO]]&lt;&gt;"",PaymentSchedule3[[#This Row],[TOTAL PAYMENT]]-PaymentSchedule3[[#This Row],[INTEREST]],"")</f>
        <v/>
      </c>
      <c r="I320" s="3" t="str">
        <f>IF(PaymentSchedule3[[#This Row],[PMT NO]]&lt;&gt;"",PaymentSchedule3[[#This Row],[BEGINNING BALANCE]]*(InterestRate/PaymentsPerYear),"")</f>
        <v/>
      </c>
      <c r="J32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0" s="3" t="str">
        <f>IF(PaymentSchedule3[[#This Row],[PMT NO]]&lt;&gt;"",SUM(INDEX(PaymentSchedule3[INTEREST],1,1):PaymentSchedule3[[#This Row],[INTEREST]]),"")</f>
        <v/>
      </c>
    </row>
    <row r="321" spans="2:11" x14ac:dyDescent="0.25">
      <c r="B321" s="5" t="str">
        <f>IF(LoanIsGood,IF(ROW()-ROW(PaymentSchedule3[[#Headers],[PMT NO]])&gt;ScheduledNumberOfPayments,"",ROW()-ROW(PaymentSchedule3[[#Headers],[PMT NO]])),"")</f>
        <v/>
      </c>
      <c r="C321" s="4" t="str">
        <f>IF(PaymentSchedule3[[#This Row],[PMT NO]]&lt;&gt;"",EOMONTH(LoanStartDate,ROW(PaymentSchedule3[[#This Row],[PMT NO]])-ROW(PaymentSchedule3[[#Headers],[PMT NO]])-2)+DAY(LoanStartDate),"")</f>
        <v/>
      </c>
      <c r="D32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1" s="3" t="str">
        <f>IF(PaymentSchedule3[[#This Row],[PMT NO]]&lt;&gt;"",ScheduledPayment,"")</f>
        <v/>
      </c>
      <c r="F32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1" s="3" t="str">
        <f>IF(PaymentSchedule3[[#This Row],[PMT NO]]&lt;&gt;"",PaymentSchedule3[[#This Row],[TOTAL PAYMENT]]-PaymentSchedule3[[#This Row],[INTEREST]],"")</f>
        <v/>
      </c>
      <c r="I321" s="3" t="str">
        <f>IF(PaymentSchedule3[[#This Row],[PMT NO]]&lt;&gt;"",PaymentSchedule3[[#This Row],[BEGINNING BALANCE]]*(InterestRate/PaymentsPerYear),"")</f>
        <v/>
      </c>
      <c r="J32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1" s="3" t="str">
        <f>IF(PaymentSchedule3[[#This Row],[PMT NO]]&lt;&gt;"",SUM(INDEX(PaymentSchedule3[INTEREST],1,1):PaymentSchedule3[[#This Row],[INTEREST]]),"")</f>
        <v/>
      </c>
    </row>
    <row r="322" spans="2:11" x14ac:dyDescent="0.25">
      <c r="B322" s="5" t="str">
        <f>IF(LoanIsGood,IF(ROW()-ROW(PaymentSchedule3[[#Headers],[PMT NO]])&gt;ScheduledNumberOfPayments,"",ROW()-ROW(PaymentSchedule3[[#Headers],[PMT NO]])),"")</f>
        <v/>
      </c>
      <c r="C322" s="4" t="str">
        <f>IF(PaymentSchedule3[[#This Row],[PMT NO]]&lt;&gt;"",EOMONTH(LoanStartDate,ROW(PaymentSchedule3[[#This Row],[PMT NO]])-ROW(PaymentSchedule3[[#Headers],[PMT NO]])-2)+DAY(LoanStartDate),"")</f>
        <v/>
      </c>
      <c r="D32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2" s="3" t="str">
        <f>IF(PaymentSchedule3[[#This Row],[PMT NO]]&lt;&gt;"",ScheduledPayment,"")</f>
        <v/>
      </c>
      <c r="F32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2" s="3" t="str">
        <f>IF(PaymentSchedule3[[#This Row],[PMT NO]]&lt;&gt;"",PaymentSchedule3[[#This Row],[TOTAL PAYMENT]]-PaymentSchedule3[[#This Row],[INTEREST]],"")</f>
        <v/>
      </c>
      <c r="I322" s="3" t="str">
        <f>IF(PaymentSchedule3[[#This Row],[PMT NO]]&lt;&gt;"",PaymentSchedule3[[#This Row],[BEGINNING BALANCE]]*(InterestRate/PaymentsPerYear),"")</f>
        <v/>
      </c>
      <c r="J32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2" s="3" t="str">
        <f>IF(PaymentSchedule3[[#This Row],[PMT NO]]&lt;&gt;"",SUM(INDEX(PaymentSchedule3[INTEREST],1,1):PaymentSchedule3[[#This Row],[INTEREST]]),"")</f>
        <v/>
      </c>
    </row>
    <row r="323" spans="2:11" x14ac:dyDescent="0.25">
      <c r="B323" s="5" t="str">
        <f>IF(LoanIsGood,IF(ROW()-ROW(PaymentSchedule3[[#Headers],[PMT NO]])&gt;ScheduledNumberOfPayments,"",ROW()-ROW(PaymentSchedule3[[#Headers],[PMT NO]])),"")</f>
        <v/>
      </c>
      <c r="C323" s="4" t="str">
        <f>IF(PaymentSchedule3[[#This Row],[PMT NO]]&lt;&gt;"",EOMONTH(LoanStartDate,ROW(PaymentSchedule3[[#This Row],[PMT NO]])-ROW(PaymentSchedule3[[#Headers],[PMT NO]])-2)+DAY(LoanStartDate),"")</f>
        <v/>
      </c>
      <c r="D32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3" s="3" t="str">
        <f>IF(PaymentSchedule3[[#This Row],[PMT NO]]&lt;&gt;"",ScheduledPayment,"")</f>
        <v/>
      </c>
      <c r="F32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3" s="3" t="str">
        <f>IF(PaymentSchedule3[[#This Row],[PMT NO]]&lt;&gt;"",PaymentSchedule3[[#This Row],[TOTAL PAYMENT]]-PaymentSchedule3[[#This Row],[INTEREST]],"")</f>
        <v/>
      </c>
      <c r="I323" s="3" t="str">
        <f>IF(PaymentSchedule3[[#This Row],[PMT NO]]&lt;&gt;"",PaymentSchedule3[[#This Row],[BEGINNING BALANCE]]*(InterestRate/PaymentsPerYear),"")</f>
        <v/>
      </c>
      <c r="J32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3" s="3" t="str">
        <f>IF(PaymentSchedule3[[#This Row],[PMT NO]]&lt;&gt;"",SUM(INDEX(PaymentSchedule3[INTEREST],1,1):PaymentSchedule3[[#This Row],[INTEREST]]),"")</f>
        <v/>
      </c>
    </row>
    <row r="324" spans="2:11" x14ac:dyDescent="0.25">
      <c r="B324" s="5" t="str">
        <f>IF(LoanIsGood,IF(ROW()-ROW(PaymentSchedule3[[#Headers],[PMT NO]])&gt;ScheduledNumberOfPayments,"",ROW()-ROW(PaymentSchedule3[[#Headers],[PMT NO]])),"")</f>
        <v/>
      </c>
      <c r="C324" s="4" t="str">
        <f>IF(PaymentSchedule3[[#This Row],[PMT NO]]&lt;&gt;"",EOMONTH(LoanStartDate,ROW(PaymentSchedule3[[#This Row],[PMT NO]])-ROW(PaymentSchedule3[[#Headers],[PMT NO]])-2)+DAY(LoanStartDate),"")</f>
        <v/>
      </c>
      <c r="D32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4" s="3" t="str">
        <f>IF(PaymentSchedule3[[#This Row],[PMT NO]]&lt;&gt;"",ScheduledPayment,"")</f>
        <v/>
      </c>
      <c r="F32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4" s="3" t="str">
        <f>IF(PaymentSchedule3[[#This Row],[PMT NO]]&lt;&gt;"",PaymentSchedule3[[#This Row],[TOTAL PAYMENT]]-PaymentSchedule3[[#This Row],[INTEREST]],"")</f>
        <v/>
      </c>
      <c r="I324" s="3" t="str">
        <f>IF(PaymentSchedule3[[#This Row],[PMT NO]]&lt;&gt;"",PaymentSchedule3[[#This Row],[BEGINNING BALANCE]]*(InterestRate/PaymentsPerYear),"")</f>
        <v/>
      </c>
      <c r="J32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4" s="3" t="str">
        <f>IF(PaymentSchedule3[[#This Row],[PMT NO]]&lt;&gt;"",SUM(INDEX(PaymentSchedule3[INTEREST],1,1):PaymentSchedule3[[#This Row],[INTEREST]]),"")</f>
        <v/>
      </c>
    </row>
    <row r="325" spans="2:11" x14ac:dyDescent="0.25">
      <c r="B325" s="5" t="str">
        <f>IF(LoanIsGood,IF(ROW()-ROW(PaymentSchedule3[[#Headers],[PMT NO]])&gt;ScheduledNumberOfPayments,"",ROW()-ROW(PaymentSchedule3[[#Headers],[PMT NO]])),"")</f>
        <v/>
      </c>
      <c r="C325" s="4" t="str">
        <f>IF(PaymentSchedule3[[#This Row],[PMT NO]]&lt;&gt;"",EOMONTH(LoanStartDate,ROW(PaymentSchedule3[[#This Row],[PMT NO]])-ROW(PaymentSchedule3[[#Headers],[PMT NO]])-2)+DAY(LoanStartDate),"")</f>
        <v/>
      </c>
      <c r="D32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5" s="3" t="str">
        <f>IF(PaymentSchedule3[[#This Row],[PMT NO]]&lt;&gt;"",ScheduledPayment,"")</f>
        <v/>
      </c>
      <c r="F32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5" s="3" t="str">
        <f>IF(PaymentSchedule3[[#This Row],[PMT NO]]&lt;&gt;"",PaymentSchedule3[[#This Row],[TOTAL PAYMENT]]-PaymentSchedule3[[#This Row],[INTEREST]],"")</f>
        <v/>
      </c>
      <c r="I325" s="3" t="str">
        <f>IF(PaymentSchedule3[[#This Row],[PMT NO]]&lt;&gt;"",PaymentSchedule3[[#This Row],[BEGINNING BALANCE]]*(InterestRate/PaymentsPerYear),"")</f>
        <v/>
      </c>
      <c r="J32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5" s="3" t="str">
        <f>IF(PaymentSchedule3[[#This Row],[PMT NO]]&lt;&gt;"",SUM(INDEX(PaymentSchedule3[INTEREST],1,1):PaymentSchedule3[[#This Row],[INTEREST]]),"")</f>
        <v/>
      </c>
    </row>
    <row r="326" spans="2:11" x14ac:dyDescent="0.25">
      <c r="B326" s="5" t="str">
        <f>IF(LoanIsGood,IF(ROW()-ROW(PaymentSchedule3[[#Headers],[PMT NO]])&gt;ScheduledNumberOfPayments,"",ROW()-ROW(PaymentSchedule3[[#Headers],[PMT NO]])),"")</f>
        <v/>
      </c>
      <c r="C326" s="4" t="str">
        <f>IF(PaymentSchedule3[[#This Row],[PMT NO]]&lt;&gt;"",EOMONTH(LoanStartDate,ROW(PaymentSchedule3[[#This Row],[PMT NO]])-ROW(PaymentSchedule3[[#Headers],[PMT NO]])-2)+DAY(LoanStartDate),"")</f>
        <v/>
      </c>
      <c r="D32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6" s="3" t="str">
        <f>IF(PaymentSchedule3[[#This Row],[PMT NO]]&lt;&gt;"",ScheduledPayment,"")</f>
        <v/>
      </c>
      <c r="F32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6" s="3" t="str">
        <f>IF(PaymentSchedule3[[#This Row],[PMT NO]]&lt;&gt;"",PaymentSchedule3[[#This Row],[TOTAL PAYMENT]]-PaymentSchedule3[[#This Row],[INTEREST]],"")</f>
        <v/>
      </c>
      <c r="I326" s="3" t="str">
        <f>IF(PaymentSchedule3[[#This Row],[PMT NO]]&lt;&gt;"",PaymentSchedule3[[#This Row],[BEGINNING BALANCE]]*(InterestRate/PaymentsPerYear),"")</f>
        <v/>
      </c>
      <c r="J32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6" s="3" t="str">
        <f>IF(PaymentSchedule3[[#This Row],[PMT NO]]&lt;&gt;"",SUM(INDEX(PaymentSchedule3[INTEREST],1,1):PaymentSchedule3[[#This Row],[INTEREST]]),"")</f>
        <v/>
      </c>
    </row>
    <row r="327" spans="2:11" x14ac:dyDescent="0.25">
      <c r="B327" s="5" t="str">
        <f>IF(LoanIsGood,IF(ROW()-ROW(PaymentSchedule3[[#Headers],[PMT NO]])&gt;ScheduledNumberOfPayments,"",ROW()-ROW(PaymentSchedule3[[#Headers],[PMT NO]])),"")</f>
        <v/>
      </c>
      <c r="C327" s="4" t="str">
        <f>IF(PaymentSchedule3[[#This Row],[PMT NO]]&lt;&gt;"",EOMONTH(LoanStartDate,ROW(PaymentSchedule3[[#This Row],[PMT NO]])-ROW(PaymentSchedule3[[#Headers],[PMT NO]])-2)+DAY(LoanStartDate),"")</f>
        <v/>
      </c>
      <c r="D32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7" s="3" t="str">
        <f>IF(PaymentSchedule3[[#This Row],[PMT NO]]&lt;&gt;"",ScheduledPayment,"")</f>
        <v/>
      </c>
      <c r="F32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7" s="3" t="str">
        <f>IF(PaymentSchedule3[[#This Row],[PMT NO]]&lt;&gt;"",PaymentSchedule3[[#This Row],[TOTAL PAYMENT]]-PaymentSchedule3[[#This Row],[INTEREST]],"")</f>
        <v/>
      </c>
      <c r="I327" s="3" t="str">
        <f>IF(PaymentSchedule3[[#This Row],[PMT NO]]&lt;&gt;"",PaymentSchedule3[[#This Row],[BEGINNING BALANCE]]*(InterestRate/PaymentsPerYear),"")</f>
        <v/>
      </c>
      <c r="J32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7" s="3" t="str">
        <f>IF(PaymentSchedule3[[#This Row],[PMT NO]]&lt;&gt;"",SUM(INDEX(PaymentSchedule3[INTEREST],1,1):PaymentSchedule3[[#This Row],[INTEREST]]),"")</f>
        <v/>
      </c>
    </row>
    <row r="328" spans="2:11" x14ac:dyDescent="0.25">
      <c r="B328" s="5" t="str">
        <f>IF(LoanIsGood,IF(ROW()-ROW(PaymentSchedule3[[#Headers],[PMT NO]])&gt;ScheduledNumberOfPayments,"",ROW()-ROW(PaymentSchedule3[[#Headers],[PMT NO]])),"")</f>
        <v/>
      </c>
      <c r="C328" s="4" t="str">
        <f>IF(PaymentSchedule3[[#This Row],[PMT NO]]&lt;&gt;"",EOMONTH(LoanStartDate,ROW(PaymentSchedule3[[#This Row],[PMT NO]])-ROW(PaymentSchedule3[[#Headers],[PMT NO]])-2)+DAY(LoanStartDate),"")</f>
        <v/>
      </c>
      <c r="D32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8" s="3" t="str">
        <f>IF(PaymentSchedule3[[#This Row],[PMT NO]]&lt;&gt;"",ScheduledPayment,"")</f>
        <v/>
      </c>
      <c r="F32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8" s="3" t="str">
        <f>IF(PaymentSchedule3[[#This Row],[PMT NO]]&lt;&gt;"",PaymentSchedule3[[#This Row],[TOTAL PAYMENT]]-PaymentSchedule3[[#This Row],[INTEREST]],"")</f>
        <v/>
      </c>
      <c r="I328" s="3" t="str">
        <f>IF(PaymentSchedule3[[#This Row],[PMT NO]]&lt;&gt;"",PaymentSchedule3[[#This Row],[BEGINNING BALANCE]]*(InterestRate/PaymentsPerYear),"")</f>
        <v/>
      </c>
      <c r="J32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8" s="3" t="str">
        <f>IF(PaymentSchedule3[[#This Row],[PMT NO]]&lt;&gt;"",SUM(INDEX(PaymentSchedule3[INTEREST],1,1):PaymentSchedule3[[#This Row],[INTEREST]]),"")</f>
        <v/>
      </c>
    </row>
    <row r="329" spans="2:11" x14ac:dyDescent="0.25">
      <c r="B329" s="5" t="str">
        <f>IF(LoanIsGood,IF(ROW()-ROW(PaymentSchedule3[[#Headers],[PMT NO]])&gt;ScheduledNumberOfPayments,"",ROW()-ROW(PaymentSchedule3[[#Headers],[PMT NO]])),"")</f>
        <v/>
      </c>
      <c r="C329" s="4" t="str">
        <f>IF(PaymentSchedule3[[#This Row],[PMT NO]]&lt;&gt;"",EOMONTH(LoanStartDate,ROW(PaymentSchedule3[[#This Row],[PMT NO]])-ROW(PaymentSchedule3[[#Headers],[PMT NO]])-2)+DAY(LoanStartDate),"")</f>
        <v/>
      </c>
      <c r="D32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29" s="3" t="str">
        <f>IF(PaymentSchedule3[[#This Row],[PMT NO]]&lt;&gt;"",ScheduledPayment,"")</f>
        <v/>
      </c>
      <c r="F32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2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29" s="3" t="str">
        <f>IF(PaymentSchedule3[[#This Row],[PMT NO]]&lt;&gt;"",PaymentSchedule3[[#This Row],[TOTAL PAYMENT]]-PaymentSchedule3[[#This Row],[INTEREST]],"")</f>
        <v/>
      </c>
      <c r="I329" s="3" t="str">
        <f>IF(PaymentSchedule3[[#This Row],[PMT NO]]&lt;&gt;"",PaymentSchedule3[[#This Row],[BEGINNING BALANCE]]*(InterestRate/PaymentsPerYear),"")</f>
        <v/>
      </c>
      <c r="J32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29" s="3" t="str">
        <f>IF(PaymentSchedule3[[#This Row],[PMT NO]]&lt;&gt;"",SUM(INDEX(PaymentSchedule3[INTEREST],1,1):PaymentSchedule3[[#This Row],[INTEREST]]),"")</f>
        <v/>
      </c>
    </row>
    <row r="330" spans="2:11" x14ac:dyDescent="0.25">
      <c r="B330" s="5" t="str">
        <f>IF(LoanIsGood,IF(ROW()-ROW(PaymentSchedule3[[#Headers],[PMT NO]])&gt;ScheduledNumberOfPayments,"",ROW()-ROW(PaymentSchedule3[[#Headers],[PMT NO]])),"")</f>
        <v/>
      </c>
      <c r="C330" s="4" t="str">
        <f>IF(PaymentSchedule3[[#This Row],[PMT NO]]&lt;&gt;"",EOMONTH(LoanStartDate,ROW(PaymentSchedule3[[#This Row],[PMT NO]])-ROW(PaymentSchedule3[[#Headers],[PMT NO]])-2)+DAY(LoanStartDate),"")</f>
        <v/>
      </c>
      <c r="D33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0" s="3" t="str">
        <f>IF(PaymentSchedule3[[#This Row],[PMT NO]]&lt;&gt;"",ScheduledPayment,"")</f>
        <v/>
      </c>
      <c r="F33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0" s="3" t="str">
        <f>IF(PaymentSchedule3[[#This Row],[PMT NO]]&lt;&gt;"",PaymentSchedule3[[#This Row],[TOTAL PAYMENT]]-PaymentSchedule3[[#This Row],[INTEREST]],"")</f>
        <v/>
      </c>
      <c r="I330" s="3" t="str">
        <f>IF(PaymentSchedule3[[#This Row],[PMT NO]]&lt;&gt;"",PaymentSchedule3[[#This Row],[BEGINNING BALANCE]]*(InterestRate/PaymentsPerYear),"")</f>
        <v/>
      </c>
      <c r="J33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0" s="3" t="str">
        <f>IF(PaymentSchedule3[[#This Row],[PMT NO]]&lt;&gt;"",SUM(INDEX(PaymentSchedule3[INTEREST],1,1):PaymentSchedule3[[#This Row],[INTEREST]]),"")</f>
        <v/>
      </c>
    </row>
    <row r="331" spans="2:11" x14ac:dyDescent="0.25">
      <c r="B331" s="5" t="str">
        <f>IF(LoanIsGood,IF(ROW()-ROW(PaymentSchedule3[[#Headers],[PMT NO]])&gt;ScheduledNumberOfPayments,"",ROW()-ROW(PaymentSchedule3[[#Headers],[PMT NO]])),"")</f>
        <v/>
      </c>
      <c r="C331" s="4" t="str">
        <f>IF(PaymentSchedule3[[#This Row],[PMT NO]]&lt;&gt;"",EOMONTH(LoanStartDate,ROW(PaymentSchedule3[[#This Row],[PMT NO]])-ROW(PaymentSchedule3[[#Headers],[PMT NO]])-2)+DAY(LoanStartDate),"")</f>
        <v/>
      </c>
      <c r="D33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1" s="3" t="str">
        <f>IF(PaymentSchedule3[[#This Row],[PMT NO]]&lt;&gt;"",ScheduledPayment,"")</f>
        <v/>
      </c>
      <c r="F33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1" s="3" t="str">
        <f>IF(PaymentSchedule3[[#This Row],[PMT NO]]&lt;&gt;"",PaymentSchedule3[[#This Row],[TOTAL PAYMENT]]-PaymentSchedule3[[#This Row],[INTEREST]],"")</f>
        <v/>
      </c>
      <c r="I331" s="3" t="str">
        <f>IF(PaymentSchedule3[[#This Row],[PMT NO]]&lt;&gt;"",PaymentSchedule3[[#This Row],[BEGINNING BALANCE]]*(InterestRate/PaymentsPerYear),"")</f>
        <v/>
      </c>
      <c r="J33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1" s="3" t="str">
        <f>IF(PaymentSchedule3[[#This Row],[PMT NO]]&lt;&gt;"",SUM(INDEX(PaymentSchedule3[INTEREST],1,1):PaymentSchedule3[[#This Row],[INTEREST]]),"")</f>
        <v/>
      </c>
    </row>
    <row r="332" spans="2:11" x14ac:dyDescent="0.25">
      <c r="B332" s="5" t="str">
        <f>IF(LoanIsGood,IF(ROW()-ROW(PaymentSchedule3[[#Headers],[PMT NO]])&gt;ScheduledNumberOfPayments,"",ROW()-ROW(PaymentSchedule3[[#Headers],[PMT NO]])),"")</f>
        <v/>
      </c>
      <c r="C332" s="4" t="str">
        <f>IF(PaymentSchedule3[[#This Row],[PMT NO]]&lt;&gt;"",EOMONTH(LoanStartDate,ROW(PaymentSchedule3[[#This Row],[PMT NO]])-ROW(PaymentSchedule3[[#Headers],[PMT NO]])-2)+DAY(LoanStartDate),"")</f>
        <v/>
      </c>
      <c r="D33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2" s="3" t="str">
        <f>IF(PaymentSchedule3[[#This Row],[PMT NO]]&lt;&gt;"",ScheduledPayment,"")</f>
        <v/>
      </c>
      <c r="F33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2" s="3" t="str">
        <f>IF(PaymentSchedule3[[#This Row],[PMT NO]]&lt;&gt;"",PaymentSchedule3[[#This Row],[TOTAL PAYMENT]]-PaymentSchedule3[[#This Row],[INTEREST]],"")</f>
        <v/>
      </c>
      <c r="I332" s="3" t="str">
        <f>IF(PaymentSchedule3[[#This Row],[PMT NO]]&lt;&gt;"",PaymentSchedule3[[#This Row],[BEGINNING BALANCE]]*(InterestRate/PaymentsPerYear),"")</f>
        <v/>
      </c>
      <c r="J33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2" s="3" t="str">
        <f>IF(PaymentSchedule3[[#This Row],[PMT NO]]&lt;&gt;"",SUM(INDEX(PaymentSchedule3[INTEREST],1,1):PaymentSchedule3[[#This Row],[INTEREST]]),"")</f>
        <v/>
      </c>
    </row>
    <row r="333" spans="2:11" x14ac:dyDescent="0.25">
      <c r="B333" s="5" t="str">
        <f>IF(LoanIsGood,IF(ROW()-ROW(PaymentSchedule3[[#Headers],[PMT NO]])&gt;ScheduledNumberOfPayments,"",ROW()-ROW(PaymentSchedule3[[#Headers],[PMT NO]])),"")</f>
        <v/>
      </c>
      <c r="C333" s="4" t="str">
        <f>IF(PaymentSchedule3[[#This Row],[PMT NO]]&lt;&gt;"",EOMONTH(LoanStartDate,ROW(PaymentSchedule3[[#This Row],[PMT NO]])-ROW(PaymentSchedule3[[#Headers],[PMT NO]])-2)+DAY(LoanStartDate),"")</f>
        <v/>
      </c>
      <c r="D33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3" s="3" t="str">
        <f>IF(PaymentSchedule3[[#This Row],[PMT NO]]&lt;&gt;"",ScheduledPayment,"")</f>
        <v/>
      </c>
      <c r="F33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3" s="3" t="str">
        <f>IF(PaymentSchedule3[[#This Row],[PMT NO]]&lt;&gt;"",PaymentSchedule3[[#This Row],[TOTAL PAYMENT]]-PaymentSchedule3[[#This Row],[INTEREST]],"")</f>
        <v/>
      </c>
      <c r="I333" s="3" t="str">
        <f>IF(PaymentSchedule3[[#This Row],[PMT NO]]&lt;&gt;"",PaymentSchedule3[[#This Row],[BEGINNING BALANCE]]*(InterestRate/PaymentsPerYear),"")</f>
        <v/>
      </c>
      <c r="J33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3" s="3" t="str">
        <f>IF(PaymentSchedule3[[#This Row],[PMT NO]]&lt;&gt;"",SUM(INDEX(PaymentSchedule3[INTEREST],1,1):PaymentSchedule3[[#This Row],[INTEREST]]),"")</f>
        <v/>
      </c>
    </row>
    <row r="334" spans="2:11" x14ac:dyDescent="0.25">
      <c r="B334" s="5" t="str">
        <f>IF(LoanIsGood,IF(ROW()-ROW(PaymentSchedule3[[#Headers],[PMT NO]])&gt;ScheduledNumberOfPayments,"",ROW()-ROW(PaymentSchedule3[[#Headers],[PMT NO]])),"")</f>
        <v/>
      </c>
      <c r="C334" s="4" t="str">
        <f>IF(PaymentSchedule3[[#This Row],[PMT NO]]&lt;&gt;"",EOMONTH(LoanStartDate,ROW(PaymentSchedule3[[#This Row],[PMT NO]])-ROW(PaymentSchedule3[[#Headers],[PMT NO]])-2)+DAY(LoanStartDate),"")</f>
        <v/>
      </c>
      <c r="D33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4" s="3" t="str">
        <f>IF(PaymentSchedule3[[#This Row],[PMT NO]]&lt;&gt;"",ScheduledPayment,"")</f>
        <v/>
      </c>
      <c r="F33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4" s="3" t="str">
        <f>IF(PaymentSchedule3[[#This Row],[PMT NO]]&lt;&gt;"",PaymentSchedule3[[#This Row],[TOTAL PAYMENT]]-PaymentSchedule3[[#This Row],[INTEREST]],"")</f>
        <v/>
      </c>
      <c r="I334" s="3" t="str">
        <f>IF(PaymentSchedule3[[#This Row],[PMT NO]]&lt;&gt;"",PaymentSchedule3[[#This Row],[BEGINNING BALANCE]]*(InterestRate/PaymentsPerYear),"")</f>
        <v/>
      </c>
      <c r="J33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4" s="3" t="str">
        <f>IF(PaymentSchedule3[[#This Row],[PMT NO]]&lt;&gt;"",SUM(INDEX(PaymentSchedule3[INTEREST],1,1):PaymentSchedule3[[#This Row],[INTEREST]]),"")</f>
        <v/>
      </c>
    </row>
    <row r="335" spans="2:11" x14ac:dyDescent="0.25">
      <c r="B335" s="5" t="str">
        <f>IF(LoanIsGood,IF(ROW()-ROW(PaymentSchedule3[[#Headers],[PMT NO]])&gt;ScheduledNumberOfPayments,"",ROW()-ROW(PaymentSchedule3[[#Headers],[PMT NO]])),"")</f>
        <v/>
      </c>
      <c r="C335" s="4" t="str">
        <f>IF(PaymentSchedule3[[#This Row],[PMT NO]]&lt;&gt;"",EOMONTH(LoanStartDate,ROW(PaymentSchedule3[[#This Row],[PMT NO]])-ROW(PaymentSchedule3[[#Headers],[PMT NO]])-2)+DAY(LoanStartDate),"")</f>
        <v/>
      </c>
      <c r="D33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5" s="3" t="str">
        <f>IF(PaymentSchedule3[[#This Row],[PMT NO]]&lt;&gt;"",ScheduledPayment,"")</f>
        <v/>
      </c>
      <c r="F33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5" s="3" t="str">
        <f>IF(PaymentSchedule3[[#This Row],[PMT NO]]&lt;&gt;"",PaymentSchedule3[[#This Row],[TOTAL PAYMENT]]-PaymentSchedule3[[#This Row],[INTEREST]],"")</f>
        <v/>
      </c>
      <c r="I335" s="3" t="str">
        <f>IF(PaymentSchedule3[[#This Row],[PMT NO]]&lt;&gt;"",PaymentSchedule3[[#This Row],[BEGINNING BALANCE]]*(InterestRate/PaymentsPerYear),"")</f>
        <v/>
      </c>
      <c r="J33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5" s="3" t="str">
        <f>IF(PaymentSchedule3[[#This Row],[PMT NO]]&lt;&gt;"",SUM(INDEX(PaymentSchedule3[INTEREST],1,1):PaymentSchedule3[[#This Row],[INTEREST]]),"")</f>
        <v/>
      </c>
    </row>
    <row r="336" spans="2:11" x14ac:dyDescent="0.25">
      <c r="B336" s="5" t="str">
        <f>IF(LoanIsGood,IF(ROW()-ROW(PaymentSchedule3[[#Headers],[PMT NO]])&gt;ScheduledNumberOfPayments,"",ROW()-ROW(PaymentSchedule3[[#Headers],[PMT NO]])),"")</f>
        <v/>
      </c>
      <c r="C336" s="4" t="str">
        <f>IF(PaymentSchedule3[[#This Row],[PMT NO]]&lt;&gt;"",EOMONTH(LoanStartDate,ROW(PaymentSchedule3[[#This Row],[PMT NO]])-ROW(PaymentSchedule3[[#Headers],[PMT NO]])-2)+DAY(LoanStartDate),"")</f>
        <v/>
      </c>
      <c r="D33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6" s="3" t="str">
        <f>IF(PaymentSchedule3[[#This Row],[PMT NO]]&lt;&gt;"",ScheduledPayment,"")</f>
        <v/>
      </c>
      <c r="F33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6" s="3" t="str">
        <f>IF(PaymentSchedule3[[#This Row],[PMT NO]]&lt;&gt;"",PaymentSchedule3[[#This Row],[TOTAL PAYMENT]]-PaymentSchedule3[[#This Row],[INTEREST]],"")</f>
        <v/>
      </c>
      <c r="I336" s="3" t="str">
        <f>IF(PaymentSchedule3[[#This Row],[PMT NO]]&lt;&gt;"",PaymentSchedule3[[#This Row],[BEGINNING BALANCE]]*(InterestRate/PaymentsPerYear),"")</f>
        <v/>
      </c>
      <c r="J33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6" s="3" t="str">
        <f>IF(PaymentSchedule3[[#This Row],[PMT NO]]&lt;&gt;"",SUM(INDEX(PaymentSchedule3[INTEREST],1,1):PaymentSchedule3[[#This Row],[INTEREST]]),"")</f>
        <v/>
      </c>
    </row>
    <row r="337" spans="2:11" x14ac:dyDescent="0.25">
      <c r="B337" s="5" t="str">
        <f>IF(LoanIsGood,IF(ROW()-ROW(PaymentSchedule3[[#Headers],[PMT NO]])&gt;ScheduledNumberOfPayments,"",ROW()-ROW(PaymentSchedule3[[#Headers],[PMT NO]])),"")</f>
        <v/>
      </c>
      <c r="C337" s="4" t="str">
        <f>IF(PaymentSchedule3[[#This Row],[PMT NO]]&lt;&gt;"",EOMONTH(LoanStartDate,ROW(PaymentSchedule3[[#This Row],[PMT NO]])-ROW(PaymentSchedule3[[#Headers],[PMT NO]])-2)+DAY(LoanStartDate),"")</f>
        <v/>
      </c>
      <c r="D33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7" s="3" t="str">
        <f>IF(PaymentSchedule3[[#This Row],[PMT NO]]&lt;&gt;"",ScheduledPayment,"")</f>
        <v/>
      </c>
      <c r="F33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7" s="3" t="str">
        <f>IF(PaymentSchedule3[[#This Row],[PMT NO]]&lt;&gt;"",PaymentSchedule3[[#This Row],[TOTAL PAYMENT]]-PaymentSchedule3[[#This Row],[INTEREST]],"")</f>
        <v/>
      </c>
      <c r="I337" s="3" t="str">
        <f>IF(PaymentSchedule3[[#This Row],[PMT NO]]&lt;&gt;"",PaymentSchedule3[[#This Row],[BEGINNING BALANCE]]*(InterestRate/PaymentsPerYear),"")</f>
        <v/>
      </c>
      <c r="J33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7" s="3" t="str">
        <f>IF(PaymentSchedule3[[#This Row],[PMT NO]]&lt;&gt;"",SUM(INDEX(PaymentSchedule3[INTEREST],1,1):PaymentSchedule3[[#This Row],[INTEREST]]),"")</f>
        <v/>
      </c>
    </row>
    <row r="338" spans="2:11" x14ac:dyDescent="0.25">
      <c r="B338" s="5" t="str">
        <f>IF(LoanIsGood,IF(ROW()-ROW(PaymentSchedule3[[#Headers],[PMT NO]])&gt;ScheduledNumberOfPayments,"",ROW()-ROW(PaymentSchedule3[[#Headers],[PMT NO]])),"")</f>
        <v/>
      </c>
      <c r="C338" s="4" t="str">
        <f>IF(PaymentSchedule3[[#This Row],[PMT NO]]&lt;&gt;"",EOMONTH(LoanStartDate,ROW(PaymentSchedule3[[#This Row],[PMT NO]])-ROW(PaymentSchedule3[[#Headers],[PMT NO]])-2)+DAY(LoanStartDate),"")</f>
        <v/>
      </c>
      <c r="D33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8" s="3" t="str">
        <f>IF(PaymentSchedule3[[#This Row],[PMT NO]]&lt;&gt;"",ScheduledPayment,"")</f>
        <v/>
      </c>
      <c r="F33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8" s="3" t="str">
        <f>IF(PaymentSchedule3[[#This Row],[PMT NO]]&lt;&gt;"",PaymentSchedule3[[#This Row],[TOTAL PAYMENT]]-PaymentSchedule3[[#This Row],[INTEREST]],"")</f>
        <v/>
      </c>
      <c r="I338" s="3" t="str">
        <f>IF(PaymentSchedule3[[#This Row],[PMT NO]]&lt;&gt;"",PaymentSchedule3[[#This Row],[BEGINNING BALANCE]]*(InterestRate/PaymentsPerYear),"")</f>
        <v/>
      </c>
      <c r="J33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8" s="3" t="str">
        <f>IF(PaymentSchedule3[[#This Row],[PMT NO]]&lt;&gt;"",SUM(INDEX(PaymentSchedule3[INTEREST],1,1):PaymentSchedule3[[#This Row],[INTEREST]]),"")</f>
        <v/>
      </c>
    </row>
    <row r="339" spans="2:11" x14ac:dyDescent="0.25">
      <c r="B339" s="5" t="str">
        <f>IF(LoanIsGood,IF(ROW()-ROW(PaymentSchedule3[[#Headers],[PMT NO]])&gt;ScheduledNumberOfPayments,"",ROW()-ROW(PaymentSchedule3[[#Headers],[PMT NO]])),"")</f>
        <v/>
      </c>
      <c r="C339" s="4" t="str">
        <f>IF(PaymentSchedule3[[#This Row],[PMT NO]]&lt;&gt;"",EOMONTH(LoanStartDate,ROW(PaymentSchedule3[[#This Row],[PMT NO]])-ROW(PaymentSchedule3[[#Headers],[PMT NO]])-2)+DAY(LoanStartDate),"")</f>
        <v/>
      </c>
      <c r="D33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39" s="3" t="str">
        <f>IF(PaymentSchedule3[[#This Row],[PMT NO]]&lt;&gt;"",ScheduledPayment,"")</f>
        <v/>
      </c>
      <c r="F33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3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39" s="3" t="str">
        <f>IF(PaymentSchedule3[[#This Row],[PMT NO]]&lt;&gt;"",PaymentSchedule3[[#This Row],[TOTAL PAYMENT]]-PaymentSchedule3[[#This Row],[INTEREST]],"")</f>
        <v/>
      </c>
      <c r="I339" s="3" t="str">
        <f>IF(PaymentSchedule3[[#This Row],[PMT NO]]&lt;&gt;"",PaymentSchedule3[[#This Row],[BEGINNING BALANCE]]*(InterestRate/PaymentsPerYear),"")</f>
        <v/>
      </c>
      <c r="J33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39" s="3" t="str">
        <f>IF(PaymentSchedule3[[#This Row],[PMT NO]]&lt;&gt;"",SUM(INDEX(PaymentSchedule3[INTEREST],1,1):PaymentSchedule3[[#This Row],[INTEREST]]),"")</f>
        <v/>
      </c>
    </row>
    <row r="340" spans="2:11" x14ac:dyDescent="0.25">
      <c r="B340" s="5" t="str">
        <f>IF(LoanIsGood,IF(ROW()-ROW(PaymentSchedule3[[#Headers],[PMT NO]])&gt;ScheduledNumberOfPayments,"",ROW()-ROW(PaymentSchedule3[[#Headers],[PMT NO]])),"")</f>
        <v/>
      </c>
      <c r="C340" s="4" t="str">
        <f>IF(PaymentSchedule3[[#This Row],[PMT NO]]&lt;&gt;"",EOMONTH(LoanStartDate,ROW(PaymentSchedule3[[#This Row],[PMT NO]])-ROW(PaymentSchedule3[[#Headers],[PMT NO]])-2)+DAY(LoanStartDate),"")</f>
        <v/>
      </c>
      <c r="D34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0" s="3" t="str">
        <f>IF(PaymentSchedule3[[#This Row],[PMT NO]]&lt;&gt;"",ScheduledPayment,"")</f>
        <v/>
      </c>
      <c r="F34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0" s="3" t="str">
        <f>IF(PaymentSchedule3[[#This Row],[PMT NO]]&lt;&gt;"",PaymentSchedule3[[#This Row],[TOTAL PAYMENT]]-PaymentSchedule3[[#This Row],[INTEREST]],"")</f>
        <v/>
      </c>
      <c r="I340" s="3" t="str">
        <f>IF(PaymentSchedule3[[#This Row],[PMT NO]]&lt;&gt;"",PaymentSchedule3[[#This Row],[BEGINNING BALANCE]]*(InterestRate/PaymentsPerYear),"")</f>
        <v/>
      </c>
      <c r="J34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0" s="3" t="str">
        <f>IF(PaymentSchedule3[[#This Row],[PMT NO]]&lt;&gt;"",SUM(INDEX(PaymentSchedule3[INTEREST],1,1):PaymentSchedule3[[#This Row],[INTEREST]]),"")</f>
        <v/>
      </c>
    </row>
    <row r="341" spans="2:11" x14ac:dyDescent="0.25">
      <c r="B341" s="5" t="str">
        <f>IF(LoanIsGood,IF(ROW()-ROW(PaymentSchedule3[[#Headers],[PMT NO]])&gt;ScheduledNumberOfPayments,"",ROW()-ROW(PaymentSchedule3[[#Headers],[PMT NO]])),"")</f>
        <v/>
      </c>
      <c r="C341" s="4" t="str">
        <f>IF(PaymentSchedule3[[#This Row],[PMT NO]]&lt;&gt;"",EOMONTH(LoanStartDate,ROW(PaymentSchedule3[[#This Row],[PMT NO]])-ROW(PaymentSchedule3[[#Headers],[PMT NO]])-2)+DAY(LoanStartDate),"")</f>
        <v/>
      </c>
      <c r="D34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1" s="3" t="str">
        <f>IF(PaymentSchedule3[[#This Row],[PMT NO]]&lt;&gt;"",ScheduledPayment,"")</f>
        <v/>
      </c>
      <c r="F34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1" s="3" t="str">
        <f>IF(PaymentSchedule3[[#This Row],[PMT NO]]&lt;&gt;"",PaymentSchedule3[[#This Row],[TOTAL PAYMENT]]-PaymentSchedule3[[#This Row],[INTEREST]],"")</f>
        <v/>
      </c>
      <c r="I341" s="3" t="str">
        <f>IF(PaymentSchedule3[[#This Row],[PMT NO]]&lt;&gt;"",PaymentSchedule3[[#This Row],[BEGINNING BALANCE]]*(InterestRate/PaymentsPerYear),"")</f>
        <v/>
      </c>
      <c r="J34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1" s="3" t="str">
        <f>IF(PaymentSchedule3[[#This Row],[PMT NO]]&lt;&gt;"",SUM(INDEX(PaymentSchedule3[INTEREST],1,1):PaymentSchedule3[[#This Row],[INTEREST]]),"")</f>
        <v/>
      </c>
    </row>
    <row r="342" spans="2:11" x14ac:dyDescent="0.25">
      <c r="B342" s="5" t="str">
        <f>IF(LoanIsGood,IF(ROW()-ROW(PaymentSchedule3[[#Headers],[PMT NO]])&gt;ScheduledNumberOfPayments,"",ROW()-ROW(PaymentSchedule3[[#Headers],[PMT NO]])),"")</f>
        <v/>
      </c>
      <c r="C342" s="4" t="str">
        <f>IF(PaymentSchedule3[[#This Row],[PMT NO]]&lt;&gt;"",EOMONTH(LoanStartDate,ROW(PaymentSchedule3[[#This Row],[PMT NO]])-ROW(PaymentSchedule3[[#Headers],[PMT NO]])-2)+DAY(LoanStartDate),"")</f>
        <v/>
      </c>
      <c r="D34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2" s="3" t="str">
        <f>IF(PaymentSchedule3[[#This Row],[PMT NO]]&lt;&gt;"",ScheduledPayment,"")</f>
        <v/>
      </c>
      <c r="F34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2" s="3" t="str">
        <f>IF(PaymentSchedule3[[#This Row],[PMT NO]]&lt;&gt;"",PaymentSchedule3[[#This Row],[TOTAL PAYMENT]]-PaymentSchedule3[[#This Row],[INTEREST]],"")</f>
        <v/>
      </c>
      <c r="I342" s="3" t="str">
        <f>IF(PaymentSchedule3[[#This Row],[PMT NO]]&lt;&gt;"",PaymentSchedule3[[#This Row],[BEGINNING BALANCE]]*(InterestRate/PaymentsPerYear),"")</f>
        <v/>
      </c>
      <c r="J34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2" s="3" t="str">
        <f>IF(PaymentSchedule3[[#This Row],[PMT NO]]&lt;&gt;"",SUM(INDEX(PaymentSchedule3[INTEREST],1,1):PaymentSchedule3[[#This Row],[INTEREST]]),"")</f>
        <v/>
      </c>
    </row>
    <row r="343" spans="2:11" x14ac:dyDescent="0.25">
      <c r="B343" s="5" t="str">
        <f>IF(LoanIsGood,IF(ROW()-ROW(PaymentSchedule3[[#Headers],[PMT NO]])&gt;ScheduledNumberOfPayments,"",ROW()-ROW(PaymentSchedule3[[#Headers],[PMT NO]])),"")</f>
        <v/>
      </c>
      <c r="C343" s="4" t="str">
        <f>IF(PaymentSchedule3[[#This Row],[PMT NO]]&lt;&gt;"",EOMONTH(LoanStartDate,ROW(PaymentSchedule3[[#This Row],[PMT NO]])-ROW(PaymentSchedule3[[#Headers],[PMT NO]])-2)+DAY(LoanStartDate),"")</f>
        <v/>
      </c>
      <c r="D34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3" s="3" t="str">
        <f>IF(PaymentSchedule3[[#This Row],[PMT NO]]&lt;&gt;"",ScheduledPayment,"")</f>
        <v/>
      </c>
      <c r="F34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3" s="3" t="str">
        <f>IF(PaymentSchedule3[[#This Row],[PMT NO]]&lt;&gt;"",PaymentSchedule3[[#This Row],[TOTAL PAYMENT]]-PaymentSchedule3[[#This Row],[INTEREST]],"")</f>
        <v/>
      </c>
      <c r="I343" s="3" t="str">
        <f>IF(PaymentSchedule3[[#This Row],[PMT NO]]&lt;&gt;"",PaymentSchedule3[[#This Row],[BEGINNING BALANCE]]*(InterestRate/PaymentsPerYear),"")</f>
        <v/>
      </c>
      <c r="J34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3" s="3" t="str">
        <f>IF(PaymentSchedule3[[#This Row],[PMT NO]]&lt;&gt;"",SUM(INDEX(PaymentSchedule3[INTEREST],1,1):PaymentSchedule3[[#This Row],[INTEREST]]),"")</f>
        <v/>
      </c>
    </row>
    <row r="344" spans="2:11" x14ac:dyDescent="0.25">
      <c r="B344" s="5" t="str">
        <f>IF(LoanIsGood,IF(ROW()-ROW(PaymentSchedule3[[#Headers],[PMT NO]])&gt;ScheduledNumberOfPayments,"",ROW()-ROW(PaymentSchedule3[[#Headers],[PMT NO]])),"")</f>
        <v/>
      </c>
      <c r="C344" s="4" t="str">
        <f>IF(PaymentSchedule3[[#This Row],[PMT NO]]&lt;&gt;"",EOMONTH(LoanStartDate,ROW(PaymentSchedule3[[#This Row],[PMT NO]])-ROW(PaymentSchedule3[[#Headers],[PMT NO]])-2)+DAY(LoanStartDate),"")</f>
        <v/>
      </c>
      <c r="D34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4" s="3" t="str">
        <f>IF(PaymentSchedule3[[#This Row],[PMT NO]]&lt;&gt;"",ScheduledPayment,"")</f>
        <v/>
      </c>
      <c r="F34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4" s="3" t="str">
        <f>IF(PaymentSchedule3[[#This Row],[PMT NO]]&lt;&gt;"",PaymentSchedule3[[#This Row],[TOTAL PAYMENT]]-PaymentSchedule3[[#This Row],[INTEREST]],"")</f>
        <v/>
      </c>
      <c r="I344" s="3" t="str">
        <f>IF(PaymentSchedule3[[#This Row],[PMT NO]]&lt;&gt;"",PaymentSchedule3[[#This Row],[BEGINNING BALANCE]]*(InterestRate/PaymentsPerYear),"")</f>
        <v/>
      </c>
      <c r="J34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4" s="3" t="str">
        <f>IF(PaymentSchedule3[[#This Row],[PMT NO]]&lt;&gt;"",SUM(INDEX(PaymentSchedule3[INTEREST],1,1):PaymentSchedule3[[#This Row],[INTEREST]]),"")</f>
        <v/>
      </c>
    </row>
    <row r="345" spans="2:11" x14ac:dyDescent="0.25">
      <c r="B345" s="5" t="str">
        <f>IF(LoanIsGood,IF(ROW()-ROW(PaymentSchedule3[[#Headers],[PMT NO]])&gt;ScheduledNumberOfPayments,"",ROW()-ROW(PaymentSchedule3[[#Headers],[PMT NO]])),"")</f>
        <v/>
      </c>
      <c r="C345" s="4" t="str">
        <f>IF(PaymentSchedule3[[#This Row],[PMT NO]]&lt;&gt;"",EOMONTH(LoanStartDate,ROW(PaymentSchedule3[[#This Row],[PMT NO]])-ROW(PaymentSchedule3[[#Headers],[PMT NO]])-2)+DAY(LoanStartDate),"")</f>
        <v/>
      </c>
      <c r="D34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5" s="3" t="str">
        <f>IF(PaymentSchedule3[[#This Row],[PMT NO]]&lt;&gt;"",ScheduledPayment,"")</f>
        <v/>
      </c>
      <c r="F34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5" s="3" t="str">
        <f>IF(PaymentSchedule3[[#This Row],[PMT NO]]&lt;&gt;"",PaymentSchedule3[[#This Row],[TOTAL PAYMENT]]-PaymentSchedule3[[#This Row],[INTEREST]],"")</f>
        <v/>
      </c>
      <c r="I345" s="3" t="str">
        <f>IF(PaymentSchedule3[[#This Row],[PMT NO]]&lt;&gt;"",PaymentSchedule3[[#This Row],[BEGINNING BALANCE]]*(InterestRate/PaymentsPerYear),"")</f>
        <v/>
      </c>
      <c r="J34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5" s="3" t="str">
        <f>IF(PaymentSchedule3[[#This Row],[PMT NO]]&lt;&gt;"",SUM(INDEX(PaymentSchedule3[INTEREST],1,1):PaymentSchedule3[[#This Row],[INTEREST]]),"")</f>
        <v/>
      </c>
    </row>
    <row r="346" spans="2:11" x14ac:dyDescent="0.25">
      <c r="B346" s="5" t="str">
        <f>IF(LoanIsGood,IF(ROW()-ROW(PaymentSchedule3[[#Headers],[PMT NO]])&gt;ScheduledNumberOfPayments,"",ROW()-ROW(PaymentSchedule3[[#Headers],[PMT NO]])),"")</f>
        <v/>
      </c>
      <c r="C346" s="4" t="str">
        <f>IF(PaymentSchedule3[[#This Row],[PMT NO]]&lt;&gt;"",EOMONTH(LoanStartDate,ROW(PaymentSchedule3[[#This Row],[PMT NO]])-ROW(PaymentSchedule3[[#Headers],[PMT NO]])-2)+DAY(LoanStartDate),"")</f>
        <v/>
      </c>
      <c r="D34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6" s="3" t="str">
        <f>IF(PaymentSchedule3[[#This Row],[PMT NO]]&lt;&gt;"",ScheduledPayment,"")</f>
        <v/>
      </c>
      <c r="F34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6" s="3" t="str">
        <f>IF(PaymentSchedule3[[#This Row],[PMT NO]]&lt;&gt;"",PaymentSchedule3[[#This Row],[TOTAL PAYMENT]]-PaymentSchedule3[[#This Row],[INTEREST]],"")</f>
        <v/>
      </c>
      <c r="I346" s="3" t="str">
        <f>IF(PaymentSchedule3[[#This Row],[PMT NO]]&lt;&gt;"",PaymentSchedule3[[#This Row],[BEGINNING BALANCE]]*(InterestRate/PaymentsPerYear),"")</f>
        <v/>
      </c>
      <c r="J34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6" s="3" t="str">
        <f>IF(PaymentSchedule3[[#This Row],[PMT NO]]&lt;&gt;"",SUM(INDEX(PaymentSchedule3[INTEREST],1,1):PaymentSchedule3[[#This Row],[INTEREST]]),"")</f>
        <v/>
      </c>
    </row>
    <row r="347" spans="2:11" x14ac:dyDescent="0.25">
      <c r="B347" s="5" t="str">
        <f>IF(LoanIsGood,IF(ROW()-ROW(PaymentSchedule3[[#Headers],[PMT NO]])&gt;ScheduledNumberOfPayments,"",ROW()-ROW(PaymentSchedule3[[#Headers],[PMT NO]])),"")</f>
        <v/>
      </c>
      <c r="C347" s="4" t="str">
        <f>IF(PaymentSchedule3[[#This Row],[PMT NO]]&lt;&gt;"",EOMONTH(LoanStartDate,ROW(PaymentSchedule3[[#This Row],[PMT NO]])-ROW(PaymentSchedule3[[#Headers],[PMT NO]])-2)+DAY(LoanStartDate),"")</f>
        <v/>
      </c>
      <c r="D34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7" s="3" t="str">
        <f>IF(PaymentSchedule3[[#This Row],[PMT NO]]&lt;&gt;"",ScheduledPayment,"")</f>
        <v/>
      </c>
      <c r="F34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7" s="3" t="str">
        <f>IF(PaymentSchedule3[[#This Row],[PMT NO]]&lt;&gt;"",PaymentSchedule3[[#This Row],[TOTAL PAYMENT]]-PaymentSchedule3[[#This Row],[INTEREST]],"")</f>
        <v/>
      </c>
      <c r="I347" s="3" t="str">
        <f>IF(PaymentSchedule3[[#This Row],[PMT NO]]&lt;&gt;"",PaymentSchedule3[[#This Row],[BEGINNING BALANCE]]*(InterestRate/PaymentsPerYear),"")</f>
        <v/>
      </c>
      <c r="J34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7" s="3" t="str">
        <f>IF(PaymentSchedule3[[#This Row],[PMT NO]]&lt;&gt;"",SUM(INDEX(PaymentSchedule3[INTEREST],1,1):PaymentSchedule3[[#This Row],[INTEREST]]),"")</f>
        <v/>
      </c>
    </row>
    <row r="348" spans="2:11" x14ac:dyDescent="0.25">
      <c r="B348" s="5" t="str">
        <f>IF(LoanIsGood,IF(ROW()-ROW(PaymentSchedule3[[#Headers],[PMT NO]])&gt;ScheduledNumberOfPayments,"",ROW()-ROW(PaymentSchedule3[[#Headers],[PMT NO]])),"")</f>
        <v/>
      </c>
      <c r="C348" s="4" t="str">
        <f>IF(PaymentSchedule3[[#This Row],[PMT NO]]&lt;&gt;"",EOMONTH(LoanStartDate,ROW(PaymentSchedule3[[#This Row],[PMT NO]])-ROW(PaymentSchedule3[[#Headers],[PMT NO]])-2)+DAY(LoanStartDate),"")</f>
        <v/>
      </c>
      <c r="D34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8" s="3" t="str">
        <f>IF(PaymentSchedule3[[#This Row],[PMT NO]]&lt;&gt;"",ScheduledPayment,"")</f>
        <v/>
      </c>
      <c r="F34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8" s="3" t="str">
        <f>IF(PaymentSchedule3[[#This Row],[PMT NO]]&lt;&gt;"",PaymentSchedule3[[#This Row],[TOTAL PAYMENT]]-PaymentSchedule3[[#This Row],[INTEREST]],"")</f>
        <v/>
      </c>
      <c r="I348" s="3" t="str">
        <f>IF(PaymentSchedule3[[#This Row],[PMT NO]]&lt;&gt;"",PaymentSchedule3[[#This Row],[BEGINNING BALANCE]]*(InterestRate/PaymentsPerYear),"")</f>
        <v/>
      </c>
      <c r="J34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8" s="3" t="str">
        <f>IF(PaymentSchedule3[[#This Row],[PMT NO]]&lt;&gt;"",SUM(INDEX(PaymentSchedule3[INTEREST],1,1):PaymentSchedule3[[#This Row],[INTEREST]]),"")</f>
        <v/>
      </c>
    </row>
    <row r="349" spans="2:11" x14ac:dyDescent="0.25">
      <c r="B349" s="5" t="str">
        <f>IF(LoanIsGood,IF(ROW()-ROW(PaymentSchedule3[[#Headers],[PMT NO]])&gt;ScheduledNumberOfPayments,"",ROW()-ROW(PaymentSchedule3[[#Headers],[PMT NO]])),"")</f>
        <v/>
      </c>
      <c r="C349" s="4" t="str">
        <f>IF(PaymentSchedule3[[#This Row],[PMT NO]]&lt;&gt;"",EOMONTH(LoanStartDate,ROW(PaymentSchedule3[[#This Row],[PMT NO]])-ROW(PaymentSchedule3[[#Headers],[PMT NO]])-2)+DAY(LoanStartDate),"")</f>
        <v/>
      </c>
      <c r="D34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49" s="3" t="str">
        <f>IF(PaymentSchedule3[[#This Row],[PMT NO]]&lt;&gt;"",ScheduledPayment,"")</f>
        <v/>
      </c>
      <c r="F34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4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49" s="3" t="str">
        <f>IF(PaymentSchedule3[[#This Row],[PMT NO]]&lt;&gt;"",PaymentSchedule3[[#This Row],[TOTAL PAYMENT]]-PaymentSchedule3[[#This Row],[INTEREST]],"")</f>
        <v/>
      </c>
      <c r="I349" s="3" t="str">
        <f>IF(PaymentSchedule3[[#This Row],[PMT NO]]&lt;&gt;"",PaymentSchedule3[[#This Row],[BEGINNING BALANCE]]*(InterestRate/PaymentsPerYear),"")</f>
        <v/>
      </c>
      <c r="J34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49" s="3" t="str">
        <f>IF(PaymentSchedule3[[#This Row],[PMT NO]]&lt;&gt;"",SUM(INDEX(PaymentSchedule3[INTEREST],1,1):PaymentSchedule3[[#This Row],[INTEREST]]),"")</f>
        <v/>
      </c>
    </row>
    <row r="350" spans="2:11" x14ac:dyDescent="0.25">
      <c r="B350" s="5" t="str">
        <f>IF(LoanIsGood,IF(ROW()-ROW(PaymentSchedule3[[#Headers],[PMT NO]])&gt;ScheduledNumberOfPayments,"",ROW()-ROW(PaymentSchedule3[[#Headers],[PMT NO]])),"")</f>
        <v/>
      </c>
      <c r="C350" s="4" t="str">
        <f>IF(PaymentSchedule3[[#This Row],[PMT NO]]&lt;&gt;"",EOMONTH(LoanStartDate,ROW(PaymentSchedule3[[#This Row],[PMT NO]])-ROW(PaymentSchedule3[[#Headers],[PMT NO]])-2)+DAY(LoanStartDate),"")</f>
        <v/>
      </c>
      <c r="D35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0" s="3" t="str">
        <f>IF(PaymentSchedule3[[#This Row],[PMT NO]]&lt;&gt;"",ScheduledPayment,"")</f>
        <v/>
      </c>
      <c r="F35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0" s="3" t="str">
        <f>IF(PaymentSchedule3[[#This Row],[PMT NO]]&lt;&gt;"",PaymentSchedule3[[#This Row],[TOTAL PAYMENT]]-PaymentSchedule3[[#This Row],[INTEREST]],"")</f>
        <v/>
      </c>
      <c r="I350" s="3" t="str">
        <f>IF(PaymentSchedule3[[#This Row],[PMT NO]]&lt;&gt;"",PaymentSchedule3[[#This Row],[BEGINNING BALANCE]]*(InterestRate/PaymentsPerYear),"")</f>
        <v/>
      </c>
      <c r="J35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0" s="3" t="str">
        <f>IF(PaymentSchedule3[[#This Row],[PMT NO]]&lt;&gt;"",SUM(INDEX(PaymentSchedule3[INTEREST],1,1):PaymentSchedule3[[#This Row],[INTEREST]]),"")</f>
        <v/>
      </c>
    </row>
    <row r="351" spans="2:11" x14ac:dyDescent="0.25">
      <c r="B351" s="5" t="str">
        <f>IF(LoanIsGood,IF(ROW()-ROW(PaymentSchedule3[[#Headers],[PMT NO]])&gt;ScheduledNumberOfPayments,"",ROW()-ROW(PaymentSchedule3[[#Headers],[PMT NO]])),"")</f>
        <v/>
      </c>
      <c r="C351" s="4" t="str">
        <f>IF(PaymentSchedule3[[#This Row],[PMT NO]]&lt;&gt;"",EOMONTH(LoanStartDate,ROW(PaymentSchedule3[[#This Row],[PMT NO]])-ROW(PaymentSchedule3[[#Headers],[PMT NO]])-2)+DAY(LoanStartDate),"")</f>
        <v/>
      </c>
      <c r="D35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1" s="3" t="str">
        <f>IF(PaymentSchedule3[[#This Row],[PMT NO]]&lt;&gt;"",ScheduledPayment,"")</f>
        <v/>
      </c>
      <c r="F35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1" s="3" t="str">
        <f>IF(PaymentSchedule3[[#This Row],[PMT NO]]&lt;&gt;"",PaymentSchedule3[[#This Row],[TOTAL PAYMENT]]-PaymentSchedule3[[#This Row],[INTEREST]],"")</f>
        <v/>
      </c>
      <c r="I351" s="3" t="str">
        <f>IF(PaymentSchedule3[[#This Row],[PMT NO]]&lt;&gt;"",PaymentSchedule3[[#This Row],[BEGINNING BALANCE]]*(InterestRate/PaymentsPerYear),"")</f>
        <v/>
      </c>
      <c r="J35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1" s="3" t="str">
        <f>IF(PaymentSchedule3[[#This Row],[PMT NO]]&lt;&gt;"",SUM(INDEX(PaymentSchedule3[INTEREST],1,1):PaymentSchedule3[[#This Row],[INTEREST]]),"")</f>
        <v/>
      </c>
    </row>
    <row r="352" spans="2:11" x14ac:dyDescent="0.25">
      <c r="B352" s="5" t="str">
        <f>IF(LoanIsGood,IF(ROW()-ROW(PaymentSchedule3[[#Headers],[PMT NO]])&gt;ScheduledNumberOfPayments,"",ROW()-ROW(PaymentSchedule3[[#Headers],[PMT NO]])),"")</f>
        <v/>
      </c>
      <c r="C352" s="4" t="str">
        <f>IF(PaymentSchedule3[[#This Row],[PMT NO]]&lt;&gt;"",EOMONTH(LoanStartDate,ROW(PaymentSchedule3[[#This Row],[PMT NO]])-ROW(PaymentSchedule3[[#Headers],[PMT NO]])-2)+DAY(LoanStartDate),"")</f>
        <v/>
      </c>
      <c r="D35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2" s="3" t="str">
        <f>IF(PaymentSchedule3[[#This Row],[PMT NO]]&lt;&gt;"",ScheduledPayment,"")</f>
        <v/>
      </c>
      <c r="F35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2" s="3" t="str">
        <f>IF(PaymentSchedule3[[#This Row],[PMT NO]]&lt;&gt;"",PaymentSchedule3[[#This Row],[TOTAL PAYMENT]]-PaymentSchedule3[[#This Row],[INTEREST]],"")</f>
        <v/>
      </c>
      <c r="I352" s="3" t="str">
        <f>IF(PaymentSchedule3[[#This Row],[PMT NO]]&lt;&gt;"",PaymentSchedule3[[#This Row],[BEGINNING BALANCE]]*(InterestRate/PaymentsPerYear),"")</f>
        <v/>
      </c>
      <c r="J35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2" s="3" t="str">
        <f>IF(PaymentSchedule3[[#This Row],[PMT NO]]&lt;&gt;"",SUM(INDEX(PaymentSchedule3[INTEREST],1,1):PaymentSchedule3[[#This Row],[INTEREST]]),"")</f>
        <v/>
      </c>
    </row>
    <row r="353" spans="2:11" x14ac:dyDescent="0.25">
      <c r="B353" s="5" t="str">
        <f>IF(LoanIsGood,IF(ROW()-ROW(PaymentSchedule3[[#Headers],[PMT NO]])&gt;ScheduledNumberOfPayments,"",ROW()-ROW(PaymentSchedule3[[#Headers],[PMT NO]])),"")</f>
        <v/>
      </c>
      <c r="C353" s="4" t="str">
        <f>IF(PaymentSchedule3[[#This Row],[PMT NO]]&lt;&gt;"",EOMONTH(LoanStartDate,ROW(PaymentSchedule3[[#This Row],[PMT NO]])-ROW(PaymentSchedule3[[#Headers],[PMT NO]])-2)+DAY(LoanStartDate),"")</f>
        <v/>
      </c>
      <c r="D35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3" s="3" t="str">
        <f>IF(PaymentSchedule3[[#This Row],[PMT NO]]&lt;&gt;"",ScheduledPayment,"")</f>
        <v/>
      </c>
      <c r="F35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3" s="3" t="str">
        <f>IF(PaymentSchedule3[[#This Row],[PMT NO]]&lt;&gt;"",PaymentSchedule3[[#This Row],[TOTAL PAYMENT]]-PaymentSchedule3[[#This Row],[INTEREST]],"")</f>
        <v/>
      </c>
      <c r="I353" s="3" t="str">
        <f>IF(PaymentSchedule3[[#This Row],[PMT NO]]&lt;&gt;"",PaymentSchedule3[[#This Row],[BEGINNING BALANCE]]*(InterestRate/PaymentsPerYear),"")</f>
        <v/>
      </c>
      <c r="J35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3" s="3" t="str">
        <f>IF(PaymentSchedule3[[#This Row],[PMT NO]]&lt;&gt;"",SUM(INDEX(PaymentSchedule3[INTEREST],1,1):PaymentSchedule3[[#This Row],[INTEREST]]),"")</f>
        <v/>
      </c>
    </row>
    <row r="354" spans="2:11" x14ac:dyDescent="0.25">
      <c r="B354" s="5" t="str">
        <f>IF(LoanIsGood,IF(ROW()-ROW(PaymentSchedule3[[#Headers],[PMT NO]])&gt;ScheduledNumberOfPayments,"",ROW()-ROW(PaymentSchedule3[[#Headers],[PMT NO]])),"")</f>
        <v/>
      </c>
      <c r="C354" s="4" t="str">
        <f>IF(PaymentSchedule3[[#This Row],[PMT NO]]&lt;&gt;"",EOMONTH(LoanStartDate,ROW(PaymentSchedule3[[#This Row],[PMT NO]])-ROW(PaymentSchedule3[[#Headers],[PMT NO]])-2)+DAY(LoanStartDate),"")</f>
        <v/>
      </c>
      <c r="D35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4" s="3" t="str">
        <f>IF(PaymentSchedule3[[#This Row],[PMT NO]]&lt;&gt;"",ScheduledPayment,"")</f>
        <v/>
      </c>
      <c r="F35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4" s="3" t="str">
        <f>IF(PaymentSchedule3[[#This Row],[PMT NO]]&lt;&gt;"",PaymentSchedule3[[#This Row],[TOTAL PAYMENT]]-PaymentSchedule3[[#This Row],[INTEREST]],"")</f>
        <v/>
      </c>
      <c r="I354" s="3" t="str">
        <f>IF(PaymentSchedule3[[#This Row],[PMT NO]]&lt;&gt;"",PaymentSchedule3[[#This Row],[BEGINNING BALANCE]]*(InterestRate/PaymentsPerYear),"")</f>
        <v/>
      </c>
      <c r="J35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4" s="3" t="str">
        <f>IF(PaymentSchedule3[[#This Row],[PMT NO]]&lt;&gt;"",SUM(INDEX(PaymentSchedule3[INTEREST],1,1):PaymentSchedule3[[#This Row],[INTEREST]]),"")</f>
        <v/>
      </c>
    </row>
    <row r="355" spans="2:11" x14ac:dyDescent="0.25">
      <c r="B355" s="5" t="str">
        <f>IF(LoanIsGood,IF(ROW()-ROW(PaymentSchedule3[[#Headers],[PMT NO]])&gt;ScheduledNumberOfPayments,"",ROW()-ROW(PaymentSchedule3[[#Headers],[PMT NO]])),"")</f>
        <v/>
      </c>
      <c r="C355" s="4" t="str">
        <f>IF(PaymentSchedule3[[#This Row],[PMT NO]]&lt;&gt;"",EOMONTH(LoanStartDate,ROW(PaymentSchedule3[[#This Row],[PMT NO]])-ROW(PaymentSchedule3[[#Headers],[PMT NO]])-2)+DAY(LoanStartDate),"")</f>
        <v/>
      </c>
      <c r="D35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5" s="3" t="str">
        <f>IF(PaymentSchedule3[[#This Row],[PMT NO]]&lt;&gt;"",ScheduledPayment,"")</f>
        <v/>
      </c>
      <c r="F35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5" s="3" t="str">
        <f>IF(PaymentSchedule3[[#This Row],[PMT NO]]&lt;&gt;"",PaymentSchedule3[[#This Row],[TOTAL PAYMENT]]-PaymentSchedule3[[#This Row],[INTEREST]],"")</f>
        <v/>
      </c>
      <c r="I355" s="3" t="str">
        <f>IF(PaymentSchedule3[[#This Row],[PMT NO]]&lt;&gt;"",PaymentSchedule3[[#This Row],[BEGINNING BALANCE]]*(InterestRate/PaymentsPerYear),"")</f>
        <v/>
      </c>
      <c r="J35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5" s="3" t="str">
        <f>IF(PaymentSchedule3[[#This Row],[PMT NO]]&lt;&gt;"",SUM(INDEX(PaymentSchedule3[INTEREST],1,1):PaymentSchedule3[[#This Row],[INTEREST]]),"")</f>
        <v/>
      </c>
    </row>
    <row r="356" spans="2:11" x14ac:dyDescent="0.25">
      <c r="B356" s="5" t="str">
        <f>IF(LoanIsGood,IF(ROW()-ROW(PaymentSchedule3[[#Headers],[PMT NO]])&gt;ScheduledNumberOfPayments,"",ROW()-ROW(PaymentSchedule3[[#Headers],[PMT NO]])),"")</f>
        <v/>
      </c>
      <c r="C356" s="4" t="str">
        <f>IF(PaymentSchedule3[[#This Row],[PMT NO]]&lt;&gt;"",EOMONTH(LoanStartDate,ROW(PaymentSchedule3[[#This Row],[PMT NO]])-ROW(PaymentSchedule3[[#Headers],[PMT NO]])-2)+DAY(LoanStartDate),"")</f>
        <v/>
      </c>
      <c r="D35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6" s="3" t="str">
        <f>IF(PaymentSchedule3[[#This Row],[PMT NO]]&lt;&gt;"",ScheduledPayment,"")</f>
        <v/>
      </c>
      <c r="F35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6" s="3" t="str">
        <f>IF(PaymentSchedule3[[#This Row],[PMT NO]]&lt;&gt;"",PaymentSchedule3[[#This Row],[TOTAL PAYMENT]]-PaymentSchedule3[[#This Row],[INTEREST]],"")</f>
        <v/>
      </c>
      <c r="I356" s="3" t="str">
        <f>IF(PaymentSchedule3[[#This Row],[PMT NO]]&lt;&gt;"",PaymentSchedule3[[#This Row],[BEGINNING BALANCE]]*(InterestRate/PaymentsPerYear),"")</f>
        <v/>
      </c>
      <c r="J35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6" s="3" t="str">
        <f>IF(PaymentSchedule3[[#This Row],[PMT NO]]&lt;&gt;"",SUM(INDEX(PaymentSchedule3[INTEREST],1,1):PaymentSchedule3[[#This Row],[INTEREST]]),"")</f>
        <v/>
      </c>
    </row>
    <row r="357" spans="2:11" x14ac:dyDescent="0.25">
      <c r="B357" s="5" t="str">
        <f>IF(LoanIsGood,IF(ROW()-ROW(PaymentSchedule3[[#Headers],[PMT NO]])&gt;ScheduledNumberOfPayments,"",ROW()-ROW(PaymentSchedule3[[#Headers],[PMT NO]])),"")</f>
        <v/>
      </c>
      <c r="C357" s="4" t="str">
        <f>IF(PaymentSchedule3[[#This Row],[PMT NO]]&lt;&gt;"",EOMONTH(LoanStartDate,ROW(PaymentSchedule3[[#This Row],[PMT NO]])-ROW(PaymentSchedule3[[#Headers],[PMT NO]])-2)+DAY(LoanStartDate),"")</f>
        <v/>
      </c>
      <c r="D35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7" s="3" t="str">
        <f>IF(PaymentSchedule3[[#This Row],[PMT NO]]&lt;&gt;"",ScheduledPayment,"")</f>
        <v/>
      </c>
      <c r="F35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7" s="3" t="str">
        <f>IF(PaymentSchedule3[[#This Row],[PMT NO]]&lt;&gt;"",PaymentSchedule3[[#This Row],[TOTAL PAYMENT]]-PaymentSchedule3[[#This Row],[INTEREST]],"")</f>
        <v/>
      </c>
      <c r="I357" s="3" t="str">
        <f>IF(PaymentSchedule3[[#This Row],[PMT NO]]&lt;&gt;"",PaymentSchedule3[[#This Row],[BEGINNING BALANCE]]*(InterestRate/PaymentsPerYear),"")</f>
        <v/>
      </c>
      <c r="J35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7" s="3" t="str">
        <f>IF(PaymentSchedule3[[#This Row],[PMT NO]]&lt;&gt;"",SUM(INDEX(PaymentSchedule3[INTEREST],1,1):PaymentSchedule3[[#This Row],[INTEREST]]),"")</f>
        <v/>
      </c>
    </row>
    <row r="358" spans="2:11" x14ac:dyDescent="0.25">
      <c r="B358" s="5" t="str">
        <f>IF(LoanIsGood,IF(ROW()-ROW(PaymentSchedule3[[#Headers],[PMT NO]])&gt;ScheduledNumberOfPayments,"",ROW()-ROW(PaymentSchedule3[[#Headers],[PMT NO]])),"")</f>
        <v/>
      </c>
      <c r="C358" s="4" t="str">
        <f>IF(PaymentSchedule3[[#This Row],[PMT NO]]&lt;&gt;"",EOMONTH(LoanStartDate,ROW(PaymentSchedule3[[#This Row],[PMT NO]])-ROW(PaymentSchedule3[[#Headers],[PMT NO]])-2)+DAY(LoanStartDate),"")</f>
        <v/>
      </c>
      <c r="D35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8" s="3" t="str">
        <f>IF(PaymentSchedule3[[#This Row],[PMT NO]]&lt;&gt;"",ScheduledPayment,"")</f>
        <v/>
      </c>
      <c r="F35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8" s="3" t="str">
        <f>IF(PaymentSchedule3[[#This Row],[PMT NO]]&lt;&gt;"",PaymentSchedule3[[#This Row],[TOTAL PAYMENT]]-PaymentSchedule3[[#This Row],[INTEREST]],"")</f>
        <v/>
      </c>
      <c r="I358" s="3" t="str">
        <f>IF(PaymentSchedule3[[#This Row],[PMT NO]]&lt;&gt;"",PaymentSchedule3[[#This Row],[BEGINNING BALANCE]]*(InterestRate/PaymentsPerYear),"")</f>
        <v/>
      </c>
      <c r="J35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8" s="3" t="str">
        <f>IF(PaymentSchedule3[[#This Row],[PMT NO]]&lt;&gt;"",SUM(INDEX(PaymentSchedule3[INTEREST],1,1):PaymentSchedule3[[#This Row],[INTEREST]]),"")</f>
        <v/>
      </c>
    </row>
    <row r="359" spans="2:11" x14ac:dyDescent="0.25">
      <c r="B359" s="5" t="str">
        <f>IF(LoanIsGood,IF(ROW()-ROW(PaymentSchedule3[[#Headers],[PMT NO]])&gt;ScheduledNumberOfPayments,"",ROW()-ROW(PaymentSchedule3[[#Headers],[PMT NO]])),"")</f>
        <v/>
      </c>
      <c r="C359" s="4" t="str">
        <f>IF(PaymentSchedule3[[#This Row],[PMT NO]]&lt;&gt;"",EOMONTH(LoanStartDate,ROW(PaymentSchedule3[[#This Row],[PMT NO]])-ROW(PaymentSchedule3[[#Headers],[PMT NO]])-2)+DAY(LoanStartDate),"")</f>
        <v/>
      </c>
      <c r="D35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59" s="3" t="str">
        <f>IF(PaymentSchedule3[[#This Row],[PMT NO]]&lt;&gt;"",ScheduledPayment,"")</f>
        <v/>
      </c>
      <c r="F35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5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59" s="3" t="str">
        <f>IF(PaymentSchedule3[[#This Row],[PMT NO]]&lt;&gt;"",PaymentSchedule3[[#This Row],[TOTAL PAYMENT]]-PaymentSchedule3[[#This Row],[INTEREST]],"")</f>
        <v/>
      </c>
      <c r="I359" s="3" t="str">
        <f>IF(PaymentSchedule3[[#This Row],[PMT NO]]&lt;&gt;"",PaymentSchedule3[[#This Row],[BEGINNING BALANCE]]*(InterestRate/PaymentsPerYear),"")</f>
        <v/>
      </c>
      <c r="J35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59" s="3" t="str">
        <f>IF(PaymentSchedule3[[#This Row],[PMT NO]]&lt;&gt;"",SUM(INDEX(PaymentSchedule3[INTEREST],1,1):PaymentSchedule3[[#This Row],[INTEREST]]),"")</f>
        <v/>
      </c>
    </row>
    <row r="360" spans="2:11" x14ac:dyDescent="0.25">
      <c r="B360" s="5" t="str">
        <f>IF(LoanIsGood,IF(ROW()-ROW(PaymentSchedule3[[#Headers],[PMT NO]])&gt;ScheduledNumberOfPayments,"",ROW()-ROW(PaymentSchedule3[[#Headers],[PMT NO]])),"")</f>
        <v/>
      </c>
      <c r="C360" s="4" t="str">
        <f>IF(PaymentSchedule3[[#This Row],[PMT NO]]&lt;&gt;"",EOMONTH(LoanStartDate,ROW(PaymentSchedule3[[#This Row],[PMT NO]])-ROW(PaymentSchedule3[[#Headers],[PMT NO]])-2)+DAY(LoanStartDate),"")</f>
        <v/>
      </c>
      <c r="D36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0" s="3" t="str">
        <f>IF(PaymentSchedule3[[#This Row],[PMT NO]]&lt;&gt;"",ScheduledPayment,"")</f>
        <v/>
      </c>
      <c r="F36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0" s="3" t="str">
        <f>IF(PaymentSchedule3[[#This Row],[PMT NO]]&lt;&gt;"",PaymentSchedule3[[#This Row],[TOTAL PAYMENT]]-PaymentSchedule3[[#This Row],[INTEREST]],"")</f>
        <v/>
      </c>
      <c r="I360" s="3" t="str">
        <f>IF(PaymentSchedule3[[#This Row],[PMT NO]]&lt;&gt;"",PaymentSchedule3[[#This Row],[BEGINNING BALANCE]]*(InterestRate/PaymentsPerYear),"")</f>
        <v/>
      </c>
      <c r="J36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0" s="3" t="str">
        <f>IF(PaymentSchedule3[[#This Row],[PMT NO]]&lt;&gt;"",SUM(INDEX(PaymentSchedule3[INTEREST],1,1):PaymentSchedule3[[#This Row],[INTEREST]]),"")</f>
        <v/>
      </c>
    </row>
    <row r="361" spans="2:11" x14ac:dyDescent="0.25">
      <c r="B361" s="5" t="str">
        <f>IF(LoanIsGood,IF(ROW()-ROW(PaymentSchedule3[[#Headers],[PMT NO]])&gt;ScheduledNumberOfPayments,"",ROW()-ROW(PaymentSchedule3[[#Headers],[PMT NO]])),"")</f>
        <v/>
      </c>
      <c r="C361" s="4" t="str">
        <f>IF(PaymentSchedule3[[#This Row],[PMT NO]]&lt;&gt;"",EOMONTH(LoanStartDate,ROW(PaymentSchedule3[[#This Row],[PMT NO]])-ROW(PaymentSchedule3[[#Headers],[PMT NO]])-2)+DAY(LoanStartDate),"")</f>
        <v/>
      </c>
      <c r="D36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1" s="3" t="str">
        <f>IF(PaymentSchedule3[[#This Row],[PMT NO]]&lt;&gt;"",ScheduledPayment,"")</f>
        <v/>
      </c>
      <c r="F36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1" s="3" t="str">
        <f>IF(PaymentSchedule3[[#This Row],[PMT NO]]&lt;&gt;"",PaymentSchedule3[[#This Row],[TOTAL PAYMENT]]-PaymentSchedule3[[#This Row],[INTEREST]],"")</f>
        <v/>
      </c>
      <c r="I361" s="3" t="str">
        <f>IF(PaymentSchedule3[[#This Row],[PMT NO]]&lt;&gt;"",PaymentSchedule3[[#This Row],[BEGINNING BALANCE]]*(InterestRate/PaymentsPerYear),"")</f>
        <v/>
      </c>
      <c r="J36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1" s="3" t="str">
        <f>IF(PaymentSchedule3[[#This Row],[PMT NO]]&lt;&gt;"",SUM(INDEX(PaymentSchedule3[INTEREST],1,1):PaymentSchedule3[[#This Row],[INTEREST]]),"")</f>
        <v/>
      </c>
    </row>
    <row r="362" spans="2:11" x14ac:dyDescent="0.25">
      <c r="B362" s="5" t="str">
        <f>IF(LoanIsGood,IF(ROW()-ROW(PaymentSchedule3[[#Headers],[PMT NO]])&gt;ScheduledNumberOfPayments,"",ROW()-ROW(PaymentSchedule3[[#Headers],[PMT NO]])),"")</f>
        <v/>
      </c>
      <c r="C362" s="4" t="str">
        <f>IF(PaymentSchedule3[[#This Row],[PMT NO]]&lt;&gt;"",EOMONTH(LoanStartDate,ROW(PaymentSchedule3[[#This Row],[PMT NO]])-ROW(PaymentSchedule3[[#Headers],[PMT NO]])-2)+DAY(LoanStartDate),"")</f>
        <v/>
      </c>
      <c r="D362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2" s="3" t="str">
        <f>IF(PaymentSchedule3[[#This Row],[PMT NO]]&lt;&gt;"",ScheduledPayment,"")</f>
        <v/>
      </c>
      <c r="F362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2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2" s="3" t="str">
        <f>IF(PaymentSchedule3[[#This Row],[PMT NO]]&lt;&gt;"",PaymentSchedule3[[#This Row],[TOTAL PAYMENT]]-PaymentSchedule3[[#This Row],[INTEREST]],"")</f>
        <v/>
      </c>
      <c r="I362" s="3" t="str">
        <f>IF(PaymentSchedule3[[#This Row],[PMT NO]]&lt;&gt;"",PaymentSchedule3[[#This Row],[BEGINNING BALANCE]]*(InterestRate/PaymentsPerYear),"")</f>
        <v/>
      </c>
      <c r="J362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2" s="3" t="str">
        <f>IF(PaymentSchedule3[[#This Row],[PMT NO]]&lt;&gt;"",SUM(INDEX(PaymentSchedule3[INTEREST],1,1):PaymentSchedule3[[#This Row],[INTEREST]]),"")</f>
        <v/>
      </c>
    </row>
    <row r="363" spans="2:11" x14ac:dyDescent="0.25">
      <c r="B363" s="5" t="str">
        <f>IF(LoanIsGood,IF(ROW()-ROW(PaymentSchedule3[[#Headers],[PMT NO]])&gt;ScheduledNumberOfPayments,"",ROW()-ROW(PaymentSchedule3[[#Headers],[PMT NO]])),"")</f>
        <v/>
      </c>
      <c r="C363" s="4" t="str">
        <f>IF(PaymentSchedule3[[#This Row],[PMT NO]]&lt;&gt;"",EOMONTH(LoanStartDate,ROW(PaymentSchedule3[[#This Row],[PMT NO]])-ROW(PaymentSchedule3[[#Headers],[PMT NO]])-2)+DAY(LoanStartDate),"")</f>
        <v/>
      </c>
      <c r="D363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3" s="3" t="str">
        <f>IF(PaymentSchedule3[[#This Row],[PMT NO]]&lt;&gt;"",ScheduledPayment,"")</f>
        <v/>
      </c>
      <c r="F363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3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3" s="3" t="str">
        <f>IF(PaymentSchedule3[[#This Row],[PMT NO]]&lt;&gt;"",PaymentSchedule3[[#This Row],[TOTAL PAYMENT]]-PaymentSchedule3[[#This Row],[INTEREST]],"")</f>
        <v/>
      </c>
      <c r="I363" s="3" t="str">
        <f>IF(PaymentSchedule3[[#This Row],[PMT NO]]&lt;&gt;"",PaymentSchedule3[[#This Row],[BEGINNING BALANCE]]*(InterestRate/PaymentsPerYear),"")</f>
        <v/>
      </c>
      <c r="J363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3" s="3" t="str">
        <f>IF(PaymentSchedule3[[#This Row],[PMT NO]]&lt;&gt;"",SUM(INDEX(PaymentSchedule3[INTEREST],1,1):PaymentSchedule3[[#This Row],[INTEREST]]),"")</f>
        <v/>
      </c>
    </row>
    <row r="364" spans="2:11" x14ac:dyDescent="0.25">
      <c r="B364" s="5" t="str">
        <f>IF(LoanIsGood,IF(ROW()-ROW(PaymentSchedule3[[#Headers],[PMT NO]])&gt;ScheduledNumberOfPayments,"",ROW()-ROW(PaymentSchedule3[[#Headers],[PMT NO]])),"")</f>
        <v/>
      </c>
      <c r="C364" s="4" t="str">
        <f>IF(PaymentSchedule3[[#This Row],[PMT NO]]&lt;&gt;"",EOMONTH(LoanStartDate,ROW(PaymentSchedule3[[#This Row],[PMT NO]])-ROW(PaymentSchedule3[[#Headers],[PMT NO]])-2)+DAY(LoanStartDate),"")</f>
        <v/>
      </c>
      <c r="D364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4" s="3" t="str">
        <f>IF(PaymentSchedule3[[#This Row],[PMT NO]]&lt;&gt;"",ScheduledPayment,"")</f>
        <v/>
      </c>
      <c r="F364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4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4" s="3" t="str">
        <f>IF(PaymentSchedule3[[#This Row],[PMT NO]]&lt;&gt;"",PaymentSchedule3[[#This Row],[TOTAL PAYMENT]]-PaymentSchedule3[[#This Row],[INTEREST]],"")</f>
        <v/>
      </c>
      <c r="I364" s="3" t="str">
        <f>IF(PaymentSchedule3[[#This Row],[PMT NO]]&lt;&gt;"",PaymentSchedule3[[#This Row],[BEGINNING BALANCE]]*(InterestRate/PaymentsPerYear),"")</f>
        <v/>
      </c>
      <c r="J364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4" s="3" t="str">
        <f>IF(PaymentSchedule3[[#This Row],[PMT NO]]&lt;&gt;"",SUM(INDEX(PaymentSchedule3[INTEREST],1,1):PaymentSchedule3[[#This Row],[INTEREST]]),"")</f>
        <v/>
      </c>
    </row>
    <row r="365" spans="2:11" x14ac:dyDescent="0.25">
      <c r="B365" s="5" t="str">
        <f>IF(LoanIsGood,IF(ROW()-ROW(PaymentSchedule3[[#Headers],[PMT NO]])&gt;ScheduledNumberOfPayments,"",ROW()-ROW(PaymentSchedule3[[#Headers],[PMT NO]])),"")</f>
        <v/>
      </c>
      <c r="C365" s="4" t="str">
        <f>IF(PaymentSchedule3[[#This Row],[PMT NO]]&lt;&gt;"",EOMONTH(LoanStartDate,ROW(PaymentSchedule3[[#This Row],[PMT NO]])-ROW(PaymentSchedule3[[#Headers],[PMT NO]])-2)+DAY(LoanStartDate),"")</f>
        <v/>
      </c>
      <c r="D365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5" s="3" t="str">
        <f>IF(PaymentSchedule3[[#This Row],[PMT NO]]&lt;&gt;"",ScheduledPayment,"")</f>
        <v/>
      </c>
      <c r="F365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5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5" s="3" t="str">
        <f>IF(PaymentSchedule3[[#This Row],[PMT NO]]&lt;&gt;"",PaymentSchedule3[[#This Row],[TOTAL PAYMENT]]-PaymentSchedule3[[#This Row],[INTEREST]],"")</f>
        <v/>
      </c>
      <c r="I365" s="3" t="str">
        <f>IF(PaymentSchedule3[[#This Row],[PMT NO]]&lt;&gt;"",PaymentSchedule3[[#This Row],[BEGINNING BALANCE]]*(InterestRate/PaymentsPerYear),"")</f>
        <v/>
      </c>
      <c r="J365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5" s="3" t="str">
        <f>IF(PaymentSchedule3[[#This Row],[PMT NO]]&lt;&gt;"",SUM(INDEX(PaymentSchedule3[INTEREST],1,1):PaymentSchedule3[[#This Row],[INTEREST]]),"")</f>
        <v/>
      </c>
    </row>
    <row r="366" spans="2:11" x14ac:dyDescent="0.25">
      <c r="B366" s="5" t="str">
        <f>IF(LoanIsGood,IF(ROW()-ROW(PaymentSchedule3[[#Headers],[PMT NO]])&gt;ScheduledNumberOfPayments,"",ROW()-ROW(PaymentSchedule3[[#Headers],[PMT NO]])),"")</f>
        <v/>
      </c>
      <c r="C366" s="4" t="str">
        <f>IF(PaymentSchedule3[[#This Row],[PMT NO]]&lt;&gt;"",EOMONTH(LoanStartDate,ROW(PaymentSchedule3[[#This Row],[PMT NO]])-ROW(PaymentSchedule3[[#Headers],[PMT NO]])-2)+DAY(LoanStartDate),"")</f>
        <v/>
      </c>
      <c r="D366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6" s="3" t="str">
        <f>IF(PaymentSchedule3[[#This Row],[PMT NO]]&lt;&gt;"",ScheduledPayment,"")</f>
        <v/>
      </c>
      <c r="F366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6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6" s="3" t="str">
        <f>IF(PaymentSchedule3[[#This Row],[PMT NO]]&lt;&gt;"",PaymentSchedule3[[#This Row],[TOTAL PAYMENT]]-PaymentSchedule3[[#This Row],[INTEREST]],"")</f>
        <v/>
      </c>
      <c r="I366" s="3" t="str">
        <f>IF(PaymentSchedule3[[#This Row],[PMT NO]]&lt;&gt;"",PaymentSchedule3[[#This Row],[BEGINNING BALANCE]]*(InterestRate/PaymentsPerYear),"")</f>
        <v/>
      </c>
      <c r="J366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6" s="3" t="str">
        <f>IF(PaymentSchedule3[[#This Row],[PMT NO]]&lt;&gt;"",SUM(INDEX(PaymentSchedule3[INTEREST],1,1):PaymentSchedule3[[#This Row],[INTEREST]]),"")</f>
        <v/>
      </c>
    </row>
    <row r="367" spans="2:11" x14ac:dyDescent="0.25">
      <c r="B367" s="5" t="str">
        <f>IF(LoanIsGood,IF(ROW()-ROW(PaymentSchedule3[[#Headers],[PMT NO]])&gt;ScheduledNumberOfPayments,"",ROW()-ROW(PaymentSchedule3[[#Headers],[PMT NO]])),"")</f>
        <v/>
      </c>
      <c r="C367" s="4" t="str">
        <f>IF(PaymentSchedule3[[#This Row],[PMT NO]]&lt;&gt;"",EOMONTH(LoanStartDate,ROW(PaymentSchedule3[[#This Row],[PMT NO]])-ROW(PaymentSchedule3[[#Headers],[PMT NO]])-2)+DAY(LoanStartDate),"")</f>
        <v/>
      </c>
      <c r="D367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7" s="3" t="str">
        <f>IF(PaymentSchedule3[[#This Row],[PMT NO]]&lt;&gt;"",ScheduledPayment,"")</f>
        <v/>
      </c>
      <c r="F367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7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7" s="3" t="str">
        <f>IF(PaymentSchedule3[[#This Row],[PMT NO]]&lt;&gt;"",PaymentSchedule3[[#This Row],[TOTAL PAYMENT]]-PaymentSchedule3[[#This Row],[INTEREST]],"")</f>
        <v/>
      </c>
      <c r="I367" s="3" t="str">
        <f>IF(PaymentSchedule3[[#This Row],[PMT NO]]&lt;&gt;"",PaymentSchedule3[[#This Row],[BEGINNING BALANCE]]*(InterestRate/PaymentsPerYear),"")</f>
        <v/>
      </c>
      <c r="J367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7" s="3" t="str">
        <f>IF(PaymentSchedule3[[#This Row],[PMT NO]]&lt;&gt;"",SUM(INDEX(PaymentSchedule3[INTEREST],1,1):PaymentSchedule3[[#This Row],[INTEREST]]),"")</f>
        <v/>
      </c>
    </row>
    <row r="368" spans="2:11" x14ac:dyDescent="0.25">
      <c r="B368" s="5" t="str">
        <f>IF(LoanIsGood,IF(ROW()-ROW(PaymentSchedule3[[#Headers],[PMT NO]])&gt;ScheduledNumberOfPayments,"",ROW()-ROW(PaymentSchedule3[[#Headers],[PMT NO]])),"")</f>
        <v/>
      </c>
      <c r="C368" s="4" t="str">
        <f>IF(PaymentSchedule3[[#This Row],[PMT NO]]&lt;&gt;"",EOMONTH(LoanStartDate,ROW(PaymentSchedule3[[#This Row],[PMT NO]])-ROW(PaymentSchedule3[[#Headers],[PMT NO]])-2)+DAY(LoanStartDate),"")</f>
        <v/>
      </c>
      <c r="D368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8" s="3" t="str">
        <f>IF(PaymentSchedule3[[#This Row],[PMT NO]]&lt;&gt;"",ScheduledPayment,"")</f>
        <v/>
      </c>
      <c r="F368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8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8" s="3" t="str">
        <f>IF(PaymentSchedule3[[#This Row],[PMT NO]]&lt;&gt;"",PaymentSchedule3[[#This Row],[TOTAL PAYMENT]]-PaymentSchedule3[[#This Row],[INTEREST]],"")</f>
        <v/>
      </c>
      <c r="I368" s="3" t="str">
        <f>IF(PaymentSchedule3[[#This Row],[PMT NO]]&lt;&gt;"",PaymentSchedule3[[#This Row],[BEGINNING BALANCE]]*(InterestRate/PaymentsPerYear),"")</f>
        <v/>
      </c>
      <c r="J368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8" s="3" t="str">
        <f>IF(PaymentSchedule3[[#This Row],[PMT NO]]&lt;&gt;"",SUM(INDEX(PaymentSchedule3[INTEREST],1,1):PaymentSchedule3[[#This Row],[INTEREST]]),"")</f>
        <v/>
      </c>
    </row>
    <row r="369" spans="2:11" x14ac:dyDescent="0.25">
      <c r="B369" s="5" t="str">
        <f>IF(LoanIsGood,IF(ROW()-ROW(PaymentSchedule3[[#Headers],[PMT NO]])&gt;ScheduledNumberOfPayments,"",ROW()-ROW(PaymentSchedule3[[#Headers],[PMT NO]])),"")</f>
        <v/>
      </c>
      <c r="C369" s="4" t="str">
        <f>IF(PaymentSchedule3[[#This Row],[PMT NO]]&lt;&gt;"",EOMONTH(LoanStartDate,ROW(PaymentSchedule3[[#This Row],[PMT NO]])-ROW(PaymentSchedule3[[#Headers],[PMT NO]])-2)+DAY(LoanStartDate),"")</f>
        <v/>
      </c>
      <c r="D369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69" s="3" t="str">
        <f>IF(PaymentSchedule3[[#This Row],[PMT NO]]&lt;&gt;"",ScheduledPayment,"")</f>
        <v/>
      </c>
      <c r="F369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69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69" s="3" t="str">
        <f>IF(PaymentSchedule3[[#This Row],[PMT NO]]&lt;&gt;"",PaymentSchedule3[[#This Row],[TOTAL PAYMENT]]-PaymentSchedule3[[#This Row],[INTEREST]],"")</f>
        <v/>
      </c>
      <c r="I369" s="3" t="str">
        <f>IF(PaymentSchedule3[[#This Row],[PMT NO]]&lt;&gt;"",PaymentSchedule3[[#This Row],[BEGINNING BALANCE]]*(InterestRate/PaymentsPerYear),"")</f>
        <v/>
      </c>
      <c r="J369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69" s="3" t="str">
        <f>IF(PaymentSchedule3[[#This Row],[PMT NO]]&lt;&gt;"",SUM(INDEX(PaymentSchedule3[INTEREST],1,1):PaymentSchedule3[[#This Row],[INTEREST]]),"")</f>
        <v/>
      </c>
    </row>
    <row r="370" spans="2:11" x14ac:dyDescent="0.25">
      <c r="B370" s="5" t="str">
        <f>IF(LoanIsGood,IF(ROW()-ROW(PaymentSchedule3[[#Headers],[PMT NO]])&gt;ScheduledNumberOfPayments,"",ROW()-ROW(PaymentSchedule3[[#Headers],[PMT NO]])),"")</f>
        <v/>
      </c>
      <c r="C370" s="4" t="str">
        <f>IF(PaymentSchedule3[[#This Row],[PMT NO]]&lt;&gt;"",EOMONTH(LoanStartDate,ROW(PaymentSchedule3[[#This Row],[PMT NO]])-ROW(PaymentSchedule3[[#Headers],[PMT NO]])-2)+DAY(LoanStartDate),"")</f>
        <v/>
      </c>
      <c r="D370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70" s="3" t="str">
        <f>IF(PaymentSchedule3[[#This Row],[PMT NO]]&lt;&gt;"",ScheduledPayment,"")</f>
        <v/>
      </c>
      <c r="F370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70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70" s="3" t="str">
        <f>IF(PaymentSchedule3[[#This Row],[PMT NO]]&lt;&gt;"",PaymentSchedule3[[#This Row],[TOTAL PAYMENT]]-PaymentSchedule3[[#This Row],[INTEREST]],"")</f>
        <v/>
      </c>
      <c r="I370" s="3" t="str">
        <f>IF(PaymentSchedule3[[#This Row],[PMT NO]]&lt;&gt;"",PaymentSchedule3[[#This Row],[BEGINNING BALANCE]]*(InterestRate/PaymentsPerYear),"")</f>
        <v/>
      </c>
      <c r="J370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70" s="3" t="str">
        <f>IF(PaymentSchedule3[[#This Row],[PMT NO]]&lt;&gt;"",SUM(INDEX(PaymentSchedule3[INTEREST],1,1):PaymentSchedule3[[#This Row],[INTEREST]]),"")</f>
        <v/>
      </c>
    </row>
    <row r="371" spans="2:11" x14ac:dyDescent="0.25">
      <c r="B371" s="5" t="str">
        <f>IF(LoanIsGood,IF(ROW()-ROW(PaymentSchedule3[[#Headers],[PMT NO]])&gt;ScheduledNumberOfPayments,"",ROW()-ROW(PaymentSchedule3[[#Headers],[PMT NO]])),"")</f>
        <v/>
      </c>
      <c r="C371" s="4" t="str">
        <f>IF(PaymentSchedule3[[#This Row],[PMT NO]]&lt;&gt;"",EOMONTH(LoanStartDate,ROW(PaymentSchedule3[[#This Row],[PMT NO]])-ROW(PaymentSchedule3[[#Headers],[PMT NO]])-2)+DAY(LoanStartDate),"")</f>
        <v/>
      </c>
      <c r="D371" s="3" t="str">
        <f>IF(PaymentSchedule3[[#This Row],[PMT NO]]&lt;&gt;"",IF(ROW()-ROW(PaymentSchedule3[[#Headers],[BEGINNING BALANCE]])=1,LoanAmount,INDEX(PaymentSchedule3[ENDING BALANCE],ROW()-ROW(PaymentSchedule3[[#Headers],[BEGINNING BALANCE]])-1)),"")</f>
        <v/>
      </c>
      <c r="E371" s="3" t="str">
        <f>IF(PaymentSchedule3[[#This Row],[PMT NO]]&lt;&gt;"",ScheduledPayment,"")</f>
        <v/>
      </c>
      <c r="F371" s="3" t="str">
        <f>IF(PaymentSchedule3[[#This Row],[PMT NO]]&lt;&gt;"",IF(PaymentSchedule3[[#This Row],[SCHEDULED PAYMENT]]+ExtraPayments&lt;PaymentSchedule3[[#This Row],[BEGINNING BALANCE]],ExtraPayments,IF(PaymentSchedule3[[#This Row],[BEGINNING BALANCE]]-PaymentSchedule3[[#This Row],[SCHEDULED PAYMENT]]&gt;0,PaymentSchedule3[[#This Row],[BEGINNING BALANCE]]-PaymentSchedule3[[#This Row],[SCHEDULED PAYMENT]],0)),"")</f>
        <v/>
      </c>
      <c r="G371" s="3" t="str">
        <f>IF(PaymentSchedule3[[#This Row],[PMT NO]]&lt;&gt;"",IF(PaymentSchedule3[[#This Row],[SCHEDULED PAYMENT]]+PaymentSchedule3[[#This Row],[EXTRA PAYMENT]]&lt;=PaymentSchedule3[[#This Row],[BEGINNING BALANCE]],PaymentSchedule3[[#This Row],[SCHEDULED PAYMENT]]+PaymentSchedule3[[#This Row],[EXTRA PAYMENT]],PaymentSchedule3[[#This Row],[BEGINNING BALANCE]]),"")</f>
        <v/>
      </c>
      <c r="H371" s="3" t="str">
        <f>IF(PaymentSchedule3[[#This Row],[PMT NO]]&lt;&gt;"",PaymentSchedule3[[#This Row],[TOTAL PAYMENT]]-PaymentSchedule3[[#This Row],[INTEREST]],"")</f>
        <v/>
      </c>
      <c r="I371" s="3" t="str">
        <f>IF(PaymentSchedule3[[#This Row],[PMT NO]]&lt;&gt;"",PaymentSchedule3[[#This Row],[BEGINNING BALANCE]]*(InterestRate/PaymentsPerYear),"")</f>
        <v/>
      </c>
      <c r="J371" s="3" t="str">
        <f>IF(PaymentSchedule3[[#This Row],[PMT NO]]&lt;&gt;"",IF(PaymentSchedule3[[#This Row],[SCHEDULED PAYMENT]]+PaymentSchedule3[[#This Row],[EXTRA PAYMENT]]&lt;=PaymentSchedule3[[#This Row],[BEGINNING BALANCE]],PaymentSchedule3[[#This Row],[BEGINNING BALANCE]]-PaymentSchedule3[[#This Row],[PRINCIPAL]],0),"")</f>
        <v/>
      </c>
      <c r="K371" s="3" t="str">
        <f>IF(PaymentSchedule3[[#This Row],[PMT NO]]&lt;&gt;"",SUM(INDEX(PaymentSchedule3[INTEREST],1,1):PaymentSchedule3[[#This Row],[INTEREST]]),"")</f>
        <v/>
      </c>
    </row>
  </sheetData>
  <mergeCells count="12">
    <mergeCell ref="C9:D9"/>
    <mergeCell ref="C3:D3"/>
    <mergeCell ref="G3:H3"/>
    <mergeCell ref="C4:D4"/>
    <mergeCell ref="G4:H4"/>
    <mergeCell ref="C5:D5"/>
    <mergeCell ref="G5:H5"/>
    <mergeCell ref="C6:D6"/>
    <mergeCell ref="G6:H6"/>
    <mergeCell ref="C7:D7"/>
    <mergeCell ref="G7:H7"/>
    <mergeCell ref="C8:D8"/>
  </mergeCells>
  <conditionalFormatting sqref="B12:K371">
    <cfRule type="expression" dxfId="1" priority="2">
      <formula>($B12="")+(($D12=0)*($F12=0))</formula>
    </cfRule>
  </conditionalFormatting>
  <conditionalFormatting sqref="M12:M131">
    <cfRule type="expression" dxfId="0" priority="1">
      <formula>($B12="")+(($D12=0)*($F12=0))</formula>
    </cfRule>
  </conditionalFormatting>
  <dataValidations count="26">
    <dataValidation allowBlank="1" showInputMessage="1" showErrorMessage="1" prompt="Enter Loan Amount in this cell" sqref="E3" xr:uid="{00000000-0002-0000-0300-000000000000}"/>
    <dataValidation allowBlank="1" showInputMessage="1" showErrorMessage="1" prompt="Enter interest rate to be paid annually in this cell" sqref="E4" xr:uid="{00000000-0002-0000-0300-000001000000}"/>
    <dataValidation allowBlank="1" showInputMessage="1" showErrorMessage="1" prompt="Enter loan period in years in this cell" sqref="E5" xr:uid="{00000000-0002-0000-0300-000002000000}"/>
    <dataValidation allowBlank="1" showInputMessage="1" showErrorMessage="1" prompt="Enter the number of payments to be made in a year in this cell" sqref="E6" xr:uid="{00000000-0002-0000-0300-000003000000}"/>
    <dataValidation allowBlank="1" showInputMessage="1" showErrorMessage="1" prompt="Enter the start date of loan in this cell" sqref="E7" xr:uid="{00000000-0002-0000-0300-000004000000}"/>
    <dataValidation allowBlank="1" showInputMessage="1" showErrorMessage="1" prompt="Enter the amount of extra payment in this cell" sqref="E9" xr:uid="{00000000-0002-0000-0300-000005000000}"/>
    <dataValidation allowBlank="1" showInputMessage="1" showErrorMessage="1" prompt="Automatically calculated total interest" sqref="I7" xr:uid="{00000000-0002-0000-0300-000006000000}"/>
    <dataValidation allowBlank="1" showInputMessage="1" showErrorMessage="1" prompt="Automatically updated scheduled payment amount" sqref="I3" xr:uid="{00000000-0002-0000-0300-000007000000}"/>
    <dataValidation allowBlank="1" showInputMessage="1" showErrorMessage="1" prompt="Automatically updated scheduled number of payments" sqref="I4" xr:uid="{00000000-0002-0000-0300-000008000000}"/>
    <dataValidation allowBlank="1" showInputMessage="1" showErrorMessage="1" prompt="Automatically updated actual number of payments" sqref="I5" xr:uid="{00000000-0002-0000-0300-000009000000}"/>
    <dataValidation allowBlank="1" showInputMessage="1" showErrorMessage="1" prompt="This workbook produces a loan amortization schedule that calculates total interest and total payments &amp; includes the option for extra payments" sqref="A1" xr:uid="{00000000-0002-0000-0300-00000A000000}"/>
    <dataValidation allowBlank="1" showInputMessage="1" showErrorMessage="1" prompt="Enter loan values in cells E3 to E7 and E9. Description of each loan value is in column C. Payment Schedule table starting in cell B11 will automatically update" sqref="C2" xr:uid="{00000000-0002-0000-0300-00000B000000}"/>
    <dataValidation allowBlank="1" showInputMessage="1" showErrorMessage="1" prompt="Loan Summary fields from I3 to I7 are automatically adjusted based on the values entered. Enter the Lender's name in I9" sqref="G2" xr:uid="{00000000-0002-0000-03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00000000-0002-0000-0300-00000D000000}"/>
    <dataValidation allowBlank="1" showInputMessage="1" showErrorMessage="1" prompt="Automatically updated total early payments" sqref="I6" xr:uid="{00000000-0002-0000-0300-00000E000000}"/>
    <dataValidation allowBlank="1" showInputMessage="1" showErrorMessage="1" prompt="Payment number is automatically updated in this column" sqref="B11" xr:uid="{00000000-0002-0000-0300-00000F000000}"/>
    <dataValidation allowBlank="1" showInputMessage="1" showErrorMessage="1" prompt="Payment date is automatically updated in this column" sqref="C11" xr:uid="{00000000-0002-0000-0300-000010000000}"/>
    <dataValidation allowBlank="1" showInputMessage="1" showErrorMessage="1" prompt="Beginning balance is automatically updated in this column" sqref="D11" xr:uid="{00000000-0002-0000-0300-000011000000}"/>
    <dataValidation allowBlank="1" showInputMessage="1" showErrorMessage="1" prompt="Scheduled payment is automatically updated in this column" sqref="E11" xr:uid="{00000000-0002-0000-0300-000012000000}"/>
    <dataValidation allowBlank="1" showInputMessage="1" showErrorMessage="1" prompt="Extra payment is automatically updated in this column" sqref="F11" xr:uid="{00000000-0002-0000-0300-000013000000}"/>
    <dataValidation allowBlank="1" showInputMessage="1" showErrorMessage="1" prompt="Total payment is automatically updated in this column" sqref="G11" xr:uid="{00000000-0002-0000-0300-000014000000}"/>
    <dataValidation allowBlank="1" showInputMessage="1" showErrorMessage="1" prompt="Principal is automatically updated in this column" sqref="H11" xr:uid="{00000000-0002-0000-0300-000015000000}"/>
    <dataValidation allowBlank="1" showInputMessage="1" showErrorMessage="1" prompt="Interest is automatically updated in this column" sqref="I11" xr:uid="{00000000-0002-0000-0300-000016000000}"/>
    <dataValidation allowBlank="1" showInputMessage="1" showErrorMessage="1" prompt="Ending balance is automatically updated in this column" sqref="J11" xr:uid="{00000000-0002-0000-0300-000017000000}"/>
    <dataValidation allowBlank="1" showInputMessage="1" showErrorMessage="1" prompt="Cumulative interest is automatically updated in this column" sqref="K11 M11" xr:uid="{00000000-0002-0000-0300-000018000000}"/>
    <dataValidation allowBlank="1" showInputMessage="1" showErrorMessage="1" prompt="Enter the name of the lender in this cell" sqref="H9:I9" xr:uid="{00000000-0002-0000-0300-000019000000}"/>
  </dataValidations>
  <printOptions horizontalCentered="1"/>
  <pageMargins left="0.4" right="0.4" top="0.4" bottom="0.5" header="0.3" footer="0.3"/>
  <pageSetup scale="78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3D3B29C77BA54586EF0D027E704BA7" ma:contentTypeVersion="24" ma:contentTypeDescription="" ma:contentTypeScope="" ma:versionID="beab0c7d033b1e460064736fae86c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2023-12-21T08:00:00+00:00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Lakeland Village Water Company, Inc.</CaseCompanyNames>
    <Nickname xmlns="http://schemas.microsoft.com/sharepoint/v3" xsi:nil="true"/>
    <DocketNumber xmlns="dc463f71-b30c-4ab2-9473-d307f9d35888">231047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98BD2A-2964-4CA5-927C-616A782ED57A}"/>
</file>

<file path=customXml/itemProps2.xml><?xml version="1.0" encoding="utf-8"?>
<ds:datastoreItem xmlns:ds="http://schemas.openxmlformats.org/officeDocument/2006/customXml" ds:itemID="{78C5D397-03BB-4914-81EB-AC200029038D}"/>
</file>

<file path=customXml/itemProps3.xml><?xml version="1.0" encoding="utf-8"?>
<ds:datastoreItem xmlns:ds="http://schemas.openxmlformats.org/officeDocument/2006/customXml" ds:itemID="{2939EA65-0E8F-47BE-BF5E-57A0B71B89F6}"/>
</file>

<file path=customXml/itemProps4.xml><?xml version="1.0" encoding="utf-8"?>
<ds:datastoreItem xmlns:ds="http://schemas.openxmlformats.org/officeDocument/2006/customXml" ds:itemID="{BA789CCB-4B18-49E4-BA34-9F82458B68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Inputs</vt:lpstr>
      <vt:lpstr>Per Customer</vt:lpstr>
      <vt:lpstr>Surcharge Amort Sch</vt:lpstr>
      <vt:lpstr>GRC Impact Estimate</vt:lpstr>
      <vt:lpstr>'GRC Impact Estimate'!ColumnTitle1</vt:lpstr>
      <vt:lpstr>ColumnTitle1</vt:lpstr>
      <vt:lpstr>'GRC Impact Estimate'!End_Bal</vt:lpstr>
      <vt:lpstr>End_Bal</vt:lpstr>
      <vt:lpstr>'GRC Impact Estimate'!ExtraPayments</vt:lpstr>
      <vt:lpstr>ExtraPayments</vt:lpstr>
      <vt:lpstr>'GRC Impact Estimate'!InterestRate</vt:lpstr>
      <vt:lpstr>InterestRate</vt:lpstr>
      <vt:lpstr>'GRC Impact Estimate'!LenderName</vt:lpstr>
      <vt:lpstr>LenderName</vt:lpstr>
      <vt:lpstr>'GRC Impact Estimate'!LoanAmount</vt:lpstr>
      <vt:lpstr>LoanAmount</vt:lpstr>
      <vt:lpstr>'GRC Impact Estimate'!LoanPeriod</vt:lpstr>
      <vt:lpstr>LoanPeriod</vt:lpstr>
      <vt:lpstr>'GRC Impact Estimate'!LoanStartDate</vt:lpstr>
      <vt:lpstr>LoanStartDate</vt:lpstr>
      <vt:lpstr>'GRC Impact Estimate'!PaymentsPerYear</vt:lpstr>
      <vt:lpstr>PaymentsPerYear</vt:lpstr>
      <vt:lpstr>'GRC Impact Estimate'!Print_Titles</vt:lpstr>
      <vt:lpstr>'Surcharge Amort Sch'!Print_Titles</vt:lpstr>
      <vt:lpstr>'GRC Impact Estimate'!RowTitleRegion1..E9</vt:lpstr>
      <vt:lpstr>RowTitleRegion1..E9</vt:lpstr>
      <vt:lpstr>'GRC Impact Estimate'!RowTitleRegion2..I7</vt:lpstr>
      <vt:lpstr>RowTitleRegion2..I7</vt:lpstr>
      <vt:lpstr>'GRC Impact Estimate'!RowTitleRegion3..E9</vt:lpstr>
      <vt:lpstr>RowTitleRegion3..E9</vt:lpstr>
      <vt:lpstr>'GRC Impact Estimate'!RowTitleRegion4..H9</vt:lpstr>
      <vt:lpstr>RowTitleRegion4..H9</vt:lpstr>
      <vt:lpstr>'GRC Impact Estimate'!ScheduledNumberOfPayments</vt:lpstr>
      <vt:lpstr>ScheduledNumberOfPayments</vt:lpstr>
      <vt:lpstr>'GRC Impact Estimate'!ScheduledPayment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Sharbono, Benjamin (UTC)</dc:creator>
  <cp:lastModifiedBy>Booth, Avery (UTC)</cp:lastModifiedBy>
  <dcterms:created xsi:type="dcterms:W3CDTF">2021-11-02T23:57:48Z</dcterms:created>
  <dcterms:modified xsi:type="dcterms:W3CDTF">2023-12-26T22:36:20Z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0x0101006E56B4D1795A2E4DB2F0B01679ED314A00E43D3B29C77BA54586EF0D027E704BA7</vt:lpwstr>
  </property>
  <property fmtid="{D5CDD505-2E9C-101B-9397-08002B2CF9AE}" pid="3" name="_docset_NoMedatataSyncRequired">
    <vt:lpwstr>False</vt:lpwstr>
  </property>
</Properties>
</file>