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LeMay\Commodity Credit\2186 GH\Commodity Price Adjust 1-1-2024\"/>
    </mc:Choice>
  </mc:AlternateContent>
  <xr:revisionPtr revIDLastSave="0" documentId="13_ncr:1_{060C7341-C82E-4C78-A35A-16C3544F87D9}" xr6:coauthVersionLast="47" xr6:coauthVersionMax="47" xr10:uidLastSave="{00000000-0000-0000-0000-000000000000}"/>
  <bookViews>
    <workbookView xWindow="-120" yWindow="-120" windowWidth="29040" windowHeight="15840" firstSheet="2" xr2:uid="{00000000-000D-0000-FFFF-FFFF00000000}"/>
  </bookViews>
  <sheets>
    <sheet name="Gray's Harbor CPA Eff. 1.1.2024" sheetId="7" r:id="rId1"/>
    <sheet name="Gray's Harbor CPA Eff. 1.1.2023" sheetId="6" r:id="rId2"/>
    <sheet name="Gray's Harbor CPA Eff. 1.1.2022" sheetId="5" r:id="rId3"/>
    <sheet name="Gray's Harbor CPA Eff. 1.1.2021" sheetId="4" r:id="rId4"/>
    <sheet name="Gray's Harbor CPA Eff. 1.1.2020" sheetId="3" r:id="rId5"/>
    <sheet name="Gray's Harbor CPA Eff. 7.1.19" sheetId="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BREMAIR_COST_of_SERVICE_STUDY" localSheetId="3">#REF!</definedName>
    <definedName name="BREMAIR_COST_of_SERVICE_STUDY" localSheetId="2">#REF!</definedName>
    <definedName name="BREMAIR_COST_of_SERVICE_STUDY" localSheetId="1">#REF!</definedName>
    <definedName name="BREMAIR_COST_of_SERVICE_STUDY" localSheetId="0">#REF!</definedName>
    <definedName name="BREMAIR_COST_of_SERVICE_STUDY">#REF!</definedName>
    <definedName name="_xlnm.Print_Area" localSheetId="3">'Gray''s Harbor CPA Eff. 1.1.2021'!$A$1:$P$30</definedName>
    <definedName name="_xlnm.Print_Area" localSheetId="2">'Gray''s Harbor CPA Eff. 1.1.2022'!$A$1:$P$29</definedName>
    <definedName name="_xlnm.Print_Area" localSheetId="1">'Gray''s Harbor CPA Eff. 1.1.2023'!$A$1:$P$30</definedName>
    <definedName name="_xlnm.Print_Area" localSheetId="0">'Gray''s Harbor CPA Eff. 1.1.2024'!$A$1:$P$30</definedName>
    <definedName name="_xlnm.Print_Area" localSheetId="5">'Gray''s Harbor CPA Eff. 7.1.19'!$A$1:$K$30</definedName>
    <definedName name="_xlnm.Print_Titles" localSheetId="3">'Gray''s Harbor CPA Eff. 1.1.2021'!$A:$A,'Gray''s Harbor CPA Eff. 1.1.2021'!$2:$6</definedName>
    <definedName name="_xlnm.Print_Titles" localSheetId="2">'Gray''s Harbor CPA Eff. 1.1.2022'!$A:$A,'Gray''s Harbor CPA Eff. 1.1.2022'!$2:$6</definedName>
    <definedName name="_xlnm.Print_Titles" localSheetId="1">'Gray''s Harbor CPA Eff. 1.1.2023'!$A:$A,'Gray''s Harbor CPA Eff. 1.1.2023'!$2:$6</definedName>
    <definedName name="_xlnm.Print_Titles" localSheetId="0">'Gray''s Harbor CPA Eff. 1.1.2024'!$A:$A,'Gray''s Harbor CPA Eff. 1.1.2024'!$2:$6</definedName>
    <definedName name="_xlnm.Print_Titles" localSheetId="5">'Gray''s Harbor CPA Eff. 7.1.19'!$A:$A,'Gray''s Harbor CPA Eff. 7.1.19'!$2:$6</definedName>
    <definedName name="Print1" localSheetId="3">#REF!</definedName>
    <definedName name="Print1" localSheetId="2">#REF!</definedName>
    <definedName name="Print1" localSheetId="1">#REF!</definedName>
    <definedName name="Print1" localSheetId="0">#REF!</definedName>
    <definedName name="Print1">#REF!</definedName>
    <definedName name="Print2" localSheetId="3">#REF!</definedName>
    <definedName name="Print2" localSheetId="2">#REF!</definedName>
    <definedName name="Print2" localSheetId="1">#REF!</definedName>
    <definedName name="Print2" localSheetId="0">#REF!</definedName>
    <definedName name="Print2">#REF!</definedName>
  </definedNames>
  <calcPr calcId="191029" iterate="1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G20" i="7" s="1"/>
  <c r="H20" i="7" s="1"/>
  <c r="I20" i="7" s="1"/>
  <c r="J20" i="7" s="1"/>
  <c r="K20" i="7" s="1"/>
  <c r="L20" i="7" s="1"/>
  <c r="M20" i="7" s="1"/>
  <c r="E20" i="7"/>
  <c r="D20" i="7"/>
  <c r="N24" i="6" l="1"/>
  <c r="N25" i="6"/>
  <c r="C21" i="6" l="1"/>
  <c r="B19" i="6"/>
  <c r="E21" i="4"/>
  <c r="F21" i="4"/>
  <c r="G21" i="4"/>
  <c r="E15" i="4"/>
  <c r="E19" i="4"/>
  <c r="D21" i="6"/>
  <c r="D15" i="6"/>
  <c r="D22" i="6"/>
  <c r="B22" i="6"/>
  <c r="N22" i="6"/>
  <c r="B21" i="6" l="1"/>
  <c r="B20" i="7" l="1"/>
  <c r="M17" i="7" l="1"/>
  <c r="M21" i="7" s="1"/>
  <c r="L17" i="7"/>
  <c r="L21" i="7" s="1"/>
  <c r="K17" i="7"/>
  <c r="J17" i="7"/>
  <c r="J21" i="7" s="1"/>
  <c r="I17" i="7"/>
  <c r="H17" i="7"/>
  <c r="G17" i="7"/>
  <c r="F17" i="7"/>
  <c r="E17" i="7"/>
  <c r="D17" i="7"/>
  <c r="D21" i="7" s="1"/>
  <c r="C17" i="7"/>
  <c r="B17" i="7"/>
  <c r="B21" i="7" s="1"/>
  <c r="M12" i="7"/>
  <c r="L12" i="7"/>
  <c r="K12" i="7"/>
  <c r="J12" i="7"/>
  <c r="I12" i="7"/>
  <c r="H12" i="7"/>
  <c r="G12" i="7"/>
  <c r="F12" i="7"/>
  <c r="E12" i="7"/>
  <c r="D12" i="7"/>
  <c r="C12" i="7"/>
  <c r="B12" i="7"/>
  <c r="M9" i="7"/>
  <c r="L9" i="7"/>
  <c r="K9" i="7"/>
  <c r="J9" i="7"/>
  <c r="I9" i="7"/>
  <c r="H9" i="7"/>
  <c r="G9" i="7"/>
  <c r="F9" i="7"/>
  <c r="E9" i="7"/>
  <c r="D9" i="7"/>
  <c r="C9" i="7"/>
  <c r="B9" i="7"/>
  <c r="N24" i="5" l="1"/>
  <c r="C20" i="7"/>
  <c r="B15" i="7" l="1"/>
  <c r="H21" i="7"/>
  <c r="I21" i="7"/>
  <c r="K21" i="7"/>
  <c r="G21" i="7"/>
  <c r="F21" i="7"/>
  <c r="E21" i="7"/>
  <c r="C21" i="7"/>
  <c r="C22" i="7" s="1"/>
  <c r="L15" i="7"/>
  <c r="L22" i="7" s="1"/>
  <c r="K15" i="7"/>
  <c r="K19" i="7" s="1"/>
  <c r="J15" i="7"/>
  <c r="I15" i="7"/>
  <c r="I19" i="7" s="1"/>
  <c r="H15" i="7"/>
  <c r="H19" i="7" s="1"/>
  <c r="G15" i="7"/>
  <c r="G19" i="7" s="1"/>
  <c r="F15" i="7"/>
  <c r="F19" i="7" s="1"/>
  <c r="E15" i="7"/>
  <c r="E19" i="7" s="1"/>
  <c r="D15" i="7"/>
  <c r="C15" i="7"/>
  <c r="C19" i="7" s="1"/>
  <c r="C6" i="7"/>
  <c r="D6" i="7" s="1"/>
  <c r="E6" i="7" s="1"/>
  <c r="F6" i="7" s="1"/>
  <c r="G6" i="7" s="1"/>
  <c r="H6" i="7" s="1"/>
  <c r="I6" i="7" s="1"/>
  <c r="J6" i="7" s="1"/>
  <c r="K6" i="7" s="1"/>
  <c r="L6" i="7" s="1"/>
  <c r="M6" i="7" s="1"/>
  <c r="E22" i="7" l="1"/>
  <c r="D19" i="7"/>
  <c r="D22" i="7"/>
  <c r="B19" i="7"/>
  <c r="B22" i="7"/>
  <c r="L19" i="7"/>
  <c r="K22" i="7"/>
  <c r="J19" i="7"/>
  <c r="J22" i="7"/>
  <c r="H22" i="7"/>
  <c r="N9" i="7"/>
  <c r="Q9" i="7" s="1"/>
  <c r="M15" i="7"/>
  <c r="G22" i="7"/>
  <c r="F22" i="7"/>
  <c r="I22" i="7"/>
  <c r="N17" i="7"/>
  <c r="Q17" i="7" s="1"/>
  <c r="M17" i="6"/>
  <c r="L17" i="6"/>
  <c r="K17" i="6"/>
  <c r="J17" i="6"/>
  <c r="I17" i="6"/>
  <c r="H17" i="6"/>
  <c r="G17" i="6"/>
  <c r="F17" i="6"/>
  <c r="E17" i="6"/>
  <c r="D17" i="6"/>
  <c r="C17" i="6"/>
  <c r="B17" i="6"/>
  <c r="M12" i="6"/>
  <c r="L12" i="6"/>
  <c r="K12" i="6"/>
  <c r="J12" i="6"/>
  <c r="I12" i="6"/>
  <c r="H12" i="6"/>
  <c r="G12" i="6"/>
  <c r="F12" i="6"/>
  <c r="E12" i="6"/>
  <c r="D12" i="6"/>
  <c r="C12" i="6"/>
  <c r="B12" i="6"/>
  <c r="M9" i="6"/>
  <c r="L9" i="6"/>
  <c r="K9" i="6"/>
  <c r="J9" i="6"/>
  <c r="I9" i="6"/>
  <c r="H9" i="6"/>
  <c r="G9" i="6"/>
  <c r="F9" i="6"/>
  <c r="E9" i="6"/>
  <c r="D9" i="6"/>
  <c r="C9" i="6"/>
  <c r="B9" i="6"/>
  <c r="M19" i="7" l="1"/>
  <c r="M22" i="7"/>
  <c r="N22" i="7" s="1"/>
  <c r="N15" i="7"/>
  <c r="Q15" i="7" s="1"/>
  <c r="D19" i="6"/>
  <c r="L15" i="6"/>
  <c r="L19" i="6" s="1"/>
  <c r="K15" i="6"/>
  <c r="K19" i="6" s="1"/>
  <c r="J15" i="6"/>
  <c r="J19" i="6" s="1"/>
  <c r="I15" i="6"/>
  <c r="I19" i="6" s="1"/>
  <c r="H15" i="6"/>
  <c r="H19" i="6" s="1"/>
  <c r="C15" i="6"/>
  <c r="C19" i="6" s="1"/>
  <c r="B15" i="6"/>
  <c r="C6" i="6"/>
  <c r="D6" i="6" s="1"/>
  <c r="E6" i="6" s="1"/>
  <c r="F6" i="6" s="1"/>
  <c r="G6" i="6" s="1"/>
  <c r="H6" i="6" s="1"/>
  <c r="I6" i="6" s="1"/>
  <c r="J6" i="6" s="1"/>
  <c r="K6" i="6" s="1"/>
  <c r="L6" i="6" s="1"/>
  <c r="M6" i="6" s="1"/>
  <c r="N24" i="7" l="1"/>
  <c r="Q22" i="7"/>
  <c r="N25" i="7"/>
  <c r="E15" i="6"/>
  <c r="E19" i="6" s="1"/>
  <c r="N17" i="6"/>
  <c r="Q17" i="6" s="1"/>
  <c r="G15" i="6"/>
  <c r="G19" i="6" s="1"/>
  <c r="M15" i="6"/>
  <c r="M19" i="6" s="1"/>
  <c r="F15" i="6"/>
  <c r="F19" i="6" s="1"/>
  <c r="N9" i="6"/>
  <c r="Q9" i="6" s="1"/>
  <c r="C17" i="5"/>
  <c r="D17" i="5"/>
  <c r="E17" i="5"/>
  <c r="F17" i="5"/>
  <c r="G17" i="5"/>
  <c r="H17" i="5"/>
  <c r="I17" i="5"/>
  <c r="J17" i="5"/>
  <c r="K17" i="5"/>
  <c r="L17" i="5"/>
  <c r="M17" i="5"/>
  <c r="B17" i="5"/>
  <c r="C12" i="5"/>
  <c r="D12" i="5"/>
  <c r="E12" i="5"/>
  <c r="F12" i="5"/>
  <c r="G12" i="5"/>
  <c r="H12" i="5"/>
  <c r="I12" i="5"/>
  <c r="J12" i="5"/>
  <c r="K12" i="5"/>
  <c r="L12" i="5"/>
  <c r="M12" i="5"/>
  <c r="B12" i="5"/>
  <c r="C9" i="5"/>
  <c r="C15" i="5" s="1"/>
  <c r="C19" i="5" s="1"/>
  <c r="D9" i="5"/>
  <c r="D15" i="5" s="1"/>
  <c r="D19" i="5" s="1"/>
  <c r="E9" i="5"/>
  <c r="F9" i="5"/>
  <c r="G9" i="5"/>
  <c r="H9" i="5"/>
  <c r="I9" i="5"/>
  <c r="J9" i="5"/>
  <c r="J15" i="5" s="1"/>
  <c r="K9" i="5"/>
  <c r="K15" i="5" s="1"/>
  <c r="K19" i="5" s="1"/>
  <c r="L9" i="5"/>
  <c r="L15" i="5" s="1"/>
  <c r="L19" i="5" s="1"/>
  <c r="M9" i="5"/>
  <c r="B9" i="5"/>
  <c r="B15" i="5"/>
  <c r="C6" i="5"/>
  <c r="D6" i="5" s="1"/>
  <c r="E6" i="5" s="1"/>
  <c r="F6" i="5" s="1"/>
  <c r="G6" i="5" s="1"/>
  <c r="H6" i="5" s="1"/>
  <c r="I6" i="5" s="1"/>
  <c r="J6" i="5" s="1"/>
  <c r="K6" i="5" s="1"/>
  <c r="L6" i="5" s="1"/>
  <c r="M6" i="5" s="1"/>
  <c r="N26" i="7" l="1"/>
  <c r="N15" i="6"/>
  <c r="G15" i="5"/>
  <c r="G19" i="5" s="1"/>
  <c r="J19" i="5"/>
  <c r="I15" i="5"/>
  <c r="I19" i="5" s="1"/>
  <c r="F15" i="5"/>
  <c r="F19" i="5" s="1"/>
  <c r="H15" i="5"/>
  <c r="H19" i="5" s="1"/>
  <c r="M15" i="5"/>
  <c r="M19" i="5" s="1"/>
  <c r="E15" i="5"/>
  <c r="E19" i="5" s="1"/>
  <c r="N17" i="5"/>
  <c r="Q17" i="5" s="1"/>
  <c r="N9" i="5"/>
  <c r="Q9" i="5" s="1"/>
  <c r="B19" i="5"/>
  <c r="Q15" i="6" l="1"/>
  <c r="N15" i="5"/>
  <c r="C17" i="4"/>
  <c r="D17" i="4"/>
  <c r="E17" i="4"/>
  <c r="F17" i="4"/>
  <c r="G17" i="4"/>
  <c r="H17" i="4"/>
  <c r="I17" i="4"/>
  <c r="J17" i="4"/>
  <c r="K17" i="4"/>
  <c r="L17" i="4"/>
  <c r="M17" i="4"/>
  <c r="B17" i="4"/>
  <c r="C12" i="4"/>
  <c r="D12" i="4"/>
  <c r="E12" i="4"/>
  <c r="F12" i="4"/>
  <c r="G12" i="4"/>
  <c r="H12" i="4"/>
  <c r="I12" i="4"/>
  <c r="J12" i="4"/>
  <c r="K12" i="4"/>
  <c r="L12" i="4"/>
  <c r="M12" i="4"/>
  <c r="B12" i="4"/>
  <c r="C9" i="4"/>
  <c r="D9" i="4"/>
  <c r="E9" i="4"/>
  <c r="F9" i="4"/>
  <c r="G9" i="4"/>
  <c r="H9" i="4"/>
  <c r="I9" i="4"/>
  <c r="J9" i="4"/>
  <c r="K9" i="4"/>
  <c r="L9" i="4"/>
  <c r="M9" i="4"/>
  <c r="B9" i="4"/>
  <c r="C6" i="4"/>
  <c r="D6" i="4" s="1"/>
  <c r="E6" i="4" s="1"/>
  <c r="F6" i="4" s="1"/>
  <c r="G6" i="4" s="1"/>
  <c r="H6" i="4" s="1"/>
  <c r="I6" i="4" s="1"/>
  <c r="J6" i="4" s="1"/>
  <c r="K6" i="4" s="1"/>
  <c r="L6" i="4" s="1"/>
  <c r="M6" i="4" s="1"/>
  <c r="M20" i="6" l="1"/>
  <c r="M21" i="6" s="1"/>
  <c r="M22" i="6" s="1"/>
  <c r="L20" i="6"/>
  <c r="L21" i="6" s="1"/>
  <c r="L22" i="6" s="1"/>
  <c r="K20" i="6"/>
  <c r="K21" i="6" s="1"/>
  <c r="K22" i="6" s="1"/>
  <c r="J20" i="6"/>
  <c r="J21" i="6" s="1"/>
  <c r="J22" i="6" s="1"/>
  <c r="I20" i="6"/>
  <c r="I21" i="6" s="1"/>
  <c r="I22" i="6" s="1"/>
  <c r="H20" i="6"/>
  <c r="H21" i="6" s="1"/>
  <c r="H22" i="6" s="1"/>
  <c r="G20" i="6"/>
  <c r="G21" i="6" s="1"/>
  <c r="G22" i="6" s="1"/>
  <c r="F20" i="6"/>
  <c r="F21" i="6" s="1"/>
  <c r="F22" i="6" s="1"/>
  <c r="E20" i="6"/>
  <c r="E21" i="6" s="1"/>
  <c r="E22" i="6" s="1"/>
  <c r="D20" i="6"/>
  <c r="Q15" i="5"/>
  <c r="N17" i="4"/>
  <c r="P17" i="4" s="1"/>
  <c r="J15" i="4"/>
  <c r="B15" i="4"/>
  <c r="M15" i="4"/>
  <c r="L15" i="4"/>
  <c r="I15" i="4"/>
  <c r="H15" i="4"/>
  <c r="G15" i="4"/>
  <c r="F15" i="4"/>
  <c r="D15" i="4"/>
  <c r="N9" i="4"/>
  <c r="G19" i="4" l="1"/>
  <c r="M19" i="4"/>
  <c r="D19" i="4"/>
  <c r="H19" i="4"/>
  <c r="I19" i="4"/>
  <c r="J19" i="4"/>
  <c r="F19" i="4"/>
  <c r="L19" i="4"/>
  <c r="K15" i="4"/>
  <c r="C15" i="4"/>
  <c r="B19" i="4"/>
  <c r="C19" i="4" l="1"/>
  <c r="K19" i="4"/>
  <c r="N15" i="4"/>
  <c r="N24" i="4" s="1"/>
  <c r="E20" i="5" l="1"/>
  <c r="E21" i="5" s="1"/>
  <c r="M20" i="5"/>
  <c r="L20" i="5"/>
  <c r="L21" i="5" s="1"/>
  <c r="F20" i="5"/>
  <c r="F21" i="5" s="1"/>
  <c r="D20" i="5"/>
  <c r="D21" i="5" s="1"/>
  <c r="G20" i="5"/>
  <c r="G21" i="5" s="1"/>
  <c r="J20" i="5"/>
  <c r="J21" i="5" s="1"/>
  <c r="H20" i="5"/>
  <c r="H21" i="5" s="1"/>
  <c r="I20" i="5"/>
  <c r="I21" i="5" s="1"/>
  <c r="K20" i="5"/>
  <c r="K21" i="5" s="1"/>
  <c r="C17" i="3"/>
  <c r="D17" i="3"/>
  <c r="E17" i="3"/>
  <c r="F17" i="3"/>
  <c r="G17" i="3"/>
  <c r="B17" i="3"/>
  <c r="C12" i="3"/>
  <c r="D12" i="3"/>
  <c r="E12" i="3"/>
  <c r="F12" i="3"/>
  <c r="G12" i="3"/>
  <c r="B12" i="3"/>
  <c r="C9" i="3"/>
  <c r="D9" i="3"/>
  <c r="E9" i="3"/>
  <c r="F9" i="3"/>
  <c r="G9" i="3"/>
  <c r="G15" i="3" s="1"/>
  <c r="G19" i="3" s="1"/>
  <c r="B9" i="3"/>
  <c r="B15" i="3" s="1"/>
  <c r="C6" i="3"/>
  <c r="D6" i="3" s="1"/>
  <c r="E6" i="3" s="1"/>
  <c r="F6" i="3" s="1"/>
  <c r="G6" i="3" s="1"/>
  <c r="M21" i="5" l="1"/>
  <c r="B20" i="6"/>
  <c r="C20" i="6"/>
  <c r="C22" i="6" s="1"/>
  <c r="H17" i="3"/>
  <c r="D15" i="3"/>
  <c r="C15" i="3"/>
  <c r="C19" i="3" s="1"/>
  <c r="D19" i="3"/>
  <c r="E15" i="3"/>
  <c r="E19" i="3" s="1"/>
  <c r="F15" i="3"/>
  <c r="F19" i="3" s="1"/>
  <c r="B19" i="3"/>
  <c r="H9" i="3"/>
  <c r="H24" i="3" l="1"/>
  <c r="H15" i="3"/>
  <c r="N26" i="6" l="1"/>
  <c r="N28" i="7" s="1"/>
  <c r="N29" i="7" s="1"/>
  <c r="Q22" i="6"/>
  <c r="I20" i="4"/>
  <c r="I21" i="4" s="1"/>
  <c r="K20" i="4"/>
  <c r="K21" i="4" s="1"/>
  <c r="E20" i="4"/>
  <c r="F20" i="4"/>
  <c r="J20" i="4"/>
  <c r="J21" i="4" s="1"/>
  <c r="D20" i="4"/>
  <c r="D21" i="4" s="1"/>
  <c r="L20" i="4"/>
  <c r="L21" i="4" s="1"/>
  <c r="M20" i="4"/>
  <c r="G20" i="4"/>
  <c r="H20" i="4"/>
  <c r="H21" i="4" s="1"/>
  <c r="C20" i="1"/>
  <c r="B20" i="1"/>
  <c r="P29" i="7" l="1"/>
  <c r="N30" i="7"/>
  <c r="B20" i="5"/>
  <c r="B21" i="5" s="1"/>
  <c r="C20" i="5"/>
  <c r="C21" i="5" s="1"/>
  <c r="M21" i="4"/>
  <c r="G20" i="1"/>
  <c r="F20" i="1"/>
  <c r="E20" i="1"/>
  <c r="D20" i="1"/>
  <c r="N21" i="5" l="1"/>
  <c r="C20" i="3"/>
  <c r="C21" i="3" s="1"/>
  <c r="B20" i="3"/>
  <c r="B21" i="3" s="1"/>
  <c r="H28" i="1"/>
  <c r="N23" i="5" l="1"/>
  <c r="N25" i="5" s="1"/>
  <c r="N28" i="6" s="1"/>
  <c r="N29" i="6" s="1"/>
  <c r="Q21" i="5"/>
  <c r="C6" i="1"/>
  <c r="D6" i="1" s="1"/>
  <c r="E6" i="1" s="1"/>
  <c r="F6" i="1" s="1"/>
  <c r="G6" i="1" s="1"/>
  <c r="G17" i="1"/>
  <c r="F17" i="1"/>
  <c r="E17" i="1"/>
  <c r="D17" i="1"/>
  <c r="C17" i="1"/>
  <c r="B17" i="1"/>
  <c r="G12" i="1"/>
  <c r="F12" i="1"/>
  <c r="E12" i="1"/>
  <c r="D12" i="1"/>
  <c r="C12" i="1"/>
  <c r="B12" i="1"/>
  <c r="G9" i="1"/>
  <c r="F9" i="1"/>
  <c r="E9" i="1"/>
  <c r="D9" i="1"/>
  <c r="C9" i="1"/>
  <c r="B9" i="1"/>
  <c r="P29" i="6" l="1"/>
  <c r="N30" i="6"/>
  <c r="H17" i="1"/>
  <c r="H9" i="1" l="1"/>
  <c r="G15" i="1" l="1"/>
  <c r="F15" i="1"/>
  <c r="F19" i="1" s="1"/>
  <c r="E15" i="1"/>
  <c r="E19" i="1" s="1"/>
  <c r="D15" i="1"/>
  <c r="D19" i="1" s="1"/>
  <c r="C15" i="1"/>
  <c r="C19" i="1" s="1"/>
  <c r="B15" i="1"/>
  <c r="B19" i="1" l="1"/>
  <c r="B21" i="1" s="1"/>
  <c r="H24" i="1"/>
  <c r="H15" i="1"/>
  <c r="G19" i="1"/>
  <c r="G21" i="1" s="1"/>
  <c r="F21" i="1"/>
  <c r="E21" i="1"/>
  <c r="D21" i="1"/>
  <c r="C21" i="1"/>
  <c r="G20" i="3" l="1"/>
  <c r="F20" i="3"/>
  <c r="F21" i="3" s="1"/>
  <c r="D20" i="3"/>
  <c r="D21" i="3" s="1"/>
  <c r="E20" i="3"/>
  <c r="E21" i="3" s="1"/>
  <c r="H21" i="1"/>
  <c r="G21" i="3" l="1"/>
  <c r="C20" i="4"/>
  <c r="C21" i="4" s="1"/>
  <c r="B20" i="4"/>
  <c r="B21" i="4" s="1"/>
  <c r="N21" i="4" s="1"/>
  <c r="N23" i="4" s="1"/>
  <c r="N25" i="4" s="1"/>
  <c r="N27" i="5" s="1"/>
  <c r="N28" i="5" s="1"/>
  <c r="H21" i="3"/>
  <c r="H23" i="3" s="1"/>
  <c r="H25" i="3" s="1"/>
  <c r="N27" i="4" s="1"/>
  <c r="N28" i="4" s="1"/>
  <c r="H23" i="1"/>
  <c r="N29" i="5" l="1"/>
  <c r="P28" i="5"/>
  <c r="N29" i="4"/>
  <c r="P28" i="4"/>
  <c r="H26" i="1"/>
  <c r="H27" i="3" s="1"/>
  <c r="H28" i="3" s="1"/>
  <c r="H29" i="3" l="1"/>
  <c r="J28" i="3"/>
  <c r="H29" i="1"/>
  <c r="J29" i="1" l="1"/>
  <c r="H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Garland</author>
  </authors>
  <commentList>
    <comment ref="H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two because we will be paying back over 12 months instead of 6.</t>
        </r>
      </text>
    </comment>
  </commentList>
</comments>
</file>

<file path=xl/sharedStrings.xml><?xml version="1.0" encoding="utf-8"?>
<sst xmlns="http://schemas.openxmlformats.org/spreadsheetml/2006/main" count="142" uniqueCount="46">
  <si>
    <t>Gray's Harbor Disposal</t>
  </si>
  <si>
    <t>Total</t>
  </si>
  <si>
    <t>Tons</t>
  </si>
  <si>
    <t>Co-Mingled</t>
  </si>
  <si>
    <t>Revenue</t>
  </si>
  <si>
    <t>Customers</t>
  </si>
  <si>
    <t>Actual Earned</t>
  </si>
  <si>
    <t>Projected Earned</t>
  </si>
  <si>
    <t>Commodity Credit Calculation</t>
  </si>
  <si>
    <t>(Under)/Over Earned</t>
  </si>
  <si>
    <t>Harold LeMay Enterprises, Inc. G-98</t>
  </si>
  <si>
    <t xml:space="preserve">Market Value/Ton </t>
  </si>
  <si>
    <t>Over/(Under) Earned:</t>
  </si>
  <si>
    <t>6 Month Average:</t>
  </si>
  <si>
    <t>Change:</t>
  </si>
  <si>
    <t>New Commodity (Debit)/Credit:</t>
  </si>
  <si>
    <t>Old (Debit)/Credit:</t>
  </si>
  <si>
    <t>Revenue Impact:</t>
  </si>
  <si>
    <t>Effective 7/1/2019</t>
  </si>
  <si>
    <t>12-Month Revenue Impact:</t>
  </si>
  <si>
    <t>True-Up From TG-180436</t>
  </si>
  <si>
    <t>Effective 7/1/2020</t>
  </si>
  <si>
    <t>Effective 1/1/2021</t>
  </si>
  <si>
    <t>12 Month Average:</t>
  </si>
  <si>
    <t>New Commodity Debit/(Credit):</t>
  </si>
  <si>
    <t>Old Debit/(Credit):</t>
  </si>
  <si>
    <t>Rounding difference on Projected Earned amounts</t>
  </si>
  <si>
    <t>Detail reviewed monthly amounts on Pacific, checked these to the Pacific filing - amts match</t>
  </si>
  <si>
    <t>Reasonable</t>
  </si>
  <si>
    <t>Effective 1/1/2022</t>
  </si>
  <si>
    <t>ok per JE</t>
  </si>
  <si>
    <t>12 Month Average Commodity PRice:</t>
  </si>
  <si>
    <t>Effective 1/1/2023</t>
  </si>
  <si>
    <t>Commingle</t>
  </si>
  <si>
    <t>Market Value/Ton Revenue (Expense)</t>
  </si>
  <si>
    <t>Earned Revenue (Expense)</t>
  </si>
  <si>
    <t>Actual Earned Revenue (Expense/Customer)</t>
  </si>
  <si>
    <t>Projected Earned Revenue (Expense/Customer)</t>
  </si>
  <si>
    <t>Projected Earned Revenue (Expense)</t>
  </si>
  <si>
    <t>Due From (To) Customers</t>
  </si>
  <si>
    <t>12-Month rolling cost/(benefit) of material sales/customer:</t>
  </si>
  <si>
    <t>Effective 1/1/2024</t>
  </si>
  <si>
    <t>Earned Revenue (Expense)/Customer</t>
  </si>
  <si>
    <t>Projected Revenue (Expense)</t>
  </si>
  <si>
    <t>12-Month rolling cost/(benefit) of material sales/customer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</si>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</sst>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0.0%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4"/>
      <name val="Helv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14996795556505021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 applyNumberFormat="0" applyBorder="0" applyAlignment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Border="0" applyAlignment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41" fontId="1" fillId="0" borderId="0"/>
    <xf numFmtId="41" fontId="1" fillId="0" borderId="0"/>
    <xf numFmtId="41" fontId="1" fillId="0" borderId="0"/>
    <xf numFmtId="41" fontId="1" fillId="0" borderId="0"/>
    <xf numFmtId="0" fontId="12" fillId="13" borderId="0" applyNumberFormat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0" fontId="13" fillId="14" borderId="5" applyNumberFormat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4" fillId="0" borderId="0"/>
    <xf numFmtId="0" fontId="14" fillId="0" borderId="0"/>
    <xf numFmtId="0" fontId="14" fillId="0" borderId="0"/>
    <xf numFmtId="0" fontId="15" fillId="15" borderId="1" applyAlignment="0">
      <alignment horizontal="right"/>
      <protection locked="0"/>
    </xf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6" fillId="16" borderId="0">
      <alignment horizontal="right"/>
      <protection locked="0"/>
    </xf>
    <xf numFmtId="2" fontId="16" fillId="16" borderId="0">
      <alignment horizontal="right"/>
      <protection locked="0"/>
    </xf>
    <xf numFmtId="0" fontId="17" fillId="17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3" fontId="23" fillId="18" borderId="0">
      <protection locked="0"/>
    </xf>
    <xf numFmtId="4" fontId="23" fillId="18" borderId="0">
      <protection locked="0"/>
    </xf>
    <xf numFmtId="0" fontId="24" fillId="0" borderId="9" applyNumberFormat="0" applyFill="0" applyAlignment="0" applyProtection="0"/>
    <xf numFmtId="0" fontId="25" fillId="7" borderId="0" applyNumberFormat="0" applyBorder="0" applyAlignment="0" applyProtection="0"/>
    <xf numFmtId="43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9" borderId="10" applyNumberFormat="0" applyFont="0" applyAlignment="0" applyProtection="0"/>
    <xf numFmtId="169" fontId="27" fillId="0" borderId="0" applyNumberFormat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ont="0" applyFill="0" applyBorder="0" applyAlignment="0" applyProtection="0">
      <alignment horizontal="left"/>
    </xf>
    <xf numFmtId="0" fontId="29" fillId="0" borderId="4">
      <alignment horizont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0" fillId="0" borderId="11" applyNumberFormat="0" applyFill="0" applyAlignment="0" applyProtection="0"/>
    <xf numFmtId="0" fontId="1" fillId="0" borderId="0"/>
    <xf numFmtId="0" fontId="10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24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7" borderId="0" applyNumberFormat="0" applyBorder="0" applyAlignment="0" applyProtection="0"/>
    <xf numFmtId="0" fontId="11" fillId="8" borderId="0" applyNumberFormat="0" applyBorder="0" applyAlignment="0" applyProtection="0"/>
    <xf numFmtId="0" fontId="13" fillId="5" borderId="5" applyNumberFormat="0" applyAlignment="0" applyProtection="0"/>
    <xf numFmtId="0" fontId="36" fillId="30" borderId="1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4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3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13"/>
    <xf numFmtId="0" fontId="37" fillId="0" borderId="0" applyNumberFormat="0" applyFill="0" applyBorder="0" applyAlignment="0" applyProtection="0"/>
    <xf numFmtId="0" fontId="1" fillId="0" borderId="0"/>
    <xf numFmtId="0" fontId="39" fillId="0" borderId="14" applyNumberFormat="0" applyFill="0" applyAlignment="0" applyProtection="0"/>
    <xf numFmtId="0" fontId="40" fillId="0" borderId="7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42" fillId="20" borderId="5" applyNumberFormat="0" applyAlignment="0" applyProtection="0"/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43" fillId="31" borderId="13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9" fillId="0" borderId="0"/>
    <xf numFmtId="0" fontId="4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49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4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>
      <alignment wrapText="1"/>
    </xf>
    <xf numFmtId="0" fontId="1" fillId="0" borderId="0">
      <alignment wrapText="1"/>
    </xf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wrapText="1"/>
    </xf>
    <xf numFmtId="0" fontId="9" fillId="0" borderId="0"/>
    <xf numFmtId="0" fontId="9" fillId="0" borderId="0"/>
    <xf numFmtId="0" fontId="4" fillId="0" borderId="0"/>
    <xf numFmtId="0" fontId="1" fillId="0" borderId="0">
      <alignment wrapText="1"/>
    </xf>
    <xf numFmtId="0" fontId="4" fillId="0" borderId="0"/>
    <xf numFmtId="0" fontId="1" fillId="0" borderId="0">
      <alignment wrapText="1"/>
    </xf>
    <xf numFmtId="0" fontId="4" fillId="0" borderId="0"/>
    <xf numFmtId="0" fontId="1" fillId="0" borderId="0">
      <alignment wrapText="1"/>
    </xf>
    <xf numFmtId="0" fontId="32" fillId="0" borderId="0"/>
    <xf numFmtId="0" fontId="3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wrapText="1"/>
    </xf>
    <xf numFmtId="0" fontId="9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0" fillId="19" borderId="10" applyNumberFormat="0" applyFont="0" applyAlignment="0" applyProtection="0"/>
    <xf numFmtId="0" fontId="9" fillId="3" borderId="3" applyNumberFormat="0" applyFont="0" applyAlignment="0" applyProtection="0"/>
    <xf numFmtId="0" fontId="4" fillId="19" borderId="10" applyNumberFormat="0" applyFont="0" applyAlignment="0" applyProtection="0"/>
    <xf numFmtId="0" fontId="51" fillId="33" borderId="16" applyBorder="0">
      <alignment horizontal="centerContinuous"/>
    </xf>
    <xf numFmtId="0" fontId="44" fillId="34" borderId="17" applyBorder="0">
      <alignment horizontal="centerContinuous"/>
    </xf>
    <xf numFmtId="0" fontId="45" fillId="5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>
      <alignment vertical="top"/>
    </xf>
    <xf numFmtId="0" fontId="26" fillId="0" borderId="0"/>
    <xf numFmtId="0" fontId="26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 applyNumberFormat="0" applyBorder="0" applyAlignment="0"/>
    <xf numFmtId="0" fontId="4" fillId="0" borderId="0" applyNumberFormat="0" applyBorder="0" applyAlignment="0"/>
    <xf numFmtId="0" fontId="26" fillId="0" borderId="13"/>
    <xf numFmtId="0" fontId="26" fillId="0" borderId="13"/>
    <xf numFmtId="0" fontId="46" fillId="32" borderId="0"/>
    <xf numFmtId="0" fontId="47" fillId="32" borderId="0"/>
    <xf numFmtId="0" fontId="48" fillId="0" borderId="0" applyNumberFormat="0" applyFill="0" applyBorder="0" applyAlignment="0" applyProtection="0"/>
    <xf numFmtId="0" fontId="1" fillId="0" borderId="0"/>
    <xf numFmtId="0" fontId="30" fillId="0" borderId="19" applyNumberFormat="0" applyFill="0" applyAlignment="0" applyProtection="0"/>
    <xf numFmtId="0" fontId="43" fillId="0" borderId="20"/>
    <xf numFmtId="0" fontId="43" fillId="0" borderId="20"/>
    <xf numFmtId="0" fontId="43" fillId="0" borderId="13"/>
    <xf numFmtId="0" fontId="43" fillId="0" borderId="13"/>
    <xf numFmtId="0" fontId="38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4" fillId="0" borderId="0">
      <alignment vertical="top"/>
    </xf>
    <xf numFmtId="0" fontId="4" fillId="0" borderId="0"/>
    <xf numFmtId="9" fontId="4" fillId="0" borderId="0" applyFont="0" applyFill="0" applyBorder="0" applyAlignment="0" applyProtection="0">
      <alignment vertical="top"/>
    </xf>
    <xf numFmtId="0" fontId="4" fillId="0" borderId="0"/>
    <xf numFmtId="0" fontId="9" fillId="0" borderId="0"/>
    <xf numFmtId="0" fontId="49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2" fillId="0" borderId="0" xfId="3" applyFont="1"/>
    <xf numFmtId="0" fontId="3" fillId="0" borderId="0" xfId="3" applyFont="1"/>
    <xf numFmtId="164" fontId="1" fillId="0" borderId="0" xfId="1" applyNumberFormat="1" applyFont="1" applyFill="1" applyBorder="1"/>
    <xf numFmtId="164" fontId="1" fillId="0" borderId="0" xfId="1" applyNumberFormat="1" applyFont="1"/>
    <xf numFmtId="0" fontId="1" fillId="0" borderId="0" xfId="3"/>
    <xf numFmtId="0" fontId="1" fillId="0" borderId="0" xfId="4" applyAlignment="1">
      <alignment horizontal="center"/>
    </xf>
    <xf numFmtId="0" fontId="1" fillId="0" borderId="0" xfId="3" applyAlignment="1">
      <alignment horizontal="center"/>
    </xf>
    <xf numFmtId="17" fontId="5" fillId="0" borderId="0" xfId="3" quotePrefix="1" applyNumberFormat="1" applyFont="1" applyAlignment="1">
      <alignment horizontal="center"/>
    </xf>
    <xf numFmtId="0" fontId="5" fillId="0" borderId="0" xfId="3" applyFont="1" applyAlignment="1">
      <alignment horizontal="center"/>
    </xf>
    <xf numFmtId="165" fontId="1" fillId="0" borderId="0" xfId="1" applyNumberFormat="1" applyFont="1" applyFill="1" applyBorder="1"/>
    <xf numFmtId="165" fontId="1" fillId="0" borderId="0" xfId="1" applyNumberFormat="1" applyFont="1"/>
    <xf numFmtId="165" fontId="1" fillId="0" borderId="0" xfId="3" applyNumberFormat="1" applyAlignment="1">
      <alignment horizontal="center"/>
    </xf>
    <xf numFmtId="0" fontId="5" fillId="0" borderId="0" xfId="3" applyFont="1" applyAlignment="1">
      <alignment horizontal="left"/>
    </xf>
    <xf numFmtId="17" fontId="1" fillId="0" borderId="0" xfId="3" quotePrefix="1" applyNumberFormat="1" applyAlignment="1">
      <alignment horizontal="center"/>
    </xf>
    <xf numFmtId="43" fontId="1" fillId="0" borderId="0" xfId="1" applyFont="1" applyFill="1" applyBorder="1"/>
    <xf numFmtId="4" fontId="1" fillId="0" borderId="0" xfId="1" applyNumberFormat="1" applyFont="1" applyFill="1" applyBorder="1"/>
    <xf numFmtId="4" fontId="1" fillId="0" borderId="0" xfId="1" applyNumberFormat="1" applyFont="1"/>
    <xf numFmtId="4" fontId="1" fillId="0" borderId="0" xfId="3" applyNumberFormat="1"/>
    <xf numFmtId="166" fontId="1" fillId="0" borderId="0" xfId="3" applyNumberFormat="1"/>
    <xf numFmtId="4" fontId="1" fillId="0" borderId="0" xfId="1" applyNumberFormat="1" applyFont="1" applyFill="1"/>
    <xf numFmtId="44" fontId="1" fillId="0" borderId="0" xfId="2" applyFont="1" applyFill="1" applyBorder="1"/>
    <xf numFmtId="43" fontId="1" fillId="0" borderId="0" xfId="3" applyNumberFormat="1"/>
    <xf numFmtId="164" fontId="1" fillId="0" borderId="0" xfId="3" applyNumberFormat="1"/>
    <xf numFmtId="3" fontId="1" fillId="0" borderId="0" xfId="3" applyNumberFormat="1"/>
    <xf numFmtId="0" fontId="5" fillId="0" borderId="0" xfId="3" applyFont="1"/>
    <xf numFmtId="17" fontId="1" fillId="0" borderId="0" xfId="3" applyNumberFormat="1"/>
    <xf numFmtId="168" fontId="1" fillId="0" borderId="0" xfId="3" applyNumberFormat="1"/>
    <xf numFmtId="3" fontId="1" fillId="0" borderId="0" xfId="1" applyNumberFormat="1" applyFont="1" applyFill="1" applyBorder="1"/>
    <xf numFmtId="7" fontId="1" fillId="0" borderId="0" xfId="1" applyNumberFormat="1" applyFont="1" applyFill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4" fontId="1" fillId="0" borderId="0" xfId="5" applyNumberFormat="1"/>
    <xf numFmtId="43" fontId="1" fillId="0" borderId="0" xfId="1" applyFont="1"/>
    <xf numFmtId="43" fontId="5" fillId="0" borderId="0" xfId="1" applyFont="1"/>
    <xf numFmtId="4" fontId="6" fillId="0" borderId="0" xfId="5" applyNumberFormat="1" applyFont="1"/>
    <xf numFmtId="4" fontId="5" fillId="0" borderId="0" xfId="5" applyNumberFormat="1" applyFont="1"/>
    <xf numFmtId="0" fontId="1" fillId="0" borderId="0" xfId="3" applyAlignment="1">
      <alignment horizontal="right"/>
    </xf>
    <xf numFmtId="3" fontId="5" fillId="0" borderId="0" xfId="1" applyNumberFormat="1" applyFont="1" applyFill="1" applyBorder="1"/>
    <xf numFmtId="37" fontId="1" fillId="0" borderId="0" xfId="3" applyNumberFormat="1"/>
    <xf numFmtId="164" fontId="1" fillId="0" borderId="0" xfId="3" applyNumberFormat="1" applyAlignment="1">
      <alignment horizontal="right"/>
    </xf>
    <xf numFmtId="43" fontId="5" fillId="0" borderId="0" xfId="1" applyFont="1" applyFill="1" applyBorder="1"/>
    <xf numFmtId="44" fontId="1" fillId="0" borderId="0" xfId="3" applyNumberFormat="1"/>
    <xf numFmtId="167" fontId="5" fillId="0" borderId="0" xfId="2" applyNumberFormat="1" applyFont="1" applyFill="1" applyBorder="1"/>
    <xf numFmtId="164" fontId="5" fillId="0" borderId="0" xfId="1" applyNumberFormat="1" applyFont="1" applyFill="1" applyBorder="1"/>
    <xf numFmtId="167" fontId="1" fillId="0" borderId="0" xfId="2" applyNumberFormat="1" applyFont="1" applyFill="1"/>
    <xf numFmtId="0" fontId="7" fillId="0" borderId="0" xfId="3" applyFont="1"/>
    <xf numFmtId="164" fontId="1" fillId="0" borderId="0" xfId="1" applyNumberFormat="1" applyFont="1" applyFill="1" applyBorder="1" applyAlignment="1">
      <alignment horizontal="right"/>
    </xf>
    <xf numFmtId="44" fontId="5" fillId="0" borderId="0" xfId="2" applyFont="1" applyFill="1" applyAlignment="1">
      <alignment horizontal="left"/>
    </xf>
    <xf numFmtId="44" fontId="5" fillId="0" borderId="0" xfId="2" applyFont="1" applyFill="1"/>
    <xf numFmtId="167" fontId="1" fillId="0" borderId="0" xfId="3" applyNumberFormat="1"/>
    <xf numFmtId="9" fontId="1" fillId="0" borderId="0" xfId="7" applyFont="1"/>
    <xf numFmtId="17" fontId="5" fillId="0" borderId="1" xfId="3" quotePrefix="1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164" fontId="5" fillId="0" borderId="0" xfId="1" applyNumberFormat="1" applyFont="1" applyFill="1" applyAlignment="1">
      <alignment horizontal="right"/>
    </xf>
    <xf numFmtId="167" fontId="1" fillId="0" borderId="0" xfId="2" applyNumberFormat="1" applyFont="1" applyFill="1" applyAlignment="1">
      <alignment horizontal="right"/>
    </xf>
    <xf numFmtId="3" fontId="1" fillId="0" borderId="1" xfId="1" applyNumberFormat="1" applyFont="1" applyFill="1" applyBorder="1"/>
    <xf numFmtId="17" fontId="5" fillId="0" borderId="0" xfId="9" applyNumberFormat="1" applyFont="1" applyAlignment="1">
      <alignment horizontal="center"/>
    </xf>
    <xf numFmtId="8" fontId="1" fillId="0" borderId="0" xfId="9" applyNumberFormat="1"/>
    <xf numFmtId="167" fontId="1" fillId="0" borderId="0" xfId="2" applyNumberFormat="1" applyFont="1" applyFill="1" applyBorder="1"/>
    <xf numFmtId="168" fontId="1" fillId="0" borderId="0" xfId="1" applyNumberFormat="1" applyFont="1" applyFill="1" applyBorder="1"/>
    <xf numFmtId="168" fontId="5" fillId="0" borderId="0" xfId="1" applyNumberFormat="1" applyFont="1" applyFill="1" applyBorder="1"/>
    <xf numFmtId="7" fontId="1" fillId="0" borderId="0" xfId="3" applyNumberFormat="1"/>
    <xf numFmtId="164" fontId="1" fillId="2" borderId="0" xfId="1" applyNumberFormat="1" applyFont="1" applyFill="1"/>
    <xf numFmtId="43" fontId="1" fillId="2" borderId="0" xfId="1" applyFont="1" applyFill="1"/>
    <xf numFmtId="167" fontId="1" fillId="2" borderId="0" xfId="2" applyNumberFormat="1" applyFont="1" applyFill="1"/>
    <xf numFmtId="168" fontId="7" fillId="0" borderId="0" xfId="3" applyNumberFormat="1" applyFont="1"/>
    <xf numFmtId="168" fontId="1" fillId="2" borderId="0" xfId="1" applyNumberFormat="1" applyFont="1" applyFill="1" applyBorder="1"/>
    <xf numFmtId="7" fontId="1" fillId="2" borderId="1" xfId="1" applyNumberFormat="1" applyFont="1" applyFill="1" applyBorder="1"/>
    <xf numFmtId="164" fontId="1" fillId="0" borderId="0" xfId="1" applyNumberFormat="1" applyFont="1" applyFill="1"/>
    <xf numFmtId="44" fontId="5" fillId="0" borderId="0" xfId="2" applyFont="1" applyFill="1" applyBorder="1"/>
    <xf numFmtId="8" fontId="1" fillId="0" borderId="0" xfId="2" applyNumberFormat="1" applyFont="1" applyFill="1"/>
    <xf numFmtId="43" fontId="1" fillId="0" borderId="0" xfId="1" applyFont="1" applyFill="1"/>
    <xf numFmtId="7" fontId="1" fillId="0" borderId="1" xfId="1" applyNumberFormat="1" applyFont="1" applyFill="1" applyBorder="1"/>
    <xf numFmtId="0" fontId="1" fillId="0" borderId="0" xfId="5" applyAlignment="1">
      <alignment horizontal="right"/>
    </xf>
    <xf numFmtId="4" fontId="1" fillId="0" borderId="0" xfId="1" applyNumberFormat="1" applyFont="1" applyAlignment="1">
      <alignment horizontal="right"/>
    </xf>
    <xf numFmtId="168" fontId="1" fillId="0" borderId="0" xfId="1" applyNumberFormat="1" applyFont="1" applyBorder="1"/>
    <xf numFmtId="168" fontId="5" fillId="0" borderId="0" xfId="1" applyNumberFormat="1" applyFont="1" applyBorder="1"/>
    <xf numFmtId="167" fontId="1" fillId="0" borderId="0" xfId="2" applyNumberFormat="1" applyFont="1" applyBorder="1"/>
    <xf numFmtId="44" fontId="1" fillId="0" borderId="1" xfId="2" applyFont="1" applyBorder="1"/>
    <xf numFmtId="43" fontId="1" fillId="0" borderId="0" xfId="1" applyFont="1" applyAlignment="1">
      <alignment horizontal="right"/>
    </xf>
    <xf numFmtId="44" fontId="1" fillId="0" borderId="1" xfId="1" applyNumberFormat="1" applyFont="1" applyFill="1" applyBorder="1"/>
    <xf numFmtId="44" fontId="1" fillId="0" borderId="0" xfId="2" applyFont="1" applyBorder="1"/>
    <xf numFmtId="44" fontId="5" fillId="0" borderId="0" xfId="2" applyFont="1" applyBorder="1"/>
    <xf numFmtId="0" fontId="5" fillId="0" borderId="0" xfId="1" applyNumberFormat="1" applyFont="1" applyFill="1"/>
    <xf numFmtId="44" fontId="1" fillId="2" borderId="0" xfId="1" applyNumberFormat="1" applyFont="1" applyFill="1" applyBorder="1"/>
    <xf numFmtId="5" fontId="1" fillId="0" borderId="1" xfId="1" applyNumberFormat="1" applyFont="1" applyFill="1" applyBorder="1"/>
    <xf numFmtId="44" fontId="1" fillId="2" borderId="0" xfId="2" applyFont="1" applyFill="1" applyBorder="1"/>
    <xf numFmtId="8" fontId="1" fillId="2" borderId="0" xfId="2" applyNumberFormat="1" applyFont="1" applyFill="1"/>
    <xf numFmtId="10" fontId="1" fillId="0" borderId="0" xfId="7" applyNumberFormat="1" applyFont="1"/>
    <xf numFmtId="167" fontId="5" fillId="0" borderId="21" xfId="2" applyNumberFormat="1" applyFont="1" applyFill="1" applyBorder="1"/>
    <xf numFmtId="165" fontId="5" fillId="0" borderId="0" xfId="1" applyNumberFormat="1" applyFont="1"/>
    <xf numFmtId="44" fontId="1" fillId="0" borderId="0" xfId="2" applyFont="1"/>
    <xf numFmtId="8" fontId="1" fillId="0" borderId="0" xfId="2" applyNumberFormat="1" applyFont="1" applyFill="1" applyBorder="1"/>
    <xf numFmtId="8" fontId="1" fillId="0" borderId="0" xfId="3" applyNumberFormat="1"/>
  </cellXfs>
  <cellStyles count="1515">
    <cellStyle name="20% - Accent1 2" xfId="15" xr:uid="{00000000-0005-0000-0000-000000000000}"/>
    <cellStyle name="20% - Accent1 3" xfId="137" xr:uid="{00000000-0005-0000-0000-000001000000}"/>
    <cellStyle name="20% - Accent2 2" xfId="138" xr:uid="{00000000-0005-0000-0000-000002000000}"/>
    <cellStyle name="20% - Accent3 2" xfId="139" xr:uid="{00000000-0005-0000-0000-000003000000}"/>
    <cellStyle name="20% - Accent4 2" xfId="16" xr:uid="{00000000-0005-0000-0000-000004000000}"/>
    <cellStyle name="20% - Accent4 3" xfId="140" xr:uid="{00000000-0005-0000-0000-000005000000}"/>
    <cellStyle name="20% - Accent5 2" xfId="141" xr:uid="{00000000-0005-0000-0000-000006000000}"/>
    <cellStyle name="20% - Accent6 2" xfId="142" xr:uid="{00000000-0005-0000-0000-000007000000}"/>
    <cellStyle name="40% - Accent1 2" xfId="17" xr:uid="{00000000-0005-0000-0000-000008000000}"/>
    <cellStyle name="40% - Accent1 3" xfId="143" xr:uid="{00000000-0005-0000-0000-000009000000}"/>
    <cellStyle name="40% - Accent2 2" xfId="144" xr:uid="{00000000-0005-0000-0000-00000A000000}"/>
    <cellStyle name="40% - Accent3 2" xfId="145" xr:uid="{00000000-0005-0000-0000-00000B000000}"/>
    <cellStyle name="40% - Accent4 2" xfId="18" xr:uid="{00000000-0005-0000-0000-00000C000000}"/>
    <cellStyle name="40% - Accent4 3" xfId="146" xr:uid="{00000000-0005-0000-0000-00000D000000}"/>
    <cellStyle name="40% - Accent5 2" xfId="19" xr:uid="{00000000-0005-0000-0000-00000E000000}"/>
    <cellStyle name="40% - Accent6 2" xfId="20" xr:uid="{00000000-0005-0000-0000-00000F000000}"/>
    <cellStyle name="40% - Accent6 3" xfId="147" xr:uid="{00000000-0005-0000-0000-000010000000}"/>
    <cellStyle name="60% - Accent1 2" xfId="21" xr:uid="{00000000-0005-0000-0000-000011000000}"/>
    <cellStyle name="60% - Accent1 3" xfId="148" xr:uid="{00000000-0005-0000-0000-000012000000}"/>
    <cellStyle name="60% - Accent2 2" xfId="22" xr:uid="{00000000-0005-0000-0000-000013000000}"/>
    <cellStyle name="60% - Accent3 2" xfId="23" xr:uid="{00000000-0005-0000-0000-000014000000}"/>
    <cellStyle name="60% - Accent3 3" xfId="149" xr:uid="{00000000-0005-0000-0000-000015000000}"/>
    <cellStyle name="60% - Accent4 2" xfId="24" xr:uid="{00000000-0005-0000-0000-000016000000}"/>
    <cellStyle name="60% - Accent4 3" xfId="150" xr:uid="{00000000-0005-0000-0000-000017000000}"/>
    <cellStyle name="60% - Accent5 2" xfId="25" xr:uid="{00000000-0005-0000-0000-000018000000}"/>
    <cellStyle name="60% - Accent6 2" xfId="151" xr:uid="{00000000-0005-0000-0000-000019000000}"/>
    <cellStyle name="Accent1 2" xfId="26" xr:uid="{00000000-0005-0000-0000-00001A000000}"/>
    <cellStyle name="Accent1 3" xfId="152" xr:uid="{00000000-0005-0000-0000-00001B000000}"/>
    <cellStyle name="Accent2 2" xfId="27" xr:uid="{00000000-0005-0000-0000-00001C000000}"/>
    <cellStyle name="Accent3 2" xfId="28" xr:uid="{00000000-0005-0000-0000-00001D000000}"/>
    <cellStyle name="Accent4 2" xfId="153" xr:uid="{00000000-0005-0000-0000-00001E000000}"/>
    <cellStyle name="Accent5 2" xfId="154" xr:uid="{00000000-0005-0000-0000-00001F000000}"/>
    <cellStyle name="Accent6 2" xfId="29" xr:uid="{00000000-0005-0000-0000-000020000000}"/>
    <cellStyle name="Accounting" xfId="30" xr:uid="{00000000-0005-0000-0000-000021000000}"/>
    <cellStyle name="Accounting 2" xfId="31" xr:uid="{00000000-0005-0000-0000-000022000000}"/>
    <cellStyle name="Accounting 3" xfId="32" xr:uid="{00000000-0005-0000-0000-000023000000}"/>
    <cellStyle name="Accounting_Thurston" xfId="33" xr:uid="{00000000-0005-0000-0000-000024000000}"/>
    <cellStyle name="Bad 2" xfId="34" xr:uid="{00000000-0005-0000-0000-000025000000}"/>
    <cellStyle name="Budget" xfId="35" xr:uid="{00000000-0005-0000-0000-000026000000}"/>
    <cellStyle name="Budget 2" xfId="36" xr:uid="{00000000-0005-0000-0000-000027000000}"/>
    <cellStyle name="Budget 3" xfId="37" xr:uid="{00000000-0005-0000-0000-000028000000}"/>
    <cellStyle name="Budget_Thurston" xfId="38" xr:uid="{00000000-0005-0000-0000-000029000000}"/>
    <cellStyle name="Calculation 2" xfId="39" xr:uid="{00000000-0005-0000-0000-00002A000000}"/>
    <cellStyle name="Calculation 3" xfId="155" xr:uid="{00000000-0005-0000-0000-00002B000000}"/>
    <cellStyle name="Check Cell 2" xfId="156" xr:uid="{00000000-0005-0000-0000-00002C000000}"/>
    <cellStyle name="Comma" xfId="1" builtinId="3"/>
    <cellStyle name="Comma 10" xfId="8" xr:uid="{00000000-0005-0000-0000-00002E000000}"/>
    <cellStyle name="Comma 10 2" xfId="1493" xr:uid="{00000000-0005-0000-0000-00002F000000}"/>
    <cellStyle name="Comma 11" xfId="40" xr:uid="{00000000-0005-0000-0000-000030000000}"/>
    <cellStyle name="Comma 12" xfId="41" xr:uid="{00000000-0005-0000-0000-000031000000}"/>
    <cellStyle name="Comma 13" xfId="42" xr:uid="{00000000-0005-0000-0000-000032000000}"/>
    <cellStyle name="Comma 14" xfId="43" xr:uid="{00000000-0005-0000-0000-000033000000}"/>
    <cellStyle name="Comma 15" xfId="44" xr:uid="{00000000-0005-0000-0000-000034000000}"/>
    <cellStyle name="Comma 16" xfId="45" xr:uid="{00000000-0005-0000-0000-000035000000}"/>
    <cellStyle name="Comma 17" xfId="157" xr:uid="{00000000-0005-0000-0000-000036000000}"/>
    <cellStyle name="Comma 17 2" xfId="158" xr:uid="{00000000-0005-0000-0000-000037000000}"/>
    <cellStyle name="Comma 17 3" xfId="159" xr:uid="{00000000-0005-0000-0000-000038000000}"/>
    <cellStyle name="Comma 17 4" xfId="160" xr:uid="{00000000-0005-0000-0000-000039000000}"/>
    <cellStyle name="Comma 18" xfId="161" xr:uid="{00000000-0005-0000-0000-00003A000000}"/>
    <cellStyle name="Comma 18 2" xfId="162" xr:uid="{00000000-0005-0000-0000-00003B000000}"/>
    <cellStyle name="Comma 18 3" xfId="163" xr:uid="{00000000-0005-0000-0000-00003C000000}"/>
    <cellStyle name="Comma 19" xfId="164" xr:uid="{00000000-0005-0000-0000-00003D000000}"/>
    <cellStyle name="Comma 19 2" xfId="165" xr:uid="{00000000-0005-0000-0000-00003E000000}"/>
    <cellStyle name="Comma 2" xfId="12" xr:uid="{00000000-0005-0000-0000-00003F000000}"/>
    <cellStyle name="Comma 2 2" xfId="46" xr:uid="{00000000-0005-0000-0000-000040000000}"/>
    <cellStyle name="Comma 2 2 2" xfId="166" xr:uid="{00000000-0005-0000-0000-000041000000}"/>
    <cellStyle name="Comma 2 2 3" xfId="167" xr:uid="{00000000-0005-0000-0000-000042000000}"/>
    <cellStyle name="Comma 2 3" xfId="47" xr:uid="{00000000-0005-0000-0000-000043000000}"/>
    <cellStyle name="Comma 2 3 2" xfId="168" xr:uid="{00000000-0005-0000-0000-000044000000}"/>
    <cellStyle name="Comma 2 4" xfId="169" xr:uid="{00000000-0005-0000-0000-000045000000}"/>
    <cellStyle name="Comma 3" xfId="48" xr:uid="{00000000-0005-0000-0000-000046000000}"/>
    <cellStyle name="Comma 3 2" xfId="49" xr:uid="{00000000-0005-0000-0000-000047000000}"/>
    <cellStyle name="Comma 3 2 2" xfId="50" xr:uid="{00000000-0005-0000-0000-000048000000}"/>
    <cellStyle name="Comma 3 3" xfId="51" xr:uid="{00000000-0005-0000-0000-000049000000}"/>
    <cellStyle name="Comma 3 3 2" xfId="170" xr:uid="{00000000-0005-0000-0000-00004A000000}"/>
    <cellStyle name="Comma 4" xfId="52" xr:uid="{00000000-0005-0000-0000-00004B000000}"/>
    <cellStyle name="Comma 4 2" xfId="53" xr:uid="{00000000-0005-0000-0000-00004C000000}"/>
    <cellStyle name="Comma 4 2 2" xfId="171" xr:uid="{00000000-0005-0000-0000-00004D000000}"/>
    <cellStyle name="Comma 4 2 2 2" xfId="172" xr:uid="{00000000-0005-0000-0000-00004E000000}"/>
    <cellStyle name="Comma 4 2 3" xfId="173" xr:uid="{00000000-0005-0000-0000-00004F000000}"/>
    <cellStyle name="Comma 4 2 3 2" xfId="174" xr:uid="{00000000-0005-0000-0000-000050000000}"/>
    <cellStyle name="Comma 4 2 3 3" xfId="175" xr:uid="{00000000-0005-0000-0000-000051000000}"/>
    <cellStyle name="Comma 4 2 4" xfId="176" xr:uid="{00000000-0005-0000-0000-000052000000}"/>
    <cellStyle name="Comma 4 2 4 2" xfId="177" xr:uid="{00000000-0005-0000-0000-000053000000}"/>
    <cellStyle name="Comma 4 2 4 3" xfId="178" xr:uid="{00000000-0005-0000-0000-000054000000}"/>
    <cellStyle name="Comma 4 2 5" xfId="179" xr:uid="{00000000-0005-0000-0000-000055000000}"/>
    <cellStyle name="Comma 4 2 5 2" xfId="180" xr:uid="{00000000-0005-0000-0000-000056000000}"/>
    <cellStyle name="Comma 4 2 5 3" xfId="181" xr:uid="{00000000-0005-0000-0000-000057000000}"/>
    <cellStyle name="Comma 4 2 6" xfId="182" xr:uid="{00000000-0005-0000-0000-000058000000}"/>
    <cellStyle name="Comma 4 2 6 2" xfId="183" xr:uid="{00000000-0005-0000-0000-000059000000}"/>
    <cellStyle name="Comma 4 2 6 3" xfId="184" xr:uid="{00000000-0005-0000-0000-00005A000000}"/>
    <cellStyle name="Comma 4 2 7" xfId="185" xr:uid="{00000000-0005-0000-0000-00005B000000}"/>
    <cellStyle name="Comma 4 2 7 2" xfId="186" xr:uid="{00000000-0005-0000-0000-00005C000000}"/>
    <cellStyle name="Comma 4 2 7 3" xfId="187" xr:uid="{00000000-0005-0000-0000-00005D000000}"/>
    <cellStyle name="Comma 4 2 8" xfId="188" xr:uid="{00000000-0005-0000-0000-00005E000000}"/>
    <cellStyle name="Comma 4 3" xfId="54" xr:uid="{00000000-0005-0000-0000-00005F000000}"/>
    <cellStyle name="Comma 4 3 2" xfId="189" xr:uid="{00000000-0005-0000-0000-000060000000}"/>
    <cellStyle name="Comma 4 3 2 2" xfId="190" xr:uid="{00000000-0005-0000-0000-000061000000}"/>
    <cellStyle name="Comma 4 3 3" xfId="191" xr:uid="{00000000-0005-0000-0000-000062000000}"/>
    <cellStyle name="Comma 4 3 3 2" xfId="192" xr:uid="{00000000-0005-0000-0000-000063000000}"/>
    <cellStyle name="Comma 4 3 3 3" xfId="193" xr:uid="{00000000-0005-0000-0000-000064000000}"/>
    <cellStyle name="Comma 4 3 4" xfId="194" xr:uid="{00000000-0005-0000-0000-000065000000}"/>
    <cellStyle name="Comma 4 3 4 2" xfId="195" xr:uid="{00000000-0005-0000-0000-000066000000}"/>
    <cellStyle name="Comma 4 3 4 3" xfId="196" xr:uid="{00000000-0005-0000-0000-000067000000}"/>
    <cellStyle name="Comma 4 3 5" xfId="197" xr:uid="{00000000-0005-0000-0000-000068000000}"/>
    <cellStyle name="Comma 4 4" xfId="55" xr:uid="{00000000-0005-0000-0000-000069000000}"/>
    <cellStyle name="Comma 4 4 2" xfId="198" xr:uid="{00000000-0005-0000-0000-00006A000000}"/>
    <cellStyle name="Comma 4 4 2 2" xfId="199" xr:uid="{00000000-0005-0000-0000-00006B000000}"/>
    <cellStyle name="Comma 4 4 3" xfId="200" xr:uid="{00000000-0005-0000-0000-00006C000000}"/>
    <cellStyle name="Comma 4 4 3 2" xfId="201" xr:uid="{00000000-0005-0000-0000-00006D000000}"/>
    <cellStyle name="Comma 4 4 3 3" xfId="202" xr:uid="{00000000-0005-0000-0000-00006E000000}"/>
    <cellStyle name="Comma 4 4 4" xfId="203" xr:uid="{00000000-0005-0000-0000-00006F000000}"/>
    <cellStyle name="Comma 4 4 4 2" xfId="204" xr:uid="{00000000-0005-0000-0000-000070000000}"/>
    <cellStyle name="Comma 4 4 4 3" xfId="205" xr:uid="{00000000-0005-0000-0000-000071000000}"/>
    <cellStyle name="Comma 4 4 5" xfId="206" xr:uid="{00000000-0005-0000-0000-000072000000}"/>
    <cellStyle name="Comma 4 5" xfId="56" xr:uid="{00000000-0005-0000-0000-000073000000}"/>
    <cellStyle name="Comma 4 5 2" xfId="207" xr:uid="{00000000-0005-0000-0000-000074000000}"/>
    <cellStyle name="Comma 4 6" xfId="208" xr:uid="{00000000-0005-0000-0000-000075000000}"/>
    <cellStyle name="Comma 4 6 2" xfId="209" xr:uid="{00000000-0005-0000-0000-000076000000}"/>
    <cellStyle name="Comma 4 6 3" xfId="210" xr:uid="{00000000-0005-0000-0000-000077000000}"/>
    <cellStyle name="Comma 4 7" xfId="211" xr:uid="{00000000-0005-0000-0000-000078000000}"/>
    <cellStyle name="Comma 4 8" xfId="212" xr:uid="{00000000-0005-0000-0000-000079000000}"/>
    <cellStyle name="Comma 5" xfId="57" xr:uid="{00000000-0005-0000-0000-00007A000000}"/>
    <cellStyle name="Comma 5 2" xfId="213" xr:uid="{00000000-0005-0000-0000-00007B000000}"/>
    <cellStyle name="Comma 5 2 2" xfId="214" xr:uid="{00000000-0005-0000-0000-00007C000000}"/>
    <cellStyle name="Comma 5 3" xfId="215" xr:uid="{00000000-0005-0000-0000-00007D000000}"/>
    <cellStyle name="Comma 5 3 2" xfId="216" xr:uid="{00000000-0005-0000-0000-00007E000000}"/>
    <cellStyle name="Comma 5 3 3" xfId="217" xr:uid="{00000000-0005-0000-0000-00007F000000}"/>
    <cellStyle name="Comma 5 4" xfId="218" xr:uid="{00000000-0005-0000-0000-000080000000}"/>
    <cellStyle name="Comma 5 4 2" xfId="219" xr:uid="{00000000-0005-0000-0000-000081000000}"/>
    <cellStyle name="Comma 5 4 3" xfId="220" xr:uid="{00000000-0005-0000-0000-000082000000}"/>
    <cellStyle name="Comma 5 5" xfId="221" xr:uid="{00000000-0005-0000-0000-000083000000}"/>
    <cellStyle name="Comma 6" xfId="58" xr:uid="{00000000-0005-0000-0000-000084000000}"/>
    <cellStyle name="Comma 6 2" xfId="222" xr:uid="{00000000-0005-0000-0000-000085000000}"/>
    <cellStyle name="Comma 6 3" xfId="223" xr:uid="{00000000-0005-0000-0000-000086000000}"/>
    <cellStyle name="Comma 6 3 2" xfId="224" xr:uid="{00000000-0005-0000-0000-000087000000}"/>
    <cellStyle name="Comma 6 3 3" xfId="225" xr:uid="{00000000-0005-0000-0000-000088000000}"/>
    <cellStyle name="Comma 6 4" xfId="226" xr:uid="{00000000-0005-0000-0000-000089000000}"/>
    <cellStyle name="Comma 6 4 2" xfId="227" xr:uid="{00000000-0005-0000-0000-00008A000000}"/>
    <cellStyle name="Comma 6 4 3" xfId="228" xr:uid="{00000000-0005-0000-0000-00008B000000}"/>
    <cellStyle name="Comma 6 5" xfId="229" xr:uid="{00000000-0005-0000-0000-00008C000000}"/>
    <cellStyle name="Comma 6 5 2" xfId="230" xr:uid="{00000000-0005-0000-0000-00008D000000}"/>
    <cellStyle name="Comma 6 5 3" xfId="231" xr:uid="{00000000-0005-0000-0000-00008E000000}"/>
    <cellStyle name="Comma 6 6" xfId="232" xr:uid="{00000000-0005-0000-0000-00008F000000}"/>
    <cellStyle name="Comma 7" xfId="59" xr:uid="{00000000-0005-0000-0000-000090000000}"/>
    <cellStyle name="Comma 7 2" xfId="233" xr:uid="{00000000-0005-0000-0000-000091000000}"/>
    <cellStyle name="Comma 8" xfId="60" xr:uid="{00000000-0005-0000-0000-000092000000}"/>
    <cellStyle name="Comma 9" xfId="61" xr:uid="{00000000-0005-0000-0000-000093000000}"/>
    <cellStyle name="Comma(2)" xfId="62" xr:uid="{00000000-0005-0000-0000-000094000000}"/>
    <cellStyle name="Comma(2) 2" xfId="234" xr:uid="{00000000-0005-0000-0000-000095000000}"/>
    <cellStyle name="Comma0 - Style2" xfId="63" xr:uid="{00000000-0005-0000-0000-000096000000}"/>
    <cellStyle name="Comma1 - Style1" xfId="64" xr:uid="{00000000-0005-0000-0000-000097000000}"/>
    <cellStyle name="Comments" xfId="65" xr:uid="{00000000-0005-0000-0000-000098000000}"/>
    <cellStyle name="Currency" xfId="2" builtinId="4"/>
    <cellStyle name="Currency 10" xfId="235" xr:uid="{00000000-0005-0000-0000-00009A000000}"/>
    <cellStyle name="Currency 10 2" xfId="236" xr:uid="{00000000-0005-0000-0000-00009B000000}"/>
    <cellStyle name="Currency 11" xfId="10" xr:uid="{00000000-0005-0000-0000-00009C000000}"/>
    <cellStyle name="Currency 2" xfId="13" xr:uid="{00000000-0005-0000-0000-00009D000000}"/>
    <cellStyle name="Currency 2 2" xfId="66" xr:uid="{00000000-0005-0000-0000-00009E000000}"/>
    <cellStyle name="Currency 2 2 2" xfId="237" xr:uid="{00000000-0005-0000-0000-00009F000000}"/>
    <cellStyle name="Currency 2 3" xfId="238" xr:uid="{00000000-0005-0000-0000-0000A0000000}"/>
    <cellStyle name="Currency 2 3 2" xfId="239" xr:uid="{00000000-0005-0000-0000-0000A1000000}"/>
    <cellStyle name="Currency 2 4" xfId="240" xr:uid="{00000000-0005-0000-0000-0000A2000000}"/>
    <cellStyle name="Currency 2 4 2" xfId="241" xr:uid="{00000000-0005-0000-0000-0000A3000000}"/>
    <cellStyle name="Currency 2 5" xfId="242" xr:uid="{00000000-0005-0000-0000-0000A4000000}"/>
    <cellStyle name="Currency 2 6" xfId="1492" xr:uid="{00000000-0005-0000-0000-0000A5000000}"/>
    <cellStyle name="Currency 3" xfId="67" xr:uid="{00000000-0005-0000-0000-0000A6000000}"/>
    <cellStyle name="Currency 3 2" xfId="243" xr:uid="{00000000-0005-0000-0000-0000A7000000}"/>
    <cellStyle name="Currency 3 2 2" xfId="244" xr:uid="{00000000-0005-0000-0000-0000A8000000}"/>
    <cellStyle name="Currency 3 2 2 2" xfId="245" xr:uid="{00000000-0005-0000-0000-0000A9000000}"/>
    <cellStyle name="Currency 3 2 2 2 2" xfId="246" xr:uid="{00000000-0005-0000-0000-0000AA000000}"/>
    <cellStyle name="Currency 3 2 2 2 3" xfId="247" xr:uid="{00000000-0005-0000-0000-0000AB000000}"/>
    <cellStyle name="Currency 3 2 2 3" xfId="248" xr:uid="{00000000-0005-0000-0000-0000AC000000}"/>
    <cellStyle name="Currency 3 2 2 3 2" xfId="249" xr:uid="{00000000-0005-0000-0000-0000AD000000}"/>
    <cellStyle name="Currency 3 2 2 3 3" xfId="250" xr:uid="{00000000-0005-0000-0000-0000AE000000}"/>
    <cellStyle name="Currency 3 2 2 4" xfId="251" xr:uid="{00000000-0005-0000-0000-0000AF000000}"/>
    <cellStyle name="Currency 3 2 2 5" xfId="252" xr:uid="{00000000-0005-0000-0000-0000B0000000}"/>
    <cellStyle name="Currency 3 2 3" xfId="253" xr:uid="{00000000-0005-0000-0000-0000B1000000}"/>
    <cellStyle name="Currency 3 2 3 2" xfId="254" xr:uid="{00000000-0005-0000-0000-0000B2000000}"/>
    <cellStyle name="Currency 3 2 3 3" xfId="255" xr:uid="{00000000-0005-0000-0000-0000B3000000}"/>
    <cellStyle name="Currency 3 2 4" xfId="256" xr:uid="{00000000-0005-0000-0000-0000B4000000}"/>
    <cellStyle name="Currency 3 2 4 2" xfId="257" xr:uid="{00000000-0005-0000-0000-0000B5000000}"/>
    <cellStyle name="Currency 3 2 4 3" xfId="258" xr:uid="{00000000-0005-0000-0000-0000B6000000}"/>
    <cellStyle name="Currency 3 2 5" xfId="259" xr:uid="{00000000-0005-0000-0000-0000B7000000}"/>
    <cellStyle name="Currency 3 2 6" xfId="260" xr:uid="{00000000-0005-0000-0000-0000B8000000}"/>
    <cellStyle name="Currency 3 3" xfId="261" xr:uid="{00000000-0005-0000-0000-0000B9000000}"/>
    <cellStyle name="Currency 3 3 2" xfId="262" xr:uid="{00000000-0005-0000-0000-0000BA000000}"/>
    <cellStyle name="Currency 3 3 2 2" xfId="263" xr:uid="{00000000-0005-0000-0000-0000BB000000}"/>
    <cellStyle name="Currency 3 3 2 3" xfId="264" xr:uid="{00000000-0005-0000-0000-0000BC000000}"/>
    <cellStyle name="Currency 3 3 3" xfId="265" xr:uid="{00000000-0005-0000-0000-0000BD000000}"/>
    <cellStyle name="Currency 3 3 3 2" xfId="266" xr:uid="{00000000-0005-0000-0000-0000BE000000}"/>
    <cellStyle name="Currency 3 3 3 3" xfId="267" xr:uid="{00000000-0005-0000-0000-0000BF000000}"/>
    <cellStyle name="Currency 3 3 4" xfId="268" xr:uid="{00000000-0005-0000-0000-0000C0000000}"/>
    <cellStyle name="Currency 3 3 5" xfId="269" xr:uid="{00000000-0005-0000-0000-0000C1000000}"/>
    <cellStyle name="Currency 3 4" xfId="270" xr:uid="{00000000-0005-0000-0000-0000C2000000}"/>
    <cellStyle name="Currency 3 4 2" xfId="271" xr:uid="{00000000-0005-0000-0000-0000C3000000}"/>
    <cellStyle name="Currency 3 5" xfId="272" xr:uid="{00000000-0005-0000-0000-0000C4000000}"/>
    <cellStyle name="Currency 3 6" xfId="273" xr:uid="{00000000-0005-0000-0000-0000C5000000}"/>
    <cellStyle name="Currency 3 7" xfId="274" xr:uid="{00000000-0005-0000-0000-0000C6000000}"/>
    <cellStyle name="Currency 4" xfId="68" xr:uid="{00000000-0005-0000-0000-0000C7000000}"/>
    <cellStyle name="Currency 4 2" xfId="275" xr:uid="{00000000-0005-0000-0000-0000C8000000}"/>
    <cellStyle name="Currency 4 3" xfId="276" xr:uid="{00000000-0005-0000-0000-0000C9000000}"/>
    <cellStyle name="Currency 4 3 2" xfId="277" xr:uid="{00000000-0005-0000-0000-0000CA000000}"/>
    <cellStyle name="Currency 5" xfId="69" xr:uid="{00000000-0005-0000-0000-0000CB000000}"/>
    <cellStyle name="Currency 5 2" xfId="278" xr:uid="{00000000-0005-0000-0000-0000CC000000}"/>
    <cellStyle name="Currency 5 2 2" xfId="279" xr:uid="{00000000-0005-0000-0000-0000CD000000}"/>
    <cellStyle name="Currency 5 3" xfId="280" xr:uid="{00000000-0005-0000-0000-0000CE000000}"/>
    <cellStyle name="Currency 5 3 2" xfId="281" xr:uid="{00000000-0005-0000-0000-0000CF000000}"/>
    <cellStyle name="Currency 5 3 3" xfId="282" xr:uid="{00000000-0005-0000-0000-0000D0000000}"/>
    <cellStyle name="Currency 5 3 4" xfId="283" xr:uid="{00000000-0005-0000-0000-0000D1000000}"/>
    <cellStyle name="Currency 5 4" xfId="284" xr:uid="{00000000-0005-0000-0000-0000D2000000}"/>
    <cellStyle name="Currency 5 4 2" xfId="285" xr:uid="{00000000-0005-0000-0000-0000D3000000}"/>
    <cellStyle name="Currency 5 4 3" xfId="286" xr:uid="{00000000-0005-0000-0000-0000D4000000}"/>
    <cellStyle name="Currency 5 5" xfId="287" xr:uid="{00000000-0005-0000-0000-0000D5000000}"/>
    <cellStyle name="Currency 5 5 2" xfId="288" xr:uid="{00000000-0005-0000-0000-0000D6000000}"/>
    <cellStyle name="Currency 5 5 3" xfId="289" xr:uid="{00000000-0005-0000-0000-0000D7000000}"/>
    <cellStyle name="Currency 5 6" xfId="290" xr:uid="{00000000-0005-0000-0000-0000D8000000}"/>
    <cellStyle name="Currency 6" xfId="70" xr:uid="{00000000-0005-0000-0000-0000D9000000}"/>
    <cellStyle name="Currency 6 2" xfId="291" xr:uid="{00000000-0005-0000-0000-0000DA000000}"/>
    <cellStyle name="Currency 6 3" xfId="292" xr:uid="{00000000-0005-0000-0000-0000DB000000}"/>
    <cellStyle name="Currency 6 3 2" xfId="293" xr:uid="{00000000-0005-0000-0000-0000DC000000}"/>
    <cellStyle name="Currency 7" xfId="71" xr:uid="{00000000-0005-0000-0000-0000DD000000}"/>
    <cellStyle name="Currency 8" xfId="294" xr:uid="{00000000-0005-0000-0000-0000DE000000}"/>
    <cellStyle name="Currency 8 2" xfId="295" xr:uid="{00000000-0005-0000-0000-0000DF000000}"/>
    <cellStyle name="Currency 8 3" xfId="296" xr:uid="{00000000-0005-0000-0000-0000E0000000}"/>
    <cellStyle name="Currency 9" xfId="297" xr:uid="{00000000-0005-0000-0000-0000E1000000}"/>
    <cellStyle name="Currency 9 2" xfId="298" xr:uid="{00000000-0005-0000-0000-0000E2000000}"/>
    <cellStyle name="Currency 9 3" xfId="299" xr:uid="{00000000-0005-0000-0000-0000E3000000}"/>
    <cellStyle name="Custom - Style1" xfId="300" xr:uid="{00000000-0005-0000-0000-0000E4000000}"/>
    <cellStyle name="Custom - Style8" xfId="301" xr:uid="{00000000-0005-0000-0000-0000E5000000}"/>
    <cellStyle name="Data   - Style2" xfId="302" xr:uid="{00000000-0005-0000-0000-0000E6000000}"/>
    <cellStyle name="Data Enter" xfId="72" xr:uid="{00000000-0005-0000-0000-0000E7000000}"/>
    <cellStyle name="Explanatory Text 2" xfId="303" xr:uid="{00000000-0005-0000-0000-0000E8000000}"/>
    <cellStyle name="F9ReportControlStyle_ctpInquire" xfId="304" xr:uid="{00000000-0005-0000-0000-0000E9000000}"/>
    <cellStyle name="FactSheet" xfId="73" xr:uid="{00000000-0005-0000-0000-0000EA000000}"/>
    <cellStyle name="Good 2" xfId="74" xr:uid="{00000000-0005-0000-0000-0000EB000000}"/>
    <cellStyle name="Heading 1 2" xfId="75" xr:uid="{00000000-0005-0000-0000-0000EC000000}"/>
    <cellStyle name="Heading 1 3" xfId="305" xr:uid="{00000000-0005-0000-0000-0000ED000000}"/>
    <cellStyle name="Heading 2 2" xfId="76" xr:uid="{00000000-0005-0000-0000-0000EE000000}"/>
    <cellStyle name="Heading 2 3" xfId="306" xr:uid="{00000000-0005-0000-0000-0000EF000000}"/>
    <cellStyle name="Heading 3 2" xfId="77" xr:uid="{00000000-0005-0000-0000-0000F0000000}"/>
    <cellStyle name="Heading 3 3" xfId="307" xr:uid="{00000000-0005-0000-0000-0000F1000000}"/>
    <cellStyle name="Heading 4 2" xfId="308" xr:uid="{00000000-0005-0000-0000-0000F2000000}"/>
    <cellStyle name="Hyperlink 2" xfId="78" xr:uid="{00000000-0005-0000-0000-0000F3000000}"/>
    <cellStyle name="Hyperlink 2 2" xfId="309" xr:uid="{00000000-0005-0000-0000-0000F4000000}"/>
    <cellStyle name="Hyperlink 3" xfId="79" xr:uid="{00000000-0005-0000-0000-0000F5000000}"/>
    <cellStyle name="Hyperlink 4" xfId="1491" xr:uid="{00000000-0005-0000-0000-0000F6000000}"/>
    <cellStyle name="Input 2" xfId="310" xr:uid="{00000000-0005-0000-0000-0000F7000000}"/>
    <cellStyle name="input(0)" xfId="80" xr:uid="{00000000-0005-0000-0000-0000F8000000}"/>
    <cellStyle name="Input(2)" xfId="81" xr:uid="{00000000-0005-0000-0000-0000F9000000}"/>
    <cellStyle name="INT Paramter" xfId="311" xr:uid="{00000000-0005-0000-0000-0000FA000000}"/>
    <cellStyle name="INT Paramter 2" xfId="312" xr:uid="{00000000-0005-0000-0000-0000FB000000}"/>
    <cellStyle name="INT Paramter 3" xfId="313" xr:uid="{00000000-0005-0000-0000-0000FC000000}"/>
    <cellStyle name="INT Paramter_13008" xfId="314" xr:uid="{00000000-0005-0000-0000-0000FD000000}"/>
    <cellStyle name="Labels - Style3" xfId="315" xr:uid="{00000000-0005-0000-0000-0000FE000000}"/>
    <cellStyle name="Linked Cell 2" xfId="82" xr:uid="{00000000-0005-0000-0000-0000FF000000}"/>
    <cellStyle name="Neutral 2" xfId="83" xr:uid="{00000000-0005-0000-0000-000000010000}"/>
    <cellStyle name="New_normal" xfId="84" xr:uid="{00000000-0005-0000-0000-000001010000}"/>
    <cellStyle name="Normal" xfId="0" builtinId="0"/>
    <cellStyle name="Normal - Style1" xfId="85" xr:uid="{00000000-0005-0000-0000-000003010000}"/>
    <cellStyle name="Normal - Style2" xfId="86" xr:uid="{00000000-0005-0000-0000-000004010000}"/>
    <cellStyle name="Normal - Style3" xfId="87" xr:uid="{00000000-0005-0000-0000-000005010000}"/>
    <cellStyle name="Normal - Style4" xfId="88" xr:uid="{00000000-0005-0000-0000-000006010000}"/>
    <cellStyle name="Normal - Style5" xfId="89" xr:uid="{00000000-0005-0000-0000-000007010000}"/>
    <cellStyle name="Normal - Style6" xfId="316" xr:uid="{00000000-0005-0000-0000-000008010000}"/>
    <cellStyle name="Normal - Style7" xfId="317" xr:uid="{00000000-0005-0000-0000-000009010000}"/>
    <cellStyle name="Normal - Style8" xfId="318" xr:uid="{00000000-0005-0000-0000-00000A010000}"/>
    <cellStyle name="Normal 10" xfId="90" xr:uid="{00000000-0005-0000-0000-00000B010000}"/>
    <cellStyle name="Normal 10 2" xfId="319" xr:uid="{00000000-0005-0000-0000-00000C010000}"/>
    <cellStyle name="Normal 10 2 2" xfId="320" xr:uid="{00000000-0005-0000-0000-00000D010000}"/>
    <cellStyle name="Normal 10 2 2 2" xfId="321" xr:uid="{00000000-0005-0000-0000-00000E010000}"/>
    <cellStyle name="Normal 10 2 2 2 2" xfId="322" xr:uid="{00000000-0005-0000-0000-00000F010000}"/>
    <cellStyle name="Normal 10 2 2 2 2 2" xfId="323" xr:uid="{00000000-0005-0000-0000-000010010000}"/>
    <cellStyle name="Normal 10 2 2 2 2 3" xfId="324" xr:uid="{00000000-0005-0000-0000-000011010000}"/>
    <cellStyle name="Normal 10 2 2 2 2_13008" xfId="325" xr:uid="{00000000-0005-0000-0000-000012010000}"/>
    <cellStyle name="Normal 10 2 2 2 3" xfId="326" xr:uid="{00000000-0005-0000-0000-000013010000}"/>
    <cellStyle name="Normal 10 2 2 2 3 2" xfId="327" xr:uid="{00000000-0005-0000-0000-000014010000}"/>
    <cellStyle name="Normal 10 2 2 2 3 3" xfId="328" xr:uid="{00000000-0005-0000-0000-000015010000}"/>
    <cellStyle name="Normal 10 2 2 2 3_13008" xfId="329" xr:uid="{00000000-0005-0000-0000-000016010000}"/>
    <cellStyle name="Normal 10 2 2 2 4" xfId="330" xr:uid="{00000000-0005-0000-0000-000017010000}"/>
    <cellStyle name="Normal 10 2 2 2 5" xfId="331" xr:uid="{00000000-0005-0000-0000-000018010000}"/>
    <cellStyle name="Normal 10 2 2 2_13008" xfId="332" xr:uid="{00000000-0005-0000-0000-000019010000}"/>
    <cellStyle name="Normal 10 2 2 3" xfId="333" xr:uid="{00000000-0005-0000-0000-00001A010000}"/>
    <cellStyle name="Normal 10 2 2 3 2" xfId="334" xr:uid="{00000000-0005-0000-0000-00001B010000}"/>
    <cellStyle name="Normal 10 2 2 3 3" xfId="335" xr:uid="{00000000-0005-0000-0000-00001C010000}"/>
    <cellStyle name="Normal 10 2 2 3_13008" xfId="336" xr:uid="{00000000-0005-0000-0000-00001D010000}"/>
    <cellStyle name="Normal 10 2 2 4" xfId="337" xr:uid="{00000000-0005-0000-0000-00001E010000}"/>
    <cellStyle name="Normal 10 2 2 4 2" xfId="338" xr:uid="{00000000-0005-0000-0000-00001F010000}"/>
    <cellStyle name="Normal 10 2 2 4 3" xfId="339" xr:uid="{00000000-0005-0000-0000-000020010000}"/>
    <cellStyle name="Normal 10 2 2 4_13008" xfId="340" xr:uid="{00000000-0005-0000-0000-000021010000}"/>
    <cellStyle name="Normal 10 2 2 5" xfId="341" xr:uid="{00000000-0005-0000-0000-000022010000}"/>
    <cellStyle name="Normal 10 2 2 5 2" xfId="342" xr:uid="{00000000-0005-0000-0000-000023010000}"/>
    <cellStyle name="Normal 10 2 2 5 3" xfId="343" xr:uid="{00000000-0005-0000-0000-000024010000}"/>
    <cellStyle name="Normal 10 2 2 5_13008" xfId="344" xr:uid="{00000000-0005-0000-0000-000025010000}"/>
    <cellStyle name="Normal 10 2 2 6" xfId="345" xr:uid="{00000000-0005-0000-0000-000026010000}"/>
    <cellStyle name="Normal 10 2 2 7" xfId="346" xr:uid="{00000000-0005-0000-0000-000027010000}"/>
    <cellStyle name="Normal 10 2 2_13008" xfId="347" xr:uid="{00000000-0005-0000-0000-000028010000}"/>
    <cellStyle name="Normal 10 2 3" xfId="348" xr:uid="{00000000-0005-0000-0000-000029010000}"/>
    <cellStyle name="Normal 10 2 3 2" xfId="349" xr:uid="{00000000-0005-0000-0000-00002A010000}"/>
    <cellStyle name="Normal 10 2 3 2 2" xfId="350" xr:uid="{00000000-0005-0000-0000-00002B010000}"/>
    <cellStyle name="Normal 10 2 3 2 3" xfId="351" xr:uid="{00000000-0005-0000-0000-00002C010000}"/>
    <cellStyle name="Normal 10 2 3 2_13008" xfId="352" xr:uid="{00000000-0005-0000-0000-00002D010000}"/>
    <cellStyle name="Normal 10 2 3 3" xfId="353" xr:uid="{00000000-0005-0000-0000-00002E010000}"/>
    <cellStyle name="Normal 10 2 3 3 2" xfId="354" xr:uid="{00000000-0005-0000-0000-00002F010000}"/>
    <cellStyle name="Normal 10 2 3 3 3" xfId="355" xr:uid="{00000000-0005-0000-0000-000030010000}"/>
    <cellStyle name="Normal 10 2 3 3_13008" xfId="356" xr:uid="{00000000-0005-0000-0000-000031010000}"/>
    <cellStyle name="Normal 10 2 3 4" xfId="357" xr:uid="{00000000-0005-0000-0000-000032010000}"/>
    <cellStyle name="Normal 10 2 3 5" xfId="358" xr:uid="{00000000-0005-0000-0000-000033010000}"/>
    <cellStyle name="Normal 10 2 3_13008" xfId="359" xr:uid="{00000000-0005-0000-0000-000034010000}"/>
    <cellStyle name="Normal 10 2 4" xfId="360" xr:uid="{00000000-0005-0000-0000-000035010000}"/>
    <cellStyle name="Normal 10 2 4 2" xfId="361" xr:uid="{00000000-0005-0000-0000-000036010000}"/>
    <cellStyle name="Normal 10 2 4 3" xfId="362" xr:uid="{00000000-0005-0000-0000-000037010000}"/>
    <cellStyle name="Normal 10 2 4_13008" xfId="363" xr:uid="{00000000-0005-0000-0000-000038010000}"/>
    <cellStyle name="Normal 10 2 5" xfId="364" xr:uid="{00000000-0005-0000-0000-000039010000}"/>
    <cellStyle name="Normal 10 2 5 2" xfId="365" xr:uid="{00000000-0005-0000-0000-00003A010000}"/>
    <cellStyle name="Normal 10 2 5 3" xfId="366" xr:uid="{00000000-0005-0000-0000-00003B010000}"/>
    <cellStyle name="Normal 10 2 5_13008" xfId="367" xr:uid="{00000000-0005-0000-0000-00003C010000}"/>
    <cellStyle name="Normal 10 2 6" xfId="368" xr:uid="{00000000-0005-0000-0000-00003D010000}"/>
    <cellStyle name="Normal 10 2 6 2" xfId="369" xr:uid="{00000000-0005-0000-0000-00003E010000}"/>
    <cellStyle name="Normal 10 2 6 3" xfId="370" xr:uid="{00000000-0005-0000-0000-00003F010000}"/>
    <cellStyle name="Normal 10 2 6_13008" xfId="371" xr:uid="{00000000-0005-0000-0000-000040010000}"/>
    <cellStyle name="Normal 10 2 7" xfId="372" xr:uid="{00000000-0005-0000-0000-000041010000}"/>
    <cellStyle name="Normal 10 2 8" xfId="373" xr:uid="{00000000-0005-0000-0000-000042010000}"/>
    <cellStyle name="Normal 10 2_13008" xfId="374" xr:uid="{00000000-0005-0000-0000-000043010000}"/>
    <cellStyle name="Normal 10 3" xfId="375" xr:uid="{00000000-0005-0000-0000-000044010000}"/>
    <cellStyle name="Normal 10 3 2" xfId="376" xr:uid="{00000000-0005-0000-0000-000045010000}"/>
    <cellStyle name="Normal 10 3 2 2" xfId="377" xr:uid="{00000000-0005-0000-0000-000046010000}"/>
    <cellStyle name="Normal 10 3 2 3" xfId="378" xr:uid="{00000000-0005-0000-0000-000047010000}"/>
    <cellStyle name="Normal 10 3 2_13008" xfId="379" xr:uid="{00000000-0005-0000-0000-000048010000}"/>
    <cellStyle name="Normal 10 3 3" xfId="380" xr:uid="{00000000-0005-0000-0000-000049010000}"/>
    <cellStyle name="Normal 10 3 3 2" xfId="381" xr:uid="{00000000-0005-0000-0000-00004A010000}"/>
    <cellStyle name="Normal 10 3 3 3" xfId="382" xr:uid="{00000000-0005-0000-0000-00004B010000}"/>
    <cellStyle name="Normal 10 3 3_13008" xfId="383" xr:uid="{00000000-0005-0000-0000-00004C010000}"/>
    <cellStyle name="Normal 10 3 4" xfId="384" xr:uid="{00000000-0005-0000-0000-00004D010000}"/>
    <cellStyle name="Normal 10 3 5" xfId="385" xr:uid="{00000000-0005-0000-0000-00004E010000}"/>
    <cellStyle name="Normal 10 3_13008" xfId="386" xr:uid="{00000000-0005-0000-0000-00004F010000}"/>
    <cellStyle name="Normal 10 4" xfId="387" xr:uid="{00000000-0005-0000-0000-000050010000}"/>
    <cellStyle name="Normal 10 4 2" xfId="388" xr:uid="{00000000-0005-0000-0000-000051010000}"/>
    <cellStyle name="Normal 10 4 3" xfId="389" xr:uid="{00000000-0005-0000-0000-000052010000}"/>
    <cellStyle name="Normal 10 4_13008" xfId="390" xr:uid="{00000000-0005-0000-0000-000053010000}"/>
    <cellStyle name="Normal 10 5" xfId="391" xr:uid="{00000000-0005-0000-0000-000054010000}"/>
    <cellStyle name="Normal 10 5 2" xfId="392" xr:uid="{00000000-0005-0000-0000-000055010000}"/>
    <cellStyle name="Normal 10 5 3" xfId="393" xr:uid="{00000000-0005-0000-0000-000056010000}"/>
    <cellStyle name="Normal 10 5_13008" xfId="394" xr:uid="{00000000-0005-0000-0000-000057010000}"/>
    <cellStyle name="Normal 10 6" xfId="395" xr:uid="{00000000-0005-0000-0000-000058010000}"/>
    <cellStyle name="Normal 10 6 2" xfId="396" xr:uid="{00000000-0005-0000-0000-000059010000}"/>
    <cellStyle name="Normal 10 6 3" xfId="397" xr:uid="{00000000-0005-0000-0000-00005A010000}"/>
    <cellStyle name="Normal 10 6_13008" xfId="398" xr:uid="{00000000-0005-0000-0000-00005B010000}"/>
    <cellStyle name="Normal 10 7" xfId="399" xr:uid="{00000000-0005-0000-0000-00005C010000}"/>
    <cellStyle name="Normal 10 8" xfId="400" xr:uid="{00000000-0005-0000-0000-00005D010000}"/>
    <cellStyle name="Normal 10_13008" xfId="401" xr:uid="{00000000-0005-0000-0000-00005E010000}"/>
    <cellStyle name="Normal 11" xfId="91" xr:uid="{00000000-0005-0000-0000-00005F010000}"/>
    <cellStyle name="Normal 11 10" xfId="402" xr:uid="{00000000-0005-0000-0000-000060010000}"/>
    <cellStyle name="Normal 11 11" xfId="403" xr:uid="{00000000-0005-0000-0000-000061010000}"/>
    <cellStyle name="Normal 11 2" xfId="404" xr:uid="{00000000-0005-0000-0000-000062010000}"/>
    <cellStyle name="Normal 11 2 2" xfId="405" xr:uid="{00000000-0005-0000-0000-000063010000}"/>
    <cellStyle name="Normal 11 2 2 2" xfId="406" xr:uid="{00000000-0005-0000-0000-000064010000}"/>
    <cellStyle name="Normal 11 2 2 2 2" xfId="407" xr:uid="{00000000-0005-0000-0000-000065010000}"/>
    <cellStyle name="Normal 11 2 2 2 3" xfId="408" xr:uid="{00000000-0005-0000-0000-000066010000}"/>
    <cellStyle name="Normal 11 2 2 2_13008" xfId="409" xr:uid="{00000000-0005-0000-0000-000067010000}"/>
    <cellStyle name="Normal 11 2 2 3" xfId="410" xr:uid="{00000000-0005-0000-0000-000068010000}"/>
    <cellStyle name="Normal 11 2 2 3 2" xfId="411" xr:uid="{00000000-0005-0000-0000-000069010000}"/>
    <cellStyle name="Normal 11 2 2 3 3" xfId="412" xr:uid="{00000000-0005-0000-0000-00006A010000}"/>
    <cellStyle name="Normal 11 2 2 3_13008" xfId="413" xr:uid="{00000000-0005-0000-0000-00006B010000}"/>
    <cellStyle name="Normal 11 2 2 4" xfId="414" xr:uid="{00000000-0005-0000-0000-00006C010000}"/>
    <cellStyle name="Normal 11 2 2 5" xfId="415" xr:uid="{00000000-0005-0000-0000-00006D010000}"/>
    <cellStyle name="Normal 11 2 2_13008" xfId="416" xr:uid="{00000000-0005-0000-0000-00006E010000}"/>
    <cellStyle name="Normal 11 2 3" xfId="417" xr:uid="{00000000-0005-0000-0000-00006F010000}"/>
    <cellStyle name="Normal 11 2 3 2" xfId="418" xr:uid="{00000000-0005-0000-0000-000070010000}"/>
    <cellStyle name="Normal 11 2 3 3" xfId="419" xr:uid="{00000000-0005-0000-0000-000071010000}"/>
    <cellStyle name="Normal 11 2 3_13008" xfId="420" xr:uid="{00000000-0005-0000-0000-000072010000}"/>
    <cellStyle name="Normal 11 2 4" xfId="421" xr:uid="{00000000-0005-0000-0000-000073010000}"/>
    <cellStyle name="Normal 11 2 4 2" xfId="422" xr:uid="{00000000-0005-0000-0000-000074010000}"/>
    <cellStyle name="Normal 11 2 4 3" xfId="423" xr:uid="{00000000-0005-0000-0000-000075010000}"/>
    <cellStyle name="Normal 11 2 4_13008" xfId="424" xr:uid="{00000000-0005-0000-0000-000076010000}"/>
    <cellStyle name="Normal 11 2 5" xfId="425" xr:uid="{00000000-0005-0000-0000-000077010000}"/>
    <cellStyle name="Normal 11 2 5 2" xfId="426" xr:uid="{00000000-0005-0000-0000-000078010000}"/>
    <cellStyle name="Normal 11 2 5 3" xfId="427" xr:uid="{00000000-0005-0000-0000-000079010000}"/>
    <cellStyle name="Normal 11 2 5_13008" xfId="428" xr:uid="{00000000-0005-0000-0000-00007A010000}"/>
    <cellStyle name="Normal 11 2 6" xfId="429" xr:uid="{00000000-0005-0000-0000-00007B010000}"/>
    <cellStyle name="Normal 11 2 7" xfId="430" xr:uid="{00000000-0005-0000-0000-00007C010000}"/>
    <cellStyle name="Normal 11 2_13008" xfId="431" xr:uid="{00000000-0005-0000-0000-00007D010000}"/>
    <cellStyle name="Normal 11 3" xfId="432" xr:uid="{00000000-0005-0000-0000-00007E010000}"/>
    <cellStyle name="Normal 11 3 2" xfId="433" xr:uid="{00000000-0005-0000-0000-00007F010000}"/>
    <cellStyle name="Normal 11 3 2 2" xfId="434" xr:uid="{00000000-0005-0000-0000-000080010000}"/>
    <cellStyle name="Normal 11 3 2 2 2" xfId="435" xr:uid="{00000000-0005-0000-0000-000081010000}"/>
    <cellStyle name="Normal 11 3 2 2 3" xfId="436" xr:uid="{00000000-0005-0000-0000-000082010000}"/>
    <cellStyle name="Normal 11 3 2 2_13008" xfId="437" xr:uid="{00000000-0005-0000-0000-000083010000}"/>
    <cellStyle name="Normal 11 3 2 3" xfId="438" xr:uid="{00000000-0005-0000-0000-000084010000}"/>
    <cellStyle name="Normal 11 3 2 3 2" xfId="439" xr:uid="{00000000-0005-0000-0000-000085010000}"/>
    <cellStyle name="Normal 11 3 2 3 3" xfId="440" xr:uid="{00000000-0005-0000-0000-000086010000}"/>
    <cellStyle name="Normal 11 3 2 3_13008" xfId="441" xr:uid="{00000000-0005-0000-0000-000087010000}"/>
    <cellStyle name="Normal 11 3 2 4" xfId="442" xr:uid="{00000000-0005-0000-0000-000088010000}"/>
    <cellStyle name="Normal 11 3 2 5" xfId="443" xr:uid="{00000000-0005-0000-0000-000089010000}"/>
    <cellStyle name="Normal 11 3 2_13008" xfId="444" xr:uid="{00000000-0005-0000-0000-00008A010000}"/>
    <cellStyle name="Normal 11 3 3" xfId="445" xr:uid="{00000000-0005-0000-0000-00008B010000}"/>
    <cellStyle name="Normal 11 3 3 2" xfId="446" xr:uid="{00000000-0005-0000-0000-00008C010000}"/>
    <cellStyle name="Normal 11 3 3 3" xfId="447" xr:uid="{00000000-0005-0000-0000-00008D010000}"/>
    <cellStyle name="Normal 11 3 3_13008" xfId="448" xr:uid="{00000000-0005-0000-0000-00008E010000}"/>
    <cellStyle name="Normal 11 3 4" xfId="449" xr:uid="{00000000-0005-0000-0000-00008F010000}"/>
    <cellStyle name="Normal 11 3 4 2" xfId="450" xr:uid="{00000000-0005-0000-0000-000090010000}"/>
    <cellStyle name="Normal 11 3 4 3" xfId="451" xr:uid="{00000000-0005-0000-0000-000091010000}"/>
    <cellStyle name="Normal 11 3 4_13008" xfId="452" xr:uid="{00000000-0005-0000-0000-000092010000}"/>
    <cellStyle name="Normal 11 3 5" xfId="453" xr:uid="{00000000-0005-0000-0000-000093010000}"/>
    <cellStyle name="Normal 11 3 5 2" xfId="454" xr:uid="{00000000-0005-0000-0000-000094010000}"/>
    <cellStyle name="Normal 11 3 5 3" xfId="455" xr:uid="{00000000-0005-0000-0000-000095010000}"/>
    <cellStyle name="Normal 11 3 5_13008" xfId="456" xr:uid="{00000000-0005-0000-0000-000096010000}"/>
    <cellStyle name="Normal 11 3 6" xfId="457" xr:uid="{00000000-0005-0000-0000-000097010000}"/>
    <cellStyle name="Normal 11 3 7" xfId="458" xr:uid="{00000000-0005-0000-0000-000098010000}"/>
    <cellStyle name="Normal 11 3_13008" xfId="459" xr:uid="{00000000-0005-0000-0000-000099010000}"/>
    <cellStyle name="Normal 11 4" xfId="460" xr:uid="{00000000-0005-0000-0000-00009A010000}"/>
    <cellStyle name="Normal 11 4 2" xfId="461" xr:uid="{00000000-0005-0000-0000-00009B010000}"/>
    <cellStyle name="Normal 11 4 2 2" xfId="462" xr:uid="{00000000-0005-0000-0000-00009C010000}"/>
    <cellStyle name="Normal 11 4 2 2 2" xfId="463" xr:uid="{00000000-0005-0000-0000-00009D010000}"/>
    <cellStyle name="Normal 11 4 2 2 2 2" xfId="464" xr:uid="{00000000-0005-0000-0000-00009E010000}"/>
    <cellStyle name="Normal 11 4 2 2 2 3" xfId="465" xr:uid="{00000000-0005-0000-0000-00009F010000}"/>
    <cellStyle name="Normal 11 4 2 2 2_13008" xfId="466" xr:uid="{00000000-0005-0000-0000-0000A0010000}"/>
    <cellStyle name="Normal 11 4 2 2 3" xfId="467" xr:uid="{00000000-0005-0000-0000-0000A1010000}"/>
    <cellStyle name="Normal 11 4 2 2 3 2" xfId="468" xr:uid="{00000000-0005-0000-0000-0000A2010000}"/>
    <cellStyle name="Normal 11 4 2 2 3 3" xfId="469" xr:uid="{00000000-0005-0000-0000-0000A3010000}"/>
    <cellStyle name="Normal 11 4 2 2 3_13008" xfId="470" xr:uid="{00000000-0005-0000-0000-0000A4010000}"/>
    <cellStyle name="Normal 11 4 2 2 4" xfId="471" xr:uid="{00000000-0005-0000-0000-0000A5010000}"/>
    <cellStyle name="Normal 11 4 2 2 5" xfId="472" xr:uid="{00000000-0005-0000-0000-0000A6010000}"/>
    <cellStyle name="Normal 11 4 2 2_13008" xfId="473" xr:uid="{00000000-0005-0000-0000-0000A7010000}"/>
    <cellStyle name="Normal 11 4 2 3" xfId="474" xr:uid="{00000000-0005-0000-0000-0000A8010000}"/>
    <cellStyle name="Normal 11 4 2 3 2" xfId="475" xr:uid="{00000000-0005-0000-0000-0000A9010000}"/>
    <cellStyle name="Normal 11 4 2 3 3" xfId="476" xr:uid="{00000000-0005-0000-0000-0000AA010000}"/>
    <cellStyle name="Normal 11 4 2 3_13008" xfId="477" xr:uid="{00000000-0005-0000-0000-0000AB010000}"/>
    <cellStyle name="Normal 11 4 2 4" xfId="478" xr:uid="{00000000-0005-0000-0000-0000AC010000}"/>
    <cellStyle name="Normal 11 4 2 4 2" xfId="479" xr:uid="{00000000-0005-0000-0000-0000AD010000}"/>
    <cellStyle name="Normal 11 4 2 4 3" xfId="480" xr:uid="{00000000-0005-0000-0000-0000AE010000}"/>
    <cellStyle name="Normal 11 4 2 4_13008" xfId="481" xr:uid="{00000000-0005-0000-0000-0000AF010000}"/>
    <cellStyle name="Normal 11 4 2 5" xfId="482" xr:uid="{00000000-0005-0000-0000-0000B0010000}"/>
    <cellStyle name="Normal 11 4 2 5 2" xfId="483" xr:uid="{00000000-0005-0000-0000-0000B1010000}"/>
    <cellStyle name="Normal 11 4 2 5 3" xfId="484" xr:uid="{00000000-0005-0000-0000-0000B2010000}"/>
    <cellStyle name="Normal 11 4 2 5_13008" xfId="485" xr:uid="{00000000-0005-0000-0000-0000B3010000}"/>
    <cellStyle name="Normal 11 4 2 6" xfId="486" xr:uid="{00000000-0005-0000-0000-0000B4010000}"/>
    <cellStyle name="Normal 11 4 2 7" xfId="487" xr:uid="{00000000-0005-0000-0000-0000B5010000}"/>
    <cellStyle name="Normal 11 4 2_13008" xfId="488" xr:uid="{00000000-0005-0000-0000-0000B6010000}"/>
    <cellStyle name="Normal 11 4 3" xfId="489" xr:uid="{00000000-0005-0000-0000-0000B7010000}"/>
    <cellStyle name="Normal 11 4 3 10" xfId="490" xr:uid="{00000000-0005-0000-0000-0000B8010000}"/>
    <cellStyle name="Normal 11 4 3 10 2" xfId="491" xr:uid="{00000000-0005-0000-0000-0000B9010000}"/>
    <cellStyle name="Normal 11 4 3 10 3" xfId="492" xr:uid="{00000000-0005-0000-0000-0000BA010000}"/>
    <cellStyle name="Normal 11 4 3 10_13008" xfId="493" xr:uid="{00000000-0005-0000-0000-0000BB010000}"/>
    <cellStyle name="Normal 11 4 3 11" xfId="494" xr:uid="{00000000-0005-0000-0000-0000BC010000}"/>
    <cellStyle name="Normal 11 4 3 11 2" xfId="495" xr:uid="{00000000-0005-0000-0000-0000BD010000}"/>
    <cellStyle name="Normal 11 4 3 11 3" xfId="496" xr:uid="{00000000-0005-0000-0000-0000BE010000}"/>
    <cellStyle name="Normal 11 4 3 11_13008" xfId="497" xr:uid="{00000000-0005-0000-0000-0000BF010000}"/>
    <cellStyle name="Normal 11 4 3 12" xfId="498" xr:uid="{00000000-0005-0000-0000-0000C0010000}"/>
    <cellStyle name="Normal 11 4 3 13" xfId="499" xr:uid="{00000000-0005-0000-0000-0000C1010000}"/>
    <cellStyle name="Normal 11 4 3 14" xfId="500" xr:uid="{00000000-0005-0000-0000-0000C2010000}"/>
    <cellStyle name="Normal 11 4 3 15" xfId="501" xr:uid="{00000000-0005-0000-0000-0000C3010000}"/>
    <cellStyle name="Normal 11 4 3 2" xfId="502" xr:uid="{00000000-0005-0000-0000-0000C4010000}"/>
    <cellStyle name="Normal 11 4 3 2 2" xfId="503" xr:uid="{00000000-0005-0000-0000-0000C5010000}"/>
    <cellStyle name="Normal 11 4 3 2 2 2" xfId="504" xr:uid="{00000000-0005-0000-0000-0000C6010000}"/>
    <cellStyle name="Normal 11 4 3 2 2 3" xfId="505" xr:uid="{00000000-0005-0000-0000-0000C7010000}"/>
    <cellStyle name="Normal 11 4 3 2 2_13008" xfId="506" xr:uid="{00000000-0005-0000-0000-0000C8010000}"/>
    <cellStyle name="Normal 11 4 3 2 3" xfId="507" xr:uid="{00000000-0005-0000-0000-0000C9010000}"/>
    <cellStyle name="Normal 11 4 3 2 3 2" xfId="508" xr:uid="{00000000-0005-0000-0000-0000CA010000}"/>
    <cellStyle name="Normal 11 4 3 2 3 3" xfId="509" xr:uid="{00000000-0005-0000-0000-0000CB010000}"/>
    <cellStyle name="Normal 11 4 3 2 3_13008" xfId="510" xr:uid="{00000000-0005-0000-0000-0000CC010000}"/>
    <cellStyle name="Normal 11 4 3 2 4" xfId="511" xr:uid="{00000000-0005-0000-0000-0000CD010000}"/>
    <cellStyle name="Normal 11 4 3 2 5" xfId="512" xr:uid="{00000000-0005-0000-0000-0000CE010000}"/>
    <cellStyle name="Normal 11 4 3 2_13008" xfId="513" xr:uid="{00000000-0005-0000-0000-0000CF010000}"/>
    <cellStyle name="Normal 11 4 3 3" xfId="514" xr:uid="{00000000-0005-0000-0000-0000D0010000}"/>
    <cellStyle name="Normal 11 4 3 3 2" xfId="515" xr:uid="{00000000-0005-0000-0000-0000D1010000}"/>
    <cellStyle name="Normal 11 4 3 3 2 2" xfId="516" xr:uid="{00000000-0005-0000-0000-0000D2010000}"/>
    <cellStyle name="Normal 11 4 3 3 2 3" xfId="517" xr:uid="{00000000-0005-0000-0000-0000D3010000}"/>
    <cellStyle name="Normal 11 4 3 3 2_13008" xfId="518" xr:uid="{00000000-0005-0000-0000-0000D4010000}"/>
    <cellStyle name="Normal 11 4 3 3 3" xfId="519" xr:uid="{00000000-0005-0000-0000-0000D5010000}"/>
    <cellStyle name="Normal 11 4 3 3 3 2" xfId="520" xr:uid="{00000000-0005-0000-0000-0000D6010000}"/>
    <cellStyle name="Normal 11 4 3 3 3 3" xfId="521" xr:uid="{00000000-0005-0000-0000-0000D7010000}"/>
    <cellStyle name="Normal 11 4 3 3 3_13008" xfId="522" xr:uid="{00000000-0005-0000-0000-0000D8010000}"/>
    <cellStyle name="Normal 11 4 3 3 4" xfId="523" xr:uid="{00000000-0005-0000-0000-0000D9010000}"/>
    <cellStyle name="Normal 11 4 3 3 5" xfId="524" xr:uid="{00000000-0005-0000-0000-0000DA010000}"/>
    <cellStyle name="Normal 11 4 3 3_13008" xfId="525" xr:uid="{00000000-0005-0000-0000-0000DB010000}"/>
    <cellStyle name="Normal 11 4 3 4" xfId="526" xr:uid="{00000000-0005-0000-0000-0000DC010000}"/>
    <cellStyle name="Normal 11 4 3 4 2" xfId="527" xr:uid="{00000000-0005-0000-0000-0000DD010000}"/>
    <cellStyle name="Normal 11 4 3 4 3" xfId="528" xr:uid="{00000000-0005-0000-0000-0000DE010000}"/>
    <cellStyle name="Normal 11 4 3 4_13008" xfId="529" xr:uid="{00000000-0005-0000-0000-0000DF010000}"/>
    <cellStyle name="Normal 11 4 3 5" xfId="530" xr:uid="{00000000-0005-0000-0000-0000E0010000}"/>
    <cellStyle name="Normal 11 4 3 5 2" xfId="531" xr:uid="{00000000-0005-0000-0000-0000E1010000}"/>
    <cellStyle name="Normal 11 4 3 5 3" xfId="532" xr:uid="{00000000-0005-0000-0000-0000E2010000}"/>
    <cellStyle name="Normal 11 4 3 5_13008" xfId="533" xr:uid="{00000000-0005-0000-0000-0000E3010000}"/>
    <cellStyle name="Normal 11 4 3 6" xfId="534" xr:uid="{00000000-0005-0000-0000-0000E4010000}"/>
    <cellStyle name="Normal 11 4 3 6 2" xfId="535" xr:uid="{00000000-0005-0000-0000-0000E5010000}"/>
    <cellStyle name="Normal 11 4 3 6 3" xfId="536" xr:uid="{00000000-0005-0000-0000-0000E6010000}"/>
    <cellStyle name="Normal 11 4 3 6_13008" xfId="537" xr:uid="{00000000-0005-0000-0000-0000E7010000}"/>
    <cellStyle name="Normal 11 4 3 7" xfId="538" xr:uid="{00000000-0005-0000-0000-0000E8010000}"/>
    <cellStyle name="Normal 11 4 3 7 2" xfId="539" xr:uid="{00000000-0005-0000-0000-0000E9010000}"/>
    <cellStyle name="Normal 11 4 3 7 3" xfId="540" xr:uid="{00000000-0005-0000-0000-0000EA010000}"/>
    <cellStyle name="Normal 11 4 3 7_13008" xfId="541" xr:uid="{00000000-0005-0000-0000-0000EB010000}"/>
    <cellStyle name="Normal 11 4 3 8" xfId="542" xr:uid="{00000000-0005-0000-0000-0000EC010000}"/>
    <cellStyle name="Normal 11 4 3 8 2" xfId="543" xr:uid="{00000000-0005-0000-0000-0000ED010000}"/>
    <cellStyle name="Normal 11 4 3 8 3" xfId="544" xr:uid="{00000000-0005-0000-0000-0000EE010000}"/>
    <cellStyle name="Normal 11 4 3 8_13008" xfId="545" xr:uid="{00000000-0005-0000-0000-0000EF010000}"/>
    <cellStyle name="Normal 11 4 3 9" xfId="546" xr:uid="{00000000-0005-0000-0000-0000F0010000}"/>
    <cellStyle name="Normal 11 4 3 9 2" xfId="547" xr:uid="{00000000-0005-0000-0000-0000F1010000}"/>
    <cellStyle name="Normal 11 4 3 9 3" xfId="548" xr:uid="{00000000-0005-0000-0000-0000F2010000}"/>
    <cellStyle name="Normal 11 4 3 9_13008" xfId="549" xr:uid="{00000000-0005-0000-0000-0000F3010000}"/>
    <cellStyle name="Normal 11 4 3_13008" xfId="550" xr:uid="{00000000-0005-0000-0000-0000F4010000}"/>
    <cellStyle name="Normal 11 4 4" xfId="551" xr:uid="{00000000-0005-0000-0000-0000F5010000}"/>
    <cellStyle name="Normal 11 4 4 2" xfId="552" xr:uid="{00000000-0005-0000-0000-0000F6010000}"/>
    <cellStyle name="Normal 11 4 4 2 2" xfId="553" xr:uid="{00000000-0005-0000-0000-0000F7010000}"/>
    <cellStyle name="Normal 11 4 4 2 3" xfId="554" xr:uid="{00000000-0005-0000-0000-0000F8010000}"/>
    <cellStyle name="Normal 11 4 4 2_13008" xfId="555" xr:uid="{00000000-0005-0000-0000-0000F9010000}"/>
    <cellStyle name="Normal 11 4 4 3" xfId="556" xr:uid="{00000000-0005-0000-0000-0000FA010000}"/>
    <cellStyle name="Normal 11 4 4 3 2" xfId="557" xr:uid="{00000000-0005-0000-0000-0000FB010000}"/>
    <cellStyle name="Normal 11 4 4 3 3" xfId="558" xr:uid="{00000000-0005-0000-0000-0000FC010000}"/>
    <cellStyle name="Normal 11 4 4 3_13008" xfId="559" xr:uid="{00000000-0005-0000-0000-0000FD010000}"/>
    <cellStyle name="Normal 11 4 4 4" xfId="560" xr:uid="{00000000-0005-0000-0000-0000FE010000}"/>
    <cellStyle name="Normal 11 4 4 5" xfId="561" xr:uid="{00000000-0005-0000-0000-0000FF010000}"/>
    <cellStyle name="Normal 11 4 4_13008" xfId="562" xr:uid="{00000000-0005-0000-0000-000000020000}"/>
    <cellStyle name="Normal 11 4 5" xfId="563" xr:uid="{00000000-0005-0000-0000-000001020000}"/>
    <cellStyle name="Normal 11 4 5 2" xfId="564" xr:uid="{00000000-0005-0000-0000-000002020000}"/>
    <cellStyle name="Normal 11 4 5 3" xfId="565" xr:uid="{00000000-0005-0000-0000-000003020000}"/>
    <cellStyle name="Normal 11 4 5_13008" xfId="566" xr:uid="{00000000-0005-0000-0000-000004020000}"/>
    <cellStyle name="Normal 11 4 6" xfId="567" xr:uid="{00000000-0005-0000-0000-000005020000}"/>
    <cellStyle name="Normal 11 4 6 2" xfId="568" xr:uid="{00000000-0005-0000-0000-000006020000}"/>
    <cellStyle name="Normal 11 4 6 3" xfId="569" xr:uid="{00000000-0005-0000-0000-000007020000}"/>
    <cellStyle name="Normal 11 4 6_13008" xfId="570" xr:uid="{00000000-0005-0000-0000-000008020000}"/>
    <cellStyle name="Normal 11 4 7" xfId="571" xr:uid="{00000000-0005-0000-0000-000009020000}"/>
    <cellStyle name="Normal 11 4 7 2" xfId="572" xr:uid="{00000000-0005-0000-0000-00000A020000}"/>
    <cellStyle name="Normal 11 4 7 3" xfId="573" xr:uid="{00000000-0005-0000-0000-00000B020000}"/>
    <cellStyle name="Normal 11 4 7_13008" xfId="574" xr:uid="{00000000-0005-0000-0000-00000C020000}"/>
    <cellStyle name="Normal 11 4 8" xfId="575" xr:uid="{00000000-0005-0000-0000-00000D020000}"/>
    <cellStyle name="Normal 11 4 9" xfId="576" xr:uid="{00000000-0005-0000-0000-00000E020000}"/>
    <cellStyle name="Normal 11 4_13008" xfId="577" xr:uid="{00000000-0005-0000-0000-00000F020000}"/>
    <cellStyle name="Normal 11 5" xfId="578" xr:uid="{00000000-0005-0000-0000-000010020000}"/>
    <cellStyle name="Normal 11 5 10" xfId="579" xr:uid="{00000000-0005-0000-0000-000011020000}"/>
    <cellStyle name="Normal 11 5 10 2" xfId="580" xr:uid="{00000000-0005-0000-0000-000012020000}"/>
    <cellStyle name="Normal 11 5 10 3" xfId="581" xr:uid="{00000000-0005-0000-0000-000013020000}"/>
    <cellStyle name="Normal 11 5 10_13008" xfId="582" xr:uid="{00000000-0005-0000-0000-000014020000}"/>
    <cellStyle name="Normal 11 5 11" xfId="583" xr:uid="{00000000-0005-0000-0000-000015020000}"/>
    <cellStyle name="Normal 11 5 11 2" xfId="584" xr:uid="{00000000-0005-0000-0000-000016020000}"/>
    <cellStyle name="Normal 11 5 11 3" xfId="585" xr:uid="{00000000-0005-0000-0000-000017020000}"/>
    <cellStyle name="Normal 11 5 11_13008" xfId="586" xr:uid="{00000000-0005-0000-0000-000018020000}"/>
    <cellStyle name="Normal 11 5 12" xfId="587" xr:uid="{00000000-0005-0000-0000-000019020000}"/>
    <cellStyle name="Normal 11 5 13" xfId="588" xr:uid="{00000000-0005-0000-0000-00001A020000}"/>
    <cellStyle name="Normal 11 5 14" xfId="1499" xr:uid="{00000000-0005-0000-0000-00001B020000}"/>
    <cellStyle name="Normal 11 5 19" xfId="589" xr:uid="{00000000-0005-0000-0000-00001C020000}"/>
    <cellStyle name="Normal 11 5 19 2" xfId="590" xr:uid="{00000000-0005-0000-0000-00001D020000}"/>
    <cellStyle name="Normal 11 5 19_13008" xfId="591" xr:uid="{00000000-0005-0000-0000-00001E020000}"/>
    <cellStyle name="Normal 11 5 2" xfId="592" xr:uid="{00000000-0005-0000-0000-00001F020000}"/>
    <cellStyle name="Normal 11 5 2 2" xfId="593" xr:uid="{00000000-0005-0000-0000-000020020000}"/>
    <cellStyle name="Normal 11 5 2 2 2" xfId="594" xr:uid="{00000000-0005-0000-0000-000021020000}"/>
    <cellStyle name="Normal 11 5 2 2 2 2" xfId="595" xr:uid="{00000000-0005-0000-0000-000022020000}"/>
    <cellStyle name="Normal 11 5 2 2 2 3" xfId="596" xr:uid="{00000000-0005-0000-0000-000023020000}"/>
    <cellStyle name="Normal 11 5 2 2 2_13008" xfId="597" xr:uid="{00000000-0005-0000-0000-000024020000}"/>
    <cellStyle name="Normal 11 5 2 2 3" xfId="598" xr:uid="{00000000-0005-0000-0000-000025020000}"/>
    <cellStyle name="Normal 11 5 2 2 3 2" xfId="599" xr:uid="{00000000-0005-0000-0000-000026020000}"/>
    <cellStyle name="Normal 11 5 2 2 3 3" xfId="600" xr:uid="{00000000-0005-0000-0000-000027020000}"/>
    <cellStyle name="Normal 11 5 2 2 3_13008" xfId="601" xr:uid="{00000000-0005-0000-0000-000028020000}"/>
    <cellStyle name="Normal 11 5 2 2 4" xfId="602" xr:uid="{00000000-0005-0000-0000-000029020000}"/>
    <cellStyle name="Normal 11 5 2 2 5" xfId="603" xr:uid="{00000000-0005-0000-0000-00002A020000}"/>
    <cellStyle name="Normal 11 5 2 2_13008" xfId="604" xr:uid="{00000000-0005-0000-0000-00002B020000}"/>
    <cellStyle name="Normal 11 5 2 3" xfId="605" xr:uid="{00000000-0005-0000-0000-00002C020000}"/>
    <cellStyle name="Normal 11 5 2 3 2" xfId="606" xr:uid="{00000000-0005-0000-0000-00002D020000}"/>
    <cellStyle name="Normal 11 5 2 3 3" xfId="607" xr:uid="{00000000-0005-0000-0000-00002E020000}"/>
    <cellStyle name="Normal 11 5 2 3_13008" xfId="608" xr:uid="{00000000-0005-0000-0000-00002F020000}"/>
    <cellStyle name="Normal 11 5 2 4" xfId="609" xr:uid="{00000000-0005-0000-0000-000030020000}"/>
    <cellStyle name="Normal 11 5 2 4 2" xfId="610" xr:uid="{00000000-0005-0000-0000-000031020000}"/>
    <cellStyle name="Normal 11 5 2 4 3" xfId="611" xr:uid="{00000000-0005-0000-0000-000032020000}"/>
    <cellStyle name="Normal 11 5 2 4_13008" xfId="612" xr:uid="{00000000-0005-0000-0000-000033020000}"/>
    <cellStyle name="Normal 11 5 2 5" xfId="613" xr:uid="{00000000-0005-0000-0000-000034020000}"/>
    <cellStyle name="Normal 11 5 2 5 2" xfId="614" xr:uid="{00000000-0005-0000-0000-000035020000}"/>
    <cellStyle name="Normal 11 5 2 5 3" xfId="615" xr:uid="{00000000-0005-0000-0000-000036020000}"/>
    <cellStyle name="Normal 11 5 2 5_13008" xfId="616" xr:uid="{00000000-0005-0000-0000-000037020000}"/>
    <cellStyle name="Normal 11 5 2 6" xfId="617" xr:uid="{00000000-0005-0000-0000-000038020000}"/>
    <cellStyle name="Normal 11 5 2 7" xfId="618" xr:uid="{00000000-0005-0000-0000-000039020000}"/>
    <cellStyle name="Normal 11 5 2_13008" xfId="619" xr:uid="{00000000-0005-0000-0000-00003A020000}"/>
    <cellStyle name="Normal 11 5 3" xfId="620" xr:uid="{00000000-0005-0000-0000-00003B020000}"/>
    <cellStyle name="Normal 11 5 3 2" xfId="621" xr:uid="{00000000-0005-0000-0000-00003C020000}"/>
    <cellStyle name="Normal 11 5 3 2 2" xfId="622" xr:uid="{00000000-0005-0000-0000-00003D020000}"/>
    <cellStyle name="Normal 11 5 3 2 3" xfId="623" xr:uid="{00000000-0005-0000-0000-00003E020000}"/>
    <cellStyle name="Normal 11 5 3 2_13008" xfId="624" xr:uid="{00000000-0005-0000-0000-00003F020000}"/>
    <cellStyle name="Normal 11 5 3 3" xfId="625" xr:uid="{00000000-0005-0000-0000-000040020000}"/>
    <cellStyle name="Normal 11 5 3 3 2" xfId="626" xr:uid="{00000000-0005-0000-0000-000041020000}"/>
    <cellStyle name="Normal 11 5 3 3 3" xfId="627" xr:uid="{00000000-0005-0000-0000-000042020000}"/>
    <cellStyle name="Normal 11 5 3 3_13008" xfId="628" xr:uid="{00000000-0005-0000-0000-000043020000}"/>
    <cellStyle name="Normal 11 5 3 4" xfId="629" xr:uid="{00000000-0005-0000-0000-000044020000}"/>
    <cellStyle name="Normal 11 5 3 5" xfId="630" xr:uid="{00000000-0005-0000-0000-000045020000}"/>
    <cellStyle name="Normal 11 5 3_13008" xfId="631" xr:uid="{00000000-0005-0000-0000-000046020000}"/>
    <cellStyle name="Normal 11 5 4" xfId="632" xr:uid="{00000000-0005-0000-0000-000047020000}"/>
    <cellStyle name="Normal 11 5 4 2" xfId="633" xr:uid="{00000000-0005-0000-0000-000048020000}"/>
    <cellStyle name="Normal 11 5 4 3" xfId="634" xr:uid="{00000000-0005-0000-0000-000049020000}"/>
    <cellStyle name="Normal 11 5 4_13008" xfId="635" xr:uid="{00000000-0005-0000-0000-00004A020000}"/>
    <cellStyle name="Normal 11 5 5" xfId="636" xr:uid="{00000000-0005-0000-0000-00004B020000}"/>
    <cellStyle name="Normal 11 5 5 2" xfId="637" xr:uid="{00000000-0005-0000-0000-00004C020000}"/>
    <cellStyle name="Normal 11 5 5 3" xfId="638" xr:uid="{00000000-0005-0000-0000-00004D020000}"/>
    <cellStyle name="Normal 11 5 5_13008" xfId="639" xr:uid="{00000000-0005-0000-0000-00004E020000}"/>
    <cellStyle name="Normal 11 5 6" xfId="640" xr:uid="{00000000-0005-0000-0000-00004F020000}"/>
    <cellStyle name="Normal 11 5 6 2" xfId="641" xr:uid="{00000000-0005-0000-0000-000050020000}"/>
    <cellStyle name="Normal 11 5 6 3" xfId="642" xr:uid="{00000000-0005-0000-0000-000051020000}"/>
    <cellStyle name="Normal 11 5 6_13008" xfId="643" xr:uid="{00000000-0005-0000-0000-000052020000}"/>
    <cellStyle name="Normal 11 5 7" xfId="644" xr:uid="{00000000-0005-0000-0000-000053020000}"/>
    <cellStyle name="Normal 11 5 7 2" xfId="645" xr:uid="{00000000-0005-0000-0000-000054020000}"/>
    <cellStyle name="Normal 11 5 7 3" xfId="646" xr:uid="{00000000-0005-0000-0000-000055020000}"/>
    <cellStyle name="Normal 11 5 7_13008" xfId="647" xr:uid="{00000000-0005-0000-0000-000056020000}"/>
    <cellStyle name="Normal 11 5 8" xfId="648" xr:uid="{00000000-0005-0000-0000-000057020000}"/>
    <cellStyle name="Normal 11 5 8 2" xfId="649" xr:uid="{00000000-0005-0000-0000-000058020000}"/>
    <cellStyle name="Normal 11 5 8 3" xfId="650" xr:uid="{00000000-0005-0000-0000-000059020000}"/>
    <cellStyle name="Normal 11 5 8_13008" xfId="651" xr:uid="{00000000-0005-0000-0000-00005A020000}"/>
    <cellStyle name="Normal 11 5 9" xfId="652" xr:uid="{00000000-0005-0000-0000-00005B020000}"/>
    <cellStyle name="Normal 11 5 9 2" xfId="653" xr:uid="{00000000-0005-0000-0000-00005C020000}"/>
    <cellStyle name="Normal 11 5 9 3" xfId="654" xr:uid="{00000000-0005-0000-0000-00005D020000}"/>
    <cellStyle name="Normal 11 5 9_13008" xfId="655" xr:uid="{00000000-0005-0000-0000-00005E020000}"/>
    <cellStyle name="Normal 11 5_13008" xfId="656" xr:uid="{00000000-0005-0000-0000-00005F020000}"/>
    <cellStyle name="Normal 11 6" xfId="657" xr:uid="{00000000-0005-0000-0000-000060020000}"/>
    <cellStyle name="Normal 11 6 2" xfId="658" xr:uid="{00000000-0005-0000-0000-000061020000}"/>
    <cellStyle name="Normal 11 6 2 2" xfId="659" xr:uid="{00000000-0005-0000-0000-000062020000}"/>
    <cellStyle name="Normal 11 6 2 3" xfId="660" xr:uid="{00000000-0005-0000-0000-000063020000}"/>
    <cellStyle name="Normal 11 6 2_13008" xfId="661" xr:uid="{00000000-0005-0000-0000-000064020000}"/>
    <cellStyle name="Normal 11 6 3" xfId="662" xr:uid="{00000000-0005-0000-0000-000065020000}"/>
    <cellStyle name="Normal 11 6 3 2" xfId="663" xr:uid="{00000000-0005-0000-0000-000066020000}"/>
    <cellStyle name="Normal 11 6 3 3" xfId="664" xr:uid="{00000000-0005-0000-0000-000067020000}"/>
    <cellStyle name="Normal 11 6 3_13008" xfId="665" xr:uid="{00000000-0005-0000-0000-000068020000}"/>
    <cellStyle name="Normal 11 6 4" xfId="666" xr:uid="{00000000-0005-0000-0000-000069020000}"/>
    <cellStyle name="Normal 11 6 5" xfId="667" xr:uid="{00000000-0005-0000-0000-00006A020000}"/>
    <cellStyle name="Normal 11 6_13008" xfId="668" xr:uid="{00000000-0005-0000-0000-00006B020000}"/>
    <cellStyle name="Normal 11 7" xfId="669" xr:uid="{00000000-0005-0000-0000-00006C020000}"/>
    <cellStyle name="Normal 11 7 2" xfId="670" xr:uid="{00000000-0005-0000-0000-00006D020000}"/>
    <cellStyle name="Normal 11 7 3" xfId="671" xr:uid="{00000000-0005-0000-0000-00006E020000}"/>
    <cellStyle name="Normal 11 7_13008" xfId="672" xr:uid="{00000000-0005-0000-0000-00006F020000}"/>
    <cellStyle name="Normal 11 8" xfId="673" xr:uid="{00000000-0005-0000-0000-000070020000}"/>
    <cellStyle name="Normal 11 8 2" xfId="674" xr:uid="{00000000-0005-0000-0000-000071020000}"/>
    <cellStyle name="Normal 11 8 3" xfId="675" xr:uid="{00000000-0005-0000-0000-000072020000}"/>
    <cellStyle name="Normal 11 8_13008" xfId="676" xr:uid="{00000000-0005-0000-0000-000073020000}"/>
    <cellStyle name="Normal 11 9" xfId="677" xr:uid="{00000000-0005-0000-0000-000074020000}"/>
    <cellStyle name="Normal 11 9 2" xfId="678" xr:uid="{00000000-0005-0000-0000-000075020000}"/>
    <cellStyle name="Normal 11 9 3" xfId="679" xr:uid="{00000000-0005-0000-0000-000076020000}"/>
    <cellStyle name="Normal 11 9_13008" xfId="680" xr:uid="{00000000-0005-0000-0000-000077020000}"/>
    <cellStyle name="Normal 11_13008" xfId="681" xr:uid="{00000000-0005-0000-0000-000078020000}"/>
    <cellStyle name="Normal 12" xfId="92" xr:uid="{00000000-0005-0000-0000-000079020000}"/>
    <cellStyle name="Normal 12 2" xfId="682" xr:uid="{00000000-0005-0000-0000-00007A020000}"/>
    <cellStyle name="Normal 12 2 2" xfId="683" xr:uid="{00000000-0005-0000-0000-00007B020000}"/>
    <cellStyle name="Normal 12 2 3" xfId="684" xr:uid="{00000000-0005-0000-0000-00007C020000}"/>
    <cellStyle name="Normal 12 2_13008" xfId="685" xr:uid="{00000000-0005-0000-0000-00007D020000}"/>
    <cellStyle name="Normal 12 3" xfId="686" xr:uid="{00000000-0005-0000-0000-00007E020000}"/>
    <cellStyle name="Normal 12 3 2" xfId="687" xr:uid="{00000000-0005-0000-0000-00007F020000}"/>
    <cellStyle name="Normal 12 3 3" xfId="688" xr:uid="{00000000-0005-0000-0000-000080020000}"/>
    <cellStyle name="Normal 12 3_13008" xfId="689" xr:uid="{00000000-0005-0000-0000-000081020000}"/>
    <cellStyle name="Normal 12 4" xfId="690" xr:uid="{00000000-0005-0000-0000-000082020000}"/>
    <cellStyle name="Normal 12 4 2" xfId="691" xr:uid="{00000000-0005-0000-0000-000083020000}"/>
    <cellStyle name="Normal 12 4 3" xfId="692" xr:uid="{00000000-0005-0000-0000-000084020000}"/>
    <cellStyle name="Normal 12 4_13008" xfId="693" xr:uid="{00000000-0005-0000-0000-000085020000}"/>
    <cellStyle name="Normal 12 5" xfId="694" xr:uid="{00000000-0005-0000-0000-000086020000}"/>
    <cellStyle name="Normal 12 5 2" xfId="695" xr:uid="{00000000-0005-0000-0000-000087020000}"/>
    <cellStyle name="Normal 12 5 3" xfId="696" xr:uid="{00000000-0005-0000-0000-000088020000}"/>
    <cellStyle name="Normal 12 5_13008" xfId="697" xr:uid="{00000000-0005-0000-0000-000089020000}"/>
    <cellStyle name="Normal 12 6" xfId="698" xr:uid="{00000000-0005-0000-0000-00008A020000}"/>
    <cellStyle name="Normal 12 6 2" xfId="699" xr:uid="{00000000-0005-0000-0000-00008B020000}"/>
    <cellStyle name="Normal 12 6 3" xfId="700" xr:uid="{00000000-0005-0000-0000-00008C020000}"/>
    <cellStyle name="Normal 12 6_13008" xfId="701" xr:uid="{00000000-0005-0000-0000-00008D020000}"/>
    <cellStyle name="Normal 12 7" xfId="702" xr:uid="{00000000-0005-0000-0000-00008E020000}"/>
    <cellStyle name="Normal 12 7 2" xfId="703" xr:uid="{00000000-0005-0000-0000-00008F020000}"/>
    <cellStyle name="Normal 12 7_13008" xfId="704" xr:uid="{00000000-0005-0000-0000-000090020000}"/>
    <cellStyle name="Normal 12 8" xfId="705" xr:uid="{00000000-0005-0000-0000-000091020000}"/>
    <cellStyle name="Normal 12 9" xfId="1490" xr:uid="{00000000-0005-0000-0000-000092020000}"/>
    <cellStyle name="Normal 13" xfId="93" xr:uid="{00000000-0005-0000-0000-000093020000}"/>
    <cellStyle name="Normal 13 2" xfId="706" xr:uid="{00000000-0005-0000-0000-000094020000}"/>
    <cellStyle name="Normal 13 2 2" xfId="707" xr:uid="{00000000-0005-0000-0000-000095020000}"/>
    <cellStyle name="Normal 13 2 2 2" xfId="708" xr:uid="{00000000-0005-0000-0000-000096020000}"/>
    <cellStyle name="Normal 13 2 2 3" xfId="709" xr:uid="{00000000-0005-0000-0000-000097020000}"/>
    <cellStyle name="Normal 13 2 2_13008" xfId="710" xr:uid="{00000000-0005-0000-0000-000098020000}"/>
    <cellStyle name="Normal 13 2 3" xfId="711" xr:uid="{00000000-0005-0000-0000-000099020000}"/>
    <cellStyle name="Normal 13 2 3 2" xfId="712" xr:uid="{00000000-0005-0000-0000-00009A020000}"/>
    <cellStyle name="Normal 13 2 3 3" xfId="713" xr:uid="{00000000-0005-0000-0000-00009B020000}"/>
    <cellStyle name="Normal 13 2 3_13008" xfId="714" xr:uid="{00000000-0005-0000-0000-00009C020000}"/>
    <cellStyle name="Normal 13 2 4" xfId="715" xr:uid="{00000000-0005-0000-0000-00009D020000}"/>
    <cellStyle name="Normal 13 2 5" xfId="716" xr:uid="{00000000-0005-0000-0000-00009E020000}"/>
    <cellStyle name="Normal 13 2_13008" xfId="717" xr:uid="{00000000-0005-0000-0000-00009F020000}"/>
    <cellStyle name="Normal 13 3" xfId="718" xr:uid="{00000000-0005-0000-0000-0000A0020000}"/>
    <cellStyle name="Normal 13 3 2" xfId="719" xr:uid="{00000000-0005-0000-0000-0000A1020000}"/>
    <cellStyle name="Normal 13 3 3" xfId="720" xr:uid="{00000000-0005-0000-0000-0000A2020000}"/>
    <cellStyle name="Normal 13 3_13008" xfId="721" xr:uid="{00000000-0005-0000-0000-0000A3020000}"/>
    <cellStyle name="Normal 13 4" xfId="722" xr:uid="{00000000-0005-0000-0000-0000A4020000}"/>
    <cellStyle name="Normal 13 4 2" xfId="723" xr:uid="{00000000-0005-0000-0000-0000A5020000}"/>
    <cellStyle name="Normal 13 4 3" xfId="724" xr:uid="{00000000-0005-0000-0000-0000A6020000}"/>
    <cellStyle name="Normal 13 4_13008" xfId="725" xr:uid="{00000000-0005-0000-0000-0000A7020000}"/>
    <cellStyle name="Normal 13 5" xfId="726" xr:uid="{00000000-0005-0000-0000-0000A8020000}"/>
    <cellStyle name="Normal 13 5 2" xfId="727" xr:uid="{00000000-0005-0000-0000-0000A9020000}"/>
    <cellStyle name="Normal 13 5 3" xfId="728" xr:uid="{00000000-0005-0000-0000-0000AA020000}"/>
    <cellStyle name="Normal 13 5_13008" xfId="729" xr:uid="{00000000-0005-0000-0000-0000AB020000}"/>
    <cellStyle name="Normal 13 6" xfId="730" xr:uid="{00000000-0005-0000-0000-0000AC020000}"/>
    <cellStyle name="Normal 13 6 2" xfId="731" xr:uid="{00000000-0005-0000-0000-0000AD020000}"/>
    <cellStyle name="Normal 13 6 3" xfId="732" xr:uid="{00000000-0005-0000-0000-0000AE020000}"/>
    <cellStyle name="Normal 13 6_13008" xfId="733" xr:uid="{00000000-0005-0000-0000-0000AF020000}"/>
    <cellStyle name="Normal 13 7" xfId="734" xr:uid="{00000000-0005-0000-0000-0000B0020000}"/>
    <cellStyle name="Normal 13 7 2" xfId="735" xr:uid="{00000000-0005-0000-0000-0000B1020000}"/>
    <cellStyle name="Normal 13 7_13008" xfId="736" xr:uid="{00000000-0005-0000-0000-0000B2020000}"/>
    <cellStyle name="Normal 13 8" xfId="737" xr:uid="{00000000-0005-0000-0000-0000B3020000}"/>
    <cellStyle name="Normal 13 9" xfId="738" xr:uid="{00000000-0005-0000-0000-0000B4020000}"/>
    <cellStyle name="Normal 13_13008" xfId="739" xr:uid="{00000000-0005-0000-0000-0000B5020000}"/>
    <cellStyle name="Normal 14" xfId="94" xr:uid="{00000000-0005-0000-0000-0000B6020000}"/>
    <cellStyle name="Normal 14 2" xfId="740" xr:uid="{00000000-0005-0000-0000-0000B7020000}"/>
    <cellStyle name="Normal 14 2 2" xfId="741" xr:uid="{00000000-0005-0000-0000-0000B8020000}"/>
    <cellStyle name="Normal 14 2 2 2" xfId="742" xr:uid="{00000000-0005-0000-0000-0000B9020000}"/>
    <cellStyle name="Normal 14 2 2 3" xfId="743" xr:uid="{00000000-0005-0000-0000-0000BA020000}"/>
    <cellStyle name="Normal 14 2 2_13008" xfId="744" xr:uid="{00000000-0005-0000-0000-0000BB020000}"/>
    <cellStyle name="Normal 14 2 3" xfId="745" xr:uid="{00000000-0005-0000-0000-0000BC020000}"/>
    <cellStyle name="Normal 14 2 3 2" xfId="746" xr:uid="{00000000-0005-0000-0000-0000BD020000}"/>
    <cellStyle name="Normal 14 2 3 3" xfId="747" xr:uid="{00000000-0005-0000-0000-0000BE020000}"/>
    <cellStyle name="Normal 14 2 3_13008" xfId="748" xr:uid="{00000000-0005-0000-0000-0000BF020000}"/>
    <cellStyle name="Normal 14 2 4" xfId="749" xr:uid="{00000000-0005-0000-0000-0000C0020000}"/>
    <cellStyle name="Normal 14 2 5" xfId="750" xr:uid="{00000000-0005-0000-0000-0000C1020000}"/>
    <cellStyle name="Normal 14 2_13008" xfId="751" xr:uid="{00000000-0005-0000-0000-0000C2020000}"/>
    <cellStyle name="Normal 14 3" xfId="752" xr:uid="{00000000-0005-0000-0000-0000C3020000}"/>
    <cellStyle name="Normal 14 3 2" xfId="753" xr:uid="{00000000-0005-0000-0000-0000C4020000}"/>
    <cellStyle name="Normal 14 3 3" xfId="754" xr:uid="{00000000-0005-0000-0000-0000C5020000}"/>
    <cellStyle name="Normal 14 3_13008" xfId="755" xr:uid="{00000000-0005-0000-0000-0000C6020000}"/>
    <cellStyle name="Normal 14 4" xfId="756" xr:uid="{00000000-0005-0000-0000-0000C7020000}"/>
    <cellStyle name="Normal 14 4 2" xfId="757" xr:uid="{00000000-0005-0000-0000-0000C8020000}"/>
    <cellStyle name="Normal 14 4 3" xfId="758" xr:uid="{00000000-0005-0000-0000-0000C9020000}"/>
    <cellStyle name="Normal 14 4_13008" xfId="759" xr:uid="{00000000-0005-0000-0000-0000CA020000}"/>
    <cellStyle name="Normal 14 5" xfId="760" xr:uid="{00000000-0005-0000-0000-0000CB020000}"/>
    <cellStyle name="Normal 14 5 2" xfId="761" xr:uid="{00000000-0005-0000-0000-0000CC020000}"/>
    <cellStyle name="Normal 14 5 3" xfId="762" xr:uid="{00000000-0005-0000-0000-0000CD020000}"/>
    <cellStyle name="Normal 14 5_13008" xfId="763" xr:uid="{00000000-0005-0000-0000-0000CE020000}"/>
    <cellStyle name="Normal 14 6" xfId="764" xr:uid="{00000000-0005-0000-0000-0000CF020000}"/>
    <cellStyle name="Normal 14 6 2" xfId="765" xr:uid="{00000000-0005-0000-0000-0000D0020000}"/>
    <cellStyle name="Normal 14 6 3" xfId="766" xr:uid="{00000000-0005-0000-0000-0000D1020000}"/>
    <cellStyle name="Normal 14 6_13008" xfId="767" xr:uid="{00000000-0005-0000-0000-0000D2020000}"/>
    <cellStyle name="Normal 14 7" xfId="768" xr:uid="{00000000-0005-0000-0000-0000D3020000}"/>
    <cellStyle name="Normal 14 8" xfId="769" xr:uid="{00000000-0005-0000-0000-0000D4020000}"/>
    <cellStyle name="Normal 14 9" xfId="770" xr:uid="{00000000-0005-0000-0000-0000D5020000}"/>
    <cellStyle name="Normal 14_13008" xfId="771" xr:uid="{00000000-0005-0000-0000-0000D6020000}"/>
    <cellStyle name="Normal 15" xfId="95" xr:uid="{00000000-0005-0000-0000-0000D7020000}"/>
    <cellStyle name="Normal 15 2" xfId="773" xr:uid="{00000000-0005-0000-0000-0000D8020000}"/>
    <cellStyle name="Normal 15 2 2" xfId="774" xr:uid="{00000000-0005-0000-0000-0000D9020000}"/>
    <cellStyle name="Normal 15 2 2 2" xfId="775" xr:uid="{00000000-0005-0000-0000-0000DA020000}"/>
    <cellStyle name="Normal 15 2 2 3" xfId="776" xr:uid="{00000000-0005-0000-0000-0000DB020000}"/>
    <cellStyle name="Normal 15 2 2_13008" xfId="777" xr:uid="{00000000-0005-0000-0000-0000DC020000}"/>
    <cellStyle name="Normal 15 2 3" xfId="778" xr:uid="{00000000-0005-0000-0000-0000DD020000}"/>
    <cellStyle name="Normal 15 2 4" xfId="779" xr:uid="{00000000-0005-0000-0000-0000DE020000}"/>
    <cellStyle name="Normal 15 2_13008" xfId="780" xr:uid="{00000000-0005-0000-0000-0000DF020000}"/>
    <cellStyle name="Normal 15 3" xfId="781" xr:uid="{00000000-0005-0000-0000-0000E0020000}"/>
    <cellStyle name="Normal 15 4" xfId="782" xr:uid="{00000000-0005-0000-0000-0000E1020000}"/>
    <cellStyle name="Normal 15 4 2" xfId="783" xr:uid="{00000000-0005-0000-0000-0000E2020000}"/>
    <cellStyle name="Normal 15 4 3" xfId="784" xr:uid="{00000000-0005-0000-0000-0000E3020000}"/>
    <cellStyle name="Normal 15 4_13008" xfId="785" xr:uid="{00000000-0005-0000-0000-0000E4020000}"/>
    <cellStyle name="Normal 15 5" xfId="786" xr:uid="{00000000-0005-0000-0000-0000E5020000}"/>
    <cellStyle name="Normal 15 5 2" xfId="787" xr:uid="{00000000-0005-0000-0000-0000E6020000}"/>
    <cellStyle name="Normal 15 5 3" xfId="788" xr:uid="{00000000-0005-0000-0000-0000E7020000}"/>
    <cellStyle name="Normal 15 5_13008" xfId="789" xr:uid="{00000000-0005-0000-0000-0000E8020000}"/>
    <cellStyle name="Normal 15 6" xfId="790" xr:uid="{00000000-0005-0000-0000-0000E9020000}"/>
    <cellStyle name="Normal 15 6 2" xfId="791" xr:uid="{00000000-0005-0000-0000-0000EA020000}"/>
    <cellStyle name="Normal 15 6 3" xfId="792" xr:uid="{00000000-0005-0000-0000-0000EB020000}"/>
    <cellStyle name="Normal 15 6_13008" xfId="793" xr:uid="{00000000-0005-0000-0000-0000EC020000}"/>
    <cellStyle name="Normal 15 7" xfId="794" xr:uid="{00000000-0005-0000-0000-0000ED020000}"/>
    <cellStyle name="Normal 15 7 2" xfId="795" xr:uid="{00000000-0005-0000-0000-0000EE020000}"/>
    <cellStyle name="Normal 15 7_13008" xfId="796" xr:uid="{00000000-0005-0000-0000-0000EF020000}"/>
    <cellStyle name="Normal 15 8" xfId="797" xr:uid="{00000000-0005-0000-0000-0000F0020000}"/>
    <cellStyle name="Normal 15 9" xfId="798" xr:uid="{00000000-0005-0000-0000-0000F1020000}"/>
    <cellStyle name="Normal 15_13008" xfId="799" xr:uid="{00000000-0005-0000-0000-0000F2020000}"/>
    <cellStyle name="Normal 16" xfId="96" xr:uid="{00000000-0005-0000-0000-0000F3020000}"/>
    <cellStyle name="Normal 16 2" xfId="800" xr:uid="{00000000-0005-0000-0000-0000F4020000}"/>
    <cellStyle name="Normal 16 3" xfId="801" xr:uid="{00000000-0005-0000-0000-0000F5020000}"/>
    <cellStyle name="Normal 16 4" xfId="802" xr:uid="{00000000-0005-0000-0000-0000F6020000}"/>
    <cellStyle name="Normal 16 5" xfId="803" xr:uid="{00000000-0005-0000-0000-0000F7020000}"/>
    <cellStyle name="Normal 17" xfId="97" xr:uid="{00000000-0005-0000-0000-0000F8020000}"/>
    <cellStyle name="Normal 17 2" xfId="804" xr:uid="{00000000-0005-0000-0000-0000F9020000}"/>
    <cellStyle name="Normal 17 3" xfId="805" xr:uid="{00000000-0005-0000-0000-0000FA020000}"/>
    <cellStyle name="Normal 17 4" xfId="806" xr:uid="{00000000-0005-0000-0000-0000FB020000}"/>
    <cellStyle name="Normal 18" xfId="98" xr:uid="{00000000-0005-0000-0000-0000FC020000}"/>
    <cellStyle name="Normal 18 2" xfId="807" xr:uid="{00000000-0005-0000-0000-0000FD020000}"/>
    <cellStyle name="Normal 18 3" xfId="1500" xr:uid="{00000000-0005-0000-0000-0000FE020000}"/>
    <cellStyle name="Normal 19" xfId="99" xr:uid="{00000000-0005-0000-0000-0000FF020000}"/>
    <cellStyle name="Normal 19 2" xfId="808" xr:uid="{00000000-0005-0000-0000-000000030000}"/>
    <cellStyle name="Normal 2" xfId="100" xr:uid="{00000000-0005-0000-0000-000001030000}"/>
    <cellStyle name="Normal 2 10" xfId="809" xr:uid="{00000000-0005-0000-0000-000002030000}"/>
    <cellStyle name="Normal 2 10 2" xfId="1498" xr:uid="{00000000-0005-0000-0000-000003030000}"/>
    <cellStyle name="Normal 2 11" xfId="810" xr:uid="{00000000-0005-0000-0000-000004030000}"/>
    <cellStyle name="Normal 2 11 2" xfId="811" xr:uid="{00000000-0005-0000-0000-000005030000}"/>
    <cellStyle name="Normal 2 11 3" xfId="812" xr:uid="{00000000-0005-0000-0000-000006030000}"/>
    <cellStyle name="Normal 2 11_13008" xfId="813" xr:uid="{00000000-0005-0000-0000-000007030000}"/>
    <cellStyle name="Normal 2 12" xfId="814" xr:uid="{00000000-0005-0000-0000-000008030000}"/>
    <cellStyle name="Normal 2 12 2" xfId="815" xr:uid="{00000000-0005-0000-0000-000009030000}"/>
    <cellStyle name="Normal 2 12 3" xfId="816" xr:uid="{00000000-0005-0000-0000-00000A030000}"/>
    <cellStyle name="Normal 2 12_13008" xfId="817" xr:uid="{00000000-0005-0000-0000-00000B030000}"/>
    <cellStyle name="Normal 2 13" xfId="818" xr:uid="{00000000-0005-0000-0000-00000C030000}"/>
    <cellStyle name="Normal 2 13 2" xfId="819" xr:uid="{00000000-0005-0000-0000-00000D030000}"/>
    <cellStyle name="Normal 2 13 3" xfId="820" xr:uid="{00000000-0005-0000-0000-00000E030000}"/>
    <cellStyle name="Normal 2 13_13008" xfId="821" xr:uid="{00000000-0005-0000-0000-00000F030000}"/>
    <cellStyle name="Normal 2 14" xfId="822" xr:uid="{00000000-0005-0000-0000-000010030000}"/>
    <cellStyle name="Normal 2 14 2" xfId="1495" xr:uid="{00000000-0005-0000-0000-000011030000}"/>
    <cellStyle name="Normal 2 15" xfId="823" xr:uid="{00000000-0005-0000-0000-000012030000}"/>
    <cellStyle name="Normal 2 15 2" xfId="824" xr:uid="{00000000-0005-0000-0000-000013030000}"/>
    <cellStyle name="Normal 2 15 3" xfId="825" xr:uid="{00000000-0005-0000-0000-000014030000}"/>
    <cellStyle name="Normal 2 15_13008" xfId="826" xr:uid="{00000000-0005-0000-0000-000015030000}"/>
    <cellStyle name="Normal 2 16" xfId="827" xr:uid="{00000000-0005-0000-0000-000016030000}"/>
    <cellStyle name="Normal 2 16 2" xfId="828" xr:uid="{00000000-0005-0000-0000-000017030000}"/>
    <cellStyle name="Normal 2 16 3" xfId="829" xr:uid="{00000000-0005-0000-0000-000018030000}"/>
    <cellStyle name="Normal 2 16_13008" xfId="830" xr:uid="{00000000-0005-0000-0000-000019030000}"/>
    <cellStyle name="Normal 2 17" xfId="831" xr:uid="{00000000-0005-0000-0000-00001A030000}"/>
    <cellStyle name="Normal 2 17 2" xfId="832" xr:uid="{00000000-0005-0000-0000-00001B030000}"/>
    <cellStyle name="Normal 2 17 3" xfId="833" xr:uid="{00000000-0005-0000-0000-00001C030000}"/>
    <cellStyle name="Normal 2 17_13008" xfId="834" xr:uid="{00000000-0005-0000-0000-00001D030000}"/>
    <cellStyle name="Normal 2 18" xfId="835" xr:uid="{00000000-0005-0000-0000-00001E030000}"/>
    <cellStyle name="Normal 2 18 2" xfId="836" xr:uid="{00000000-0005-0000-0000-00001F030000}"/>
    <cellStyle name="Normal 2 18 3" xfId="837" xr:uid="{00000000-0005-0000-0000-000020030000}"/>
    <cellStyle name="Normal 2 18_13008" xfId="838" xr:uid="{00000000-0005-0000-0000-000021030000}"/>
    <cellStyle name="Normal 2 19" xfId="839" xr:uid="{00000000-0005-0000-0000-000022030000}"/>
    <cellStyle name="Normal 2 2" xfId="101" xr:uid="{00000000-0005-0000-0000-000023030000}"/>
    <cellStyle name="Normal 2 2 2" xfId="102" xr:uid="{00000000-0005-0000-0000-000024030000}"/>
    <cellStyle name="Normal 2 2 2 2" xfId="840" xr:uid="{00000000-0005-0000-0000-000025030000}"/>
    <cellStyle name="Normal 2 2 2 2 2" xfId="841" xr:uid="{00000000-0005-0000-0000-000026030000}"/>
    <cellStyle name="Normal 2 2 2 2 2 2" xfId="842" xr:uid="{00000000-0005-0000-0000-000027030000}"/>
    <cellStyle name="Normal 2 2 2 2 2 2 2" xfId="843" xr:uid="{00000000-0005-0000-0000-000028030000}"/>
    <cellStyle name="Normal 2 2 2 2 2 2 3" xfId="844" xr:uid="{00000000-0005-0000-0000-000029030000}"/>
    <cellStyle name="Normal 2 2 2 2 2 2_13008" xfId="845" xr:uid="{00000000-0005-0000-0000-00002A030000}"/>
    <cellStyle name="Normal 2 2 2 2 2 3" xfId="846" xr:uid="{00000000-0005-0000-0000-00002B030000}"/>
    <cellStyle name="Normal 2 2 2 2 2 3 2" xfId="847" xr:uid="{00000000-0005-0000-0000-00002C030000}"/>
    <cellStyle name="Normal 2 2 2 2 2 3 3" xfId="848" xr:uid="{00000000-0005-0000-0000-00002D030000}"/>
    <cellStyle name="Normal 2 2 2 2 2 3_13008" xfId="849" xr:uid="{00000000-0005-0000-0000-00002E030000}"/>
    <cellStyle name="Normal 2 2 2 2 2 4" xfId="850" xr:uid="{00000000-0005-0000-0000-00002F030000}"/>
    <cellStyle name="Normal 2 2 2 2 2 5" xfId="851" xr:uid="{00000000-0005-0000-0000-000030030000}"/>
    <cellStyle name="Normal 2 2 2 2 2_13008" xfId="852" xr:uid="{00000000-0005-0000-0000-000031030000}"/>
    <cellStyle name="Normal 2 2 2 2 3" xfId="853" xr:uid="{00000000-0005-0000-0000-000032030000}"/>
    <cellStyle name="Normal 2 2 2 2 3 2" xfId="854" xr:uid="{00000000-0005-0000-0000-000033030000}"/>
    <cellStyle name="Normal 2 2 2 2 3 3" xfId="855" xr:uid="{00000000-0005-0000-0000-000034030000}"/>
    <cellStyle name="Normal 2 2 2 2 3_13008" xfId="856" xr:uid="{00000000-0005-0000-0000-000035030000}"/>
    <cellStyle name="Normal 2 2 2 2 4" xfId="857" xr:uid="{00000000-0005-0000-0000-000036030000}"/>
    <cellStyle name="Normal 2 2 2 2 4 2" xfId="858" xr:uid="{00000000-0005-0000-0000-000037030000}"/>
    <cellStyle name="Normal 2 2 2 2 4 3" xfId="859" xr:uid="{00000000-0005-0000-0000-000038030000}"/>
    <cellStyle name="Normal 2 2 2 2 4_13008" xfId="860" xr:uid="{00000000-0005-0000-0000-000039030000}"/>
    <cellStyle name="Normal 2 2 2 2 5" xfId="861" xr:uid="{00000000-0005-0000-0000-00003A030000}"/>
    <cellStyle name="Normal 2 2 2 2 6" xfId="862" xr:uid="{00000000-0005-0000-0000-00003B030000}"/>
    <cellStyle name="Normal 2 2 2 2_13008" xfId="863" xr:uid="{00000000-0005-0000-0000-00003C030000}"/>
    <cellStyle name="Normal 2 2 2 3" xfId="864" xr:uid="{00000000-0005-0000-0000-00003D030000}"/>
    <cellStyle name="Normal 2 2 2 4" xfId="865" xr:uid="{00000000-0005-0000-0000-00003E030000}"/>
    <cellStyle name="Normal 2 2 2 4 2" xfId="866" xr:uid="{00000000-0005-0000-0000-00003F030000}"/>
    <cellStyle name="Normal 2 2 2 4 2 2" xfId="867" xr:uid="{00000000-0005-0000-0000-000040030000}"/>
    <cellStyle name="Normal 2 2 2 4 2 3" xfId="868" xr:uid="{00000000-0005-0000-0000-000041030000}"/>
    <cellStyle name="Normal 2 2 2 4 2_13008" xfId="869" xr:uid="{00000000-0005-0000-0000-000042030000}"/>
    <cellStyle name="Normal 2 2 2 4 3" xfId="870" xr:uid="{00000000-0005-0000-0000-000043030000}"/>
    <cellStyle name="Normal 2 2 2 4 3 2" xfId="871" xr:uid="{00000000-0005-0000-0000-000044030000}"/>
    <cellStyle name="Normal 2 2 2 4 3 3" xfId="872" xr:uid="{00000000-0005-0000-0000-000045030000}"/>
    <cellStyle name="Normal 2 2 2 4 3_13008" xfId="873" xr:uid="{00000000-0005-0000-0000-000046030000}"/>
    <cellStyle name="Normal 2 2 2 4 4" xfId="874" xr:uid="{00000000-0005-0000-0000-000047030000}"/>
    <cellStyle name="Normal 2 2 2 4 5" xfId="875" xr:uid="{00000000-0005-0000-0000-000048030000}"/>
    <cellStyle name="Normal 2 2 2 4_13008" xfId="876" xr:uid="{00000000-0005-0000-0000-000049030000}"/>
    <cellStyle name="Normal 2 2 2 5" xfId="877" xr:uid="{00000000-0005-0000-0000-00004A030000}"/>
    <cellStyle name="Normal 2 2 2 6" xfId="878" xr:uid="{00000000-0005-0000-0000-00004B030000}"/>
    <cellStyle name="Normal 2 2 2_11599" xfId="879" xr:uid="{00000000-0005-0000-0000-00004C030000}"/>
    <cellStyle name="Normal 2 2 3" xfId="103" xr:uid="{00000000-0005-0000-0000-00004D030000}"/>
    <cellStyle name="Normal 2 2 3 2" xfId="880" xr:uid="{00000000-0005-0000-0000-00004E030000}"/>
    <cellStyle name="Normal 2 2 3 2 2" xfId="881" xr:uid="{00000000-0005-0000-0000-00004F030000}"/>
    <cellStyle name="Normal 2 2 3 2 2 2" xfId="882" xr:uid="{00000000-0005-0000-0000-000050030000}"/>
    <cellStyle name="Normal 2 2 3 2 2 3" xfId="883" xr:uid="{00000000-0005-0000-0000-000051030000}"/>
    <cellStyle name="Normal 2 2 3 2 2_13008" xfId="884" xr:uid="{00000000-0005-0000-0000-000052030000}"/>
    <cellStyle name="Normal 2 2 3 2 3" xfId="885" xr:uid="{00000000-0005-0000-0000-000053030000}"/>
    <cellStyle name="Normal 2 2 3 2 3 2" xfId="886" xr:uid="{00000000-0005-0000-0000-000054030000}"/>
    <cellStyle name="Normal 2 2 3 2 3 3" xfId="887" xr:uid="{00000000-0005-0000-0000-000055030000}"/>
    <cellStyle name="Normal 2 2 3 2 3_13008" xfId="888" xr:uid="{00000000-0005-0000-0000-000056030000}"/>
    <cellStyle name="Normal 2 2 3 2 4" xfId="889" xr:uid="{00000000-0005-0000-0000-000057030000}"/>
    <cellStyle name="Normal 2 2 3 2 5" xfId="890" xr:uid="{00000000-0005-0000-0000-000058030000}"/>
    <cellStyle name="Normal 2 2 3 2_13008" xfId="891" xr:uid="{00000000-0005-0000-0000-000059030000}"/>
    <cellStyle name="Normal 2 2 3 3" xfId="892" xr:uid="{00000000-0005-0000-0000-00005A030000}"/>
    <cellStyle name="Normal 2 2 3 3 2" xfId="893" xr:uid="{00000000-0005-0000-0000-00005B030000}"/>
    <cellStyle name="Normal 2 2 3 3 3" xfId="894" xr:uid="{00000000-0005-0000-0000-00005C030000}"/>
    <cellStyle name="Normal 2 2 3 3_13008" xfId="895" xr:uid="{00000000-0005-0000-0000-00005D030000}"/>
    <cellStyle name="Normal 2 2 3 4" xfId="896" xr:uid="{00000000-0005-0000-0000-00005E030000}"/>
    <cellStyle name="Normal 2 2 3 4 2" xfId="897" xr:uid="{00000000-0005-0000-0000-00005F030000}"/>
    <cellStyle name="Normal 2 2 3 4 3" xfId="898" xr:uid="{00000000-0005-0000-0000-000060030000}"/>
    <cellStyle name="Normal 2 2 3 4_13008" xfId="899" xr:uid="{00000000-0005-0000-0000-000061030000}"/>
    <cellStyle name="Normal 2 2 3 5" xfId="900" xr:uid="{00000000-0005-0000-0000-000062030000}"/>
    <cellStyle name="Normal 2 2 3 6" xfId="901" xr:uid="{00000000-0005-0000-0000-000063030000}"/>
    <cellStyle name="Normal 2 2 3_13008" xfId="902" xr:uid="{00000000-0005-0000-0000-000064030000}"/>
    <cellStyle name="Normal 2 2 4" xfId="903" xr:uid="{00000000-0005-0000-0000-000065030000}"/>
    <cellStyle name="Normal 2 2 4 2" xfId="904" xr:uid="{00000000-0005-0000-0000-000066030000}"/>
    <cellStyle name="Normal 2 2 4 2 2" xfId="905" xr:uid="{00000000-0005-0000-0000-000067030000}"/>
    <cellStyle name="Normal 2 2 4 2 3" xfId="906" xr:uid="{00000000-0005-0000-0000-000068030000}"/>
    <cellStyle name="Normal 2 2 4 2_13008" xfId="907" xr:uid="{00000000-0005-0000-0000-000069030000}"/>
    <cellStyle name="Normal 2 2 4 3" xfId="908" xr:uid="{00000000-0005-0000-0000-00006A030000}"/>
    <cellStyle name="Normal 2 2 4 3 2" xfId="909" xr:uid="{00000000-0005-0000-0000-00006B030000}"/>
    <cellStyle name="Normal 2 2 4 3 3" xfId="910" xr:uid="{00000000-0005-0000-0000-00006C030000}"/>
    <cellStyle name="Normal 2 2 4 3_13008" xfId="911" xr:uid="{00000000-0005-0000-0000-00006D030000}"/>
    <cellStyle name="Normal 2 2 4 4" xfId="912" xr:uid="{00000000-0005-0000-0000-00006E030000}"/>
    <cellStyle name="Normal 2 2 4 5" xfId="913" xr:uid="{00000000-0005-0000-0000-00006F030000}"/>
    <cellStyle name="Normal 2 2 4_13008" xfId="914" xr:uid="{00000000-0005-0000-0000-000070030000}"/>
    <cellStyle name="Normal 2 2 5" xfId="915" xr:uid="{00000000-0005-0000-0000-000071030000}"/>
    <cellStyle name="Normal 2 2 5 2" xfId="916" xr:uid="{00000000-0005-0000-0000-000072030000}"/>
    <cellStyle name="Normal 2 2 5 3" xfId="917" xr:uid="{00000000-0005-0000-0000-000073030000}"/>
    <cellStyle name="Normal 2 2 5_13008" xfId="918" xr:uid="{00000000-0005-0000-0000-000074030000}"/>
    <cellStyle name="Normal 2 2 6" xfId="919" xr:uid="{00000000-0005-0000-0000-000075030000}"/>
    <cellStyle name="Normal 2 2 6 2" xfId="920" xr:uid="{00000000-0005-0000-0000-000076030000}"/>
    <cellStyle name="Normal 2 2 6 3" xfId="921" xr:uid="{00000000-0005-0000-0000-000077030000}"/>
    <cellStyle name="Normal 2 2 6_13008" xfId="922" xr:uid="{00000000-0005-0000-0000-000078030000}"/>
    <cellStyle name="Normal 2 2 7" xfId="923" xr:uid="{00000000-0005-0000-0000-000079030000}"/>
    <cellStyle name="Normal 2 2 7 2" xfId="924" xr:uid="{00000000-0005-0000-0000-00007A030000}"/>
    <cellStyle name="Normal 2 2 7 3" xfId="925" xr:uid="{00000000-0005-0000-0000-00007B030000}"/>
    <cellStyle name="Normal 2 2 7_13008" xfId="926" xr:uid="{00000000-0005-0000-0000-00007C030000}"/>
    <cellStyle name="Normal 2 2 8" xfId="927" xr:uid="{00000000-0005-0000-0000-00007D030000}"/>
    <cellStyle name="Normal 2 2 9" xfId="928" xr:uid="{00000000-0005-0000-0000-00007E030000}"/>
    <cellStyle name="Normal 2 2_11599" xfId="929" xr:uid="{00000000-0005-0000-0000-00007F030000}"/>
    <cellStyle name="Normal 2 20" xfId="1501" xr:uid="{00000000-0005-0000-0000-000080030000}"/>
    <cellStyle name="Normal 2 3" xfId="104" xr:uid="{00000000-0005-0000-0000-000081030000}"/>
    <cellStyle name="Normal 2 3 2" xfId="105" xr:uid="{00000000-0005-0000-0000-000082030000}"/>
    <cellStyle name="Normal 2 3 3" xfId="106" xr:uid="{00000000-0005-0000-0000-000083030000}"/>
    <cellStyle name="Normal 2 3 4" xfId="930" xr:uid="{00000000-0005-0000-0000-000084030000}"/>
    <cellStyle name="Normal 2 3 4 2" xfId="931" xr:uid="{00000000-0005-0000-0000-000085030000}"/>
    <cellStyle name="Normal 2 3 4 3" xfId="932" xr:uid="{00000000-0005-0000-0000-000086030000}"/>
    <cellStyle name="Normal 2 3 4_13008" xfId="933" xr:uid="{00000000-0005-0000-0000-000087030000}"/>
    <cellStyle name="Normal 2 3 5" xfId="934" xr:uid="{00000000-0005-0000-0000-000088030000}"/>
    <cellStyle name="Normal 2 3_CloseManagement" xfId="935" xr:uid="{00000000-0005-0000-0000-000089030000}"/>
    <cellStyle name="Normal 2 4" xfId="107" xr:uid="{00000000-0005-0000-0000-00008A030000}"/>
    <cellStyle name="Normal 2 4 2" xfId="936" xr:uid="{00000000-0005-0000-0000-00008B030000}"/>
    <cellStyle name="Normal 2 5" xfId="108" xr:uid="{00000000-0005-0000-0000-00008C030000}"/>
    <cellStyle name="Normal 2 5 2" xfId="937" xr:uid="{00000000-0005-0000-0000-00008D030000}"/>
    <cellStyle name="Normal 2 6" xfId="938" xr:uid="{00000000-0005-0000-0000-00008E030000}"/>
    <cellStyle name="Normal 2 6 2" xfId="939" xr:uid="{00000000-0005-0000-0000-00008F030000}"/>
    <cellStyle name="Normal 2 6 2 2" xfId="940" xr:uid="{00000000-0005-0000-0000-000090030000}"/>
    <cellStyle name="Normal 2 6 2 3" xfId="941" xr:uid="{00000000-0005-0000-0000-000091030000}"/>
    <cellStyle name="Normal 2 6 2_13008" xfId="942" xr:uid="{00000000-0005-0000-0000-000092030000}"/>
    <cellStyle name="Normal 2 6 3" xfId="943" xr:uid="{00000000-0005-0000-0000-000093030000}"/>
    <cellStyle name="Normal 2 6 3 2" xfId="944" xr:uid="{00000000-0005-0000-0000-000094030000}"/>
    <cellStyle name="Normal 2 6 3 3" xfId="945" xr:uid="{00000000-0005-0000-0000-000095030000}"/>
    <cellStyle name="Normal 2 6 3_13008" xfId="946" xr:uid="{00000000-0005-0000-0000-000096030000}"/>
    <cellStyle name="Normal 2 6 4" xfId="947" xr:uid="{00000000-0005-0000-0000-000097030000}"/>
    <cellStyle name="Normal 2 6 5" xfId="948" xr:uid="{00000000-0005-0000-0000-000098030000}"/>
    <cellStyle name="Normal 2 6 6" xfId="1496" xr:uid="{00000000-0005-0000-0000-000099030000}"/>
    <cellStyle name="Normal 2 6_13008" xfId="949" xr:uid="{00000000-0005-0000-0000-00009A030000}"/>
    <cellStyle name="Normal 2 7" xfId="950" xr:uid="{00000000-0005-0000-0000-00009B030000}"/>
    <cellStyle name="Normal 2 7 2" xfId="951" xr:uid="{00000000-0005-0000-0000-00009C030000}"/>
    <cellStyle name="Normal 2 8" xfId="952" xr:uid="{00000000-0005-0000-0000-00009D030000}"/>
    <cellStyle name="Normal 2 8 2" xfId="953" xr:uid="{00000000-0005-0000-0000-00009E030000}"/>
    <cellStyle name="Normal 2 9" xfId="954" xr:uid="{00000000-0005-0000-0000-00009F030000}"/>
    <cellStyle name="Normal 2 9 2" xfId="955" xr:uid="{00000000-0005-0000-0000-0000A0030000}"/>
    <cellStyle name="Normal 2_20140" xfId="956" xr:uid="{00000000-0005-0000-0000-0000A1030000}"/>
    <cellStyle name="Normal 20" xfId="957" xr:uid="{00000000-0005-0000-0000-0000A2030000}"/>
    <cellStyle name="Normal 20 2" xfId="958" xr:uid="{00000000-0005-0000-0000-0000A3030000}"/>
    <cellStyle name="Normal 20_20325" xfId="1502" xr:uid="{00000000-0005-0000-0000-0000A4030000}"/>
    <cellStyle name="Normal 21" xfId="959" xr:uid="{00000000-0005-0000-0000-0000A5030000}"/>
    <cellStyle name="Normal 21 2" xfId="960" xr:uid="{00000000-0005-0000-0000-0000A6030000}"/>
    <cellStyle name="Normal 21_20325" xfId="1503" xr:uid="{00000000-0005-0000-0000-0000A7030000}"/>
    <cellStyle name="Normal 22" xfId="961" xr:uid="{00000000-0005-0000-0000-0000A8030000}"/>
    <cellStyle name="Normal 22 2" xfId="962" xr:uid="{00000000-0005-0000-0000-0000A9030000}"/>
    <cellStyle name="Normal 22 3" xfId="963" xr:uid="{00000000-0005-0000-0000-0000AA030000}"/>
    <cellStyle name="Normal 22_20325" xfId="1504" xr:uid="{00000000-0005-0000-0000-0000AB030000}"/>
    <cellStyle name="Normal 23" xfId="964" xr:uid="{00000000-0005-0000-0000-0000AC030000}"/>
    <cellStyle name="Normal 23 2" xfId="965" xr:uid="{00000000-0005-0000-0000-0000AD030000}"/>
    <cellStyle name="Normal 24" xfId="966" xr:uid="{00000000-0005-0000-0000-0000AE030000}"/>
    <cellStyle name="Normal 24 2" xfId="967" xr:uid="{00000000-0005-0000-0000-0000AF030000}"/>
    <cellStyle name="Normal 24 3" xfId="968" xr:uid="{00000000-0005-0000-0000-0000B0030000}"/>
    <cellStyle name="Normal 24_13008" xfId="969" xr:uid="{00000000-0005-0000-0000-0000B1030000}"/>
    <cellStyle name="Normal 25" xfId="970" xr:uid="{00000000-0005-0000-0000-0000B2030000}"/>
    <cellStyle name="Normal 25 2" xfId="971" xr:uid="{00000000-0005-0000-0000-0000B3030000}"/>
    <cellStyle name="Normal 25 3" xfId="972" xr:uid="{00000000-0005-0000-0000-0000B4030000}"/>
    <cellStyle name="Normal 25_13008" xfId="973" xr:uid="{00000000-0005-0000-0000-0000B5030000}"/>
    <cellStyle name="Normal 26" xfId="974" xr:uid="{00000000-0005-0000-0000-0000B6030000}"/>
    <cellStyle name="Normal 26 2" xfId="975" xr:uid="{00000000-0005-0000-0000-0000B7030000}"/>
    <cellStyle name="Normal 27" xfId="976" xr:uid="{00000000-0005-0000-0000-0000B8030000}"/>
    <cellStyle name="Normal 27 2" xfId="977" xr:uid="{00000000-0005-0000-0000-0000B9030000}"/>
    <cellStyle name="Normal 27 3" xfId="978" xr:uid="{00000000-0005-0000-0000-0000BA030000}"/>
    <cellStyle name="Normal 27_20325" xfId="1505" xr:uid="{00000000-0005-0000-0000-0000BB030000}"/>
    <cellStyle name="Normal 28" xfId="979" xr:uid="{00000000-0005-0000-0000-0000BC030000}"/>
    <cellStyle name="Normal 29" xfId="980" xr:uid="{00000000-0005-0000-0000-0000BD030000}"/>
    <cellStyle name="Normal 3" xfId="109" xr:uid="{00000000-0005-0000-0000-0000BE030000}"/>
    <cellStyle name="Normal 3 2" xfId="110" xr:uid="{00000000-0005-0000-0000-0000BF030000}"/>
    <cellStyle name="Normal 3 2 2" xfId="981" xr:uid="{00000000-0005-0000-0000-0000C0030000}"/>
    <cellStyle name="Normal 3 2 2 2" xfId="982" xr:uid="{00000000-0005-0000-0000-0000C1030000}"/>
    <cellStyle name="Normal 3 2 2 2 2" xfId="983" xr:uid="{00000000-0005-0000-0000-0000C2030000}"/>
    <cellStyle name="Normal 3 2 2 2 3" xfId="984" xr:uid="{00000000-0005-0000-0000-0000C3030000}"/>
    <cellStyle name="Normal 3 2 2 2_13008" xfId="985" xr:uid="{00000000-0005-0000-0000-0000C4030000}"/>
    <cellStyle name="Normal 3 2 2 3" xfId="986" xr:uid="{00000000-0005-0000-0000-0000C5030000}"/>
    <cellStyle name="Normal 3 2 2 3 2" xfId="987" xr:uid="{00000000-0005-0000-0000-0000C6030000}"/>
    <cellStyle name="Normal 3 2 2 3 3" xfId="988" xr:uid="{00000000-0005-0000-0000-0000C7030000}"/>
    <cellStyle name="Normal 3 2 2 3_13008" xfId="989" xr:uid="{00000000-0005-0000-0000-0000C8030000}"/>
    <cellStyle name="Normal 3 2 2 4" xfId="990" xr:uid="{00000000-0005-0000-0000-0000C9030000}"/>
    <cellStyle name="Normal 3 2 2 5" xfId="991" xr:uid="{00000000-0005-0000-0000-0000CA030000}"/>
    <cellStyle name="Normal 3 2 2_13008" xfId="992" xr:uid="{00000000-0005-0000-0000-0000CB030000}"/>
    <cellStyle name="Normal 3 2 3" xfId="993" xr:uid="{00000000-0005-0000-0000-0000CC030000}"/>
    <cellStyle name="Normal 3 2 3 2" xfId="994" xr:uid="{00000000-0005-0000-0000-0000CD030000}"/>
    <cellStyle name="Normal 3 2 3 3" xfId="995" xr:uid="{00000000-0005-0000-0000-0000CE030000}"/>
    <cellStyle name="Normal 3 2 3_13008" xfId="996" xr:uid="{00000000-0005-0000-0000-0000CF030000}"/>
    <cellStyle name="Normal 3 2 4" xfId="997" xr:uid="{00000000-0005-0000-0000-0000D0030000}"/>
    <cellStyle name="Normal 3 2 4 2" xfId="998" xr:uid="{00000000-0005-0000-0000-0000D1030000}"/>
    <cellStyle name="Normal 3 2 4 3" xfId="999" xr:uid="{00000000-0005-0000-0000-0000D2030000}"/>
    <cellStyle name="Normal 3 2 4_13008" xfId="1000" xr:uid="{00000000-0005-0000-0000-0000D3030000}"/>
    <cellStyle name="Normal 3 2 5" xfId="1001" xr:uid="{00000000-0005-0000-0000-0000D4030000}"/>
    <cellStyle name="Normal 3 2 5 2" xfId="1002" xr:uid="{00000000-0005-0000-0000-0000D5030000}"/>
    <cellStyle name="Normal 3 2 5 3" xfId="1003" xr:uid="{00000000-0005-0000-0000-0000D6030000}"/>
    <cellStyle name="Normal 3 2 5_13008" xfId="1004" xr:uid="{00000000-0005-0000-0000-0000D7030000}"/>
    <cellStyle name="Normal 3 2 6" xfId="1005" xr:uid="{00000000-0005-0000-0000-0000D8030000}"/>
    <cellStyle name="Normal 3 2 7" xfId="1006" xr:uid="{00000000-0005-0000-0000-0000D9030000}"/>
    <cellStyle name="Normal 3 2_13008" xfId="1007" xr:uid="{00000000-0005-0000-0000-0000DA030000}"/>
    <cellStyle name="Normal 3 3" xfId="1008" xr:uid="{00000000-0005-0000-0000-0000DB030000}"/>
    <cellStyle name="Normal 3 3 2" xfId="1009" xr:uid="{00000000-0005-0000-0000-0000DC030000}"/>
    <cellStyle name="Normal 3 4" xfId="1010" xr:uid="{00000000-0005-0000-0000-0000DD030000}"/>
    <cellStyle name="Normal 3 4 2" xfId="1011" xr:uid="{00000000-0005-0000-0000-0000DE030000}"/>
    <cellStyle name="Normal 3 4 3" xfId="1012" xr:uid="{00000000-0005-0000-0000-0000DF030000}"/>
    <cellStyle name="Normal 3 4_13008" xfId="1013" xr:uid="{00000000-0005-0000-0000-0000E0030000}"/>
    <cellStyle name="Normal 3 5" xfId="1014" xr:uid="{00000000-0005-0000-0000-0000E1030000}"/>
    <cellStyle name="Normal 3 5 2" xfId="1015" xr:uid="{00000000-0005-0000-0000-0000E2030000}"/>
    <cellStyle name="Normal 3 5 3" xfId="1016" xr:uid="{00000000-0005-0000-0000-0000E3030000}"/>
    <cellStyle name="Normal 3 5_13008" xfId="1017" xr:uid="{00000000-0005-0000-0000-0000E4030000}"/>
    <cellStyle name="Normal 3 6" xfId="1018" xr:uid="{00000000-0005-0000-0000-0000E5030000}"/>
    <cellStyle name="Normal 3 6 2" xfId="1019" xr:uid="{00000000-0005-0000-0000-0000E6030000}"/>
    <cellStyle name="Normal 3 6 3" xfId="1020" xr:uid="{00000000-0005-0000-0000-0000E7030000}"/>
    <cellStyle name="Normal 3 6_13008" xfId="1021" xr:uid="{00000000-0005-0000-0000-0000E8030000}"/>
    <cellStyle name="Normal 3 7" xfId="1022" xr:uid="{00000000-0005-0000-0000-0000E9030000}"/>
    <cellStyle name="Normal 3_11599" xfId="1023" xr:uid="{00000000-0005-0000-0000-0000EA030000}"/>
    <cellStyle name="Normal 30" xfId="1024" xr:uid="{00000000-0005-0000-0000-0000EB030000}"/>
    <cellStyle name="Normal 30 2" xfId="1025" xr:uid="{00000000-0005-0000-0000-0000EC030000}"/>
    <cellStyle name="Normal 30_20325" xfId="1506" xr:uid="{00000000-0005-0000-0000-0000ED030000}"/>
    <cellStyle name="Normal 31" xfId="1026" xr:uid="{00000000-0005-0000-0000-0000EE030000}"/>
    <cellStyle name="Normal 31 2" xfId="1027" xr:uid="{00000000-0005-0000-0000-0000EF030000}"/>
    <cellStyle name="Normal 31_20325" xfId="1507" xr:uid="{00000000-0005-0000-0000-0000F0030000}"/>
    <cellStyle name="Normal 32" xfId="1028" xr:uid="{00000000-0005-0000-0000-0000F1030000}"/>
    <cellStyle name="Normal 32 2" xfId="1029" xr:uid="{00000000-0005-0000-0000-0000F2030000}"/>
    <cellStyle name="Normal 32_20325" xfId="1508" xr:uid="{00000000-0005-0000-0000-0000F3030000}"/>
    <cellStyle name="Normal 33" xfId="1030" xr:uid="{00000000-0005-0000-0000-0000F4030000}"/>
    <cellStyle name="Normal 33 2" xfId="1031" xr:uid="{00000000-0005-0000-0000-0000F5030000}"/>
    <cellStyle name="Normal 33_20325" xfId="1509" xr:uid="{00000000-0005-0000-0000-0000F6030000}"/>
    <cellStyle name="Normal 34" xfId="1032" xr:uid="{00000000-0005-0000-0000-0000F7030000}"/>
    <cellStyle name="Normal 34 2" xfId="1033" xr:uid="{00000000-0005-0000-0000-0000F8030000}"/>
    <cellStyle name="Normal 34_20325" xfId="1510" xr:uid="{00000000-0005-0000-0000-0000F9030000}"/>
    <cellStyle name="Normal 35" xfId="1034" xr:uid="{00000000-0005-0000-0000-0000FA030000}"/>
    <cellStyle name="Normal 36" xfId="1035" xr:uid="{00000000-0005-0000-0000-0000FB030000}"/>
    <cellStyle name="Normal 37" xfId="1036" xr:uid="{00000000-0005-0000-0000-0000FC030000}"/>
    <cellStyle name="Normal 38" xfId="1037" xr:uid="{00000000-0005-0000-0000-0000FD030000}"/>
    <cellStyle name="Normal 38 2" xfId="1038" xr:uid="{00000000-0005-0000-0000-0000FE030000}"/>
    <cellStyle name="Normal 38_13008" xfId="1039" xr:uid="{00000000-0005-0000-0000-0000FF030000}"/>
    <cellStyle name="Normal 39" xfId="1040" xr:uid="{00000000-0005-0000-0000-000000040000}"/>
    <cellStyle name="Normal 4" xfId="111" xr:uid="{00000000-0005-0000-0000-000001040000}"/>
    <cellStyle name="Normal 4 2" xfId="1041" xr:uid="{00000000-0005-0000-0000-000002040000}"/>
    <cellStyle name="Normal 4 2 2" xfId="1042" xr:uid="{00000000-0005-0000-0000-000003040000}"/>
    <cellStyle name="Normal 4 2 3" xfId="1043" xr:uid="{00000000-0005-0000-0000-000004040000}"/>
    <cellStyle name="Normal 4 3" xfId="1044" xr:uid="{00000000-0005-0000-0000-000005040000}"/>
    <cellStyle name="Normal 4 3 2" xfId="1045" xr:uid="{00000000-0005-0000-0000-000006040000}"/>
    <cellStyle name="Normal 4 3 3" xfId="1046" xr:uid="{00000000-0005-0000-0000-000007040000}"/>
    <cellStyle name="Normal 4 3_13008" xfId="1047" xr:uid="{00000000-0005-0000-0000-000008040000}"/>
    <cellStyle name="Normal 4 4" xfId="1048" xr:uid="{00000000-0005-0000-0000-000009040000}"/>
    <cellStyle name="Normal 4 4 2" xfId="1049" xr:uid="{00000000-0005-0000-0000-00000A040000}"/>
    <cellStyle name="Normal 4 4 3" xfId="1050" xr:uid="{00000000-0005-0000-0000-00000B040000}"/>
    <cellStyle name="Normal 4 4_13008" xfId="1051" xr:uid="{00000000-0005-0000-0000-00000C040000}"/>
    <cellStyle name="Normal 4 5" xfId="1052" xr:uid="{00000000-0005-0000-0000-00000D040000}"/>
    <cellStyle name="Normal 4_Support" xfId="1053" xr:uid="{00000000-0005-0000-0000-00000E040000}"/>
    <cellStyle name="Normal 40" xfId="1054" xr:uid="{00000000-0005-0000-0000-00000F040000}"/>
    <cellStyle name="Normal 41" xfId="1055" xr:uid="{00000000-0005-0000-0000-000010040000}"/>
    <cellStyle name="Normal 42" xfId="1056" xr:uid="{00000000-0005-0000-0000-000011040000}"/>
    <cellStyle name="Normal 43" xfId="1057" xr:uid="{00000000-0005-0000-0000-000012040000}"/>
    <cellStyle name="Normal 44" xfId="136" xr:uid="{00000000-0005-0000-0000-000013040000}"/>
    <cellStyle name="Normal 45" xfId="1483" xr:uid="{00000000-0005-0000-0000-000014040000}"/>
    <cellStyle name="Normal 46" xfId="1514" xr:uid="{00000000-0005-0000-0000-000015040000}"/>
    <cellStyle name="Normal 47" xfId="1405" xr:uid="{00000000-0005-0000-0000-000016040000}"/>
    <cellStyle name="Normal 48" xfId="1513" xr:uid="{00000000-0005-0000-0000-000017040000}"/>
    <cellStyle name="Normal 49" xfId="772" xr:uid="{00000000-0005-0000-0000-000018040000}"/>
    <cellStyle name="Normal 5" xfId="112" xr:uid="{00000000-0005-0000-0000-000019040000}"/>
    <cellStyle name="Normal 5 2" xfId="113" xr:uid="{00000000-0005-0000-0000-00001A040000}"/>
    <cellStyle name="Normal 5 2 10" xfId="1058" xr:uid="{00000000-0005-0000-0000-00001B040000}"/>
    <cellStyle name="Normal 5 2 2" xfId="1059" xr:uid="{00000000-0005-0000-0000-00001C040000}"/>
    <cellStyle name="Normal 5 2 2 2" xfId="1060" xr:uid="{00000000-0005-0000-0000-00001D040000}"/>
    <cellStyle name="Normal 5 2 2 2 2" xfId="1061" xr:uid="{00000000-0005-0000-0000-00001E040000}"/>
    <cellStyle name="Normal 5 2 2 2 2 2" xfId="1062" xr:uid="{00000000-0005-0000-0000-00001F040000}"/>
    <cellStyle name="Normal 5 2 2 2 2 3" xfId="1063" xr:uid="{00000000-0005-0000-0000-000020040000}"/>
    <cellStyle name="Normal 5 2 2 2 2_13008" xfId="1064" xr:uid="{00000000-0005-0000-0000-000021040000}"/>
    <cellStyle name="Normal 5 2 2 2 3" xfId="1065" xr:uid="{00000000-0005-0000-0000-000022040000}"/>
    <cellStyle name="Normal 5 2 2 2 3 2" xfId="1066" xr:uid="{00000000-0005-0000-0000-000023040000}"/>
    <cellStyle name="Normal 5 2 2 2 3 3" xfId="1067" xr:uid="{00000000-0005-0000-0000-000024040000}"/>
    <cellStyle name="Normal 5 2 2 2 3_13008" xfId="1068" xr:uid="{00000000-0005-0000-0000-000025040000}"/>
    <cellStyle name="Normal 5 2 2 2 4" xfId="1069" xr:uid="{00000000-0005-0000-0000-000026040000}"/>
    <cellStyle name="Normal 5 2 2 2 5" xfId="1070" xr:uid="{00000000-0005-0000-0000-000027040000}"/>
    <cellStyle name="Normal 5 2 2 2_13008" xfId="1071" xr:uid="{00000000-0005-0000-0000-000028040000}"/>
    <cellStyle name="Normal 5 2 2 3" xfId="1072" xr:uid="{00000000-0005-0000-0000-000029040000}"/>
    <cellStyle name="Normal 5 2 2 3 2" xfId="1073" xr:uid="{00000000-0005-0000-0000-00002A040000}"/>
    <cellStyle name="Normal 5 2 2 3 3" xfId="1074" xr:uid="{00000000-0005-0000-0000-00002B040000}"/>
    <cellStyle name="Normal 5 2 2 3_13008" xfId="1075" xr:uid="{00000000-0005-0000-0000-00002C040000}"/>
    <cellStyle name="Normal 5 2 2 4" xfId="1076" xr:uid="{00000000-0005-0000-0000-00002D040000}"/>
    <cellStyle name="Normal 5 2 2 4 2" xfId="1077" xr:uid="{00000000-0005-0000-0000-00002E040000}"/>
    <cellStyle name="Normal 5 2 2 4 3" xfId="1078" xr:uid="{00000000-0005-0000-0000-00002F040000}"/>
    <cellStyle name="Normal 5 2 2 4_13008" xfId="1079" xr:uid="{00000000-0005-0000-0000-000030040000}"/>
    <cellStyle name="Normal 5 2 2 5" xfId="1080" xr:uid="{00000000-0005-0000-0000-000031040000}"/>
    <cellStyle name="Normal 5 2 2 5 2" xfId="1081" xr:uid="{00000000-0005-0000-0000-000032040000}"/>
    <cellStyle name="Normal 5 2 2 5 3" xfId="1082" xr:uid="{00000000-0005-0000-0000-000033040000}"/>
    <cellStyle name="Normal 5 2 2 5_13008" xfId="1083" xr:uid="{00000000-0005-0000-0000-000034040000}"/>
    <cellStyle name="Normal 5 2 2 6" xfId="1084" xr:uid="{00000000-0005-0000-0000-000035040000}"/>
    <cellStyle name="Normal 5 2 2 7" xfId="1085" xr:uid="{00000000-0005-0000-0000-000036040000}"/>
    <cellStyle name="Normal 5 2 2_13008" xfId="1086" xr:uid="{00000000-0005-0000-0000-000037040000}"/>
    <cellStyle name="Normal 5 2 3" xfId="1087" xr:uid="{00000000-0005-0000-0000-000038040000}"/>
    <cellStyle name="Normal 5 2 3 2" xfId="1088" xr:uid="{00000000-0005-0000-0000-000039040000}"/>
    <cellStyle name="Normal 5 2 3 2 2" xfId="1089" xr:uid="{00000000-0005-0000-0000-00003A040000}"/>
    <cellStyle name="Normal 5 2 3 2 2 2" xfId="1090" xr:uid="{00000000-0005-0000-0000-00003B040000}"/>
    <cellStyle name="Normal 5 2 3 2 2 3" xfId="1091" xr:uid="{00000000-0005-0000-0000-00003C040000}"/>
    <cellStyle name="Normal 5 2 3 2 2_13008" xfId="1092" xr:uid="{00000000-0005-0000-0000-00003D040000}"/>
    <cellStyle name="Normal 5 2 3 2 3" xfId="1093" xr:uid="{00000000-0005-0000-0000-00003E040000}"/>
    <cellStyle name="Normal 5 2 3 2 3 2" xfId="1094" xr:uid="{00000000-0005-0000-0000-00003F040000}"/>
    <cellStyle name="Normal 5 2 3 2 3 3" xfId="1095" xr:uid="{00000000-0005-0000-0000-000040040000}"/>
    <cellStyle name="Normal 5 2 3 2 3_13008" xfId="1096" xr:uid="{00000000-0005-0000-0000-000041040000}"/>
    <cellStyle name="Normal 5 2 3 2 4" xfId="1097" xr:uid="{00000000-0005-0000-0000-000042040000}"/>
    <cellStyle name="Normal 5 2 3 2 5" xfId="1098" xr:uid="{00000000-0005-0000-0000-000043040000}"/>
    <cellStyle name="Normal 5 2 3 2_13008" xfId="1099" xr:uid="{00000000-0005-0000-0000-000044040000}"/>
    <cellStyle name="Normal 5 2 3 3" xfId="1100" xr:uid="{00000000-0005-0000-0000-000045040000}"/>
    <cellStyle name="Normal 5 2 3 3 2" xfId="1101" xr:uid="{00000000-0005-0000-0000-000046040000}"/>
    <cellStyle name="Normal 5 2 3 3 3" xfId="1102" xr:uid="{00000000-0005-0000-0000-000047040000}"/>
    <cellStyle name="Normal 5 2 3 3_13008" xfId="1103" xr:uid="{00000000-0005-0000-0000-000048040000}"/>
    <cellStyle name="Normal 5 2 3 4" xfId="1104" xr:uid="{00000000-0005-0000-0000-000049040000}"/>
    <cellStyle name="Normal 5 2 3 4 2" xfId="1105" xr:uid="{00000000-0005-0000-0000-00004A040000}"/>
    <cellStyle name="Normal 5 2 3 4 3" xfId="1106" xr:uid="{00000000-0005-0000-0000-00004B040000}"/>
    <cellStyle name="Normal 5 2 3 4_13008" xfId="1107" xr:uid="{00000000-0005-0000-0000-00004C040000}"/>
    <cellStyle name="Normal 5 2 3 5" xfId="1108" xr:uid="{00000000-0005-0000-0000-00004D040000}"/>
    <cellStyle name="Normal 5 2 3 5 2" xfId="1109" xr:uid="{00000000-0005-0000-0000-00004E040000}"/>
    <cellStyle name="Normal 5 2 3 5 3" xfId="1110" xr:uid="{00000000-0005-0000-0000-00004F040000}"/>
    <cellStyle name="Normal 5 2 3 5_13008" xfId="1111" xr:uid="{00000000-0005-0000-0000-000050040000}"/>
    <cellStyle name="Normal 5 2 3 6" xfId="1112" xr:uid="{00000000-0005-0000-0000-000051040000}"/>
    <cellStyle name="Normal 5 2 3 7" xfId="1113" xr:uid="{00000000-0005-0000-0000-000052040000}"/>
    <cellStyle name="Normal 5 2 3_13008" xfId="1114" xr:uid="{00000000-0005-0000-0000-000053040000}"/>
    <cellStyle name="Normal 5 2 4" xfId="1115" xr:uid="{00000000-0005-0000-0000-000054040000}"/>
    <cellStyle name="Normal 5 2 4 2" xfId="1116" xr:uid="{00000000-0005-0000-0000-000055040000}"/>
    <cellStyle name="Normal 5 2 4 2 2" xfId="1117" xr:uid="{00000000-0005-0000-0000-000056040000}"/>
    <cellStyle name="Normal 5 2 4 2 2 2" xfId="1118" xr:uid="{00000000-0005-0000-0000-000057040000}"/>
    <cellStyle name="Normal 5 2 4 2 2 3" xfId="1119" xr:uid="{00000000-0005-0000-0000-000058040000}"/>
    <cellStyle name="Normal 5 2 4 2 2_13008" xfId="1120" xr:uid="{00000000-0005-0000-0000-000059040000}"/>
    <cellStyle name="Normal 5 2 4 2 3" xfId="1121" xr:uid="{00000000-0005-0000-0000-00005A040000}"/>
    <cellStyle name="Normal 5 2 4 2 3 2" xfId="1122" xr:uid="{00000000-0005-0000-0000-00005B040000}"/>
    <cellStyle name="Normal 5 2 4 2 3 3" xfId="1123" xr:uid="{00000000-0005-0000-0000-00005C040000}"/>
    <cellStyle name="Normal 5 2 4 2 3_13008" xfId="1124" xr:uid="{00000000-0005-0000-0000-00005D040000}"/>
    <cellStyle name="Normal 5 2 4 2 4" xfId="1125" xr:uid="{00000000-0005-0000-0000-00005E040000}"/>
    <cellStyle name="Normal 5 2 4 2 5" xfId="1126" xr:uid="{00000000-0005-0000-0000-00005F040000}"/>
    <cellStyle name="Normal 5 2 4 2_13008" xfId="1127" xr:uid="{00000000-0005-0000-0000-000060040000}"/>
    <cellStyle name="Normal 5 2 4 3" xfId="1128" xr:uid="{00000000-0005-0000-0000-000061040000}"/>
    <cellStyle name="Normal 5 2 4 3 2" xfId="1129" xr:uid="{00000000-0005-0000-0000-000062040000}"/>
    <cellStyle name="Normal 5 2 4 3 3" xfId="1130" xr:uid="{00000000-0005-0000-0000-000063040000}"/>
    <cellStyle name="Normal 5 2 4 3_13008" xfId="1131" xr:uid="{00000000-0005-0000-0000-000064040000}"/>
    <cellStyle name="Normal 5 2 4 4" xfId="1132" xr:uid="{00000000-0005-0000-0000-000065040000}"/>
    <cellStyle name="Normal 5 2 4 4 2" xfId="1133" xr:uid="{00000000-0005-0000-0000-000066040000}"/>
    <cellStyle name="Normal 5 2 4 4 3" xfId="1134" xr:uid="{00000000-0005-0000-0000-000067040000}"/>
    <cellStyle name="Normal 5 2 4 4_13008" xfId="1135" xr:uid="{00000000-0005-0000-0000-000068040000}"/>
    <cellStyle name="Normal 5 2 4 5" xfId="1136" xr:uid="{00000000-0005-0000-0000-000069040000}"/>
    <cellStyle name="Normal 5 2 4 5 2" xfId="1137" xr:uid="{00000000-0005-0000-0000-00006A040000}"/>
    <cellStyle name="Normal 5 2 4 5 3" xfId="1138" xr:uid="{00000000-0005-0000-0000-00006B040000}"/>
    <cellStyle name="Normal 5 2 4 5_13008" xfId="1139" xr:uid="{00000000-0005-0000-0000-00006C040000}"/>
    <cellStyle name="Normal 5 2 4 6" xfId="1140" xr:uid="{00000000-0005-0000-0000-00006D040000}"/>
    <cellStyle name="Normal 5 2 4 7" xfId="1141" xr:uid="{00000000-0005-0000-0000-00006E040000}"/>
    <cellStyle name="Normal 5 2 4_13008" xfId="1142" xr:uid="{00000000-0005-0000-0000-00006F040000}"/>
    <cellStyle name="Normal 5 2 5" xfId="1143" xr:uid="{00000000-0005-0000-0000-000070040000}"/>
    <cellStyle name="Normal 5 2 5 10" xfId="1144" xr:uid="{00000000-0005-0000-0000-000071040000}"/>
    <cellStyle name="Normal 5 2 5 19" xfId="1145" xr:uid="{00000000-0005-0000-0000-000072040000}"/>
    <cellStyle name="Normal 5 2 5 19 2" xfId="1146" xr:uid="{00000000-0005-0000-0000-000073040000}"/>
    <cellStyle name="Normal 5 2 5 19_13008" xfId="1147" xr:uid="{00000000-0005-0000-0000-000074040000}"/>
    <cellStyle name="Normal 5 2 5 2" xfId="1148" xr:uid="{00000000-0005-0000-0000-000075040000}"/>
    <cellStyle name="Normal 5 2 5 2 2" xfId="1149" xr:uid="{00000000-0005-0000-0000-000076040000}"/>
    <cellStyle name="Normal 5 2 5 2 2 2" xfId="1150" xr:uid="{00000000-0005-0000-0000-000077040000}"/>
    <cellStyle name="Normal 5 2 5 2 2 2 2" xfId="1151" xr:uid="{00000000-0005-0000-0000-000078040000}"/>
    <cellStyle name="Normal 5 2 5 2 2 2 3" xfId="1152" xr:uid="{00000000-0005-0000-0000-000079040000}"/>
    <cellStyle name="Normal 5 2 5 2 2 2_13008" xfId="1153" xr:uid="{00000000-0005-0000-0000-00007A040000}"/>
    <cellStyle name="Normal 5 2 5 2 2 3" xfId="1154" xr:uid="{00000000-0005-0000-0000-00007B040000}"/>
    <cellStyle name="Normal 5 2 5 2 2 3 2" xfId="1155" xr:uid="{00000000-0005-0000-0000-00007C040000}"/>
    <cellStyle name="Normal 5 2 5 2 2 3 3" xfId="1156" xr:uid="{00000000-0005-0000-0000-00007D040000}"/>
    <cellStyle name="Normal 5 2 5 2 2 3_13008" xfId="1157" xr:uid="{00000000-0005-0000-0000-00007E040000}"/>
    <cellStyle name="Normal 5 2 5 2 2 4" xfId="1158" xr:uid="{00000000-0005-0000-0000-00007F040000}"/>
    <cellStyle name="Normal 5 2 5 2 2 5" xfId="1159" xr:uid="{00000000-0005-0000-0000-000080040000}"/>
    <cellStyle name="Normal 5 2 5 2 2_13008" xfId="1160" xr:uid="{00000000-0005-0000-0000-000081040000}"/>
    <cellStyle name="Normal 5 2 5 2 3" xfId="1161" xr:uid="{00000000-0005-0000-0000-000082040000}"/>
    <cellStyle name="Normal 5 2 5 2 3 2" xfId="1162" xr:uid="{00000000-0005-0000-0000-000083040000}"/>
    <cellStyle name="Normal 5 2 5 2 3 3" xfId="1163" xr:uid="{00000000-0005-0000-0000-000084040000}"/>
    <cellStyle name="Normal 5 2 5 2 3_13008" xfId="1164" xr:uid="{00000000-0005-0000-0000-000085040000}"/>
    <cellStyle name="Normal 5 2 5 2 4" xfId="1165" xr:uid="{00000000-0005-0000-0000-000086040000}"/>
    <cellStyle name="Normal 5 2 5 2 4 2" xfId="1166" xr:uid="{00000000-0005-0000-0000-000087040000}"/>
    <cellStyle name="Normal 5 2 5 2 4 3" xfId="1167" xr:uid="{00000000-0005-0000-0000-000088040000}"/>
    <cellStyle name="Normal 5 2 5 2 4_13008" xfId="1168" xr:uid="{00000000-0005-0000-0000-000089040000}"/>
    <cellStyle name="Normal 5 2 5 2 5" xfId="1169" xr:uid="{00000000-0005-0000-0000-00008A040000}"/>
    <cellStyle name="Normal 5 2 5 2 5 2" xfId="1170" xr:uid="{00000000-0005-0000-0000-00008B040000}"/>
    <cellStyle name="Normal 5 2 5 2 5 3" xfId="1171" xr:uid="{00000000-0005-0000-0000-00008C040000}"/>
    <cellStyle name="Normal 5 2 5 2 5_13008" xfId="1172" xr:uid="{00000000-0005-0000-0000-00008D040000}"/>
    <cellStyle name="Normal 5 2 5 2 6" xfId="1173" xr:uid="{00000000-0005-0000-0000-00008E040000}"/>
    <cellStyle name="Normal 5 2 5 2 7" xfId="1174" xr:uid="{00000000-0005-0000-0000-00008F040000}"/>
    <cellStyle name="Normal 5 2 5 2_13008" xfId="1175" xr:uid="{00000000-0005-0000-0000-000090040000}"/>
    <cellStyle name="Normal 5 2 5 3" xfId="1176" xr:uid="{00000000-0005-0000-0000-000091040000}"/>
    <cellStyle name="Normal 5 2 5 3 10" xfId="1177" xr:uid="{00000000-0005-0000-0000-000092040000}"/>
    <cellStyle name="Normal 5 2 5 3 10 2" xfId="1178" xr:uid="{00000000-0005-0000-0000-000093040000}"/>
    <cellStyle name="Normal 5 2 5 3 10 3" xfId="1179" xr:uid="{00000000-0005-0000-0000-000094040000}"/>
    <cellStyle name="Normal 5 2 5 3 10_13008" xfId="1180" xr:uid="{00000000-0005-0000-0000-000095040000}"/>
    <cellStyle name="Normal 5 2 5 3 11" xfId="1181" xr:uid="{00000000-0005-0000-0000-000096040000}"/>
    <cellStyle name="Normal 5 2 5 3 11 2" xfId="1182" xr:uid="{00000000-0005-0000-0000-000097040000}"/>
    <cellStyle name="Normal 5 2 5 3 11 3" xfId="1183" xr:uid="{00000000-0005-0000-0000-000098040000}"/>
    <cellStyle name="Normal 5 2 5 3 11_13008" xfId="1184" xr:uid="{00000000-0005-0000-0000-000099040000}"/>
    <cellStyle name="Normal 5 2 5 3 12" xfId="1185" xr:uid="{00000000-0005-0000-0000-00009A040000}"/>
    <cellStyle name="Normal 5 2 5 3 12 2" xfId="1186" xr:uid="{00000000-0005-0000-0000-00009B040000}"/>
    <cellStyle name="Normal 5 2 5 3 12 3" xfId="1187" xr:uid="{00000000-0005-0000-0000-00009C040000}"/>
    <cellStyle name="Normal 5 2 5 3 12_13008" xfId="1188" xr:uid="{00000000-0005-0000-0000-00009D040000}"/>
    <cellStyle name="Normal 5 2 5 3 13" xfId="1189" xr:uid="{00000000-0005-0000-0000-00009E040000}"/>
    <cellStyle name="Normal 5 2 5 3 13 2" xfId="1494" xr:uid="{00000000-0005-0000-0000-00009F040000}"/>
    <cellStyle name="Normal 5 2 5 3 14" xfId="1190" xr:uid="{00000000-0005-0000-0000-0000A0040000}"/>
    <cellStyle name="Normal 5 2 5 3 15" xfId="1191" xr:uid="{00000000-0005-0000-0000-0000A1040000}"/>
    <cellStyle name="Normal 5 2 5 3 16" xfId="1192" xr:uid="{00000000-0005-0000-0000-0000A2040000}"/>
    <cellStyle name="Normal 5 2 5 3 17" xfId="1511" xr:uid="{00000000-0005-0000-0000-0000A3040000}"/>
    <cellStyle name="Normal 5 2 5 3 2" xfId="1193" xr:uid="{00000000-0005-0000-0000-0000A4040000}"/>
    <cellStyle name="Normal 5 2 5 3 2 2" xfId="1194" xr:uid="{00000000-0005-0000-0000-0000A5040000}"/>
    <cellStyle name="Normal 5 2 5 3 2 2 2" xfId="1195" xr:uid="{00000000-0005-0000-0000-0000A6040000}"/>
    <cellStyle name="Normal 5 2 5 3 2 2 2 2" xfId="1196" xr:uid="{00000000-0005-0000-0000-0000A7040000}"/>
    <cellStyle name="Normal 5 2 5 3 2 2 2 3" xfId="1197" xr:uid="{00000000-0005-0000-0000-0000A8040000}"/>
    <cellStyle name="Normal 5 2 5 3 2 2 2_13008" xfId="1198" xr:uid="{00000000-0005-0000-0000-0000A9040000}"/>
    <cellStyle name="Normal 5 2 5 3 2 2 3" xfId="1199" xr:uid="{00000000-0005-0000-0000-0000AA040000}"/>
    <cellStyle name="Normal 5 2 5 3 2 2 3 2" xfId="1200" xr:uid="{00000000-0005-0000-0000-0000AB040000}"/>
    <cellStyle name="Normal 5 2 5 3 2 2 3 3" xfId="1201" xr:uid="{00000000-0005-0000-0000-0000AC040000}"/>
    <cellStyle name="Normal 5 2 5 3 2 2 3_13008" xfId="1202" xr:uid="{00000000-0005-0000-0000-0000AD040000}"/>
    <cellStyle name="Normal 5 2 5 3 2 2 4" xfId="1203" xr:uid="{00000000-0005-0000-0000-0000AE040000}"/>
    <cellStyle name="Normal 5 2 5 3 2 2 5" xfId="1204" xr:uid="{00000000-0005-0000-0000-0000AF040000}"/>
    <cellStyle name="Normal 5 2 5 3 2 2_13008" xfId="1205" xr:uid="{00000000-0005-0000-0000-0000B0040000}"/>
    <cellStyle name="Normal 5 2 5 3 2 3" xfId="1206" xr:uid="{00000000-0005-0000-0000-0000B1040000}"/>
    <cellStyle name="Normal 5 2 5 3 2 3 2" xfId="1207" xr:uid="{00000000-0005-0000-0000-0000B2040000}"/>
    <cellStyle name="Normal 5 2 5 3 2 3 3" xfId="1208" xr:uid="{00000000-0005-0000-0000-0000B3040000}"/>
    <cellStyle name="Normal 5 2 5 3 2 3_13008" xfId="1209" xr:uid="{00000000-0005-0000-0000-0000B4040000}"/>
    <cellStyle name="Normal 5 2 5 3 2 4" xfId="1210" xr:uid="{00000000-0005-0000-0000-0000B5040000}"/>
    <cellStyle name="Normal 5 2 5 3 2 4 2" xfId="1211" xr:uid="{00000000-0005-0000-0000-0000B6040000}"/>
    <cellStyle name="Normal 5 2 5 3 2 4 3" xfId="1212" xr:uid="{00000000-0005-0000-0000-0000B7040000}"/>
    <cellStyle name="Normal 5 2 5 3 2 4_13008" xfId="1213" xr:uid="{00000000-0005-0000-0000-0000B8040000}"/>
    <cellStyle name="Normal 5 2 5 3 2 5" xfId="1214" xr:uid="{00000000-0005-0000-0000-0000B9040000}"/>
    <cellStyle name="Normal 5 2 5 3 2 5 2" xfId="1215" xr:uid="{00000000-0005-0000-0000-0000BA040000}"/>
    <cellStyle name="Normal 5 2 5 3 2 5 3" xfId="1216" xr:uid="{00000000-0005-0000-0000-0000BB040000}"/>
    <cellStyle name="Normal 5 2 5 3 2 5_13008" xfId="1217" xr:uid="{00000000-0005-0000-0000-0000BC040000}"/>
    <cellStyle name="Normal 5 2 5 3 2 6" xfId="1218" xr:uid="{00000000-0005-0000-0000-0000BD040000}"/>
    <cellStyle name="Normal 5 2 5 3 2 7" xfId="1219" xr:uid="{00000000-0005-0000-0000-0000BE040000}"/>
    <cellStyle name="Normal 5 2 5 3 2_13008" xfId="1220" xr:uid="{00000000-0005-0000-0000-0000BF040000}"/>
    <cellStyle name="Normal 5 2 5 3 3" xfId="1221" xr:uid="{00000000-0005-0000-0000-0000C0040000}"/>
    <cellStyle name="Normal 5 2 5 3 3 2" xfId="1222" xr:uid="{00000000-0005-0000-0000-0000C1040000}"/>
    <cellStyle name="Normal 5 2 5 3 3 2 2" xfId="1223" xr:uid="{00000000-0005-0000-0000-0000C2040000}"/>
    <cellStyle name="Normal 5 2 5 3 3 2 3" xfId="1224" xr:uid="{00000000-0005-0000-0000-0000C3040000}"/>
    <cellStyle name="Normal 5 2 5 3 3 2_13008" xfId="1225" xr:uid="{00000000-0005-0000-0000-0000C4040000}"/>
    <cellStyle name="Normal 5 2 5 3 3 3" xfId="1226" xr:uid="{00000000-0005-0000-0000-0000C5040000}"/>
    <cellStyle name="Normal 5 2 5 3 3 3 2" xfId="1227" xr:uid="{00000000-0005-0000-0000-0000C6040000}"/>
    <cellStyle name="Normal 5 2 5 3 3 3 3" xfId="1228" xr:uid="{00000000-0005-0000-0000-0000C7040000}"/>
    <cellStyle name="Normal 5 2 5 3 3 3_13008" xfId="1229" xr:uid="{00000000-0005-0000-0000-0000C8040000}"/>
    <cellStyle name="Normal 5 2 5 3 3 4" xfId="1230" xr:uid="{00000000-0005-0000-0000-0000C9040000}"/>
    <cellStyle name="Normal 5 2 5 3 3 5" xfId="1231" xr:uid="{00000000-0005-0000-0000-0000CA040000}"/>
    <cellStyle name="Normal 5 2 5 3 3_13008" xfId="1232" xr:uid="{00000000-0005-0000-0000-0000CB040000}"/>
    <cellStyle name="Normal 5 2 5 3 4" xfId="1233" xr:uid="{00000000-0005-0000-0000-0000CC040000}"/>
    <cellStyle name="Normal 5 2 5 3 4 2" xfId="1234" xr:uid="{00000000-0005-0000-0000-0000CD040000}"/>
    <cellStyle name="Normal 5 2 5 3 4 3" xfId="1235" xr:uid="{00000000-0005-0000-0000-0000CE040000}"/>
    <cellStyle name="Normal 5 2 5 3 4_13008" xfId="1236" xr:uid="{00000000-0005-0000-0000-0000CF040000}"/>
    <cellStyle name="Normal 5 2 5 3 5" xfId="1237" xr:uid="{00000000-0005-0000-0000-0000D0040000}"/>
    <cellStyle name="Normal 5 2 5 3 5 2" xfId="1238" xr:uid="{00000000-0005-0000-0000-0000D1040000}"/>
    <cellStyle name="Normal 5 2 5 3 5 3" xfId="1239" xr:uid="{00000000-0005-0000-0000-0000D2040000}"/>
    <cellStyle name="Normal 5 2 5 3 5_13008" xfId="1240" xr:uid="{00000000-0005-0000-0000-0000D3040000}"/>
    <cellStyle name="Normal 5 2 5 3 6" xfId="1241" xr:uid="{00000000-0005-0000-0000-0000D4040000}"/>
    <cellStyle name="Normal 5 2 5 3 6 2" xfId="1242" xr:uid="{00000000-0005-0000-0000-0000D5040000}"/>
    <cellStyle name="Normal 5 2 5 3 6 3" xfId="1243" xr:uid="{00000000-0005-0000-0000-0000D6040000}"/>
    <cellStyle name="Normal 5 2 5 3 6_13008" xfId="1244" xr:uid="{00000000-0005-0000-0000-0000D7040000}"/>
    <cellStyle name="Normal 5 2 5 3 7" xfId="1245" xr:uid="{00000000-0005-0000-0000-0000D8040000}"/>
    <cellStyle name="Normal 5 2 5 3 7 2" xfId="1246" xr:uid="{00000000-0005-0000-0000-0000D9040000}"/>
    <cellStyle name="Normal 5 2 5 3 7 3" xfId="1247" xr:uid="{00000000-0005-0000-0000-0000DA040000}"/>
    <cellStyle name="Normal 5 2 5 3 7_13008" xfId="1248" xr:uid="{00000000-0005-0000-0000-0000DB040000}"/>
    <cellStyle name="Normal 5 2 5 3 8" xfId="1249" xr:uid="{00000000-0005-0000-0000-0000DC040000}"/>
    <cellStyle name="Normal 5 2 5 3 8 2" xfId="1250" xr:uid="{00000000-0005-0000-0000-0000DD040000}"/>
    <cellStyle name="Normal 5 2 5 3 8 3" xfId="1251" xr:uid="{00000000-0005-0000-0000-0000DE040000}"/>
    <cellStyle name="Normal 5 2 5 3 8_13008" xfId="1252" xr:uid="{00000000-0005-0000-0000-0000DF040000}"/>
    <cellStyle name="Normal 5 2 5 3 9" xfId="1253" xr:uid="{00000000-0005-0000-0000-0000E0040000}"/>
    <cellStyle name="Normal 5 2 5 3 9 2" xfId="1254" xr:uid="{00000000-0005-0000-0000-0000E1040000}"/>
    <cellStyle name="Normal 5 2 5 3 9 3" xfId="1255" xr:uid="{00000000-0005-0000-0000-0000E2040000}"/>
    <cellStyle name="Normal 5 2 5 3 9_13008" xfId="1256" xr:uid="{00000000-0005-0000-0000-0000E3040000}"/>
    <cellStyle name="Normal 5 2 5 3_13008" xfId="1257" xr:uid="{00000000-0005-0000-0000-0000E4040000}"/>
    <cellStyle name="Normal 5 2 5 4" xfId="1258" xr:uid="{00000000-0005-0000-0000-0000E5040000}"/>
    <cellStyle name="Normal 5 2 5 4 2" xfId="1259" xr:uid="{00000000-0005-0000-0000-0000E6040000}"/>
    <cellStyle name="Normal 5 2 5 4 2 2" xfId="1260" xr:uid="{00000000-0005-0000-0000-0000E7040000}"/>
    <cellStyle name="Normal 5 2 5 4 2 3" xfId="1261" xr:uid="{00000000-0005-0000-0000-0000E8040000}"/>
    <cellStyle name="Normal 5 2 5 4 2_13008" xfId="1262" xr:uid="{00000000-0005-0000-0000-0000E9040000}"/>
    <cellStyle name="Normal 5 2 5 4 3" xfId="1263" xr:uid="{00000000-0005-0000-0000-0000EA040000}"/>
    <cellStyle name="Normal 5 2 5 4 3 2" xfId="1264" xr:uid="{00000000-0005-0000-0000-0000EB040000}"/>
    <cellStyle name="Normal 5 2 5 4 3 3" xfId="1265" xr:uid="{00000000-0005-0000-0000-0000EC040000}"/>
    <cellStyle name="Normal 5 2 5 4 3_13008" xfId="1266" xr:uid="{00000000-0005-0000-0000-0000ED040000}"/>
    <cellStyle name="Normal 5 2 5 4 4" xfId="1267" xr:uid="{00000000-0005-0000-0000-0000EE040000}"/>
    <cellStyle name="Normal 5 2 5 4 5" xfId="1268" xr:uid="{00000000-0005-0000-0000-0000EF040000}"/>
    <cellStyle name="Normal 5 2 5 4_13008" xfId="1269" xr:uid="{00000000-0005-0000-0000-0000F0040000}"/>
    <cellStyle name="Normal 5 2 5 5" xfId="1270" xr:uid="{00000000-0005-0000-0000-0000F1040000}"/>
    <cellStyle name="Normal 5 2 5 5 2" xfId="1271" xr:uid="{00000000-0005-0000-0000-0000F2040000}"/>
    <cellStyle name="Normal 5 2 5 5 3" xfId="1272" xr:uid="{00000000-0005-0000-0000-0000F3040000}"/>
    <cellStyle name="Normal 5 2 5 5_13008" xfId="1273" xr:uid="{00000000-0005-0000-0000-0000F4040000}"/>
    <cellStyle name="Normal 5 2 5 6" xfId="1274" xr:uid="{00000000-0005-0000-0000-0000F5040000}"/>
    <cellStyle name="Normal 5 2 5 6 2" xfId="1275" xr:uid="{00000000-0005-0000-0000-0000F6040000}"/>
    <cellStyle name="Normal 5 2 5 6 3" xfId="1276" xr:uid="{00000000-0005-0000-0000-0000F7040000}"/>
    <cellStyle name="Normal 5 2 5 6_13008" xfId="1277" xr:uid="{00000000-0005-0000-0000-0000F8040000}"/>
    <cellStyle name="Normal 5 2 5 7" xfId="1278" xr:uid="{00000000-0005-0000-0000-0000F9040000}"/>
    <cellStyle name="Normal 5 2 5 7 2" xfId="1279" xr:uid="{00000000-0005-0000-0000-0000FA040000}"/>
    <cellStyle name="Normal 5 2 5 7 3" xfId="1280" xr:uid="{00000000-0005-0000-0000-0000FB040000}"/>
    <cellStyle name="Normal 5 2 5 7_13008" xfId="1281" xr:uid="{00000000-0005-0000-0000-0000FC040000}"/>
    <cellStyle name="Normal 5 2 5 8" xfId="1282" xr:uid="{00000000-0005-0000-0000-0000FD040000}"/>
    <cellStyle name="Normal 5 2 5 8 2" xfId="1283" xr:uid="{00000000-0005-0000-0000-0000FE040000}"/>
    <cellStyle name="Normal 5 2 5 8 3" xfId="1284" xr:uid="{00000000-0005-0000-0000-0000FF040000}"/>
    <cellStyle name="Normal 5 2 5 8_13008" xfId="1285" xr:uid="{00000000-0005-0000-0000-000000050000}"/>
    <cellStyle name="Normal 5 2 5 9" xfId="1286" xr:uid="{00000000-0005-0000-0000-000001050000}"/>
    <cellStyle name="Normal 5 2 5_13008" xfId="1287" xr:uid="{00000000-0005-0000-0000-000002050000}"/>
    <cellStyle name="Normal 5 2 6" xfId="1288" xr:uid="{00000000-0005-0000-0000-000003050000}"/>
    <cellStyle name="Normal 5 2 7" xfId="1289" xr:uid="{00000000-0005-0000-0000-000004050000}"/>
    <cellStyle name="Normal 5 2 7 2" xfId="1290" xr:uid="{00000000-0005-0000-0000-000005050000}"/>
    <cellStyle name="Normal 5 2 7 3" xfId="1291" xr:uid="{00000000-0005-0000-0000-000006050000}"/>
    <cellStyle name="Normal 5 2 7_13008" xfId="1292" xr:uid="{00000000-0005-0000-0000-000007050000}"/>
    <cellStyle name="Normal 5 2 8" xfId="1293" xr:uid="{00000000-0005-0000-0000-000008050000}"/>
    <cellStyle name="Normal 5 2 8 2" xfId="1294" xr:uid="{00000000-0005-0000-0000-000009050000}"/>
    <cellStyle name="Normal 5 2 8 3" xfId="1295" xr:uid="{00000000-0005-0000-0000-00000A050000}"/>
    <cellStyle name="Normal 5 2 8_13008" xfId="1296" xr:uid="{00000000-0005-0000-0000-00000B050000}"/>
    <cellStyle name="Normal 5 2 9" xfId="1297" xr:uid="{00000000-0005-0000-0000-00000C050000}"/>
    <cellStyle name="Normal 5 2 9 2" xfId="1298" xr:uid="{00000000-0005-0000-0000-00000D050000}"/>
    <cellStyle name="Normal 5 2 9 3" xfId="1299" xr:uid="{00000000-0005-0000-0000-00000E050000}"/>
    <cellStyle name="Normal 5 2 9_13008" xfId="1300" xr:uid="{00000000-0005-0000-0000-00000F050000}"/>
    <cellStyle name="Normal 5 2_13008" xfId="1301" xr:uid="{00000000-0005-0000-0000-000010050000}"/>
    <cellStyle name="Normal 5 3" xfId="1302" xr:uid="{00000000-0005-0000-0000-000011050000}"/>
    <cellStyle name="Normal 5 3 2" xfId="1303" xr:uid="{00000000-0005-0000-0000-000012050000}"/>
    <cellStyle name="Normal 5 4" xfId="1304" xr:uid="{00000000-0005-0000-0000-000013050000}"/>
    <cellStyle name="Normal 5 4 2" xfId="1305" xr:uid="{00000000-0005-0000-0000-000014050000}"/>
    <cellStyle name="Normal 5 4 2 2" xfId="1306" xr:uid="{00000000-0005-0000-0000-000015050000}"/>
    <cellStyle name="Normal 5 4 2 3" xfId="1307" xr:uid="{00000000-0005-0000-0000-000016050000}"/>
    <cellStyle name="Normal 5 4 2_13008" xfId="1308" xr:uid="{00000000-0005-0000-0000-000017050000}"/>
    <cellStyle name="Normal 5 4 3" xfId="1309" xr:uid="{00000000-0005-0000-0000-000018050000}"/>
    <cellStyle name="Normal 5 4 3 2" xfId="1310" xr:uid="{00000000-0005-0000-0000-000019050000}"/>
    <cellStyle name="Normal 5 4 3 3" xfId="1311" xr:uid="{00000000-0005-0000-0000-00001A050000}"/>
    <cellStyle name="Normal 5 4 3_13008" xfId="1312" xr:uid="{00000000-0005-0000-0000-00001B050000}"/>
    <cellStyle name="Normal 5 4 4" xfId="1313" xr:uid="{00000000-0005-0000-0000-00001C050000}"/>
    <cellStyle name="Normal 5 4 5" xfId="1314" xr:uid="{00000000-0005-0000-0000-00001D050000}"/>
    <cellStyle name="Normal 5 4_13008" xfId="1315" xr:uid="{00000000-0005-0000-0000-00001E050000}"/>
    <cellStyle name="Normal 5 5" xfId="1316" xr:uid="{00000000-0005-0000-0000-00001F050000}"/>
    <cellStyle name="Normal 5 5 2" xfId="1317" xr:uid="{00000000-0005-0000-0000-000020050000}"/>
    <cellStyle name="Normal 5 5 3" xfId="1318" xr:uid="{00000000-0005-0000-0000-000021050000}"/>
    <cellStyle name="Normal 5 5_13008" xfId="1319" xr:uid="{00000000-0005-0000-0000-000022050000}"/>
    <cellStyle name="Normal 5 6" xfId="1320" xr:uid="{00000000-0005-0000-0000-000023050000}"/>
    <cellStyle name="Normal 5 6 2" xfId="1321" xr:uid="{00000000-0005-0000-0000-000024050000}"/>
    <cellStyle name="Normal 5 6 3" xfId="1322" xr:uid="{00000000-0005-0000-0000-000025050000}"/>
    <cellStyle name="Normal 5 6_13008" xfId="1323" xr:uid="{00000000-0005-0000-0000-000026050000}"/>
    <cellStyle name="Normal 5 7" xfId="1324" xr:uid="{00000000-0005-0000-0000-000027050000}"/>
    <cellStyle name="Normal 5 8" xfId="1325" xr:uid="{00000000-0005-0000-0000-000028050000}"/>
    <cellStyle name="Normal 5_13008" xfId="1326" xr:uid="{00000000-0005-0000-0000-000029050000}"/>
    <cellStyle name="Normal 50" xfId="1512" xr:uid="{00000000-0005-0000-0000-00002A050000}"/>
    <cellStyle name="Normal 6" xfId="114" xr:uid="{00000000-0005-0000-0000-00002B050000}"/>
    <cellStyle name="Normal 6 2" xfId="1327" xr:uid="{00000000-0005-0000-0000-00002C050000}"/>
    <cellStyle name="Normal 6 2 2" xfId="1328" xr:uid="{00000000-0005-0000-0000-00002D050000}"/>
    <cellStyle name="Normal 6 2 2 2" xfId="1329" xr:uid="{00000000-0005-0000-0000-00002E050000}"/>
    <cellStyle name="Normal 6 2 2 3" xfId="1330" xr:uid="{00000000-0005-0000-0000-00002F050000}"/>
    <cellStyle name="Normal 6 2 2_13008" xfId="1331" xr:uid="{00000000-0005-0000-0000-000030050000}"/>
    <cellStyle name="Normal 6 2 3" xfId="1332" xr:uid="{00000000-0005-0000-0000-000031050000}"/>
    <cellStyle name="Normal 6 2 3 2" xfId="1333" xr:uid="{00000000-0005-0000-0000-000032050000}"/>
    <cellStyle name="Normal 6 2 3 3" xfId="1334" xr:uid="{00000000-0005-0000-0000-000033050000}"/>
    <cellStyle name="Normal 6 2 3_13008" xfId="1335" xr:uid="{00000000-0005-0000-0000-000034050000}"/>
    <cellStyle name="Normal 6 2 4" xfId="1336" xr:uid="{00000000-0005-0000-0000-000035050000}"/>
    <cellStyle name="Normal 6 2 5" xfId="1337" xr:uid="{00000000-0005-0000-0000-000036050000}"/>
    <cellStyle name="Normal 6 2_13008" xfId="1338" xr:uid="{00000000-0005-0000-0000-000037050000}"/>
    <cellStyle name="Normal 6 3" xfId="1339" xr:uid="{00000000-0005-0000-0000-000038050000}"/>
    <cellStyle name="Normal 6 3 2" xfId="1340" xr:uid="{00000000-0005-0000-0000-000039050000}"/>
    <cellStyle name="Normal 6 3 3" xfId="1341" xr:uid="{00000000-0005-0000-0000-00003A050000}"/>
    <cellStyle name="Normal 6 3_13008" xfId="1342" xr:uid="{00000000-0005-0000-0000-00003B050000}"/>
    <cellStyle name="Normal 6 4" xfId="1343" xr:uid="{00000000-0005-0000-0000-00003C050000}"/>
    <cellStyle name="Normal 6 4 2" xfId="1344" xr:uid="{00000000-0005-0000-0000-00003D050000}"/>
    <cellStyle name="Normal 6 4 3" xfId="1345" xr:uid="{00000000-0005-0000-0000-00003E050000}"/>
    <cellStyle name="Normal 6 4_13008" xfId="1346" xr:uid="{00000000-0005-0000-0000-00003F050000}"/>
    <cellStyle name="Normal 6 5" xfId="1347" xr:uid="{00000000-0005-0000-0000-000040050000}"/>
    <cellStyle name="Normal 6 5 2" xfId="1348" xr:uid="{00000000-0005-0000-0000-000041050000}"/>
    <cellStyle name="Normal 6 5 3" xfId="1349" xr:uid="{00000000-0005-0000-0000-000042050000}"/>
    <cellStyle name="Normal 6 5_13008" xfId="1350" xr:uid="{00000000-0005-0000-0000-000043050000}"/>
    <cellStyle name="Normal 6 6" xfId="1351" xr:uid="{00000000-0005-0000-0000-000044050000}"/>
    <cellStyle name="Normal 6 7" xfId="1352" xr:uid="{00000000-0005-0000-0000-000045050000}"/>
    <cellStyle name="Normal 6_13008" xfId="1353" xr:uid="{00000000-0005-0000-0000-000046050000}"/>
    <cellStyle name="Normal 7" xfId="115" xr:uid="{00000000-0005-0000-0000-000047050000}"/>
    <cellStyle name="Normal 7 2" xfId="1354" xr:uid="{00000000-0005-0000-0000-000048050000}"/>
    <cellStyle name="Normal 7 2 2" xfId="1355" xr:uid="{00000000-0005-0000-0000-000049050000}"/>
    <cellStyle name="Normal 7 2 2 2" xfId="1356" xr:uid="{00000000-0005-0000-0000-00004A050000}"/>
    <cellStyle name="Normal 7 2 2 3" xfId="1357" xr:uid="{00000000-0005-0000-0000-00004B050000}"/>
    <cellStyle name="Normal 7 2 2_13008" xfId="1358" xr:uid="{00000000-0005-0000-0000-00004C050000}"/>
    <cellStyle name="Normal 7 2 3" xfId="1359" xr:uid="{00000000-0005-0000-0000-00004D050000}"/>
    <cellStyle name="Normal 7 2 3 2" xfId="1360" xr:uid="{00000000-0005-0000-0000-00004E050000}"/>
    <cellStyle name="Normal 7 2 3 3" xfId="1361" xr:uid="{00000000-0005-0000-0000-00004F050000}"/>
    <cellStyle name="Normal 7 2 3_13008" xfId="1362" xr:uid="{00000000-0005-0000-0000-000050050000}"/>
    <cellStyle name="Normal 7 2 4" xfId="1363" xr:uid="{00000000-0005-0000-0000-000051050000}"/>
    <cellStyle name="Normal 7 2 5" xfId="1364" xr:uid="{00000000-0005-0000-0000-000052050000}"/>
    <cellStyle name="Normal 7 2_13008" xfId="1365" xr:uid="{00000000-0005-0000-0000-000053050000}"/>
    <cellStyle name="Normal 7 3" xfId="1366" xr:uid="{00000000-0005-0000-0000-000054050000}"/>
    <cellStyle name="Normal 7 3 2" xfId="1367" xr:uid="{00000000-0005-0000-0000-000055050000}"/>
    <cellStyle name="Normal 7 3 3" xfId="1368" xr:uid="{00000000-0005-0000-0000-000056050000}"/>
    <cellStyle name="Normal 7 3_13008" xfId="1369" xr:uid="{00000000-0005-0000-0000-000057050000}"/>
    <cellStyle name="Normal 7 4" xfId="1370" xr:uid="{00000000-0005-0000-0000-000058050000}"/>
    <cellStyle name="Normal 7 4 2" xfId="1371" xr:uid="{00000000-0005-0000-0000-000059050000}"/>
    <cellStyle name="Normal 7 4 3" xfId="1372" xr:uid="{00000000-0005-0000-0000-00005A050000}"/>
    <cellStyle name="Normal 7 4_13008" xfId="1373" xr:uid="{00000000-0005-0000-0000-00005B050000}"/>
    <cellStyle name="Normal 7 5" xfId="1374" xr:uid="{00000000-0005-0000-0000-00005C050000}"/>
    <cellStyle name="Normal 7 6" xfId="1375" xr:uid="{00000000-0005-0000-0000-00005D050000}"/>
    <cellStyle name="Normal 7 7" xfId="1376" xr:uid="{00000000-0005-0000-0000-00005E050000}"/>
    <cellStyle name="Normal 7_13008" xfId="1377" xr:uid="{00000000-0005-0000-0000-00005F050000}"/>
    <cellStyle name="Normal 8" xfId="116" xr:uid="{00000000-0005-0000-0000-000060050000}"/>
    <cellStyle name="Normal 8 2" xfId="1378" xr:uid="{00000000-0005-0000-0000-000061050000}"/>
    <cellStyle name="Normal 8 2 2" xfId="1379" xr:uid="{00000000-0005-0000-0000-000062050000}"/>
    <cellStyle name="Normal 8 2 2 2" xfId="1380" xr:uid="{00000000-0005-0000-0000-000063050000}"/>
    <cellStyle name="Normal 8 2 2 3" xfId="1381" xr:uid="{00000000-0005-0000-0000-000064050000}"/>
    <cellStyle name="Normal 8 2 2_13008" xfId="1382" xr:uid="{00000000-0005-0000-0000-000065050000}"/>
    <cellStyle name="Normal 8 2 3" xfId="1383" xr:uid="{00000000-0005-0000-0000-000066050000}"/>
    <cellStyle name="Normal 8 2 3 2" xfId="1384" xr:uid="{00000000-0005-0000-0000-000067050000}"/>
    <cellStyle name="Normal 8 2 3 3" xfId="1385" xr:uid="{00000000-0005-0000-0000-000068050000}"/>
    <cellStyle name="Normal 8 2 3_13008" xfId="1386" xr:uid="{00000000-0005-0000-0000-000069050000}"/>
    <cellStyle name="Normal 8 2 4" xfId="1387" xr:uid="{00000000-0005-0000-0000-00006A050000}"/>
    <cellStyle name="Normal 8 2 5" xfId="1388" xr:uid="{00000000-0005-0000-0000-00006B050000}"/>
    <cellStyle name="Normal 8 2_13008" xfId="1389" xr:uid="{00000000-0005-0000-0000-00006C050000}"/>
    <cellStyle name="Normal 8 3" xfId="1390" xr:uid="{00000000-0005-0000-0000-00006D050000}"/>
    <cellStyle name="Normal 8 3 2" xfId="1391" xr:uid="{00000000-0005-0000-0000-00006E050000}"/>
    <cellStyle name="Normal 8 3 3" xfId="1392" xr:uid="{00000000-0005-0000-0000-00006F050000}"/>
    <cellStyle name="Normal 8 3_13008" xfId="1393" xr:uid="{00000000-0005-0000-0000-000070050000}"/>
    <cellStyle name="Normal 8 4" xfId="1394" xr:uid="{00000000-0005-0000-0000-000071050000}"/>
    <cellStyle name="Normal 8 4 2" xfId="1395" xr:uid="{00000000-0005-0000-0000-000072050000}"/>
    <cellStyle name="Normal 8 4 3" xfId="1396" xr:uid="{00000000-0005-0000-0000-000073050000}"/>
    <cellStyle name="Normal 8 4_13008" xfId="1397" xr:uid="{00000000-0005-0000-0000-000074050000}"/>
    <cellStyle name="Normal 8 5" xfId="1398" xr:uid="{00000000-0005-0000-0000-000075050000}"/>
    <cellStyle name="Normal 8 5 2" xfId="1399" xr:uid="{00000000-0005-0000-0000-000076050000}"/>
    <cellStyle name="Normal 8 5 3" xfId="1400" xr:uid="{00000000-0005-0000-0000-000077050000}"/>
    <cellStyle name="Normal 8 5_13008" xfId="1401" xr:uid="{00000000-0005-0000-0000-000078050000}"/>
    <cellStyle name="Normal 8 6" xfId="1402" xr:uid="{00000000-0005-0000-0000-000079050000}"/>
    <cellStyle name="Normal 8 7" xfId="1403" xr:uid="{00000000-0005-0000-0000-00007A050000}"/>
    <cellStyle name="Normal 8_13008" xfId="1404" xr:uid="{00000000-0005-0000-0000-00007B050000}"/>
    <cellStyle name="Normal 9" xfId="117" xr:uid="{00000000-0005-0000-0000-00007C050000}"/>
    <cellStyle name="Normal 9 2" xfId="1406" xr:uid="{00000000-0005-0000-0000-00007D050000}"/>
    <cellStyle name="Normal 9 2 2" xfId="1407" xr:uid="{00000000-0005-0000-0000-00007E050000}"/>
    <cellStyle name="Normal 9 2 2 2" xfId="1408" xr:uid="{00000000-0005-0000-0000-00007F050000}"/>
    <cellStyle name="Normal 9 2 2 3" xfId="1409" xr:uid="{00000000-0005-0000-0000-000080050000}"/>
    <cellStyle name="Normal 9 2 2_13008" xfId="1410" xr:uid="{00000000-0005-0000-0000-000081050000}"/>
    <cellStyle name="Normal 9 2 3" xfId="1411" xr:uid="{00000000-0005-0000-0000-000082050000}"/>
    <cellStyle name="Normal 9 2 3 2" xfId="1412" xr:uid="{00000000-0005-0000-0000-000083050000}"/>
    <cellStyle name="Normal 9 2 3 3" xfId="1413" xr:uid="{00000000-0005-0000-0000-000084050000}"/>
    <cellStyle name="Normal 9 2 3_13008" xfId="1414" xr:uid="{00000000-0005-0000-0000-000085050000}"/>
    <cellStyle name="Normal 9 2 4" xfId="1415" xr:uid="{00000000-0005-0000-0000-000086050000}"/>
    <cellStyle name="Normal 9 2 4 2" xfId="1416" xr:uid="{00000000-0005-0000-0000-000087050000}"/>
    <cellStyle name="Normal 9 2 4_13008" xfId="1417" xr:uid="{00000000-0005-0000-0000-000088050000}"/>
    <cellStyle name="Normal 9 2 5" xfId="1418" xr:uid="{00000000-0005-0000-0000-000089050000}"/>
    <cellStyle name="Normal 9 2 5 2" xfId="1419" xr:uid="{00000000-0005-0000-0000-00008A050000}"/>
    <cellStyle name="Normal 9 2 5_13008" xfId="1420" xr:uid="{00000000-0005-0000-0000-00008B050000}"/>
    <cellStyle name="Normal 9 2 6" xfId="1421" xr:uid="{00000000-0005-0000-0000-00008C050000}"/>
    <cellStyle name="Normal 9 2_13008" xfId="1422" xr:uid="{00000000-0005-0000-0000-00008D050000}"/>
    <cellStyle name="Normal 9 3" xfId="1423" xr:uid="{00000000-0005-0000-0000-00008E050000}"/>
    <cellStyle name="Normal 9 3 2" xfId="1424" xr:uid="{00000000-0005-0000-0000-00008F050000}"/>
    <cellStyle name="Normal 9 3 3" xfId="1425" xr:uid="{00000000-0005-0000-0000-000090050000}"/>
    <cellStyle name="Normal 9 3_13008" xfId="1426" xr:uid="{00000000-0005-0000-0000-000091050000}"/>
    <cellStyle name="Normal 9 4" xfId="1427" xr:uid="{00000000-0005-0000-0000-000092050000}"/>
    <cellStyle name="Normal 9 4 2" xfId="1428" xr:uid="{00000000-0005-0000-0000-000093050000}"/>
    <cellStyle name="Normal 9 4 3" xfId="1429" xr:uid="{00000000-0005-0000-0000-000094050000}"/>
    <cellStyle name="Normal 9 4_13008" xfId="1430" xr:uid="{00000000-0005-0000-0000-000095050000}"/>
    <cellStyle name="Normal 9 5" xfId="1431" xr:uid="{00000000-0005-0000-0000-000096050000}"/>
    <cellStyle name="Normal 9 5 2" xfId="1432" xr:uid="{00000000-0005-0000-0000-000097050000}"/>
    <cellStyle name="Normal 9 6" xfId="1433" xr:uid="{00000000-0005-0000-0000-000098050000}"/>
    <cellStyle name="Normal 9 7" xfId="1434" xr:uid="{00000000-0005-0000-0000-000099050000}"/>
    <cellStyle name="Normal 9_13008" xfId="1435" xr:uid="{00000000-0005-0000-0000-00009A050000}"/>
    <cellStyle name="Normal 98" xfId="1436" xr:uid="{00000000-0005-0000-0000-00009B050000}"/>
    <cellStyle name="Normal_Harbor 1-1-2006" xfId="3" xr:uid="{00000000-0005-0000-0000-00009C050000}"/>
    <cellStyle name="Normal_Joe's 1-1-2004" xfId="5" xr:uid="{00000000-0005-0000-0000-00009D050000}"/>
    <cellStyle name="Normal_Pacific 1-1-06" xfId="9" xr:uid="{00000000-0005-0000-0000-00009E050000}"/>
    <cellStyle name="Normal_Pacific 1-1-06_Rural Grays Harbor Recycle tracking_IW 2-1-2012" xfId="4" xr:uid="{00000000-0005-0000-0000-00009F050000}"/>
    <cellStyle name="Note 2" xfId="118" xr:uid="{00000000-0005-0000-0000-0000A0050000}"/>
    <cellStyle name="Note 2 2" xfId="1437" xr:uid="{00000000-0005-0000-0000-0000A1050000}"/>
    <cellStyle name="Note 2 3" xfId="1438" xr:uid="{00000000-0005-0000-0000-0000A2050000}"/>
    <cellStyle name="Note 3" xfId="1439" xr:uid="{00000000-0005-0000-0000-0000A3050000}"/>
    <cellStyle name="Notes" xfId="119" xr:uid="{00000000-0005-0000-0000-0000A4050000}"/>
    <cellStyle name="NotIncluded1" xfId="1440" xr:uid="{00000000-0005-0000-0000-0000A5050000}"/>
    <cellStyle name="OptionalGood" xfId="1441" xr:uid="{00000000-0005-0000-0000-0000A6050000}"/>
    <cellStyle name="Output 2" xfId="1442" xr:uid="{00000000-0005-0000-0000-0000A7050000}"/>
    <cellStyle name="Percent" xfId="7" builtinId="5"/>
    <cellStyle name="Percent 2" xfId="120" xr:uid="{00000000-0005-0000-0000-0000A9050000}"/>
    <cellStyle name="Percent 2 2" xfId="121" xr:uid="{00000000-0005-0000-0000-0000AA050000}"/>
    <cellStyle name="Percent 2 2 2" xfId="1443" xr:uid="{00000000-0005-0000-0000-0000AB050000}"/>
    <cellStyle name="Percent 2 2 2 2" xfId="1444" xr:uid="{00000000-0005-0000-0000-0000AC050000}"/>
    <cellStyle name="Percent 2 2 2 3" xfId="1445" xr:uid="{00000000-0005-0000-0000-0000AD050000}"/>
    <cellStyle name="Percent 2 2 3" xfId="1446" xr:uid="{00000000-0005-0000-0000-0000AE050000}"/>
    <cellStyle name="Percent 2 2 3 2" xfId="1447" xr:uid="{00000000-0005-0000-0000-0000AF050000}"/>
    <cellStyle name="Percent 2 2 3 3" xfId="1448" xr:uid="{00000000-0005-0000-0000-0000B0050000}"/>
    <cellStyle name="Percent 2 2 4" xfId="1449" xr:uid="{00000000-0005-0000-0000-0000B1050000}"/>
    <cellStyle name="Percent 2 2 4 2" xfId="1450" xr:uid="{00000000-0005-0000-0000-0000B2050000}"/>
    <cellStyle name="Percent 2 2 4 3" xfId="1451" xr:uid="{00000000-0005-0000-0000-0000B3050000}"/>
    <cellStyle name="Percent 2 2 5" xfId="1452" xr:uid="{00000000-0005-0000-0000-0000B4050000}"/>
    <cellStyle name="Percent 2 2 5 2" xfId="1453" xr:uid="{00000000-0005-0000-0000-0000B5050000}"/>
    <cellStyle name="Percent 2 2 5 3" xfId="1454" xr:uid="{00000000-0005-0000-0000-0000B6050000}"/>
    <cellStyle name="Percent 2 2 6" xfId="1455" xr:uid="{00000000-0005-0000-0000-0000B7050000}"/>
    <cellStyle name="Percent 2 2 6 2" xfId="1456" xr:uid="{00000000-0005-0000-0000-0000B8050000}"/>
    <cellStyle name="Percent 2 2 6 3" xfId="1457" xr:uid="{00000000-0005-0000-0000-0000B9050000}"/>
    <cellStyle name="Percent 2 2 7" xfId="1458" xr:uid="{00000000-0005-0000-0000-0000BA050000}"/>
    <cellStyle name="Percent 2 2 7 2" xfId="1459" xr:uid="{00000000-0005-0000-0000-0000BB050000}"/>
    <cellStyle name="Percent 2 2 7 3" xfId="1460" xr:uid="{00000000-0005-0000-0000-0000BC050000}"/>
    <cellStyle name="Percent 2 2 8" xfId="1461" xr:uid="{00000000-0005-0000-0000-0000BD050000}"/>
    <cellStyle name="Percent 2 2 9" xfId="1462" xr:uid="{00000000-0005-0000-0000-0000BE050000}"/>
    <cellStyle name="Percent 3" xfId="122" xr:uid="{00000000-0005-0000-0000-0000BF050000}"/>
    <cellStyle name="Percent 3 2" xfId="1463" xr:uid="{00000000-0005-0000-0000-0000C0050000}"/>
    <cellStyle name="Percent 4" xfId="123" xr:uid="{00000000-0005-0000-0000-0000C1050000}"/>
    <cellStyle name="Percent 4 2" xfId="1464" xr:uid="{00000000-0005-0000-0000-0000C2050000}"/>
    <cellStyle name="Percent 4 3" xfId="1465" xr:uid="{00000000-0005-0000-0000-0000C3050000}"/>
    <cellStyle name="Percent 4 3 2" xfId="1466" xr:uid="{00000000-0005-0000-0000-0000C4050000}"/>
    <cellStyle name="Percent 4 3 3" xfId="1467" xr:uid="{00000000-0005-0000-0000-0000C5050000}"/>
    <cellStyle name="Percent 5" xfId="1468" xr:uid="{00000000-0005-0000-0000-0000C6050000}"/>
    <cellStyle name="Percent 5 2" xfId="1469" xr:uid="{00000000-0005-0000-0000-0000C7050000}"/>
    <cellStyle name="Percent 6" xfId="1470" xr:uid="{00000000-0005-0000-0000-0000C8050000}"/>
    <cellStyle name="Percent 7" xfId="1471" xr:uid="{00000000-0005-0000-0000-0000C9050000}"/>
    <cellStyle name="Percent 7 2" xfId="1497" xr:uid="{00000000-0005-0000-0000-0000CA050000}"/>
    <cellStyle name="Percent 8" xfId="11" xr:uid="{00000000-0005-0000-0000-0000CB050000}"/>
    <cellStyle name="Percent(1)" xfId="124" xr:uid="{00000000-0005-0000-0000-0000CC050000}"/>
    <cellStyle name="Percent(2)" xfId="125" xr:uid="{00000000-0005-0000-0000-0000CD050000}"/>
    <cellStyle name="PRM" xfId="126" xr:uid="{00000000-0005-0000-0000-0000CE050000}"/>
    <cellStyle name="PRM 2" xfId="127" xr:uid="{00000000-0005-0000-0000-0000CF050000}"/>
    <cellStyle name="PRM 3" xfId="128" xr:uid="{00000000-0005-0000-0000-0000D0050000}"/>
    <cellStyle name="PRM_Thurston" xfId="129" xr:uid="{00000000-0005-0000-0000-0000D1050000}"/>
    <cellStyle name="PSChar" xfId="130" xr:uid="{00000000-0005-0000-0000-0000D2050000}"/>
    <cellStyle name="PSHeading" xfId="131" xr:uid="{00000000-0005-0000-0000-0000D3050000}"/>
    <cellStyle name="Reset  - Style4" xfId="1472" xr:uid="{00000000-0005-0000-0000-0000D4050000}"/>
    <cellStyle name="Reset  - Style7" xfId="1473" xr:uid="{00000000-0005-0000-0000-0000D5050000}"/>
    <cellStyle name="Style 1" xfId="132" xr:uid="{00000000-0005-0000-0000-0000D6050000}"/>
    <cellStyle name="Style 1 2" xfId="133" xr:uid="{00000000-0005-0000-0000-0000D7050000}"/>
    <cellStyle name="Style 1 2 2" xfId="1474" xr:uid="{00000000-0005-0000-0000-0000D8050000}"/>
    <cellStyle name="Style 1 3" xfId="1475" xr:uid="{00000000-0005-0000-0000-0000D9050000}"/>
    <cellStyle name="Style 1_Recycle Center Commodities MRF" xfId="134" xr:uid="{00000000-0005-0000-0000-0000DA050000}"/>
    <cellStyle name="STYLE1" xfId="6" xr:uid="{00000000-0005-0000-0000-0000DB050000}"/>
    <cellStyle name="STYLE1 2" xfId="1476" xr:uid="{00000000-0005-0000-0000-0000DC050000}"/>
    <cellStyle name="STYLE1 3" xfId="1477" xr:uid="{00000000-0005-0000-0000-0000DD050000}"/>
    <cellStyle name="STYLE1 4" xfId="14" xr:uid="{00000000-0005-0000-0000-0000DE050000}"/>
    <cellStyle name="Table  - Style5" xfId="1478" xr:uid="{00000000-0005-0000-0000-0000DF050000}"/>
    <cellStyle name="Table  - Style6" xfId="1479" xr:uid="{00000000-0005-0000-0000-0000E0050000}"/>
    <cellStyle name="Title  - Style1" xfId="1480" xr:uid="{00000000-0005-0000-0000-0000E1050000}"/>
    <cellStyle name="Title  - Style6" xfId="1481" xr:uid="{00000000-0005-0000-0000-0000E2050000}"/>
    <cellStyle name="Title 2" xfId="1482" xr:uid="{00000000-0005-0000-0000-0000E3050000}"/>
    <cellStyle name="Total 2" xfId="135" xr:uid="{00000000-0005-0000-0000-0000E4050000}"/>
    <cellStyle name="Total 3" xfId="1484" xr:uid="{00000000-0005-0000-0000-0000E5050000}"/>
    <cellStyle name="TotCol - Style5" xfId="1485" xr:uid="{00000000-0005-0000-0000-0000E6050000}"/>
    <cellStyle name="TotCol - Style7" xfId="1486" xr:uid="{00000000-0005-0000-0000-0000E7050000}"/>
    <cellStyle name="TotRow - Style4" xfId="1487" xr:uid="{00000000-0005-0000-0000-0000E8050000}"/>
    <cellStyle name="TotRow - Style8" xfId="1488" xr:uid="{00000000-0005-0000-0000-0000E9050000}"/>
    <cellStyle name="Warning Text 2" xfId="1489" xr:uid="{00000000-0005-0000-0000-0000EA05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estern%20Region\2000%20Western%20Region%20Office\WUTC\WIP%20Files\Commodity%20Credit\2024%20Accrual%20Spreadsheets\2024.01%20S%20LeMay%20Comm%20Credits\Gray's%20Harbor%20Commodity%20Accrual%20Calc%202024.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IP%20Files\LeMay%20Companies\2018\Commodity%20Price%20Adjust%201-1-19\Gray's\Gray's%20Harbor%20Commodity%20Adjust%20Calc%201-1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6%20GH\Commodity%20Price%20Adjust%201-1-19\Gray's%20Harbor%20Commodity%20Adjust%20Calc%201-1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E%20Query%20Commodity%20Value%20Check%201-1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0%20Western%20Region%20Office\WUTC\WUTC-LeMay\Commodity%20Credit\2186%20GH\Commodity%20Price%20Adjust%201-1-2023\Gray's%20Harbor%20Commodity%20Accrual%20Calc%202023.01-Fie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0%20Western%20Region%20Office\WUTC\WUTC-LeMay\Commodity%20Credit\2186%20GH\Commodity%20Price%20Adjust%201-1-2023\JE%20Query%20Commodity%20Value%20Check%201-1-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0%20Western%20Region%20Office\WUTC\WUTC-LeMay\Commodity%20Credit\2186%20GH\Commodity%20Price%20Adjust%201-1-2023\Gray's%20Harbor%20Commodity%20Accrual%20Calc%202022.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6%20GH\Commodity%20Price%20Adjust%201-1-2021\Gray's%20Harbor%20Commodity%20Accrual%20Calc%202021.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6%20GH\Commodity%20Price%20Adjust%201-1-2021\Gray's%20Harbor%20Commodity%20Accrual%20Calc%202020.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UTC-LeMay\Commodity%20Credit\2186%20GH\Commodity%20Price%20Adjust%201-1-2021\Gray's%20Harbor%20Commodity%20Accrual%20Calc%20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Regions\Western%20Region\WUTC\WIP%20Files\LeMay%20Companies\2018\Commodity%20Credit%207-1-18\Gray's\Gray's%20Harbor%20Commodity%20Credit%20Calc%207-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customer count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>
        <row r="9">
          <cell r="B9">
            <v>107.23</v>
          </cell>
          <cell r="C9">
            <v>100.21</v>
          </cell>
          <cell r="D9">
            <v>128.61999999999998</v>
          </cell>
          <cell r="E9">
            <v>85.47</v>
          </cell>
          <cell r="F9">
            <v>102.54</v>
          </cell>
          <cell r="G9">
            <v>94.09</v>
          </cell>
          <cell r="H9">
            <v>96.809999999999974</v>
          </cell>
          <cell r="I9">
            <v>101.10000000000001</v>
          </cell>
          <cell r="J9">
            <v>106.05</v>
          </cell>
          <cell r="K9">
            <v>109.59</v>
          </cell>
          <cell r="L9">
            <v>89.98</v>
          </cell>
          <cell r="M9">
            <v>102.74000000000001</v>
          </cell>
          <cell r="N9">
            <v>1224.4299999999998</v>
          </cell>
        </row>
        <row r="13">
          <cell r="B13">
            <v>-117.39685</v>
          </cell>
          <cell r="C13">
            <v>-131.00375999999994</v>
          </cell>
          <cell r="D13">
            <v>-130.91256400000003</v>
          </cell>
          <cell r="E13">
            <v>-114.59896400000001</v>
          </cell>
          <cell r="F13">
            <v>-115.28181599999999</v>
          </cell>
          <cell r="G13">
            <v>-111.80251599999995</v>
          </cell>
          <cell r="H13">
            <v>-106.30761600000002</v>
          </cell>
          <cell r="I13">
            <v>-109.36141599999998</v>
          </cell>
          <cell r="J13">
            <v>-122.21801599999999</v>
          </cell>
          <cell r="K13">
            <v>-124.96461600000002</v>
          </cell>
          <cell r="L13">
            <v>-116.22791599999999</v>
          </cell>
          <cell r="M13">
            <v>-105.892916</v>
          </cell>
        </row>
        <row r="18">
          <cell r="B18">
            <v>7483</v>
          </cell>
          <cell r="C18">
            <v>7453</v>
          </cell>
          <cell r="D18">
            <v>7452</v>
          </cell>
          <cell r="E18">
            <v>7436</v>
          </cell>
          <cell r="F18">
            <v>7453</v>
          </cell>
          <cell r="G18">
            <v>7492</v>
          </cell>
          <cell r="H18">
            <v>7455</v>
          </cell>
          <cell r="I18">
            <v>7561</v>
          </cell>
          <cell r="J18">
            <v>7574</v>
          </cell>
          <cell r="K18">
            <v>7592</v>
          </cell>
          <cell r="L18">
            <v>7559</v>
          </cell>
          <cell r="M18">
            <v>7463</v>
          </cell>
          <cell r="N18">
            <v>89973</v>
          </cell>
        </row>
        <row r="22">
          <cell r="N22">
            <v>-82536.75299126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4">
          <cell r="H24">
            <v>-0.89695244354708137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7">
          <cell r="H27">
            <v>-1.6872688515627512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JE Query"/>
      <sheetName val="JE Lookup"/>
      <sheetName val="ControlPanel"/>
    </sheetNames>
    <sheetDataSet>
      <sheetData sheetId="0" refreshError="1"/>
      <sheetData sheetId="1">
        <row r="190">
          <cell r="D190">
            <v>144031.38999999998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customer count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 refreshError="1">
        <row r="9">
          <cell r="B9">
            <v>108.12</v>
          </cell>
          <cell r="C9">
            <v>104.01</v>
          </cell>
          <cell r="D9">
            <v>128.29000000000002</v>
          </cell>
          <cell r="E9">
            <v>101.82000000000002</v>
          </cell>
          <cell r="F9">
            <v>121.33999999999999</v>
          </cell>
          <cell r="G9">
            <v>99.970000000000027</v>
          </cell>
          <cell r="H9">
            <v>106.54</v>
          </cell>
          <cell r="I9">
            <v>100.21000000000001</v>
          </cell>
          <cell r="J9">
            <v>105.36000000000001</v>
          </cell>
          <cell r="K9">
            <v>115.07999999999997</v>
          </cell>
          <cell r="L9">
            <v>106.39000000000001</v>
          </cell>
          <cell r="M9">
            <v>99.760000000000034</v>
          </cell>
          <cell r="N9">
            <v>1296.8900000000001</v>
          </cell>
        </row>
        <row r="13">
          <cell r="B13">
            <v>-1.0219340000000035</v>
          </cell>
          <cell r="C13">
            <v>-27.709968999999997</v>
          </cell>
          <cell r="D13">
            <v>-40.545233999999994</v>
          </cell>
          <cell r="E13">
            <v>-41.559449999999998</v>
          </cell>
          <cell r="F13">
            <v>-29.14415000000001</v>
          </cell>
          <cell r="G13">
            <v>-25.152249999999988</v>
          </cell>
          <cell r="H13">
            <v>-28.64445000000001</v>
          </cell>
          <cell r="I13">
            <v>-35.214649999999999</v>
          </cell>
          <cell r="J13">
            <v>-49.87524999999998</v>
          </cell>
          <cell r="K13">
            <v>-65.193150000000003</v>
          </cell>
          <cell r="L13">
            <v>-115.70664999999997</v>
          </cell>
          <cell r="M13">
            <v>-144.03354999999993</v>
          </cell>
        </row>
        <row r="18">
          <cell r="B18">
            <v>7389</v>
          </cell>
          <cell r="C18">
            <v>7366</v>
          </cell>
          <cell r="D18">
            <v>7297</v>
          </cell>
          <cell r="E18">
            <v>7298</v>
          </cell>
          <cell r="F18">
            <v>7346</v>
          </cell>
          <cell r="G18">
            <v>7369</v>
          </cell>
          <cell r="H18">
            <v>7377</v>
          </cell>
          <cell r="I18">
            <v>7410</v>
          </cell>
          <cell r="J18">
            <v>7411</v>
          </cell>
          <cell r="K18">
            <v>7511</v>
          </cell>
          <cell r="L18">
            <v>7537</v>
          </cell>
          <cell r="M18">
            <v>7500</v>
          </cell>
          <cell r="N18">
            <v>88811</v>
          </cell>
        </row>
        <row r="22">
          <cell r="N22">
            <v>-5332.7995051299986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JE Query"/>
      <sheetName val="JE Lookup"/>
      <sheetName val="ControlPanel"/>
    </sheetNames>
    <sheetDataSet>
      <sheetData sheetId="0" refreshError="1"/>
      <sheetData sheetId="1">
        <row r="75">
          <cell r="C75">
            <v>64493.3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2021 AH051"/>
      <sheetName val="May 2021 AH051"/>
      <sheetName val="Apr 2021 AH051"/>
      <sheetName val="Mar 2021 AH051"/>
      <sheetName val="Feb 2021 AH051"/>
      <sheetName val="Jan 2021 AH051"/>
      <sheetName val="Dec 2020 AH051"/>
      <sheetName val="Nov 2020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 refreshError="1">
        <row r="9">
          <cell r="B9">
            <v>109.19000000000001</v>
          </cell>
          <cell r="C9">
            <v>134.19</v>
          </cell>
          <cell r="D9">
            <v>113.66999999999999</v>
          </cell>
          <cell r="E9">
            <v>99.99</v>
          </cell>
          <cell r="F9">
            <v>118.25</v>
          </cell>
          <cell r="G9">
            <v>101.22000000000003</v>
          </cell>
          <cell r="H9">
            <v>103.48000000000003</v>
          </cell>
          <cell r="I9">
            <v>117.5</v>
          </cell>
          <cell r="J9">
            <v>111.25</v>
          </cell>
          <cell r="K9">
            <v>112.68999999999997</v>
          </cell>
          <cell r="L9">
            <v>116.05000000000004</v>
          </cell>
          <cell r="M9">
            <v>97.68</v>
          </cell>
          <cell r="N9">
            <v>1335.16</v>
          </cell>
        </row>
        <row r="13">
          <cell r="B13">
            <v>-72.580631999999966</v>
          </cell>
          <cell r="C13">
            <v>-63.20414199999999</v>
          </cell>
          <cell r="D13">
            <v>-60.236732000000003</v>
          </cell>
          <cell r="E13">
            <v>-69.997132000000022</v>
          </cell>
          <cell r="F13">
            <v>-64.593232000000015</v>
          </cell>
          <cell r="G13">
            <v>-47.949632000000001</v>
          </cell>
          <cell r="H13">
            <v>-41.422731999999989</v>
          </cell>
          <cell r="I13">
            <v>-19.477295999999988</v>
          </cell>
          <cell r="J13">
            <v>0.85818400000000228</v>
          </cell>
          <cell r="K13">
            <v>14.161644000000011</v>
          </cell>
          <cell r="L13">
            <v>19.965323999999988</v>
          </cell>
          <cell r="M13">
            <v>17.212044000000013</v>
          </cell>
        </row>
        <row r="16">
          <cell r="N16">
            <v>-43629.586660100002</v>
          </cell>
        </row>
        <row r="18">
          <cell r="B18">
            <v>7109</v>
          </cell>
          <cell r="C18">
            <v>7127</v>
          </cell>
          <cell r="D18">
            <v>7152</v>
          </cell>
          <cell r="E18">
            <v>7161</v>
          </cell>
          <cell r="F18">
            <v>7191</v>
          </cell>
          <cell r="G18">
            <v>7257</v>
          </cell>
          <cell r="H18">
            <v>7224</v>
          </cell>
          <cell r="I18">
            <v>7345</v>
          </cell>
          <cell r="J18">
            <v>7323</v>
          </cell>
          <cell r="K18">
            <v>7420</v>
          </cell>
          <cell r="L18">
            <v>7415</v>
          </cell>
          <cell r="M18">
            <v>7395</v>
          </cell>
          <cell r="N18">
            <v>87119</v>
          </cell>
        </row>
        <row r="22">
          <cell r="N22">
            <v>88330.153339900004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Oct 2020 AH051"/>
      <sheetName val="Sep 2020 AH051"/>
      <sheetName val="Aug 2020 AH051"/>
      <sheetName val="July 2020 AH051"/>
      <sheetName val="June 2020 AH051"/>
      <sheetName val="May 2020 AH051"/>
      <sheetName val="Apr 2020 AH051"/>
      <sheetName val="Mar 2020 AH051"/>
      <sheetName val="Feb 2020 AH051"/>
      <sheetName val="Jan 2020 AH051"/>
      <sheetName val="Dec 2019 AH051"/>
      <sheetName val="Nov 2019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 refreshError="1">
        <row r="6">
          <cell r="B6">
            <v>43770</v>
          </cell>
        </row>
        <row r="9">
          <cell r="B9">
            <v>93.13000000000001</v>
          </cell>
          <cell r="C9">
            <v>111.93999999999998</v>
          </cell>
          <cell r="D9">
            <v>114.496</v>
          </cell>
          <cell r="E9">
            <v>91.049999999999969</v>
          </cell>
          <cell r="F9">
            <v>101.65999999999997</v>
          </cell>
          <cell r="G9">
            <v>110.69999999999999</v>
          </cell>
          <cell r="H9">
            <v>104.95</v>
          </cell>
          <cell r="I9">
            <v>110.86999999999999</v>
          </cell>
          <cell r="J9">
            <v>101.84</v>
          </cell>
          <cell r="K9">
            <v>104.44000000000001</v>
          </cell>
          <cell r="L9">
            <v>107.26</v>
          </cell>
          <cell r="M9">
            <v>109.35000000000001</v>
          </cell>
        </row>
        <row r="13">
          <cell r="B13">
            <v>-112.07739999999998</v>
          </cell>
          <cell r="C13">
            <v>-111.72239999999998</v>
          </cell>
          <cell r="D13">
            <v>-105.466292</v>
          </cell>
          <cell r="E13">
            <v>-103.51889199999999</v>
          </cell>
          <cell r="F13">
            <v>-102.62899200000001</v>
          </cell>
          <cell r="G13">
            <v>-103.82879199999999</v>
          </cell>
          <cell r="H13">
            <v>-87.989891999999998</v>
          </cell>
          <cell r="I13">
            <v>-99.692811999999989</v>
          </cell>
          <cell r="J13">
            <v>-101.05185199999997</v>
          </cell>
          <cell r="K13">
            <v>-94.481131999999988</v>
          </cell>
          <cell r="L13">
            <v>-87.155441999999994</v>
          </cell>
          <cell r="M13">
            <v>-83.977722</v>
          </cell>
        </row>
        <row r="18">
          <cell r="B18">
            <v>6828</v>
          </cell>
          <cell r="C18">
            <v>6812</v>
          </cell>
          <cell r="D18">
            <v>6818</v>
          </cell>
          <cell r="E18">
            <v>6820</v>
          </cell>
          <cell r="F18">
            <v>6872</v>
          </cell>
          <cell r="G18">
            <v>6913</v>
          </cell>
          <cell r="H18">
            <v>6983</v>
          </cell>
          <cell r="I18">
            <v>7014</v>
          </cell>
          <cell r="J18">
            <v>7067</v>
          </cell>
          <cell r="K18">
            <v>7094</v>
          </cell>
          <cell r="L18">
            <v>7102</v>
          </cell>
          <cell r="M18">
            <v>7100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Oct 2019 AH051"/>
      <sheetName val="Sep 2019 AH051"/>
      <sheetName val="Aug 2019 AH051"/>
      <sheetName val="July 2019 AH051"/>
      <sheetName val="June 2019 AH051"/>
      <sheetName val="May 2019 AH051"/>
      <sheetName val="Pioneer Pricing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</sheetNames>
    <sheetDataSet>
      <sheetData sheetId="0">
        <row r="9">
          <cell r="B9">
            <v>99.84999999999998</v>
          </cell>
          <cell r="C9">
            <v>85.190000000000026</v>
          </cell>
          <cell r="D9">
            <v>105.157</v>
          </cell>
          <cell r="E9">
            <v>102.15000000000002</v>
          </cell>
          <cell r="F9">
            <v>98.02</v>
          </cell>
          <cell r="G9">
            <v>107.8</v>
          </cell>
        </row>
        <row r="13">
          <cell r="B13">
            <v>-108.96530000000001</v>
          </cell>
          <cell r="C13">
            <v>-107.60559999999995</v>
          </cell>
          <cell r="D13">
            <v>-105.66559999999996</v>
          </cell>
          <cell r="E13">
            <v>-105.90089999999998</v>
          </cell>
          <cell r="F13">
            <v>-109.95339999999996</v>
          </cell>
          <cell r="G13">
            <v>-111.92589999999998</v>
          </cell>
        </row>
        <row r="18">
          <cell r="B18">
            <v>6760</v>
          </cell>
          <cell r="C18">
            <v>6789</v>
          </cell>
          <cell r="D18">
            <v>6851</v>
          </cell>
          <cell r="E18">
            <v>6843</v>
          </cell>
          <cell r="F18">
            <v>6829</v>
          </cell>
          <cell r="G18">
            <v>6820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Apr 2019 AH051"/>
      <sheetName val="Mar 2019 AH051"/>
      <sheetName val="Feb 2019 AH051"/>
      <sheetName val="Jan 2019 AH051"/>
      <sheetName val="Dec 2018 AH051"/>
      <sheetName val="Nov 2018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 refreshError="1">
        <row r="9">
          <cell r="B9">
            <v>97.350000000000023</v>
          </cell>
          <cell r="C9">
            <v>102.03000000000002</v>
          </cell>
          <cell r="D9">
            <v>109.55</v>
          </cell>
          <cell r="E9">
            <v>83.829999999999984</v>
          </cell>
          <cell r="F9">
            <v>88.08</v>
          </cell>
          <cell r="G9">
            <v>95.649999999999991</v>
          </cell>
        </row>
        <row r="13">
          <cell r="B13">
            <v>-75.002049999999983</v>
          </cell>
          <cell r="C13">
            <v>-79.117449999999991</v>
          </cell>
          <cell r="D13">
            <v>-87.291549999999987</v>
          </cell>
          <cell r="E13">
            <v>-98.354200000000006</v>
          </cell>
          <cell r="F13">
            <v>-100.63680000000001</v>
          </cell>
          <cell r="G13">
            <v>-106.56739999999996</v>
          </cell>
        </row>
        <row r="18">
          <cell r="B18">
            <v>6690</v>
          </cell>
          <cell r="C18">
            <v>6670</v>
          </cell>
          <cell r="D18">
            <v>6659</v>
          </cell>
          <cell r="E18">
            <v>6646</v>
          </cell>
          <cell r="F18">
            <v>6686</v>
          </cell>
          <cell r="G18">
            <v>6724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4">
          <cell r="N24">
            <v>-0.74251571007488304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7067-D85D-40D6-AC20-D671454C5D9C}">
  <sheetPr>
    <tabColor theme="6" tint="0.59999389629810485"/>
    <pageSetUpPr fitToPage="1"/>
  </sheetPr>
  <dimension ref="A1:DQ64"/>
  <sheetViews>
    <sheetView showGridLines="0" tabSelected="1" topLeftCell="E3" zoomScaleNormal="100" zoomScaleSheetLayoutView="100" workbookViewId="0">
      <selection activeCell="Q29" sqref="Q29"/>
    </sheetView>
  </sheetViews>
  <sheetFormatPr defaultColWidth="9.140625" defaultRowHeight="12.75" x14ac:dyDescent="0.2"/>
  <cols>
    <col min="1" max="1" width="36.28515625" style="5" customWidth="1"/>
    <col min="2" max="13" width="12.42578125" style="5" customWidth="1"/>
    <col min="14" max="14" width="13.28515625" style="5" customWidth="1"/>
    <col min="15" max="15" width="1.85546875" style="5" customWidth="1"/>
    <col min="16" max="16" width="7" style="5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8" ht="14.25" customHeight="1" x14ac:dyDescent="0.25">
      <c r="A1" s="1" t="s">
        <v>10</v>
      </c>
    </row>
    <row r="2" spans="1:28" s="2" customFormat="1" ht="14.25" customHeight="1" x14ac:dyDescent="0.25">
      <c r="A2" s="1" t="s">
        <v>0</v>
      </c>
      <c r="P2" s="3"/>
      <c r="Q2" s="3"/>
      <c r="R2" s="4"/>
    </row>
    <row r="3" spans="1:28" s="2" customFormat="1" ht="14.25" customHeight="1" x14ac:dyDescent="0.25">
      <c r="A3" s="1" t="s">
        <v>8</v>
      </c>
      <c r="P3" s="3"/>
      <c r="Q3" s="3"/>
      <c r="R3" s="4"/>
    </row>
    <row r="4" spans="1:28" s="2" customFormat="1" ht="14.25" customHeight="1" x14ac:dyDescent="0.25">
      <c r="A4" s="1" t="s">
        <v>41</v>
      </c>
      <c r="P4" s="3"/>
      <c r="Q4" s="3"/>
      <c r="R4" s="89"/>
    </row>
    <row r="5" spans="1:28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8" s="7" customFormat="1" x14ac:dyDescent="0.2">
      <c r="B6" s="52">
        <v>44866</v>
      </c>
      <c r="C6" s="52">
        <f>+B6+31</f>
        <v>44897</v>
      </c>
      <c r="D6" s="52">
        <f t="shared" ref="D6:M6" si="0">+C6+31</f>
        <v>44928</v>
      </c>
      <c r="E6" s="52">
        <f t="shared" si="0"/>
        <v>44959</v>
      </c>
      <c r="F6" s="52">
        <f t="shared" si="0"/>
        <v>44990</v>
      </c>
      <c r="G6" s="52">
        <f t="shared" si="0"/>
        <v>45021</v>
      </c>
      <c r="H6" s="52">
        <f t="shared" si="0"/>
        <v>45052</v>
      </c>
      <c r="I6" s="52">
        <f t="shared" si="0"/>
        <v>45083</v>
      </c>
      <c r="J6" s="52">
        <f t="shared" si="0"/>
        <v>45114</v>
      </c>
      <c r="K6" s="52">
        <f t="shared" si="0"/>
        <v>45145</v>
      </c>
      <c r="L6" s="52">
        <f t="shared" si="0"/>
        <v>45176</v>
      </c>
      <c r="M6" s="52">
        <f t="shared" si="0"/>
        <v>45207</v>
      </c>
      <c r="N6" s="53" t="s">
        <v>1</v>
      </c>
      <c r="P6" s="10"/>
      <c r="Q6" s="10"/>
      <c r="R6" s="11"/>
      <c r="S6" s="11"/>
      <c r="T6" s="11"/>
      <c r="U6" s="11"/>
      <c r="V6" s="12"/>
      <c r="W6" s="12"/>
      <c r="X6" s="12"/>
      <c r="Y6" s="12"/>
      <c r="Z6" s="12"/>
    </row>
    <row r="7" spans="1:28" s="7" customForma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P7" s="10"/>
      <c r="Q7" s="10"/>
      <c r="R7" s="91" t="s">
        <v>45</v>
      </c>
      <c r="S7" s="11"/>
      <c r="T7" s="11"/>
      <c r="U7" s="11"/>
      <c r="V7" s="12"/>
      <c r="W7" s="12"/>
      <c r="X7" s="12"/>
      <c r="Y7" s="12"/>
      <c r="Z7" s="12"/>
    </row>
    <row r="8" spans="1:28" s="7" customFormat="1" x14ac:dyDescent="0.2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"/>
      <c r="P8" s="10"/>
      <c r="Q8" s="10"/>
      <c r="R8" s="11"/>
      <c r="S8" s="11"/>
      <c r="T8" s="11"/>
      <c r="U8" s="11"/>
      <c r="V8" s="12"/>
      <c r="W8" s="12"/>
      <c r="X8" s="12"/>
      <c r="Y8" s="12"/>
      <c r="Z8" s="12"/>
    </row>
    <row r="9" spans="1:28" x14ac:dyDescent="0.2">
      <c r="A9" s="5" t="s">
        <v>33</v>
      </c>
      <c r="B9" s="63">
        <f>'[1]Gray''s Harbor Comm Credit'!B9</f>
        <v>107.23</v>
      </c>
      <c r="C9" s="63">
        <f>'[1]Gray''s Harbor Comm Credit'!C9</f>
        <v>100.21</v>
      </c>
      <c r="D9" s="63">
        <f>'[1]Gray''s Harbor Comm Credit'!D9</f>
        <v>128.61999999999998</v>
      </c>
      <c r="E9" s="63">
        <f>'[1]Gray''s Harbor Comm Credit'!E9</f>
        <v>85.47</v>
      </c>
      <c r="F9" s="63">
        <f>'[1]Gray''s Harbor Comm Credit'!F9</f>
        <v>102.54</v>
      </c>
      <c r="G9" s="63">
        <f>'[1]Gray''s Harbor Comm Credit'!G9</f>
        <v>94.09</v>
      </c>
      <c r="H9" s="63">
        <f>'[1]Gray''s Harbor Comm Credit'!H9</f>
        <v>96.809999999999974</v>
      </c>
      <c r="I9" s="63">
        <f>'[1]Gray''s Harbor Comm Credit'!I9</f>
        <v>101.10000000000001</v>
      </c>
      <c r="J9" s="63">
        <f>'[1]Gray''s Harbor Comm Credit'!J9</f>
        <v>106.05</v>
      </c>
      <c r="K9" s="63">
        <f>'[1]Gray''s Harbor Comm Credit'!K9</f>
        <v>109.59</v>
      </c>
      <c r="L9" s="63">
        <f>'[1]Gray''s Harbor Comm Credit'!L9</f>
        <v>89.98</v>
      </c>
      <c r="M9" s="63">
        <f>'[1]Gray''s Harbor Comm Credit'!M9</f>
        <v>102.74000000000001</v>
      </c>
      <c r="N9" s="41">
        <f>SUM(B9:M9)</f>
        <v>1224.4299999999998</v>
      </c>
      <c r="P9" s="16"/>
      <c r="Q9" s="15">
        <f>'[1]Gray''s Harbor Comm Credit'!$N$9-N9</f>
        <v>0</v>
      </c>
      <c r="R9" s="17"/>
      <c r="S9" s="18"/>
      <c r="T9" s="18"/>
      <c r="U9" s="18"/>
      <c r="V9" s="18"/>
      <c r="W9" s="18"/>
      <c r="X9" s="18"/>
      <c r="Y9" s="18"/>
      <c r="Z9" s="18"/>
    </row>
    <row r="10" spans="1:28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  <c r="P10" s="16"/>
      <c r="Q10" s="16"/>
      <c r="R10" s="17"/>
      <c r="S10" s="17"/>
      <c r="T10" s="17"/>
      <c r="U10" s="17"/>
      <c r="V10" s="17"/>
      <c r="W10" s="17"/>
      <c r="X10" s="17"/>
      <c r="Y10" s="17"/>
      <c r="Z10" s="17"/>
    </row>
    <row r="11" spans="1:28" x14ac:dyDescent="0.2">
      <c r="A11" s="13" t="s">
        <v>34</v>
      </c>
      <c r="P11" s="16"/>
      <c r="Q11" s="16"/>
      <c r="R11" s="17"/>
      <c r="S11" s="18"/>
      <c r="T11" s="18"/>
      <c r="U11" s="18"/>
      <c r="V11" s="18"/>
      <c r="W11" s="18"/>
      <c r="X11" s="18"/>
      <c r="Y11" s="18"/>
      <c r="Z11" s="18"/>
    </row>
    <row r="12" spans="1:28" x14ac:dyDescent="0.2">
      <c r="A12" s="5" t="s">
        <v>33</v>
      </c>
      <c r="B12" s="88">
        <f>'[1]Gray''s Harbor Comm Credit'!B13</f>
        <v>-117.39685</v>
      </c>
      <c r="C12" s="88">
        <f>'[1]Gray''s Harbor Comm Credit'!C13</f>
        <v>-131.00375999999994</v>
      </c>
      <c r="D12" s="88">
        <f>'[1]Gray''s Harbor Comm Credit'!D13</f>
        <v>-130.91256400000003</v>
      </c>
      <c r="E12" s="88">
        <f>'[1]Gray''s Harbor Comm Credit'!E13</f>
        <v>-114.59896400000001</v>
      </c>
      <c r="F12" s="88">
        <f>'[1]Gray''s Harbor Comm Credit'!F13</f>
        <v>-115.28181599999999</v>
      </c>
      <c r="G12" s="88">
        <f>'[1]Gray''s Harbor Comm Credit'!G13</f>
        <v>-111.80251599999995</v>
      </c>
      <c r="H12" s="88">
        <f>'[1]Gray''s Harbor Comm Credit'!H13</f>
        <v>-106.30761600000002</v>
      </c>
      <c r="I12" s="88">
        <f>'[1]Gray''s Harbor Comm Credit'!I13</f>
        <v>-109.36141599999998</v>
      </c>
      <c r="J12" s="88">
        <f>'[1]Gray''s Harbor Comm Credit'!J13</f>
        <v>-122.21801599999999</v>
      </c>
      <c r="K12" s="88">
        <f>'[1]Gray''s Harbor Comm Credit'!K13</f>
        <v>-124.96461600000002</v>
      </c>
      <c r="L12" s="88">
        <f>'[1]Gray''s Harbor Comm Credit'!L13</f>
        <v>-116.22791599999999</v>
      </c>
      <c r="M12" s="88">
        <f>'[1]Gray''s Harbor Comm Credit'!M13</f>
        <v>-105.892916</v>
      </c>
      <c r="N12" s="93"/>
      <c r="P12" s="16"/>
      <c r="Q12" s="16" t="s">
        <v>27</v>
      </c>
      <c r="R12" s="17"/>
      <c r="S12" s="18"/>
      <c r="T12" s="18"/>
      <c r="U12" s="18"/>
      <c r="V12" s="18"/>
      <c r="W12" s="18"/>
      <c r="X12" s="18"/>
      <c r="Y12" s="18"/>
      <c r="Z12" s="18"/>
    </row>
    <row r="13" spans="1:28" x14ac:dyDescent="0.2">
      <c r="N13" s="94"/>
      <c r="P13" s="3"/>
      <c r="Q13" s="3"/>
      <c r="R13" s="4"/>
    </row>
    <row r="14" spans="1:28" x14ac:dyDescent="0.2">
      <c r="A14" s="13" t="s">
        <v>35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0"/>
      <c r="P14" s="3"/>
      <c r="Q14" s="3"/>
      <c r="R14" s="17"/>
    </row>
    <row r="15" spans="1:28" x14ac:dyDescent="0.2">
      <c r="A15" s="5" t="s">
        <v>33</v>
      </c>
      <c r="B15" s="45">
        <f t="shared" ref="B15:M15" si="1">B9*B12</f>
        <v>-12588.4642255</v>
      </c>
      <c r="C15" s="45">
        <f t="shared" si="1"/>
        <v>-13127.886789599994</v>
      </c>
      <c r="D15" s="45">
        <f t="shared" si="1"/>
        <v>-16837.973981679999</v>
      </c>
      <c r="E15" s="45">
        <f t="shared" si="1"/>
        <v>-9794.7734530800008</v>
      </c>
      <c r="F15" s="45">
        <f t="shared" si="1"/>
        <v>-11820.997412639999</v>
      </c>
      <c r="G15" s="45">
        <f t="shared" si="1"/>
        <v>-10519.498730439997</v>
      </c>
      <c r="H15" s="45">
        <f t="shared" si="1"/>
        <v>-10291.640304959999</v>
      </c>
      <c r="I15" s="45">
        <f t="shared" si="1"/>
        <v>-11056.439157599998</v>
      </c>
      <c r="J15" s="45">
        <f t="shared" si="1"/>
        <v>-12961.220596799998</v>
      </c>
      <c r="K15" s="45">
        <f t="shared" si="1"/>
        <v>-13694.872267440003</v>
      </c>
      <c r="L15" s="45">
        <f t="shared" si="1"/>
        <v>-10458.18788168</v>
      </c>
      <c r="M15" s="45">
        <f t="shared" si="1"/>
        <v>-10879.438189840001</v>
      </c>
      <c r="N15" s="43">
        <f>SUM(B15:M15)</f>
        <v>-144031.39299125999</v>
      </c>
      <c r="P15" s="3"/>
      <c r="Q15" s="3">
        <f>'[2]JE Query'!$D$190+N15</f>
        <v>-2.9912600002717227E-3</v>
      </c>
      <c r="R15" s="4" t="s">
        <v>30</v>
      </c>
      <c r="S15" s="4"/>
      <c r="T15" s="4"/>
      <c r="U15" s="4"/>
      <c r="V15" s="4"/>
      <c r="W15" s="4"/>
      <c r="X15" s="4"/>
      <c r="Y15" s="4"/>
      <c r="Z15" s="4"/>
      <c r="AA15" s="23"/>
    </row>
    <row r="16" spans="1:28" x14ac:dyDescent="0.2">
      <c r="N16" s="24"/>
      <c r="P16" s="3"/>
      <c r="Q16" s="3"/>
      <c r="R16" s="4"/>
      <c r="AB16" s="50"/>
    </row>
    <row r="17" spans="1:121" x14ac:dyDescent="0.2">
      <c r="A17" s="25" t="s">
        <v>5</v>
      </c>
      <c r="B17" s="63">
        <f>'[1]Gray''s Harbor Comm Credit'!B18</f>
        <v>7483</v>
      </c>
      <c r="C17" s="63">
        <f>'[1]Gray''s Harbor Comm Credit'!C18</f>
        <v>7453</v>
      </c>
      <c r="D17" s="63">
        <f>'[1]Gray''s Harbor Comm Credit'!D18</f>
        <v>7452</v>
      </c>
      <c r="E17" s="63">
        <f>'[1]Gray''s Harbor Comm Credit'!E18</f>
        <v>7436</v>
      </c>
      <c r="F17" s="63">
        <f>'[1]Gray''s Harbor Comm Credit'!F18</f>
        <v>7453</v>
      </c>
      <c r="G17" s="63">
        <f>'[1]Gray''s Harbor Comm Credit'!G18</f>
        <v>7492</v>
      </c>
      <c r="H17" s="63">
        <f>'[1]Gray''s Harbor Comm Credit'!H18</f>
        <v>7455</v>
      </c>
      <c r="I17" s="63">
        <f>'[1]Gray''s Harbor Comm Credit'!I18</f>
        <v>7561</v>
      </c>
      <c r="J17" s="63">
        <f>'[1]Gray''s Harbor Comm Credit'!J18</f>
        <v>7574</v>
      </c>
      <c r="K17" s="63">
        <f>'[1]Gray''s Harbor Comm Credit'!K18</f>
        <v>7592</v>
      </c>
      <c r="L17" s="63">
        <f>'[1]Gray''s Harbor Comm Credit'!L18</f>
        <v>7559</v>
      </c>
      <c r="M17" s="63">
        <f>'[1]Gray''s Harbor Comm Credit'!M18</f>
        <v>7463</v>
      </c>
      <c r="N17" s="44">
        <f>SUM(B17:M17)</f>
        <v>89973</v>
      </c>
      <c r="P17" s="15"/>
      <c r="Q17" s="23">
        <f>'[1]Gray''s Harbor Comm Credit'!$N$18-N17</f>
        <v>0</v>
      </c>
      <c r="R17" s="5" t="s">
        <v>28</v>
      </c>
      <c r="S17" s="23"/>
      <c r="T17" s="23"/>
      <c r="U17" s="23"/>
      <c r="V17" s="23"/>
      <c r="W17" s="23"/>
      <c r="X17" s="23"/>
      <c r="Y17" s="23"/>
      <c r="Z17" s="23"/>
      <c r="AA17" s="23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x14ac:dyDescent="0.2">
      <c r="N18" s="24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121" x14ac:dyDescent="0.2">
      <c r="A19" s="5" t="s">
        <v>42</v>
      </c>
      <c r="B19" s="29">
        <f>IFERROR(B15/B17,0)</f>
        <v>-1.6822750535213149</v>
      </c>
      <c r="C19" s="29">
        <f t="shared" ref="C19:M19" si="2">IFERROR(C15/C17,0)</f>
        <v>-1.7614231570642687</v>
      </c>
      <c r="D19" s="29">
        <f>IFERROR(D15/D17,0)</f>
        <v>-2.2595241521309712</v>
      </c>
      <c r="E19" s="29">
        <f t="shared" si="2"/>
        <v>-1.317209985621302</v>
      </c>
      <c r="F19" s="29">
        <f t="shared" si="2"/>
        <v>-1.5860723752368173</v>
      </c>
      <c r="G19" s="29">
        <f t="shared" si="2"/>
        <v>-1.4040975347624127</v>
      </c>
      <c r="H19" s="29">
        <f t="shared" si="2"/>
        <v>-1.3805017176338028</v>
      </c>
      <c r="I19" s="29">
        <f t="shared" si="2"/>
        <v>-1.4622985263324955</v>
      </c>
      <c r="J19" s="29">
        <f t="shared" si="2"/>
        <v>-1.7112781353049904</v>
      </c>
      <c r="K19" s="29">
        <f t="shared" si="2"/>
        <v>-1.8038556727397264</v>
      </c>
      <c r="L19" s="29">
        <f t="shared" si="2"/>
        <v>-1.3835411935017858</v>
      </c>
      <c r="M19" s="29">
        <f t="shared" si="2"/>
        <v>-1.4577834905319578</v>
      </c>
      <c r="N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121" x14ac:dyDescent="0.2">
      <c r="A20" s="5" t="s">
        <v>44</v>
      </c>
      <c r="B20" s="85">
        <f>'Gray''s Harbor CPA Eff. 1.1.2023'!$M$20</f>
        <v>-0.50080449339524102</v>
      </c>
      <c r="C20" s="85">
        <f>'Gray''s Harbor CPA Eff. 1.1.2023'!$M$20</f>
        <v>-0.50080449339524102</v>
      </c>
      <c r="D20" s="85">
        <f>-'Gray''s Harbor CPA Eff. 1.1.2023'!$N$25</f>
        <v>-0.726185939862517</v>
      </c>
      <c r="E20" s="85">
        <f>D20</f>
        <v>-0.726185939862517</v>
      </c>
      <c r="F20" s="85">
        <f t="shared" ref="F20:M20" si="3">E20</f>
        <v>-0.726185939862517</v>
      </c>
      <c r="G20" s="85">
        <f t="shared" si="3"/>
        <v>-0.726185939862517</v>
      </c>
      <c r="H20" s="85">
        <f t="shared" si="3"/>
        <v>-0.726185939862517</v>
      </c>
      <c r="I20" s="85">
        <f t="shared" si="3"/>
        <v>-0.726185939862517</v>
      </c>
      <c r="J20" s="85">
        <f t="shared" si="3"/>
        <v>-0.726185939862517</v>
      </c>
      <c r="K20" s="85">
        <f t="shared" si="3"/>
        <v>-0.726185939862517</v>
      </c>
      <c r="L20" s="85">
        <f t="shared" si="3"/>
        <v>-0.726185939862517</v>
      </c>
      <c r="M20" s="85">
        <f t="shared" si="3"/>
        <v>-0.726185939862517</v>
      </c>
      <c r="N20" s="28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121" x14ac:dyDescent="0.2">
      <c r="A21" s="5" t="s">
        <v>43</v>
      </c>
      <c r="B21" s="86">
        <f>+B17*B20</f>
        <v>-3747.5200240765885</v>
      </c>
      <c r="C21" s="86">
        <f t="shared" ref="C21:K21" si="4">+C17*C20</f>
        <v>-3732.4958892747313</v>
      </c>
      <c r="D21" s="86">
        <f>+D17*D20</f>
        <v>-5411.5376238554763</v>
      </c>
      <c r="E21" s="86">
        <f t="shared" si="4"/>
        <v>-5399.9186488176765</v>
      </c>
      <c r="F21" s="86">
        <f t="shared" si="4"/>
        <v>-5412.2638097953395</v>
      </c>
      <c r="G21" s="86">
        <f t="shared" si="4"/>
        <v>-5440.5850614499777</v>
      </c>
      <c r="H21" s="86">
        <f t="shared" si="4"/>
        <v>-5413.716181675064</v>
      </c>
      <c r="I21" s="86">
        <f t="shared" si="4"/>
        <v>-5490.6918913004911</v>
      </c>
      <c r="J21" s="86">
        <f>+J17*J20</f>
        <v>-5500.1323085187041</v>
      </c>
      <c r="K21" s="86">
        <f t="shared" si="4"/>
        <v>-5513.2036554362294</v>
      </c>
      <c r="L21" s="86">
        <f>+L17*L20</f>
        <v>-5489.2395194207656</v>
      </c>
      <c r="M21" s="86">
        <f>+M17*M20</f>
        <v>-5419.5256691939649</v>
      </c>
      <c r="N21" s="5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121" ht="13.5" thickBot="1" x14ac:dyDescent="0.25">
      <c r="A22" s="84" t="s">
        <v>39</v>
      </c>
      <c r="B22" s="90">
        <f>+B21-B15</f>
        <v>8840.9442014234119</v>
      </c>
      <c r="C22" s="90">
        <f>+C21-C15</f>
        <v>9395.3909003252629</v>
      </c>
      <c r="D22" s="90">
        <f>+D21-D15</f>
        <v>11426.436357824523</v>
      </c>
      <c r="E22" s="90">
        <f>+E21-E15</f>
        <v>4394.8548042623243</v>
      </c>
      <c r="F22" s="90">
        <f t="shared" ref="F22:I22" si="5">+F21-F15</f>
        <v>6408.7336028446598</v>
      </c>
      <c r="G22" s="90">
        <f t="shared" si="5"/>
        <v>5078.9136689900188</v>
      </c>
      <c r="H22" s="90">
        <f t="shared" si="5"/>
        <v>4877.9241232849354</v>
      </c>
      <c r="I22" s="90">
        <f t="shared" si="5"/>
        <v>5565.7472662995069</v>
      </c>
      <c r="J22" s="90">
        <f>+J21-J15</f>
        <v>7461.0882882812939</v>
      </c>
      <c r="K22" s="90">
        <f>+K21-K15</f>
        <v>8181.6686120037739</v>
      </c>
      <c r="L22" s="90">
        <f>+L21-L15</f>
        <v>4968.9483622592343</v>
      </c>
      <c r="M22" s="90">
        <f>+M21-M15</f>
        <v>5459.9125206460358</v>
      </c>
      <c r="N22" s="43">
        <f>SUM(B22:M22)</f>
        <v>82060.562708444981</v>
      </c>
      <c r="P22" s="3"/>
      <c r="Q22" s="3">
        <f>'[1]Gray''s Harbor Comm Credit'!$N$22+N22</f>
        <v>-476.1902828150196</v>
      </c>
      <c r="R22" s="4" t="s">
        <v>26</v>
      </c>
      <c r="S22" s="4"/>
      <c r="T22" s="4"/>
      <c r="U22" s="4"/>
      <c r="V22" s="4"/>
      <c r="W22" s="4"/>
      <c r="X22" s="4"/>
      <c r="Y22" s="4"/>
      <c r="Z22" s="4"/>
      <c r="AA22" s="23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121" x14ac:dyDescent="0.2">
      <c r="N23" s="24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121" x14ac:dyDescent="0.2">
      <c r="B24" s="75"/>
      <c r="C24" s="30"/>
      <c r="D24" s="80"/>
      <c r="E24" s="30"/>
      <c r="F24" s="30"/>
      <c r="G24" s="30"/>
      <c r="H24" s="30"/>
      <c r="I24" s="31"/>
      <c r="J24" s="31"/>
      <c r="K24" s="31"/>
      <c r="L24" s="31"/>
      <c r="M24" s="54" t="s">
        <v>12</v>
      </c>
      <c r="N24" s="82">
        <f>ROUND(N22/N17,2)</f>
        <v>0.91</v>
      </c>
      <c r="O24" s="32"/>
      <c r="X24" s="30"/>
      <c r="Y24" s="30"/>
      <c r="Z24" s="30"/>
      <c r="AA24" s="33"/>
      <c r="AB24" s="33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121" x14ac:dyDescent="0.2">
      <c r="A25" s="30"/>
      <c r="B25" s="30"/>
      <c r="C25" s="30"/>
      <c r="D25" s="80"/>
      <c r="E25" s="30"/>
      <c r="F25" s="30"/>
      <c r="G25" s="30"/>
      <c r="H25" s="30"/>
      <c r="I25" s="31"/>
      <c r="J25" s="31"/>
      <c r="K25" s="31"/>
      <c r="L25" s="31"/>
      <c r="M25" s="54" t="s">
        <v>40</v>
      </c>
      <c r="N25" s="79">
        <f>-N15/N17</f>
        <v>1.6008290597319195</v>
      </c>
      <c r="O25" s="32"/>
      <c r="X25" s="30"/>
      <c r="Y25" s="30"/>
      <c r="Z25" s="30"/>
      <c r="AA25" s="33"/>
      <c r="AB25" s="33"/>
    </row>
    <row r="26" spans="1:121" ht="15" x14ac:dyDescent="0.25">
      <c r="A26"/>
      <c r="B26"/>
      <c r="C26"/>
      <c r="D26"/>
      <c r="E26"/>
      <c r="F26"/>
      <c r="G26"/>
      <c r="H26"/>
      <c r="I26" s="80"/>
      <c r="J26" s="80"/>
      <c r="K26" s="31"/>
      <c r="L26" s="31"/>
      <c r="M26" s="54" t="s">
        <v>24</v>
      </c>
      <c r="N26" s="83">
        <f>SUM(N24:N25)</f>
        <v>2.5108290597319196</v>
      </c>
      <c r="O26" s="16"/>
      <c r="X26" s="30"/>
      <c r="Y26" s="30"/>
      <c r="Z26" s="30"/>
      <c r="AA26" s="34"/>
      <c r="AB26" s="34"/>
    </row>
    <row r="27" spans="1:121" ht="15" x14ac:dyDescent="0.25">
      <c r="A27"/>
      <c r="B27"/>
      <c r="C27"/>
      <c r="D27"/>
      <c r="E27"/>
      <c r="F27"/>
      <c r="G27"/>
      <c r="H27"/>
      <c r="I27" s="31"/>
      <c r="J27" s="31"/>
      <c r="K27" s="31"/>
      <c r="L27" s="31"/>
      <c r="M27" s="31"/>
      <c r="N27" s="76"/>
      <c r="O27" s="35"/>
      <c r="X27" s="30"/>
      <c r="Y27" s="30"/>
      <c r="Z27" s="30"/>
      <c r="AA27" s="34"/>
      <c r="AB27" s="34"/>
    </row>
    <row r="28" spans="1:121" ht="15" x14ac:dyDescent="0.25">
      <c r="A28"/>
      <c r="B28"/>
      <c r="C28"/>
      <c r="D28"/>
      <c r="E28"/>
      <c r="F28"/>
      <c r="G28"/>
      <c r="H28"/>
      <c r="I28" s="31"/>
      <c r="J28" s="31"/>
      <c r="K28" s="31"/>
      <c r="L28" s="31"/>
      <c r="M28" s="31" t="s">
        <v>25</v>
      </c>
      <c r="N28" s="87">
        <f>'Gray''s Harbor CPA Eff. 1.1.2023'!N26</f>
        <v>0.78618593986251706</v>
      </c>
      <c r="O28" s="36"/>
      <c r="X28" s="30"/>
      <c r="Y28" s="30"/>
      <c r="Z28" s="30"/>
      <c r="AA28" s="34"/>
      <c r="AB28" s="34"/>
    </row>
    <row r="29" spans="1:121" ht="15" x14ac:dyDescent="0.25">
      <c r="A29"/>
      <c r="B29"/>
      <c r="C29"/>
      <c r="D29"/>
      <c r="E29"/>
      <c r="F29"/>
      <c r="G29"/>
      <c r="H29"/>
      <c r="I29" s="31"/>
      <c r="J29" s="31"/>
      <c r="K29" s="31"/>
      <c r="L29" s="31"/>
      <c r="M29" s="31" t="s">
        <v>14</v>
      </c>
      <c r="N29" s="82">
        <f>N26-N28</f>
        <v>1.7246431198694026</v>
      </c>
      <c r="O29" s="36"/>
      <c r="P29" s="51">
        <f>N29/N28</f>
        <v>2.193683494480958</v>
      </c>
      <c r="Q29" s="23"/>
      <c r="R29" s="23"/>
      <c r="S29" s="23"/>
      <c r="T29" s="23"/>
      <c r="U29" s="23"/>
      <c r="V29" s="23"/>
      <c r="W29" s="23"/>
      <c r="X29" s="23"/>
      <c r="Z29" s="23"/>
    </row>
    <row r="30" spans="1:121" ht="15" x14ac:dyDescent="0.25">
      <c r="A30"/>
      <c r="B30"/>
      <c r="C30"/>
      <c r="D30"/>
      <c r="E30"/>
      <c r="F30"/>
      <c r="G30"/>
      <c r="H30"/>
      <c r="I30" s="31"/>
      <c r="J30" s="31"/>
      <c r="K30" s="31"/>
      <c r="L30" s="31"/>
      <c r="M30" s="31" t="s">
        <v>19</v>
      </c>
      <c r="N30" s="78">
        <f>N29*N17</f>
        <v>155171.31542400975</v>
      </c>
      <c r="O30" s="38"/>
      <c r="AA30" s="23"/>
    </row>
    <row r="31" spans="1:121" ht="15" x14ac:dyDescent="0.25">
      <c r="A31"/>
      <c r="B31"/>
      <c r="C31"/>
      <c r="D31"/>
      <c r="E31"/>
      <c r="F31"/>
      <c r="G31"/>
      <c r="H31"/>
      <c r="I31" s="37"/>
      <c r="J31" s="37"/>
      <c r="K31" s="37"/>
      <c r="L31" s="37"/>
      <c r="M31" s="37"/>
      <c r="N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39"/>
      <c r="AB31" s="22"/>
    </row>
    <row r="32" spans="1:121" ht="15" x14ac:dyDescent="0.25">
      <c r="A32"/>
      <c r="B32"/>
      <c r="C32"/>
      <c r="D32"/>
      <c r="E32"/>
      <c r="F32"/>
      <c r="G32"/>
      <c r="H32"/>
      <c r="I32" s="37"/>
      <c r="J32" s="37"/>
      <c r="K32" s="37"/>
      <c r="L32" s="37"/>
      <c r="M32" s="37"/>
      <c r="N32" s="3"/>
      <c r="Z32" s="37"/>
      <c r="AA32" s="17"/>
      <c r="AB32" s="4"/>
    </row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</sheetData>
  <pageMargins left="0.5" right="0.5" top="1" bottom="1" header="0.5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DQ63"/>
  <sheetViews>
    <sheetView showGridLines="0" tabSelected="1" zoomScaleNormal="100" zoomScaleSheetLayoutView="100" workbookViewId="0">
      <selection activeCell="Q29" sqref="Q29"/>
    </sheetView>
  </sheetViews>
  <sheetFormatPr defaultColWidth="9.140625" defaultRowHeight="12.75" x14ac:dyDescent="0.2"/>
  <cols>
    <col min="1" max="1" width="40.85546875" style="5" customWidth="1"/>
    <col min="2" max="2" width="11.85546875" style="5" bestFit="1" customWidth="1"/>
    <col min="3" max="4" width="10.28515625" style="5" bestFit="1" customWidth="1"/>
    <col min="5" max="5" width="11.140625" style="5" bestFit="1" customWidth="1"/>
    <col min="6" max="9" width="10.28515625" style="5" bestFit="1" customWidth="1"/>
    <col min="10" max="12" width="11.28515625" style="5" bestFit="1" customWidth="1"/>
    <col min="13" max="13" width="12.140625" style="5" customWidth="1"/>
    <col min="14" max="14" width="11.85546875" style="5" customWidth="1"/>
    <col min="15" max="15" width="1.85546875" style="5" customWidth="1"/>
    <col min="16" max="16" width="7" style="5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8" ht="14.25" customHeight="1" x14ac:dyDescent="0.25">
      <c r="A1" s="1" t="s">
        <v>10</v>
      </c>
    </row>
    <row r="2" spans="1:28" s="2" customFormat="1" ht="14.25" customHeight="1" x14ac:dyDescent="0.25">
      <c r="A2" s="1" t="s">
        <v>0</v>
      </c>
      <c r="P2" s="3"/>
      <c r="Q2" s="3"/>
      <c r="R2" s="4"/>
    </row>
    <row r="3" spans="1:28" s="2" customFormat="1" ht="14.25" customHeight="1" x14ac:dyDescent="0.25">
      <c r="A3" s="1" t="s">
        <v>8</v>
      </c>
      <c r="P3" s="3"/>
      <c r="Q3" s="3"/>
      <c r="R3" s="4"/>
    </row>
    <row r="4" spans="1:28" s="2" customFormat="1" ht="14.25" customHeight="1" x14ac:dyDescent="0.25">
      <c r="A4" s="1" t="s">
        <v>32</v>
      </c>
      <c r="P4" s="3"/>
      <c r="Q4" s="3"/>
      <c r="R4" s="89"/>
    </row>
    <row r="5" spans="1:28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8" s="7" customFormat="1" x14ac:dyDescent="0.2">
      <c r="B6" s="52">
        <v>44501</v>
      </c>
      <c r="C6" s="52">
        <f>+B6+31</f>
        <v>44532</v>
      </c>
      <c r="D6" s="52">
        <f t="shared" ref="D6:M6" si="0">+C6+31</f>
        <v>44563</v>
      </c>
      <c r="E6" s="52">
        <f t="shared" si="0"/>
        <v>44594</v>
      </c>
      <c r="F6" s="52">
        <f t="shared" si="0"/>
        <v>44625</v>
      </c>
      <c r="G6" s="52">
        <f t="shared" si="0"/>
        <v>44656</v>
      </c>
      <c r="H6" s="52">
        <f t="shared" si="0"/>
        <v>44687</v>
      </c>
      <c r="I6" s="52">
        <f t="shared" si="0"/>
        <v>44718</v>
      </c>
      <c r="J6" s="52">
        <f t="shared" si="0"/>
        <v>44749</v>
      </c>
      <c r="K6" s="52">
        <f t="shared" si="0"/>
        <v>44780</v>
      </c>
      <c r="L6" s="52">
        <f t="shared" si="0"/>
        <v>44811</v>
      </c>
      <c r="M6" s="52">
        <f t="shared" si="0"/>
        <v>44842</v>
      </c>
      <c r="N6" s="53" t="s">
        <v>1</v>
      </c>
      <c r="P6" s="10"/>
      <c r="Q6" s="10"/>
      <c r="R6" s="11"/>
      <c r="S6" s="11"/>
      <c r="T6" s="11"/>
      <c r="U6" s="11"/>
      <c r="V6" s="12"/>
      <c r="W6" s="12"/>
      <c r="X6" s="12"/>
      <c r="Y6" s="12"/>
      <c r="Z6" s="12"/>
    </row>
    <row r="7" spans="1:28" s="7" customForma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P7" s="10"/>
      <c r="Q7" s="10"/>
      <c r="R7" s="11"/>
      <c r="S7" s="11"/>
      <c r="T7" s="11"/>
      <c r="U7" s="11"/>
      <c r="V7" s="12"/>
      <c r="W7" s="12"/>
      <c r="X7" s="12"/>
      <c r="Y7" s="12"/>
      <c r="Z7" s="12"/>
    </row>
    <row r="8" spans="1:28" s="7" customFormat="1" x14ac:dyDescent="0.2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"/>
      <c r="P8" s="10"/>
      <c r="Q8" s="10"/>
      <c r="R8" s="11"/>
      <c r="S8" s="11"/>
      <c r="T8" s="11"/>
      <c r="U8" s="11"/>
      <c r="V8" s="12"/>
      <c r="W8" s="12"/>
      <c r="X8" s="12"/>
      <c r="Y8" s="12"/>
      <c r="Z8" s="12"/>
    </row>
    <row r="9" spans="1:28" x14ac:dyDescent="0.2">
      <c r="A9" s="5" t="s">
        <v>33</v>
      </c>
      <c r="B9" s="63">
        <f>+'[3]Gray''s Harbor Comm Credit'!B9</f>
        <v>108.12</v>
      </c>
      <c r="C9" s="63">
        <f>+'[3]Gray''s Harbor Comm Credit'!C9</f>
        <v>104.01</v>
      </c>
      <c r="D9" s="63">
        <f>+'[3]Gray''s Harbor Comm Credit'!D9</f>
        <v>128.29000000000002</v>
      </c>
      <c r="E9" s="63">
        <f>+'[3]Gray''s Harbor Comm Credit'!E9</f>
        <v>101.82000000000002</v>
      </c>
      <c r="F9" s="63">
        <f>+'[3]Gray''s Harbor Comm Credit'!F9</f>
        <v>121.33999999999999</v>
      </c>
      <c r="G9" s="63">
        <f>+'[3]Gray''s Harbor Comm Credit'!G9</f>
        <v>99.970000000000027</v>
      </c>
      <c r="H9" s="63">
        <f>+'[3]Gray''s Harbor Comm Credit'!H9</f>
        <v>106.54</v>
      </c>
      <c r="I9" s="63">
        <f>+'[3]Gray''s Harbor Comm Credit'!I9</f>
        <v>100.21000000000001</v>
      </c>
      <c r="J9" s="63">
        <f>+'[3]Gray''s Harbor Comm Credit'!J9</f>
        <v>105.36000000000001</v>
      </c>
      <c r="K9" s="63">
        <f>+'[3]Gray''s Harbor Comm Credit'!K9</f>
        <v>115.07999999999997</v>
      </c>
      <c r="L9" s="63">
        <f>+'[3]Gray''s Harbor Comm Credit'!L9</f>
        <v>106.39000000000001</v>
      </c>
      <c r="M9" s="63">
        <f>+'[3]Gray''s Harbor Comm Credit'!M9</f>
        <v>99.760000000000034</v>
      </c>
      <c r="N9" s="41">
        <f>SUM(B9:M9)</f>
        <v>1296.8900000000001</v>
      </c>
      <c r="P9" s="16"/>
      <c r="Q9" s="15">
        <f>+'[3]Gray''s Harbor Comm Credit'!$N$9-N9</f>
        <v>0</v>
      </c>
      <c r="R9" s="17"/>
      <c r="S9" s="18"/>
      <c r="T9" s="18"/>
      <c r="U9" s="18"/>
      <c r="V9" s="18"/>
      <c r="W9" s="18"/>
      <c r="X9" s="18"/>
      <c r="Y9" s="18"/>
      <c r="Z9" s="18"/>
    </row>
    <row r="10" spans="1:28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  <c r="P10" s="16"/>
      <c r="Q10" s="16"/>
      <c r="R10" s="17"/>
      <c r="S10" s="17"/>
      <c r="T10" s="17"/>
      <c r="U10" s="17"/>
      <c r="V10" s="17"/>
      <c r="W10" s="17"/>
      <c r="X10" s="17"/>
      <c r="Y10" s="17"/>
      <c r="Z10" s="17"/>
    </row>
    <row r="11" spans="1:28" x14ac:dyDescent="0.2">
      <c r="A11" s="13" t="s">
        <v>34</v>
      </c>
      <c r="P11" s="16"/>
      <c r="Q11" s="16"/>
      <c r="R11" s="17"/>
      <c r="S11" s="18"/>
      <c r="T11" s="18"/>
      <c r="U11" s="18"/>
      <c r="V11" s="18"/>
      <c r="W11" s="18"/>
      <c r="X11" s="18"/>
      <c r="Y11" s="18"/>
      <c r="Z11" s="18"/>
    </row>
    <row r="12" spans="1:28" x14ac:dyDescent="0.2">
      <c r="A12" s="5" t="s">
        <v>33</v>
      </c>
      <c r="B12" s="88">
        <f>+'[3]Gray''s Harbor Comm Credit'!B13</f>
        <v>-1.0219340000000035</v>
      </c>
      <c r="C12" s="88">
        <f>+'[3]Gray''s Harbor Comm Credit'!C13</f>
        <v>-27.709968999999997</v>
      </c>
      <c r="D12" s="88">
        <f>+'[3]Gray''s Harbor Comm Credit'!D13</f>
        <v>-40.545233999999994</v>
      </c>
      <c r="E12" s="88">
        <f>+'[3]Gray''s Harbor Comm Credit'!E13</f>
        <v>-41.559449999999998</v>
      </c>
      <c r="F12" s="88">
        <f>+'[3]Gray''s Harbor Comm Credit'!F13</f>
        <v>-29.14415000000001</v>
      </c>
      <c r="G12" s="88">
        <f>+'[3]Gray''s Harbor Comm Credit'!G13</f>
        <v>-25.152249999999988</v>
      </c>
      <c r="H12" s="88">
        <f>+'[3]Gray''s Harbor Comm Credit'!H13</f>
        <v>-28.64445000000001</v>
      </c>
      <c r="I12" s="88">
        <f>+'[3]Gray''s Harbor Comm Credit'!I13</f>
        <v>-35.214649999999999</v>
      </c>
      <c r="J12" s="88">
        <f>+'[3]Gray''s Harbor Comm Credit'!J13</f>
        <v>-49.87524999999998</v>
      </c>
      <c r="K12" s="88">
        <f>+'[3]Gray''s Harbor Comm Credit'!K13</f>
        <v>-65.193150000000003</v>
      </c>
      <c r="L12" s="88">
        <f>+'[3]Gray''s Harbor Comm Credit'!L13</f>
        <v>-115.70664999999997</v>
      </c>
      <c r="M12" s="88">
        <f>+'[3]Gray''s Harbor Comm Credit'!M13</f>
        <v>-144.03354999999993</v>
      </c>
      <c r="N12" s="21"/>
      <c r="P12" s="16"/>
      <c r="Q12" s="16" t="s">
        <v>27</v>
      </c>
      <c r="R12" s="17"/>
      <c r="S12" s="18"/>
      <c r="T12" s="18"/>
      <c r="U12" s="18"/>
      <c r="V12" s="18"/>
      <c r="W12" s="18"/>
      <c r="X12" s="18"/>
      <c r="Y12" s="18"/>
      <c r="Z12" s="18"/>
    </row>
    <row r="13" spans="1:28" x14ac:dyDescent="0.2">
      <c r="N13" s="92"/>
      <c r="P13" s="3"/>
      <c r="Q13" s="3"/>
      <c r="R13" s="4"/>
    </row>
    <row r="14" spans="1:28" x14ac:dyDescent="0.2">
      <c r="A14" s="13" t="s">
        <v>35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P14" s="3"/>
      <c r="Q14" s="3"/>
      <c r="R14" s="17"/>
    </row>
    <row r="15" spans="1:28" x14ac:dyDescent="0.2">
      <c r="A15" s="5" t="s">
        <v>33</v>
      </c>
      <c r="B15" s="45">
        <f t="shared" ref="B15:M15" si="1">B9*B12</f>
        <v>-110.49150408000038</v>
      </c>
      <c r="C15" s="45">
        <f t="shared" si="1"/>
        <v>-2882.11387569</v>
      </c>
      <c r="D15" s="45">
        <f>D9*D12</f>
        <v>-5201.5480698600004</v>
      </c>
      <c r="E15" s="45">
        <f t="shared" si="1"/>
        <v>-4231.5831990000006</v>
      </c>
      <c r="F15" s="45">
        <f t="shared" si="1"/>
        <v>-3536.351161000001</v>
      </c>
      <c r="G15" s="45">
        <f t="shared" si="1"/>
        <v>-2514.4704324999993</v>
      </c>
      <c r="H15" s="45">
        <f t="shared" si="1"/>
        <v>-3051.7797030000011</v>
      </c>
      <c r="I15" s="45">
        <f t="shared" si="1"/>
        <v>-3528.8600765000001</v>
      </c>
      <c r="J15" s="45">
        <f t="shared" si="1"/>
        <v>-5254.8563399999985</v>
      </c>
      <c r="K15" s="45">
        <f t="shared" si="1"/>
        <v>-7502.4277019999981</v>
      </c>
      <c r="L15" s="45">
        <f t="shared" si="1"/>
        <v>-12310.030493499999</v>
      </c>
      <c r="M15" s="45">
        <f t="shared" si="1"/>
        <v>-14368.786947999999</v>
      </c>
      <c r="N15" s="43">
        <f>SUM(B15:M15)</f>
        <v>-64493.299505130002</v>
      </c>
      <c r="P15" s="3"/>
      <c r="Q15" s="3">
        <f>-N15-'[4]JE Query'!$C$75</f>
        <v>-4.9487000069348142E-4</v>
      </c>
      <c r="R15" s="4" t="s">
        <v>30</v>
      </c>
      <c r="S15" s="4"/>
      <c r="T15" s="4"/>
      <c r="U15" s="4"/>
      <c r="V15" s="4"/>
      <c r="W15" s="4"/>
      <c r="X15" s="4"/>
      <c r="Y15" s="4"/>
      <c r="Z15" s="4"/>
      <c r="AA15" s="23"/>
    </row>
    <row r="16" spans="1:28" x14ac:dyDescent="0.2">
      <c r="N16" s="24"/>
      <c r="P16" s="3"/>
      <c r="Q16" s="3"/>
      <c r="R16" s="4"/>
      <c r="AB16" s="50"/>
    </row>
    <row r="17" spans="1:121" x14ac:dyDescent="0.2">
      <c r="A17" s="25" t="s">
        <v>5</v>
      </c>
      <c r="B17" s="63">
        <f>+'[3]Gray''s Harbor Comm Credit'!B18</f>
        <v>7389</v>
      </c>
      <c r="C17" s="63">
        <f>+'[3]Gray''s Harbor Comm Credit'!C18</f>
        <v>7366</v>
      </c>
      <c r="D17" s="63">
        <f>+'[3]Gray''s Harbor Comm Credit'!D18</f>
        <v>7297</v>
      </c>
      <c r="E17" s="63">
        <f>+'[3]Gray''s Harbor Comm Credit'!E18</f>
        <v>7298</v>
      </c>
      <c r="F17" s="63">
        <f>+'[3]Gray''s Harbor Comm Credit'!F18</f>
        <v>7346</v>
      </c>
      <c r="G17" s="63">
        <f>+'[3]Gray''s Harbor Comm Credit'!G18</f>
        <v>7369</v>
      </c>
      <c r="H17" s="63">
        <f>+'[3]Gray''s Harbor Comm Credit'!H18</f>
        <v>7377</v>
      </c>
      <c r="I17" s="63">
        <f>+'[3]Gray''s Harbor Comm Credit'!I18</f>
        <v>7410</v>
      </c>
      <c r="J17" s="63">
        <f>+'[3]Gray''s Harbor Comm Credit'!J18</f>
        <v>7411</v>
      </c>
      <c r="K17" s="63">
        <f>+'[3]Gray''s Harbor Comm Credit'!K18</f>
        <v>7511</v>
      </c>
      <c r="L17" s="63">
        <f>+'[3]Gray''s Harbor Comm Credit'!L18</f>
        <v>7537</v>
      </c>
      <c r="M17" s="63">
        <f>+'[3]Gray''s Harbor Comm Credit'!M18</f>
        <v>7500</v>
      </c>
      <c r="N17" s="44">
        <f>SUM(B17:M17)</f>
        <v>88811</v>
      </c>
      <c r="P17" s="15"/>
      <c r="Q17" s="23">
        <f>+'[3]Gray''s Harbor Comm Credit'!$N$18-N17</f>
        <v>0</v>
      </c>
      <c r="R17" s="5" t="s">
        <v>28</v>
      </c>
      <c r="S17" s="23"/>
      <c r="T17" s="23"/>
      <c r="U17" s="23"/>
      <c r="V17" s="23"/>
      <c r="W17" s="23"/>
      <c r="X17" s="23"/>
      <c r="Y17" s="23"/>
      <c r="Z17" s="23"/>
      <c r="AA17" s="23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x14ac:dyDescent="0.2">
      <c r="N18" s="24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121" x14ac:dyDescent="0.2">
      <c r="A19" s="5" t="s">
        <v>36</v>
      </c>
      <c r="B19" s="29">
        <f>IFERROR(B15/B17,0)</f>
        <v>-1.4953512529435699E-2</v>
      </c>
      <c r="C19" s="29">
        <f t="shared" ref="C19:M19" si="2">IFERROR(C15/C17,0)</f>
        <v>-0.39127258697936462</v>
      </c>
      <c r="D19" s="29">
        <f t="shared" si="2"/>
        <v>-0.71283377687542826</v>
      </c>
      <c r="E19" s="29">
        <f t="shared" si="2"/>
        <v>-0.57982778829816395</v>
      </c>
      <c r="F19" s="29">
        <f t="shared" si="2"/>
        <v>-0.48139819779471832</v>
      </c>
      <c r="G19" s="29">
        <f t="shared" si="2"/>
        <v>-0.3412227483376305</v>
      </c>
      <c r="H19" s="29">
        <f t="shared" si="2"/>
        <v>-0.41368845099634011</v>
      </c>
      <c r="I19" s="29">
        <f t="shared" si="2"/>
        <v>-0.47622943002699059</v>
      </c>
      <c r="J19" s="29">
        <f t="shared" si="2"/>
        <v>-0.70906171097017923</v>
      </c>
      <c r="K19" s="29">
        <f t="shared" si="2"/>
        <v>-0.9988587008387696</v>
      </c>
      <c r="L19" s="29">
        <f t="shared" si="2"/>
        <v>-1.6332798850338328</v>
      </c>
      <c r="M19" s="29">
        <f t="shared" si="2"/>
        <v>-1.9158382597333332</v>
      </c>
      <c r="N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121" x14ac:dyDescent="0.2">
      <c r="A20" s="5" t="s">
        <v>37</v>
      </c>
      <c r="B20" s="85">
        <f>+'Gray''s Harbor CPA Eff. 1.1.2022'!$M$20</f>
        <v>-1.5025762185461082</v>
      </c>
      <c r="C20" s="85">
        <f>+'Gray''s Harbor CPA Eff. 1.1.2022'!$M$20</f>
        <v>-1.5025762185461082</v>
      </c>
      <c r="D20" s="85">
        <f>+'Gray''s Harbor CPA Eff. 1.1.2022'!$N$24</f>
        <v>-0.50080449339524102</v>
      </c>
      <c r="E20" s="85">
        <f>+'Gray''s Harbor CPA Eff. 1.1.2022'!$N$24</f>
        <v>-0.50080449339524102</v>
      </c>
      <c r="F20" s="85">
        <f>+'Gray''s Harbor CPA Eff. 1.1.2022'!$N$24</f>
        <v>-0.50080449339524102</v>
      </c>
      <c r="G20" s="85">
        <f>+'Gray''s Harbor CPA Eff. 1.1.2022'!$N$24</f>
        <v>-0.50080449339524102</v>
      </c>
      <c r="H20" s="85">
        <f>+'Gray''s Harbor CPA Eff. 1.1.2022'!$N$24</f>
        <v>-0.50080449339524102</v>
      </c>
      <c r="I20" s="85">
        <f>+'Gray''s Harbor CPA Eff. 1.1.2022'!$N$24</f>
        <v>-0.50080449339524102</v>
      </c>
      <c r="J20" s="85">
        <f>+'Gray''s Harbor CPA Eff. 1.1.2022'!$N$24</f>
        <v>-0.50080449339524102</v>
      </c>
      <c r="K20" s="85">
        <f>+'Gray''s Harbor CPA Eff. 1.1.2022'!$N$24</f>
        <v>-0.50080449339524102</v>
      </c>
      <c r="L20" s="85">
        <f>+'Gray''s Harbor CPA Eff. 1.1.2022'!$N$24</f>
        <v>-0.50080449339524102</v>
      </c>
      <c r="M20" s="85">
        <f>+'Gray''s Harbor CPA Eff. 1.1.2022'!$N$24</f>
        <v>-0.50080449339524102</v>
      </c>
      <c r="N20" s="28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121" x14ac:dyDescent="0.2">
      <c r="A21" s="5" t="s">
        <v>38</v>
      </c>
      <c r="B21" s="86">
        <f>+B17*B20</f>
        <v>-11102.535678837194</v>
      </c>
      <c r="C21" s="86">
        <f>+C17*C20</f>
        <v>-11067.976425810633</v>
      </c>
      <c r="D21" s="86">
        <f>+D17*D20</f>
        <v>-3654.3703883050739</v>
      </c>
      <c r="E21" s="86">
        <f t="shared" ref="E21:M21" si="3">+E17*E20</f>
        <v>-3654.8711927984691</v>
      </c>
      <c r="F21" s="86">
        <f t="shared" si="3"/>
        <v>-3678.9098084814405</v>
      </c>
      <c r="G21" s="86">
        <f t="shared" si="3"/>
        <v>-3690.4283118295311</v>
      </c>
      <c r="H21" s="86">
        <f t="shared" si="3"/>
        <v>-3694.4347477766933</v>
      </c>
      <c r="I21" s="86">
        <f t="shared" si="3"/>
        <v>-3710.961296058736</v>
      </c>
      <c r="J21" s="86">
        <f t="shared" si="3"/>
        <v>-3711.4621005521312</v>
      </c>
      <c r="K21" s="86">
        <f t="shared" si="3"/>
        <v>-3761.5425498916552</v>
      </c>
      <c r="L21" s="86">
        <f t="shared" si="3"/>
        <v>-3774.5634667199315</v>
      </c>
      <c r="M21" s="86">
        <f t="shared" si="3"/>
        <v>-3756.0337004643075</v>
      </c>
      <c r="N21" s="5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121" ht="13.5" thickBot="1" x14ac:dyDescent="0.25">
      <c r="A22" s="84" t="s">
        <v>39</v>
      </c>
      <c r="B22" s="90">
        <f>+B21-B15</f>
        <v>-10992.044174757193</v>
      </c>
      <c r="C22" s="90">
        <f t="shared" ref="C22:M22" si="4">+C21-C15</f>
        <v>-8185.8625501206334</v>
      </c>
      <c r="D22" s="90">
        <f>+D21-D15</f>
        <v>1547.1776815549265</v>
      </c>
      <c r="E22" s="90">
        <f t="shared" si="4"/>
        <v>576.71200620153149</v>
      </c>
      <c r="F22" s="90">
        <f t="shared" si="4"/>
        <v>-142.55864748143949</v>
      </c>
      <c r="G22" s="90">
        <f t="shared" si="4"/>
        <v>-1175.9578793295318</v>
      </c>
      <c r="H22" s="90">
        <f t="shared" si="4"/>
        <v>-642.65504477669219</v>
      </c>
      <c r="I22" s="90">
        <f t="shared" si="4"/>
        <v>-182.10121955873592</v>
      </c>
      <c r="J22" s="90">
        <f t="shared" si="4"/>
        <v>1543.3942394478672</v>
      </c>
      <c r="K22" s="90">
        <f t="shared" si="4"/>
        <v>3740.8851521083429</v>
      </c>
      <c r="L22" s="90">
        <f t="shared" si="4"/>
        <v>8535.4670267800666</v>
      </c>
      <c r="M22" s="90">
        <f t="shared" si="4"/>
        <v>10612.753247535691</v>
      </c>
      <c r="N22" s="43">
        <f>SUM(B22:M22)</f>
        <v>5235.2098376041959</v>
      </c>
      <c r="P22" s="3"/>
      <c r="Q22" s="3">
        <f>+'[3]Gray''s Harbor Comm Credit'!$N$22-N22</f>
        <v>-10568.009342734194</v>
      </c>
      <c r="R22" s="4" t="s">
        <v>26</v>
      </c>
      <c r="S22" s="4"/>
      <c r="T22" s="4"/>
      <c r="U22" s="4"/>
      <c r="V22" s="4"/>
      <c r="W22" s="4"/>
      <c r="X22" s="4"/>
      <c r="Y22" s="4"/>
      <c r="Z22" s="4"/>
      <c r="AA22" s="23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121" x14ac:dyDescent="0.2">
      <c r="N23" s="24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121" x14ac:dyDescent="0.2">
      <c r="B24" s="75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54" t="s">
        <v>12</v>
      </c>
      <c r="N24" s="82">
        <f>ROUND(N22/N17,2)</f>
        <v>0.06</v>
      </c>
      <c r="O24" s="32"/>
      <c r="X24" s="30"/>
      <c r="Y24" s="30"/>
      <c r="Z24" s="30"/>
      <c r="AA24" s="33"/>
      <c r="AB24" s="33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121" x14ac:dyDescent="0.2">
      <c r="A25" s="30"/>
      <c r="B25" s="30"/>
      <c r="C25" s="30"/>
      <c r="D25" s="30"/>
      <c r="E25" s="30"/>
      <c r="F25" s="30"/>
      <c r="G25" s="30"/>
      <c r="H25" s="30"/>
      <c r="I25" s="31"/>
      <c r="J25" s="31"/>
      <c r="K25" s="31"/>
      <c r="L25" s="31"/>
      <c r="M25" s="54" t="s">
        <v>40</v>
      </c>
      <c r="N25" s="79">
        <f>-N15/N17</f>
        <v>0.726185939862517</v>
      </c>
      <c r="O25" s="32"/>
      <c r="X25" s="30"/>
      <c r="Y25" s="30"/>
      <c r="Z25" s="30"/>
      <c r="AA25" s="33"/>
      <c r="AB25" s="33"/>
    </row>
    <row r="26" spans="1:121" x14ac:dyDescent="0.2">
      <c r="A26" s="30"/>
      <c r="B26" s="80"/>
      <c r="C26" s="80"/>
      <c r="D26" s="80"/>
      <c r="E26" s="80"/>
      <c r="F26" s="80"/>
      <c r="G26" s="80"/>
      <c r="H26" s="80"/>
      <c r="I26" s="80"/>
      <c r="J26" s="80"/>
      <c r="K26" s="31"/>
      <c r="L26" s="31"/>
      <c r="M26" s="54" t="s">
        <v>24</v>
      </c>
      <c r="N26" s="83">
        <f>SUM(N24:N25)</f>
        <v>0.78618593986251706</v>
      </c>
      <c r="O26" s="16"/>
      <c r="X26" s="30"/>
      <c r="Y26" s="30"/>
      <c r="Z26" s="30"/>
      <c r="AA26" s="34"/>
      <c r="AB26" s="34"/>
    </row>
    <row r="27" spans="1:121" x14ac:dyDescent="0.2">
      <c r="A27" s="30"/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31"/>
      <c r="N27" s="76"/>
      <c r="O27" s="35"/>
      <c r="X27" s="30"/>
      <c r="Y27" s="30"/>
      <c r="Z27" s="30"/>
      <c r="AA27" s="34"/>
      <c r="AB27" s="34"/>
    </row>
    <row r="28" spans="1:121" x14ac:dyDescent="0.2">
      <c r="A28" s="30"/>
      <c r="B28" s="30"/>
      <c r="C28" s="30"/>
      <c r="D28" s="30"/>
      <c r="E28" s="30"/>
      <c r="F28" s="30"/>
      <c r="G28" s="30"/>
      <c r="H28" s="30"/>
      <c r="I28" s="31"/>
      <c r="J28" s="31"/>
      <c r="K28" s="31"/>
      <c r="L28" s="31"/>
      <c r="M28" s="31" t="s">
        <v>25</v>
      </c>
      <c r="N28" s="87">
        <f>+'Gray''s Harbor CPA Eff. 1.1.2022'!N25</f>
        <v>-0.51919550660475899</v>
      </c>
      <c r="O28" s="36"/>
      <c r="X28" s="30"/>
      <c r="Y28" s="30"/>
      <c r="Z28" s="30"/>
      <c r="AA28" s="34"/>
      <c r="AB28" s="34"/>
    </row>
    <row r="29" spans="1:121" x14ac:dyDescent="0.2">
      <c r="A29" s="30"/>
      <c r="B29" s="30"/>
      <c r="C29" s="30"/>
      <c r="D29" s="30"/>
      <c r="E29" s="30"/>
      <c r="F29" s="30"/>
      <c r="G29" s="30"/>
      <c r="I29" s="31"/>
      <c r="J29" s="31"/>
      <c r="K29" s="31"/>
      <c r="L29" s="31"/>
      <c r="M29" s="31" t="s">
        <v>14</v>
      </c>
      <c r="N29" s="82">
        <f>N26-N28</f>
        <v>1.3053814464672762</v>
      </c>
      <c r="O29" s="36"/>
      <c r="P29" s="51">
        <f>N29/N28</f>
        <v>-2.5142387209853232</v>
      </c>
      <c r="Q29" s="23"/>
      <c r="R29" s="23"/>
      <c r="S29" s="23"/>
      <c r="T29" s="23"/>
      <c r="U29" s="23"/>
      <c r="V29" s="23"/>
      <c r="W29" s="23"/>
      <c r="X29" s="23"/>
      <c r="Z29" s="23"/>
    </row>
    <row r="30" spans="1:121" x14ac:dyDescent="0.2">
      <c r="A30" s="30"/>
      <c r="B30" s="30"/>
      <c r="C30" s="30"/>
      <c r="D30" s="30"/>
      <c r="E30" s="30"/>
      <c r="F30" s="30"/>
      <c r="G30" s="30"/>
      <c r="H30" s="37"/>
      <c r="I30" s="31"/>
      <c r="J30" s="31"/>
      <c r="K30" s="31"/>
      <c r="L30" s="31"/>
      <c r="M30" s="31" t="s">
        <v>19</v>
      </c>
      <c r="N30" s="78">
        <f>N29*N17</f>
        <v>115932.23164220527</v>
      </c>
      <c r="O30" s="38"/>
      <c r="AA30" s="23"/>
    </row>
    <row r="31" spans="1:121" x14ac:dyDescent="0.2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39"/>
      <c r="AB31" s="22"/>
    </row>
    <row r="32" spans="1:121" x14ac:dyDescent="0.2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"/>
      <c r="Z32" s="37"/>
      <c r="AA32" s="17"/>
      <c r="AB32" s="4"/>
    </row>
    <row r="33" spans="1:27" x14ac:dyDescent="0.2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2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7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7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3"/>
      <c r="R35" s="3"/>
      <c r="S35" s="3"/>
      <c r="T35" s="3"/>
      <c r="U35" s="3"/>
      <c r="V35" s="3"/>
      <c r="W35" s="3"/>
      <c r="X35" s="3"/>
      <c r="Y35" s="3"/>
      <c r="Z35" s="3"/>
      <c r="AA35" s="23"/>
    </row>
    <row r="36" spans="1:2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27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Y37" s="46"/>
    </row>
    <row r="38" spans="1:2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27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X39" s="47"/>
      <c r="Y39" s="47"/>
      <c r="Z39" s="47"/>
      <c r="AA39" s="15"/>
    </row>
    <row r="40" spans="1:27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X40" s="47"/>
      <c r="Y40" s="47"/>
      <c r="Z40" s="47"/>
      <c r="AA40" s="15"/>
    </row>
    <row r="41" spans="1:2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X41" s="30"/>
      <c r="Y41" s="30"/>
      <c r="Z41" s="30"/>
      <c r="AA41" s="34"/>
    </row>
    <row r="42" spans="1:27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27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27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AA44" s="23"/>
    </row>
    <row r="45" spans="1:27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AA45" s="23"/>
    </row>
    <row r="46" spans="1:27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AA46" s="23"/>
    </row>
    <row r="47" spans="1:27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27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AA48" s="27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</sheetData>
  <pageMargins left="0.5" right="0.5" top="1" bottom="1" header="0.5" footer="0.5"/>
  <pageSetup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DQ47"/>
  <sheetViews>
    <sheetView showGridLines="0" tabSelected="1" view="pageBreakPreview" zoomScaleNormal="100" zoomScaleSheetLayoutView="100" workbookViewId="0">
      <selection activeCell="Q29" sqref="Q29"/>
    </sheetView>
  </sheetViews>
  <sheetFormatPr defaultColWidth="9.140625" defaultRowHeight="12.75" x14ac:dyDescent="0.2"/>
  <cols>
    <col min="1" max="1" width="23.85546875" style="5" customWidth="1"/>
    <col min="2" max="9" width="10.28515625" style="5" bestFit="1" customWidth="1"/>
    <col min="10" max="12" width="11.28515625" style="5" bestFit="1" customWidth="1"/>
    <col min="13" max="13" width="12.140625" style="5" customWidth="1"/>
    <col min="14" max="14" width="11.85546875" style="5" bestFit="1" customWidth="1"/>
    <col min="15" max="15" width="1.85546875" style="5" customWidth="1"/>
    <col min="16" max="16" width="9.28515625" style="5" bestFit="1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8" ht="14.25" customHeight="1" x14ac:dyDescent="0.25">
      <c r="A1" s="1" t="s">
        <v>10</v>
      </c>
    </row>
    <row r="2" spans="1:28" s="2" customFormat="1" ht="14.25" customHeight="1" x14ac:dyDescent="0.25">
      <c r="A2" s="1" t="s">
        <v>0</v>
      </c>
      <c r="P2" s="3"/>
      <c r="Q2" s="3"/>
      <c r="R2" s="4"/>
    </row>
    <row r="3" spans="1:28" s="2" customFormat="1" ht="14.25" customHeight="1" x14ac:dyDescent="0.25">
      <c r="A3" s="1" t="s">
        <v>8</v>
      </c>
      <c r="P3" s="3"/>
      <c r="Q3" s="3"/>
      <c r="R3" s="4"/>
    </row>
    <row r="4" spans="1:28" s="2" customFormat="1" ht="14.25" customHeight="1" x14ac:dyDescent="0.25">
      <c r="A4" s="1" t="s">
        <v>29</v>
      </c>
      <c r="P4" s="3"/>
      <c r="Q4" s="3"/>
      <c r="R4" s="4"/>
    </row>
    <row r="5" spans="1:28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8" s="7" customFormat="1" x14ac:dyDescent="0.2">
      <c r="B6" s="52">
        <v>44136</v>
      </c>
      <c r="C6" s="52">
        <f>+B6+31</f>
        <v>44167</v>
      </c>
      <c r="D6" s="52">
        <f t="shared" ref="D6:M6" si="0">+C6+31</f>
        <v>44198</v>
      </c>
      <c r="E6" s="52">
        <f t="shared" si="0"/>
        <v>44229</v>
      </c>
      <c r="F6" s="52">
        <f t="shared" si="0"/>
        <v>44260</v>
      </c>
      <c r="G6" s="52">
        <f t="shared" si="0"/>
        <v>44291</v>
      </c>
      <c r="H6" s="52">
        <f t="shared" si="0"/>
        <v>44322</v>
      </c>
      <c r="I6" s="52">
        <f t="shared" si="0"/>
        <v>44353</v>
      </c>
      <c r="J6" s="52">
        <f t="shared" si="0"/>
        <v>44384</v>
      </c>
      <c r="K6" s="52">
        <f t="shared" si="0"/>
        <v>44415</v>
      </c>
      <c r="L6" s="52">
        <f t="shared" si="0"/>
        <v>44446</v>
      </c>
      <c r="M6" s="52">
        <f t="shared" si="0"/>
        <v>44477</v>
      </c>
      <c r="N6" s="53" t="s">
        <v>1</v>
      </c>
      <c r="P6" s="10"/>
      <c r="Q6" s="10"/>
      <c r="R6" s="11"/>
      <c r="S6" s="11"/>
      <c r="T6" s="11"/>
      <c r="U6" s="11"/>
      <c r="V6" s="12"/>
      <c r="W6" s="12"/>
      <c r="X6" s="12"/>
      <c r="Y6" s="12"/>
      <c r="Z6" s="12"/>
    </row>
    <row r="7" spans="1:28" s="7" customForma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P7" s="10"/>
      <c r="Q7" s="10"/>
      <c r="R7" s="11"/>
      <c r="S7" s="11"/>
      <c r="T7" s="11"/>
      <c r="U7" s="11"/>
      <c r="V7" s="12"/>
      <c r="W7" s="12"/>
      <c r="X7" s="12"/>
      <c r="Y7" s="12"/>
      <c r="Z7" s="12"/>
    </row>
    <row r="8" spans="1:28" s="7" customFormat="1" x14ac:dyDescent="0.2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"/>
      <c r="P8" s="10"/>
      <c r="Q8" s="10"/>
      <c r="R8" s="11"/>
      <c r="S8" s="11"/>
      <c r="T8" s="11"/>
      <c r="U8" s="11"/>
      <c r="V8" s="12"/>
      <c r="W8" s="12"/>
      <c r="X8" s="12"/>
      <c r="Y8" s="12"/>
      <c r="Z8" s="12"/>
    </row>
    <row r="9" spans="1:28" x14ac:dyDescent="0.2">
      <c r="A9" s="5" t="s">
        <v>3</v>
      </c>
      <c r="B9" s="72">
        <f>+'[5]Gray''s Harbor Comm Credit'!B9</f>
        <v>109.19000000000001</v>
      </c>
      <c r="C9" s="72">
        <f>+'[5]Gray''s Harbor Comm Credit'!C9</f>
        <v>134.19</v>
      </c>
      <c r="D9" s="72">
        <f>+'[5]Gray''s Harbor Comm Credit'!D9</f>
        <v>113.66999999999999</v>
      </c>
      <c r="E9" s="72">
        <f>+'[5]Gray''s Harbor Comm Credit'!E9</f>
        <v>99.99</v>
      </c>
      <c r="F9" s="72">
        <f>+'[5]Gray''s Harbor Comm Credit'!F9</f>
        <v>118.25</v>
      </c>
      <c r="G9" s="72">
        <f>+'[5]Gray''s Harbor Comm Credit'!G9</f>
        <v>101.22000000000003</v>
      </c>
      <c r="H9" s="72">
        <f>+'[5]Gray''s Harbor Comm Credit'!H9</f>
        <v>103.48000000000003</v>
      </c>
      <c r="I9" s="72">
        <f>+'[5]Gray''s Harbor Comm Credit'!I9</f>
        <v>117.5</v>
      </c>
      <c r="J9" s="72">
        <f>+'[5]Gray''s Harbor Comm Credit'!J9</f>
        <v>111.25</v>
      </c>
      <c r="K9" s="72">
        <f>+'[5]Gray''s Harbor Comm Credit'!K9</f>
        <v>112.68999999999997</v>
      </c>
      <c r="L9" s="72">
        <f>+'[5]Gray''s Harbor Comm Credit'!L9</f>
        <v>116.05000000000004</v>
      </c>
      <c r="M9" s="72">
        <f>+'[5]Gray''s Harbor Comm Credit'!M9</f>
        <v>97.68</v>
      </c>
      <c r="N9" s="41">
        <f>SUM(B9:M9)</f>
        <v>1335.16</v>
      </c>
      <c r="P9" s="16"/>
      <c r="Q9" s="15">
        <f>+'[5]Gray''s Harbor Comm Credit'!$N$9-N9</f>
        <v>0</v>
      </c>
      <c r="R9" s="17"/>
      <c r="S9" s="18"/>
      <c r="T9" s="18"/>
      <c r="U9" s="18"/>
      <c r="V9" s="18"/>
      <c r="W9" s="18"/>
      <c r="X9" s="18"/>
      <c r="Y9" s="18"/>
      <c r="Z9" s="18"/>
    </row>
    <row r="10" spans="1:28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  <c r="P10" s="16"/>
      <c r="Q10" s="16"/>
      <c r="R10" s="17"/>
      <c r="S10" s="17"/>
      <c r="T10" s="17"/>
      <c r="U10" s="17"/>
      <c r="V10" s="17"/>
      <c r="W10" s="17"/>
      <c r="X10" s="17"/>
      <c r="Y10" s="17"/>
      <c r="Z10" s="17"/>
    </row>
    <row r="11" spans="1:28" x14ac:dyDescent="0.2">
      <c r="A11" s="13" t="s">
        <v>11</v>
      </c>
      <c r="P11" s="16"/>
      <c r="Q11" s="16"/>
      <c r="R11" s="17"/>
      <c r="S11" s="18"/>
      <c r="T11" s="18"/>
      <c r="U11" s="18"/>
      <c r="V11" s="18"/>
      <c r="W11" s="18"/>
      <c r="X11" s="18"/>
      <c r="Y11" s="18"/>
      <c r="Z11" s="18"/>
    </row>
    <row r="12" spans="1:28" x14ac:dyDescent="0.2">
      <c r="A12" s="5" t="s">
        <v>3</v>
      </c>
      <c r="B12" s="71">
        <f>+'[5]Gray''s Harbor Comm Credit'!B13</f>
        <v>-72.580631999999966</v>
      </c>
      <c r="C12" s="71">
        <f>+'[5]Gray''s Harbor Comm Credit'!C13</f>
        <v>-63.20414199999999</v>
      </c>
      <c r="D12" s="71">
        <f>+'[5]Gray''s Harbor Comm Credit'!D13</f>
        <v>-60.236732000000003</v>
      </c>
      <c r="E12" s="71">
        <f>+'[5]Gray''s Harbor Comm Credit'!E13</f>
        <v>-69.997132000000022</v>
      </c>
      <c r="F12" s="71">
        <f>+'[5]Gray''s Harbor Comm Credit'!F13</f>
        <v>-64.593232000000015</v>
      </c>
      <c r="G12" s="71">
        <f>+'[5]Gray''s Harbor Comm Credit'!G13</f>
        <v>-47.949632000000001</v>
      </c>
      <c r="H12" s="71">
        <f>+'[5]Gray''s Harbor Comm Credit'!H13</f>
        <v>-41.422731999999989</v>
      </c>
      <c r="I12" s="71">
        <f>+'[5]Gray''s Harbor Comm Credit'!I13</f>
        <v>-19.477295999999988</v>
      </c>
      <c r="J12" s="71">
        <f>+'[5]Gray''s Harbor Comm Credit'!J13</f>
        <v>0.85818400000000228</v>
      </c>
      <c r="K12" s="71">
        <f>+'[5]Gray''s Harbor Comm Credit'!K13</f>
        <v>14.161644000000011</v>
      </c>
      <c r="L12" s="71">
        <f>+'[5]Gray''s Harbor Comm Credit'!L13</f>
        <v>19.965323999999988</v>
      </c>
      <c r="M12" s="71">
        <f>+'[5]Gray''s Harbor Comm Credit'!M13</f>
        <v>17.212044000000013</v>
      </c>
      <c r="N12" s="21"/>
      <c r="P12" s="16"/>
      <c r="Q12" s="16" t="s">
        <v>27</v>
      </c>
      <c r="R12" s="17"/>
      <c r="S12" s="18"/>
      <c r="T12" s="18"/>
      <c r="U12" s="18"/>
      <c r="V12" s="18"/>
      <c r="W12" s="18"/>
      <c r="X12" s="18"/>
      <c r="Y12" s="18"/>
      <c r="Z12" s="18"/>
    </row>
    <row r="13" spans="1:28" x14ac:dyDescent="0.2">
      <c r="P13" s="3"/>
      <c r="Q13" s="3"/>
      <c r="R13" s="4"/>
    </row>
    <row r="14" spans="1:28" x14ac:dyDescent="0.2">
      <c r="A14" s="13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P14" s="3"/>
      <c r="Q14" s="3"/>
      <c r="R14" s="17"/>
    </row>
    <row r="15" spans="1:28" x14ac:dyDescent="0.2">
      <c r="A15" s="5" t="s">
        <v>3</v>
      </c>
      <c r="B15" s="45">
        <f t="shared" ref="B15:M15" si="1">B9*B12</f>
        <v>-7925.0792080799974</v>
      </c>
      <c r="C15" s="45">
        <f t="shared" si="1"/>
        <v>-8481.363814979999</v>
      </c>
      <c r="D15" s="45">
        <f t="shared" si="1"/>
        <v>-6847.1093264399997</v>
      </c>
      <c r="E15" s="45">
        <f t="shared" si="1"/>
        <v>-6999.0132286800017</v>
      </c>
      <c r="F15" s="45">
        <f t="shared" si="1"/>
        <v>-7638.1496840000018</v>
      </c>
      <c r="G15" s="45">
        <f t="shared" si="1"/>
        <v>-4853.4617510400012</v>
      </c>
      <c r="H15" s="45">
        <f t="shared" si="1"/>
        <v>-4286.4243073600001</v>
      </c>
      <c r="I15" s="45">
        <f t="shared" si="1"/>
        <v>-2288.5822799999987</v>
      </c>
      <c r="J15" s="45">
        <f t="shared" si="1"/>
        <v>95.472970000000259</v>
      </c>
      <c r="K15" s="45">
        <f t="shared" si="1"/>
        <v>1595.8756623600009</v>
      </c>
      <c r="L15" s="45">
        <f t="shared" si="1"/>
        <v>2316.9758501999995</v>
      </c>
      <c r="M15" s="45">
        <f t="shared" si="1"/>
        <v>1681.2724579200014</v>
      </c>
      <c r="N15" s="43">
        <f>SUM(B15:M15)</f>
        <v>-43629.586660100002</v>
      </c>
      <c r="P15" s="3"/>
      <c r="Q15" s="3">
        <f>+'[5]Gray''s Harbor Comm Credit'!$N$16-N15</f>
        <v>0</v>
      </c>
      <c r="R15" s="4" t="s">
        <v>30</v>
      </c>
      <c r="S15" s="4"/>
      <c r="T15" s="4"/>
      <c r="U15" s="4"/>
      <c r="V15" s="4"/>
      <c r="W15" s="4"/>
      <c r="X15" s="4"/>
      <c r="Y15" s="4"/>
      <c r="Z15" s="4"/>
      <c r="AA15" s="23"/>
    </row>
    <row r="16" spans="1:28" x14ac:dyDescent="0.2">
      <c r="N16" s="24"/>
      <c r="P16" s="3"/>
      <c r="Q16" s="3"/>
      <c r="R16" s="4"/>
      <c r="AB16" s="50"/>
    </row>
    <row r="17" spans="1:121" x14ac:dyDescent="0.2">
      <c r="A17" s="25" t="s">
        <v>5</v>
      </c>
      <c r="B17" s="69">
        <f>+'[5]Gray''s Harbor Comm Credit'!B18</f>
        <v>7109</v>
      </c>
      <c r="C17" s="69">
        <f>+'[5]Gray''s Harbor Comm Credit'!C18</f>
        <v>7127</v>
      </c>
      <c r="D17" s="69">
        <f>+'[5]Gray''s Harbor Comm Credit'!D18</f>
        <v>7152</v>
      </c>
      <c r="E17" s="69">
        <f>+'[5]Gray''s Harbor Comm Credit'!E18</f>
        <v>7161</v>
      </c>
      <c r="F17" s="69">
        <f>+'[5]Gray''s Harbor Comm Credit'!F18</f>
        <v>7191</v>
      </c>
      <c r="G17" s="69">
        <f>+'[5]Gray''s Harbor Comm Credit'!G18</f>
        <v>7257</v>
      </c>
      <c r="H17" s="69">
        <f>+'[5]Gray''s Harbor Comm Credit'!H18</f>
        <v>7224</v>
      </c>
      <c r="I17" s="69">
        <f>+'[5]Gray''s Harbor Comm Credit'!I18</f>
        <v>7345</v>
      </c>
      <c r="J17" s="69">
        <f>+'[5]Gray''s Harbor Comm Credit'!J18</f>
        <v>7323</v>
      </c>
      <c r="K17" s="69">
        <f>+'[5]Gray''s Harbor Comm Credit'!K18</f>
        <v>7420</v>
      </c>
      <c r="L17" s="69">
        <f>+'[5]Gray''s Harbor Comm Credit'!L18</f>
        <v>7415</v>
      </c>
      <c r="M17" s="69">
        <f>+'[5]Gray''s Harbor Comm Credit'!M18</f>
        <v>7395</v>
      </c>
      <c r="N17" s="44">
        <f>SUM(B17:M17)</f>
        <v>87119</v>
      </c>
      <c r="P17" s="15"/>
      <c r="Q17" s="23">
        <f>+'[5]Gray''s Harbor Comm Credit'!$N$18-N17</f>
        <v>0</v>
      </c>
      <c r="R17" s="5" t="s">
        <v>28</v>
      </c>
      <c r="S17" s="23"/>
      <c r="T17" s="23"/>
      <c r="U17" s="23"/>
      <c r="V17" s="23"/>
      <c r="W17" s="23"/>
      <c r="X17" s="23"/>
      <c r="Y17" s="23"/>
      <c r="Z17" s="23"/>
      <c r="AA17" s="23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x14ac:dyDescent="0.2">
      <c r="N18" s="24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121" x14ac:dyDescent="0.2">
      <c r="A19" s="5" t="s">
        <v>6</v>
      </c>
      <c r="B19" s="29">
        <f>IFERROR(B15/B17,0)</f>
        <v>-1.114795218466732</v>
      </c>
      <c r="C19" s="29">
        <f t="shared" ref="C19:M19" si="2">IFERROR(C15/C17,0)</f>
        <v>-1.1900328069285813</v>
      </c>
      <c r="D19" s="29">
        <f t="shared" si="2"/>
        <v>-0.95736987226510062</v>
      </c>
      <c r="E19" s="29">
        <f t="shared" si="2"/>
        <v>-0.97737930857142885</v>
      </c>
      <c r="F19" s="29">
        <f t="shared" si="2"/>
        <v>-1.062181850090391</v>
      </c>
      <c r="G19" s="29">
        <f t="shared" si="2"/>
        <v>-0.66879726485324531</v>
      </c>
      <c r="H19" s="29">
        <f t="shared" si="2"/>
        <v>-0.59335884653377635</v>
      </c>
      <c r="I19" s="29">
        <f t="shared" si="2"/>
        <v>-0.31158370047651446</v>
      </c>
      <c r="J19" s="29">
        <f t="shared" si="2"/>
        <v>1.3037412262733888E-2</v>
      </c>
      <c r="K19" s="29">
        <f t="shared" si="2"/>
        <v>0.215077582528302</v>
      </c>
      <c r="L19" s="29">
        <f t="shared" si="2"/>
        <v>0.31247145653405251</v>
      </c>
      <c r="M19" s="29">
        <f t="shared" si="2"/>
        <v>0.22735259741987848</v>
      </c>
      <c r="N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121" x14ac:dyDescent="0.2">
      <c r="A20" s="5" t="s">
        <v>7</v>
      </c>
      <c r="B20" s="73">
        <f>+'Gray''s Harbor CPA Eff. 1.1.2021'!$M$20</f>
        <v>-1.5851414699990214</v>
      </c>
      <c r="C20" s="73">
        <f>+'Gray''s Harbor CPA Eff. 1.1.2021'!$M$20</f>
        <v>-1.5851414699990214</v>
      </c>
      <c r="D20" s="81">
        <f>+'Gray''s Harbor CPA Eff. 1.1.2021'!$N$24</f>
        <v>-1.5025762185461082</v>
      </c>
      <c r="E20" s="81">
        <f>+'Gray''s Harbor CPA Eff. 1.1.2021'!$N$24</f>
        <v>-1.5025762185461082</v>
      </c>
      <c r="F20" s="81">
        <f>+'Gray''s Harbor CPA Eff. 1.1.2021'!$N$24</f>
        <v>-1.5025762185461082</v>
      </c>
      <c r="G20" s="81">
        <f>+'Gray''s Harbor CPA Eff. 1.1.2021'!$N$24</f>
        <v>-1.5025762185461082</v>
      </c>
      <c r="H20" s="81">
        <f>+'Gray''s Harbor CPA Eff. 1.1.2021'!$N$24</f>
        <v>-1.5025762185461082</v>
      </c>
      <c r="I20" s="81">
        <f>+'Gray''s Harbor CPA Eff. 1.1.2021'!$N$24</f>
        <v>-1.5025762185461082</v>
      </c>
      <c r="J20" s="81">
        <f>+'Gray''s Harbor CPA Eff. 1.1.2021'!$N$24</f>
        <v>-1.5025762185461082</v>
      </c>
      <c r="K20" s="81">
        <f>+'Gray''s Harbor CPA Eff. 1.1.2021'!$N$24</f>
        <v>-1.5025762185461082</v>
      </c>
      <c r="L20" s="81">
        <f>+'Gray''s Harbor CPA Eff. 1.1.2021'!$N$24</f>
        <v>-1.5025762185461082</v>
      </c>
      <c r="M20" s="81">
        <f>+'Gray''s Harbor CPA Eff. 1.1.2021'!$N$24</f>
        <v>-1.5025762185461082</v>
      </c>
      <c r="N20" s="56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121" x14ac:dyDescent="0.2">
      <c r="A21" s="48" t="s">
        <v>9</v>
      </c>
      <c r="B21" s="49">
        <f>+(B19-B20)*B17</f>
        <v>3343.691502143045</v>
      </c>
      <c r="C21" s="49">
        <f t="shared" ref="C21:M21" si="3">+(C19-C20)*C17</f>
        <v>2815.9394417030267</v>
      </c>
      <c r="D21" s="49">
        <f t="shared" si="3"/>
        <v>3899.3157886017666</v>
      </c>
      <c r="E21" s="49">
        <f t="shared" si="3"/>
        <v>3760.9350723286789</v>
      </c>
      <c r="F21" s="49">
        <f t="shared" si="3"/>
        <v>3166.8759035650623</v>
      </c>
      <c r="G21" s="49">
        <f t="shared" si="3"/>
        <v>6050.7338669491064</v>
      </c>
      <c r="H21" s="49">
        <f t="shared" si="3"/>
        <v>6568.1862954170856</v>
      </c>
      <c r="I21" s="49">
        <f t="shared" si="3"/>
        <v>8747.8400452211663</v>
      </c>
      <c r="J21" s="49">
        <f t="shared" si="3"/>
        <v>11098.83861841315</v>
      </c>
      <c r="K21" s="49">
        <f t="shared" si="3"/>
        <v>12744.991203972124</v>
      </c>
      <c r="L21" s="49">
        <f t="shared" si="3"/>
        <v>13458.578510719391</v>
      </c>
      <c r="M21" s="49">
        <f t="shared" si="3"/>
        <v>12792.823594068472</v>
      </c>
      <c r="N21" s="70">
        <f>SUM(B21:M21)</f>
        <v>88448.749843102079</v>
      </c>
      <c r="P21" s="3"/>
      <c r="Q21" s="3">
        <f>+'[5]Gray''s Harbor Comm Credit'!$N$22-N21</f>
        <v>-118.59650320207584</v>
      </c>
      <c r="R21" s="4" t="s">
        <v>26</v>
      </c>
      <c r="S21" s="4"/>
      <c r="T21" s="4"/>
      <c r="U21" s="4"/>
      <c r="V21" s="4"/>
      <c r="W21" s="4"/>
      <c r="X21" s="4"/>
      <c r="Y21" s="4"/>
      <c r="Z21" s="4"/>
      <c r="AA21" s="23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121" x14ac:dyDescent="0.2">
      <c r="N22" s="24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121" x14ac:dyDescent="0.2">
      <c r="B23" s="75"/>
      <c r="C23" s="30"/>
      <c r="D23" s="30"/>
      <c r="E23" s="30"/>
      <c r="F23" s="30"/>
      <c r="G23" s="30"/>
      <c r="H23" s="30"/>
      <c r="I23" s="31"/>
      <c r="J23" s="31"/>
      <c r="K23" s="31"/>
      <c r="L23" s="31"/>
      <c r="M23" s="31" t="s">
        <v>12</v>
      </c>
      <c r="N23" s="82">
        <f>ROUND(N21/N17,2)</f>
        <v>1.02</v>
      </c>
      <c r="O23" s="32"/>
      <c r="X23" s="30"/>
      <c r="Y23" s="30"/>
      <c r="Z23" s="30"/>
      <c r="AA23" s="33"/>
      <c r="AB23" s="33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121" x14ac:dyDescent="0.2">
      <c r="A24" s="30"/>
      <c r="B24" s="30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31" t="s">
        <v>31</v>
      </c>
      <c r="N24" s="79">
        <f>+N15/N17</f>
        <v>-0.50080449339524102</v>
      </c>
      <c r="O24" s="32"/>
      <c r="X24" s="30"/>
      <c r="Y24" s="30"/>
      <c r="Z24" s="30"/>
      <c r="AA24" s="33"/>
      <c r="AB24" s="33"/>
    </row>
    <row r="25" spans="1:121" x14ac:dyDescent="0.2">
      <c r="A25" s="30"/>
      <c r="B25" s="80"/>
      <c r="C25" s="80"/>
      <c r="D25" s="80"/>
      <c r="E25" s="80"/>
      <c r="F25" s="80"/>
      <c r="G25" s="80"/>
      <c r="H25" s="80"/>
      <c r="I25" s="80"/>
      <c r="J25" s="80"/>
      <c r="K25" s="31"/>
      <c r="L25" s="31"/>
      <c r="M25" s="54" t="s">
        <v>24</v>
      </c>
      <c r="N25" s="83">
        <f>-N24-N23</f>
        <v>-0.51919550660475899</v>
      </c>
      <c r="O25" s="16"/>
      <c r="X25" s="30"/>
      <c r="Y25" s="30"/>
      <c r="Z25" s="30"/>
      <c r="AA25" s="34"/>
      <c r="AB25" s="34"/>
    </row>
    <row r="26" spans="1:121" x14ac:dyDescent="0.2">
      <c r="A26" s="30"/>
      <c r="B26" s="30"/>
      <c r="C26" s="30"/>
      <c r="D26" s="30"/>
      <c r="E26" s="30"/>
      <c r="F26" s="30"/>
      <c r="G26" s="30"/>
      <c r="H26" s="30"/>
      <c r="I26" s="31"/>
      <c r="J26" s="31"/>
      <c r="K26" s="31"/>
      <c r="L26" s="31"/>
      <c r="M26" s="31"/>
      <c r="N26" s="76"/>
      <c r="O26" s="35"/>
      <c r="X26" s="30"/>
      <c r="Y26" s="30"/>
      <c r="Z26" s="30"/>
      <c r="AA26" s="34"/>
      <c r="AB26" s="34"/>
    </row>
    <row r="27" spans="1:121" x14ac:dyDescent="0.2">
      <c r="A27" s="30"/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31" t="s">
        <v>25</v>
      </c>
      <c r="N27" s="82">
        <f>+'Gray''s Harbor CPA Eff. 1.1.2021'!N25</f>
        <v>1.4625762185461082</v>
      </c>
      <c r="O27" s="36"/>
      <c r="X27" s="30"/>
      <c r="Y27" s="30"/>
      <c r="Z27" s="30"/>
      <c r="AA27" s="34"/>
      <c r="AB27" s="34"/>
    </row>
    <row r="28" spans="1:121" x14ac:dyDescent="0.2">
      <c r="A28" s="30"/>
      <c r="B28" s="30"/>
      <c r="C28" s="30"/>
      <c r="D28" s="30"/>
      <c r="E28" s="30"/>
      <c r="F28" s="30"/>
      <c r="G28" s="30"/>
      <c r="I28" s="31"/>
      <c r="J28" s="31"/>
      <c r="K28" s="31"/>
      <c r="L28" s="31"/>
      <c r="M28" s="31" t="s">
        <v>14</v>
      </c>
      <c r="N28" s="82">
        <f>N25-N27</f>
        <v>-1.9817717251508671</v>
      </c>
      <c r="O28" s="36"/>
      <c r="P28" s="51">
        <f>N28/N27</f>
        <v>-1.3549869743683318</v>
      </c>
      <c r="Q28" s="23"/>
      <c r="R28" s="23"/>
      <c r="S28" s="23"/>
      <c r="T28" s="23"/>
      <c r="U28" s="23"/>
      <c r="V28" s="23"/>
      <c r="W28" s="23"/>
      <c r="X28" s="23"/>
      <c r="Z28" s="23"/>
    </row>
    <row r="29" spans="1:121" x14ac:dyDescent="0.2">
      <c r="A29" s="30"/>
      <c r="B29" s="30"/>
      <c r="C29" s="30"/>
      <c r="D29" s="30"/>
      <c r="E29" s="30"/>
      <c r="F29" s="30"/>
      <c r="G29" s="30"/>
      <c r="H29" s="37"/>
      <c r="I29" s="31"/>
      <c r="J29" s="31"/>
      <c r="K29" s="31"/>
      <c r="L29" s="31"/>
      <c r="M29" s="31" t="s">
        <v>19</v>
      </c>
      <c r="N29" s="78">
        <f>N28*N17</f>
        <v>-172649.97092341838</v>
      </c>
      <c r="O29" s="38"/>
      <c r="AA29" s="23"/>
    </row>
    <row r="30" spans="1:121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9"/>
      <c r="AB30" s="22"/>
    </row>
    <row r="31" spans="1:121" x14ac:dyDescent="0.2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"/>
      <c r="Z31" s="37"/>
      <c r="AA31" s="17"/>
      <c r="AB31" s="4"/>
    </row>
    <row r="32" spans="1:121" x14ac:dyDescent="0.2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2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7" x14ac:dyDescent="0.2">
      <c r="M33" s="3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7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1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3"/>
    </row>
    <row r="35" spans="2:27" x14ac:dyDescent="0.2">
      <c r="M35" s="37"/>
      <c r="N35" s="41"/>
    </row>
    <row r="36" spans="2:27" x14ac:dyDescent="0.2">
      <c r="M36" s="37"/>
      <c r="N36" s="15"/>
      <c r="Y36" s="46"/>
    </row>
    <row r="37" spans="2:27" x14ac:dyDescent="0.2">
      <c r="N37" s="22"/>
    </row>
    <row r="38" spans="2:27" x14ac:dyDescent="0.2">
      <c r="X38" s="47"/>
      <c r="Y38" s="47"/>
      <c r="Z38" s="47"/>
      <c r="AA38" s="15"/>
    </row>
    <row r="39" spans="2:27" x14ac:dyDescent="0.2">
      <c r="N39" s="42"/>
      <c r="X39" s="47"/>
      <c r="Y39" s="47"/>
      <c r="Z39" s="47"/>
      <c r="AA39" s="15"/>
    </row>
    <row r="40" spans="2:27" x14ac:dyDescent="0.2">
      <c r="X40" s="30"/>
      <c r="Y40" s="30"/>
      <c r="Z40" s="30"/>
      <c r="AA40" s="34"/>
    </row>
    <row r="43" spans="2:27" x14ac:dyDescent="0.2">
      <c r="AA43" s="23"/>
    </row>
    <row r="44" spans="2:27" x14ac:dyDescent="0.2">
      <c r="AA44" s="23"/>
    </row>
    <row r="45" spans="2:27" x14ac:dyDescent="0.2">
      <c r="AA45" s="23"/>
    </row>
    <row r="47" spans="2:27" x14ac:dyDescent="0.2">
      <c r="AA47" s="27"/>
    </row>
  </sheetData>
  <pageMargins left="0.75" right="0.25" top="1" bottom="1" header="0.5" footer="0.5"/>
  <pageSetup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DQ47"/>
  <sheetViews>
    <sheetView showGridLines="0" tabSelected="1" zoomScaleNormal="100" zoomScaleSheetLayoutView="100" workbookViewId="0">
      <selection activeCell="Q29" sqref="Q29"/>
    </sheetView>
  </sheetViews>
  <sheetFormatPr defaultColWidth="9.140625" defaultRowHeight="12.75" x14ac:dyDescent="0.2"/>
  <cols>
    <col min="1" max="1" width="23.85546875" style="5" customWidth="1"/>
    <col min="2" max="4" width="10.85546875" style="5" bestFit="1" customWidth="1"/>
    <col min="5" max="5" width="10.28515625" style="5" bestFit="1" customWidth="1"/>
    <col min="6" max="6" width="9.28515625" style="5" bestFit="1" customWidth="1"/>
    <col min="7" max="7" width="9.5703125" style="5" bestFit="1" customWidth="1"/>
    <col min="8" max="8" width="10.28515625" style="5" bestFit="1" customWidth="1"/>
    <col min="9" max="10" width="9.28515625" style="5" bestFit="1" customWidth="1"/>
    <col min="11" max="12" width="10.28515625" style="5" bestFit="1" customWidth="1"/>
    <col min="13" max="13" width="11.5703125" style="5" customWidth="1"/>
    <col min="14" max="14" width="10.28515625" style="5" bestFit="1" customWidth="1"/>
    <col min="15" max="15" width="1.85546875" style="5" customWidth="1"/>
    <col min="16" max="16" width="9.28515625" style="5" bestFit="1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8" ht="14.25" customHeight="1" x14ac:dyDescent="0.25">
      <c r="A1" s="1" t="s">
        <v>10</v>
      </c>
    </row>
    <row r="2" spans="1:28" s="2" customFormat="1" ht="14.25" customHeight="1" x14ac:dyDescent="0.25">
      <c r="A2" s="1" t="s">
        <v>0</v>
      </c>
      <c r="P2" s="3"/>
      <c r="Q2" s="3"/>
      <c r="R2" s="4"/>
    </row>
    <row r="3" spans="1:28" s="2" customFormat="1" ht="14.25" customHeight="1" x14ac:dyDescent="0.25">
      <c r="A3" s="1" t="s">
        <v>8</v>
      </c>
      <c r="P3" s="3"/>
      <c r="Q3" s="3"/>
      <c r="R3" s="4"/>
    </row>
    <row r="4" spans="1:28" s="2" customFormat="1" ht="14.25" customHeight="1" x14ac:dyDescent="0.25">
      <c r="A4" s="1" t="s">
        <v>22</v>
      </c>
      <c r="P4" s="3"/>
      <c r="Q4" s="3"/>
      <c r="R4" s="4"/>
    </row>
    <row r="5" spans="1:28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8" s="7" customFormat="1" x14ac:dyDescent="0.2">
      <c r="B6" s="52">
        <v>43770</v>
      </c>
      <c r="C6" s="52">
        <f>+B6+31</f>
        <v>43801</v>
      </c>
      <c r="D6" s="52">
        <f t="shared" ref="D6:M6" si="0">+C6+31</f>
        <v>43832</v>
      </c>
      <c r="E6" s="52">
        <f t="shared" si="0"/>
        <v>43863</v>
      </c>
      <c r="F6" s="52">
        <f t="shared" si="0"/>
        <v>43894</v>
      </c>
      <c r="G6" s="52">
        <f t="shared" si="0"/>
        <v>43925</v>
      </c>
      <c r="H6" s="52">
        <f t="shared" si="0"/>
        <v>43956</v>
      </c>
      <c r="I6" s="52">
        <f t="shared" si="0"/>
        <v>43987</v>
      </c>
      <c r="J6" s="52">
        <f t="shared" si="0"/>
        <v>44018</v>
      </c>
      <c r="K6" s="52">
        <f t="shared" si="0"/>
        <v>44049</v>
      </c>
      <c r="L6" s="52">
        <f t="shared" si="0"/>
        <v>44080</v>
      </c>
      <c r="M6" s="52">
        <f t="shared" si="0"/>
        <v>44111</v>
      </c>
      <c r="N6" s="53" t="s">
        <v>1</v>
      </c>
      <c r="P6" s="10"/>
      <c r="Q6" s="10"/>
      <c r="R6" s="11"/>
      <c r="S6" s="11"/>
      <c r="T6" s="11"/>
      <c r="U6" s="11"/>
      <c r="V6" s="12"/>
      <c r="W6" s="12"/>
      <c r="X6" s="12"/>
      <c r="Y6" s="12"/>
      <c r="Z6" s="12"/>
    </row>
    <row r="7" spans="1:28" s="7" customForma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P7" s="10"/>
      <c r="Q7" s="10"/>
      <c r="R7" s="11"/>
      <c r="S7" s="11"/>
      <c r="T7" s="11"/>
      <c r="U7" s="11"/>
      <c r="V7" s="12"/>
      <c r="W7" s="12"/>
      <c r="X7" s="12"/>
      <c r="Y7" s="12"/>
      <c r="Z7" s="12"/>
    </row>
    <row r="8" spans="1:28" s="7" customFormat="1" x14ac:dyDescent="0.2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"/>
      <c r="P8" s="10"/>
      <c r="Q8" s="10"/>
      <c r="R8" s="11"/>
      <c r="S8" s="11"/>
      <c r="T8" s="11"/>
      <c r="U8" s="11"/>
      <c r="V8" s="12"/>
      <c r="W8" s="12"/>
      <c r="X8" s="12"/>
      <c r="Y8" s="12"/>
      <c r="Z8" s="12"/>
    </row>
    <row r="9" spans="1:28" x14ac:dyDescent="0.2">
      <c r="A9" s="5" t="s">
        <v>3</v>
      </c>
      <c r="B9" s="72">
        <f>+'[6]Gray''s Harbor Comm Credit'!B9</f>
        <v>93.13000000000001</v>
      </c>
      <c r="C9" s="72">
        <f>+'[6]Gray''s Harbor Comm Credit'!C9</f>
        <v>111.93999999999998</v>
      </c>
      <c r="D9" s="72">
        <f>+'[6]Gray''s Harbor Comm Credit'!D9</f>
        <v>114.496</v>
      </c>
      <c r="E9" s="72">
        <f>+'[6]Gray''s Harbor Comm Credit'!E9</f>
        <v>91.049999999999969</v>
      </c>
      <c r="F9" s="72">
        <f>+'[6]Gray''s Harbor Comm Credit'!F9</f>
        <v>101.65999999999997</v>
      </c>
      <c r="G9" s="72">
        <f>+'[6]Gray''s Harbor Comm Credit'!G9</f>
        <v>110.69999999999999</v>
      </c>
      <c r="H9" s="72">
        <f>+'[6]Gray''s Harbor Comm Credit'!H9</f>
        <v>104.95</v>
      </c>
      <c r="I9" s="72">
        <f>+'[6]Gray''s Harbor Comm Credit'!I9</f>
        <v>110.86999999999999</v>
      </c>
      <c r="J9" s="72">
        <f>+'[6]Gray''s Harbor Comm Credit'!J9</f>
        <v>101.84</v>
      </c>
      <c r="K9" s="72">
        <f>+'[6]Gray''s Harbor Comm Credit'!K9</f>
        <v>104.44000000000001</v>
      </c>
      <c r="L9" s="72">
        <f>+'[6]Gray''s Harbor Comm Credit'!L9</f>
        <v>107.26</v>
      </c>
      <c r="M9" s="72">
        <f>+'[6]Gray''s Harbor Comm Credit'!M9</f>
        <v>109.35000000000001</v>
      </c>
      <c r="N9" s="41">
        <f>SUM(B9:M9)</f>
        <v>1261.6859999999999</v>
      </c>
      <c r="P9" s="16"/>
      <c r="Q9" s="16"/>
      <c r="R9" s="17"/>
      <c r="S9" s="18"/>
      <c r="T9" s="18"/>
      <c r="U9" s="18"/>
      <c r="V9" s="18"/>
      <c r="W9" s="18"/>
      <c r="X9" s="18"/>
      <c r="Y9" s="18"/>
      <c r="Z9" s="18"/>
    </row>
    <row r="10" spans="1:28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  <c r="P10" s="16"/>
      <c r="Q10" s="16"/>
      <c r="R10" s="17"/>
      <c r="S10" s="17"/>
      <c r="T10" s="17"/>
      <c r="U10" s="17"/>
      <c r="V10" s="17"/>
      <c r="W10" s="17"/>
      <c r="X10" s="17"/>
      <c r="Y10" s="17"/>
      <c r="Z10" s="17"/>
    </row>
    <row r="11" spans="1:28" x14ac:dyDescent="0.2">
      <c r="A11" s="13" t="s">
        <v>11</v>
      </c>
      <c r="P11" s="16"/>
      <c r="Q11" s="16"/>
      <c r="R11" s="17"/>
      <c r="S11" s="18"/>
      <c r="T11" s="18"/>
      <c r="U11" s="18"/>
      <c r="V11" s="18"/>
      <c r="W11" s="18"/>
      <c r="X11" s="18"/>
      <c r="Y11" s="18"/>
      <c r="Z11" s="18"/>
    </row>
    <row r="12" spans="1:28" x14ac:dyDescent="0.2">
      <c r="A12" s="5" t="s">
        <v>3</v>
      </c>
      <c r="B12" s="71">
        <f>+'[6]Gray''s Harbor Comm Credit'!B13</f>
        <v>-112.07739999999998</v>
      </c>
      <c r="C12" s="71">
        <f>+'[6]Gray''s Harbor Comm Credit'!C13</f>
        <v>-111.72239999999998</v>
      </c>
      <c r="D12" s="71">
        <f>+'[6]Gray''s Harbor Comm Credit'!D13</f>
        <v>-105.466292</v>
      </c>
      <c r="E12" s="71">
        <f>+'[6]Gray''s Harbor Comm Credit'!E13</f>
        <v>-103.51889199999999</v>
      </c>
      <c r="F12" s="71">
        <f>+'[6]Gray''s Harbor Comm Credit'!F13</f>
        <v>-102.62899200000001</v>
      </c>
      <c r="G12" s="71">
        <f>+'[6]Gray''s Harbor Comm Credit'!G13</f>
        <v>-103.82879199999999</v>
      </c>
      <c r="H12" s="71">
        <f>+'[6]Gray''s Harbor Comm Credit'!H13</f>
        <v>-87.989891999999998</v>
      </c>
      <c r="I12" s="71">
        <f>+'[6]Gray''s Harbor Comm Credit'!I13</f>
        <v>-99.692811999999989</v>
      </c>
      <c r="J12" s="71">
        <f>+'[6]Gray''s Harbor Comm Credit'!J13</f>
        <v>-101.05185199999997</v>
      </c>
      <c r="K12" s="71">
        <f>+'[6]Gray''s Harbor Comm Credit'!K13</f>
        <v>-94.481131999999988</v>
      </c>
      <c r="L12" s="71">
        <f>+'[6]Gray''s Harbor Comm Credit'!L13</f>
        <v>-87.155441999999994</v>
      </c>
      <c r="M12" s="71">
        <f>+'[6]Gray''s Harbor Comm Credit'!M13</f>
        <v>-83.977722</v>
      </c>
      <c r="N12" s="21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</row>
    <row r="13" spans="1:28" x14ac:dyDescent="0.2">
      <c r="P13" s="3"/>
      <c r="Q13" s="3"/>
      <c r="R13" s="4"/>
    </row>
    <row r="14" spans="1:28" x14ac:dyDescent="0.2">
      <c r="A14" s="13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P14" s="3"/>
      <c r="Q14" s="3"/>
      <c r="R14" s="17"/>
    </row>
    <row r="15" spans="1:28" x14ac:dyDescent="0.2">
      <c r="A15" s="5" t="s">
        <v>3</v>
      </c>
      <c r="B15" s="45">
        <f t="shared" ref="B15:M15" si="1">B9*B12</f>
        <v>-10437.768262</v>
      </c>
      <c r="C15" s="45">
        <f t="shared" si="1"/>
        <v>-12506.205455999996</v>
      </c>
      <c r="D15" s="45">
        <f t="shared" si="1"/>
        <v>-12075.468568831999</v>
      </c>
      <c r="E15" s="45">
        <f>E9*E12</f>
        <v>-9425.395116599997</v>
      </c>
      <c r="F15" s="45">
        <f t="shared" si="1"/>
        <v>-10433.263326719998</v>
      </c>
      <c r="G15" s="45">
        <f t="shared" si="1"/>
        <v>-11493.847274399997</v>
      </c>
      <c r="H15" s="45">
        <f t="shared" si="1"/>
        <v>-9234.5391653999995</v>
      </c>
      <c r="I15" s="45">
        <f t="shared" si="1"/>
        <v>-11052.942066439999</v>
      </c>
      <c r="J15" s="45">
        <f t="shared" si="1"/>
        <v>-10291.120607679997</v>
      </c>
      <c r="K15" s="45">
        <f t="shared" si="1"/>
        <v>-9867.60942608</v>
      </c>
      <c r="L15" s="45">
        <f t="shared" si="1"/>
        <v>-9348.2927089200002</v>
      </c>
      <c r="M15" s="45">
        <f t="shared" si="1"/>
        <v>-9182.9639007000005</v>
      </c>
      <c r="N15" s="43">
        <f>SUM(B15:M15)</f>
        <v>-125349.41587977199</v>
      </c>
      <c r="P15" s="3"/>
      <c r="Q15" s="3"/>
      <c r="R15" s="4"/>
      <c r="S15" s="4"/>
      <c r="T15" s="4"/>
      <c r="U15" s="4"/>
      <c r="V15" s="4"/>
      <c r="W15" s="4"/>
      <c r="X15" s="4"/>
      <c r="Y15" s="4"/>
      <c r="Z15" s="4"/>
      <c r="AA15" s="23"/>
    </row>
    <row r="16" spans="1:28" x14ac:dyDescent="0.2">
      <c r="N16" s="24"/>
      <c r="P16" s="3"/>
      <c r="Q16" s="3"/>
      <c r="R16" s="4"/>
      <c r="AB16" s="50"/>
    </row>
    <row r="17" spans="1:121" x14ac:dyDescent="0.2">
      <c r="A17" s="25" t="s">
        <v>5</v>
      </c>
      <c r="B17" s="69">
        <f>+'[6]Gray''s Harbor Comm Credit'!B18</f>
        <v>6828</v>
      </c>
      <c r="C17" s="69">
        <f>+'[6]Gray''s Harbor Comm Credit'!C18</f>
        <v>6812</v>
      </c>
      <c r="D17" s="69">
        <f>+'[6]Gray''s Harbor Comm Credit'!D18</f>
        <v>6818</v>
      </c>
      <c r="E17" s="69">
        <f>+'[6]Gray''s Harbor Comm Credit'!E18</f>
        <v>6820</v>
      </c>
      <c r="F17" s="69">
        <f>+'[6]Gray''s Harbor Comm Credit'!F18</f>
        <v>6872</v>
      </c>
      <c r="G17" s="69">
        <f>+'[6]Gray''s Harbor Comm Credit'!G18</f>
        <v>6913</v>
      </c>
      <c r="H17" s="69">
        <f>+'[6]Gray''s Harbor Comm Credit'!H18</f>
        <v>6983</v>
      </c>
      <c r="I17" s="69">
        <f>+'[6]Gray''s Harbor Comm Credit'!I18</f>
        <v>7014</v>
      </c>
      <c r="J17" s="69">
        <f>+'[6]Gray''s Harbor Comm Credit'!J18</f>
        <v>7067</v>
      </c>
      <c r="K17" s="69">
        <f>+'[6]Gray''s Harbor Comm Credit'!K18</f>
        <v>7094</v>
      </c>
      <c r="L17" s="69">
        <f>+'[6]Gray''s Harbor Comm Credit'!L18</f>
        <v>7102</v>
      </c>
      <c r="M17" s="69">
        <f>+'[6]Gray''s Harbor Comm Credit'!M18</f>
        <v>7100</v>
      </c>
      <c r="N17" s="44">
        <f>SUM(B17:M17)</f>
        <v>83423</v>
      </c>
      <c r="P17" s="15">
        <f>N17/12</f>
        <v>6951.916666666667</v>
      </c>
      <c r="S17" s="23"/>
      <c r="T17" s="23"/>
      <c r="U17" s="23"/>
      <c r="V17" s="23"/>
      <c r="W17" s="23"/>
      <c r="X17" s="23"/>
      <c r="Y17" s="23"/>
      <c r="Z17" s="23"/>
      <c r="AA17" s="23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x14ac:dyDescent="0.2">
      <c r="N18" s="24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121" x14ac:dyDescent="0.2">
      <c r="A19" s="5" t="s">
        <v>6</v>
      </c>
      <c r="B19" s="29">
        <f>IFERROR(B15/B17,0)</f>
        <v>-1.5286713916227299</v>
      </c>
      <c r="C19" s="29">
        <f t="shared" ref="C19:M19" si="2">IFERROR(C15/C17,0)</f>
        <v>-1.8359080234879619</v>
      </c>
      <c r="D19" s="29">
        <f t="shared" si="2"/>
        <v>-1.7711159531874447</v>
      </c>
      <c r="E19" s="29">
        <f>IFERROR(E15/E17,0)</f>
        <v>-1.382022744369501</v>
      </c>
      <c r="F19" s="29">
        <f t="shared" si="2"/>
        <v>-1.5182280743189753</v>
      </c>
      <c r="G19" s="29">
        <f t="shared" si="2"/>
        <v>-1.6626424525386949</v>
      </c>
      <c r="H19" s="29">
        <f t="shared" si="2"/>
        <v>-1.3224315001288844</v>
      </c>
      <c r="I19" s="29">
        <f t="shared" si="2"/>
        <v>-1.575840043689763</v>
      </c>
      <c r="J19" s="29">
        <f t="shared" si="2"/>
        <v>-1.4562219623149848</v>
      </c>
      <c r="K19" s="29">
        <f t="shared" si="2"/>
        <v>-1.3909796202537354</v>
      </c>
      <c r="L19" s="29">
        <f t="shared" si="2"/>
        <v>-1.31629015895804</v>
      </c>
      <c r="M19" s="29">
        <f t="shared" si="2"/>
        <v>-1.2933751972816903</v>
      </c>
      <c r="N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121" x14ac:dyDescent="0.2">
      <c r="A20" s="5" t="s">
        <v>7</v>
      </c>
      <c r="B20" s="73">
        <f>+'Gray''s Harbor CPA Eff. 1.1.2020'!$G$20</f>
        <v>-1.3035280357704302</v>
      </c>
      <c r="C20" s="73">
        <f>+'Gray''s Harbor CPA Eff. 1.1.2020'!$G$20</f>
        <v>-1.3035280357704302</v>
      </c>
      <c r="D20" s="73">
        <f>+'Gray''s Harbor CPA Eff. 1.1.2020'!$H$24</f>
        <v>-1.5851414699990214</v>
      </c>
      <c r="E20" s="73">
        <f>+'Gray''s Harbor CPA Eff. 1.1.2020'!$H$24</f>
        <v>-1.5851414699990214</v>
      </c>
      <c r="F20" s="73">
        <f>+'Gray''s Harbor CPA Eff. 1.1.2020'!$H$24</f>
        <v>-1.5851414699990214</v>
      </c>
      <c r="G20" s="73">
        <f>+'Gray''s Harbor CPA Eff. 1.1.2020'!$H$24</f>
        <v>-1.5851414699990214</v>
      </c>
      <c r="H20" s="73">
        <f>+'Gray''s Harbor CPA Eff. 1.1.2020'!$H$24</f>
        <v>-1.5851414699990214</v>
      </c>
      <c r="I20" s="73">
        <f>+'Gray''s Harbor CPA Eff. 1.1.2020'!$H$24</f>
        <v>-1.5851414699990214</v>
      </c>
      <c r="J20" s="73">
        <f>+'Gray''s Harbor CPA Eff. 1.1.2020'!$H$24</f>
        <v>-1.5851414699990214</v>
      </c>
      <c r="K20" s="73">
        <f>+'Gray''s Harbor CPA Eff. 1.1.2020'!$H$24</f>
        <v>-1.5851414699990214</v>
      </c>
      <c r="L20" s="73">
        <f>+'Gray''s Harbor CPA Eff. 1.1.2020'!$H$24</f>
        <v>-1.5851414699990214</v>
      </c>
      <c r="M20" s="73">
        <f>+'Gray''s Harbor CPA Eff. 1.1.2020'!$H$24</f>
        <v>-1.5851414699990214</v>
      </c>
      <c r="N20" s="56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121" x14ac:dyDescent="0.2">
      <c r="A21" s="48" t="s">
        <v>9</v>
      </c>
      <c r="B21" s="49">
        <f>+(B19-B20)*B17</f>
        <v>-1537.2788337595025</v>
      </c>
      <c r="C21" s="49">
        <f t="shared" ref="C21:M21" si="3">+(C19-C20)*C17</f>
        <v>-3626.5724763318258</v>
      </c>
      <c r="D21" s="49">
        <f t="shared" si="3"/>
        <v>-1267.9740263786705</v>
      </c>
      <c r="E21" s="49">
        <f>+(E19-E20)*E17</f>
        <v>1385.2697087933291</v>
      </c>
      <c r="F21" s="49">
        <f>+(F19-F20)*F17</f>
        <v>459.82885511327652</v>
      </c>
      <c r="G21" s="49">
        <f>+(G19-G20)*G17</f>
        <v>-535.76429229676307</v>
      </c>
      <c r="H21" s="49">
        <f t="shared" si="3"/>
        <v>1834.5037196031662</v>
      </c>
      <c r="I21" s="49">
        <f t="shared" si="3"/>
        <v>65.240204133138022</v>
      </c>
      <c r="J21" s="49">
        <f t="shared" si="3"/>
        <v>911.07416080308656</v>
      </c>
      <c r="K21" s="49">
        <f t="shared" si="3"/>
        <v>1377.3841620930584</v>
      </c>
      <c r="L21" s="49">
        <f t="shared" si="3"/>
        <v>1909.3820110130496</v>
      </c>
      <c r="M21" s="49">
        <f t="shared" si="3"/>
        <v>2071.540536293051</v>
      </c>
      <c r="N21" s="70">
        <f>SUM(B21:M21)</f>
        <v>3046.6337290783936</v>
      </c>
      <c r="P21" s="3"/>
      <c r="Q21" s="3"/>
      <c r="R21" s="4"/>
      <c r="S21" s="4"/>
      <c r="T21" s="4"/>
      <c r="U21" s="4"/>
      <c r="V21" s="4"/>
      <c r="W21" s="4"/>
      <c r="X21" s="4"/>
      <c r="Y21" s="4"/>
      <c r="Z21" s="4"/>
      <c r="AA21" s="23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121" x14ac:dyDescent="0.2">
      <c r="N22" s="24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121" x14ac:dyDescent="0.2">
      <c r="B23" s="75"/>
      <c r="C23" s="30"/>
      <c r="D23" s="30"/>
      <c r="E23" s="30"/>
      <c r="F23" s="30"/>
      <c r="G23" s="30"/>
      <c r="H23" s="30"/>
      <c r="I23" s="31"/>
      <c r="J23" s="31"/>
      <c r="K23" s="31"/>
      <c r="L23" s="31"/>
      <c r="M23" s="31" t="s">
        <v>12</v>
      </c>
      <c r="N23" s="76">
        <f>ROUND(N21/N17,2)</f>
        <v>0.04</v>
      </c>
      <c r="O23" s="32"/>
      <c r="X23" s="30"/>
      <c r="Y23" s="30"/>
      <c r="Z23" s="30"/>
      <c r="AA23" s="33"/>
      <c r="AB23" s="33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121" x14ac:dyDescent="0.2">
      <c r="A24" s="30"/>
      <c r="B24" s="30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31" t="s">
        <v>23</v>
      </c>
      <c r="N24" s="79">
        <f>+N15/N17</f>
        <v>-1.5025762185461082</v>
      </c>
      <c r="O24" s="32"/>
      <c r="X24" s="30"/>
      <c r="Y24" s="30"/>
      <c r="Z24" s="30"/>
      <c r="AA24" s="33"/>
      <c r="AB24" s="33"/>
    </row>
    <row r="25" spans="1:121" x14ac:dyDescent="0.2">
      <c r="A25" s="30"/>
      <c r="B25" s="80"/>
      <c r="C25" s="80"/>
      <c r="D25" s="80"/>
      <c r="E25" s="80"/>
      <c r="F25" s="80"/>
      <c r="G25" s="80"/>
      <c r="H25" s="80"/>
      <c r="I25" s="80"/>
      <c r="J25" s="80"/>
      <c r="K25" s="31"/>
      <c r="L25" s="31"/>
      <c r="M25" s="54" t="s">
        <v>24</v>
      </c>
      <c r="N25" s="77">
        <f>-N24-N23</f>
        <v>1.4625762185461082</v>
      </c>
      <c r="O25" s="16"/>
      <c r="X25" s="30"/>
      <c r="Y25" s="30"/>
      <c r="Z25" s="30"/>
      <c r="AA25" s="34"/>
      <c r="AB25" s="34"/>
    </row>
    <row r="26" spans="1:121" x14ac:dyDescent="0.2">
      <c r="A26" s="30"/>
      <c r="B26" s="30"/>
      <c r="C26" s="30"/>
      <c r="D26" s="30"/>
      <c r="E26" s="30"/>
      <c r="F26" s="30"/>
      <c r="G26" s="30"/>
      <c r="H26" s="30"/>
      <c r="I26" s="31"/>
      <c r="J26" s="31"/>
      <c r="K26" s="31"/>
      <c r="L26" s="31"/>
      <c r="M26" s="31"/>
      <c r="N26" s="76"/>
      <c r="O26" s="35"/>
      <c r="X26" s="30"/>
      <c r="Y26" s="30"/>
      <c r="Z26" s="30"/>
      <c r="AA26" s="34"/>
      <c r="AB26" s="34"/>
    </row>
    <row r="27" spans="1:121" x14ac:dyDescent="0.2">
      <c r="A27" s="30"/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31" t="s">
        <v>25</v>
      </c>
      <c r="N27" s="76">
        <f>-'Gray''s Harbor CPA Eff. 1.1.2020'!H25</f>
        <v>1.7951414699990214</v>
      </c>
      <c r="O27" s="36"/>
      <c r="X27" s="30"/>
      <c r="Y27" s="30"/>
      <c r="Z27" s="30"/>
      <c r="AA27" s="34"/>
      <c r="AB27" s="34"/>
    </row>
    <row r="28" spans="1:121" x14ac:dyDescent="0.2">
      <c r="A28" s="30"/>
      <c r="B28" s="30"/>
      <c r="C28" s="30"/>
      <c r="D28" s="30"/>
      <c r="E28" s="30"/>
      <c r="F28" s="30"/>
      <c r="G28" s="30"/>
      <c r="I28" s="31"/>
      <c r="J28" s="31"/>
      <c r="K28" s="31"/>
      <c r="L28" s="31"/>
      <c r="M28" s="31" t="s">
        <v>14</v>
      </c>
      <c r="N28" s="76">
        <f>N25-N27</f>
        <v>-0.33256525145291316</v>
      </c>
      <c r="O28" s="36"/>
      <c r="P28" s="51">
        <f>N28/N27</f>
        <v>-0.18525851973833263</v>
      </c>
      <c r="Q28" s="23"/>
      <c r="R28" s="23"/>
      <c r="S28" s="23"/>
      <c r="T28" s="23"/>
      <c r="U28" s="23"/>
      <c r="V28" s="23"/>
      <c r="W28" s="23"/>
      <c r="X28" s="23"/>
      <c r="Z28" s="23"/>
    </row>
    <row r="29" spans="1:121" x14ac:dyDescent="0.2">
      <c r="A29" s="30"/>
      <c r="B29" s="30"/>
      <c r="C29" s="30"/>
      <c r="D29" s="30"/>
      <c r="E29" s="30"/>
      <c r="F29" s="30"/>
      <c r="G29" s="30"/>
      <c r="H29" s="37"/>
      <c r="I29" s="31"/>
      <c r="J29" s="31"/>
      <c r="K29" s="31"/>
      <c r="L29" s="31"/>
      <c r="M29" s="31" t="s">
        <v>19</v>
      </c>
      <c r="N29" s="78">
        <f>N28*N17</f>
        <v>-27743.590971956375</v>
      </c>
      <c r="O29" s="38"/>
      <c r="AA29" s="23"/>
    </row>
    <row r="30" spans="1:121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9"/>
      <c r="AB30" s="22"/>
    </row>
    <row r="31" spans="1:121" x14ac:dyDescent="0.2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"/>
      <c r="Z31" s="37"/>
      <c r="AA31" s="17"/>
      <c r="AB31" s="4"/>
    </row>
    <row r="32" spans="1:121" x14ac:dyDescent="0.2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2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7" x14ac:dyDescent="0.2">
      <c r="M33" s="3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7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1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3"/>
    </row>
    <row r="35" spans="2:27" x14ac:dyDescent="0.2">
      <c r="M35" s="37"/>
      <c r="N35" s="41"/>
    </row>
    <row r="36" spans="2:27" x14ac:dyDescent="0.2">
      <c r="M36" s="37"/>
      <c r="N36" s="15"/>
      <c r="Y36" s="46"/>
    </row>
    <row r="37" spans="2:27" x14ac:dyDescent="0.2">
      <c r="N37" s="22"/>
    </row>
    <row r="38" spans="2:27" x14ac:dyDescent="0.2">
      <c r="X38" s="47"/>
      <c r="Y38" s="47"/>
      <c r="Z38" s="47"/>
      <c r="AA38" s="15"/>
    </row>
    <row r="39" spans="2:27" x14ac:dyDescent="0.2">
      <c r="N39" s="42"/>
      <c r="X39" s="47"/>
      <c r="Y39" s="47"/>
      <c r="Z39" s="47"/>
      <c r="AA39" s="15"/>
    </row>
    <row r="40" spans="2:27" x14ac:dyDescent="0.2">
      <c r="X40" s="30"/>
      <c r="Y40" s="30"/>
      <c r="Z40" s="30"/>
      <c r="AA40" s="34"/>
    </row>
    <row r="43" spans="2:27" x14ac:dyDescent="0.2">
      <c r="AA43" s="23"/>
    </row>
    <row r="44" spans="2:27" x14ac:dyDescent="0.2">
      <c r="AA44" s="23"/>
    </row>
    <row r="45" spans="2:27" x14ac:dyDescent="0.2">
      <c r="AA45" s="23"/>
    </row>
    <row r="47" spans="2:27" x14ac:dyDescent="0.2">
      <c r="AA47" s="27"/>
    </row>
  </sheetData>
  <pageMargins left="0.75" right="0.25" top="1" bottom="1" header="0.5" footer="0.5"/>
  <pageSetup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DK46"/>
  <sheetViews>
    <sheetView showGridLines="0" tabSelected="1" view="pageBreakPreview" zoomScale="85" zoomScaleNormal="100" zoomScaleSheetLayoutView="85" workbookViewId="0">
      <selection activeCell="Q29" sqref="Q29"/>
    </sheetView>
  </sheetViews>
  <sheetFormatPr defaultColWidth="9.140625" defaultRowHeight="12.75" x14ac:dyDescent="0.2"/>
  <cols>
    <col min="1" max="1" width="33.7109375" style="5" customWidth="1"/>
    <col min="2" max="8" width="12.140625" style="5" customWidth="1"/>
    <col min="9" max="9" width="1" style="5" customWidth="1"/>
    <col min="10" max="10" width="7.7109375" style="5" customWidth="1"/>
    <col min="11" max="12" width="10.85546875" style="5" bestFit="1" customWidth="1"/>
    <col min="13" max="13" width="11.5703125" style="5" customWidth="1"/>
    <col min="14" max="14" width="11.85546875" style="5" bestFit="1" customWidth="1"/>
    <col min="15" max="15" width="13.42578125" style="5" customWidth="1"/>
    <col min="16" max="16" width="8" style="5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2" ht="14.25" customHeight="1" x14ac:dyDescent="0.25">
      <c r="A1" s="1" t="s">
        <v>10</v>
      </c>
    </row>
    <row r="2" spans="1:22" s="2" customFormat="1" ht="14.25" customHeight="1" x14ac:dyDescent="0.25">
      <c r="A2" s="1" t="s">
        <v>0</v>
      </c>
      <c r="P2" s="3"/>
      <c r="Q2" s="3"/>
      <c r="R2" s="4"/>
    </row>
    <row r="3" spans="1:22" s="2" customFormat="1" ht="14.25" customHeight="1" x14ac:dyDescent="0.25">
      <c r="A3" s="1" t="s">
        <v>8</v>
      </c>
      <c r="P3" s="3"/>
      <c r="Q3" s="3"/>
      <c r="R3" s="4"/>
    </row>
    <row r="4" spans="1:22" s="2" customFormat="1" ht="14.25" customHeight="1" x14ac:dyDescent="0.25">
      <c r="A4" s="1" t="s">
        <v>21</v>
      </c>
      <c r="P4" s="3"/>
      <c r="Q4" s="3"/>
      <c r="R4" s="4"/>
    </row>
    <row r="5" spans="1:22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2" s="7" customFormat="1" x14ac:dyDescent="0.2">
      <c r="B6" s="52">
        <v>43586</v>
      </c>
      <c r="C6" s="52">
        <f>+B6+31</f>
        <v>43617</v>
      </c>
      <c r="D6" s="52">
        <f>+C6+31</f>
        <v>43648</v>
      </c>
      <c r="E6" s="52">
        <f>+D6+31</f>
        <v>43679</v>
      </c>
      <c r="F6" s="52">
        <f>+E6+31</f>
        <v>43710</v>
      </c>
      <c r="G6" s="52">
        <f>+F6+31</f>
        <v>43741</v>
      </c>
      <c r="H6" s="53" t="s">
        <v>1</v>
      </c>
      <c r="J6" s="10"/>
      <c r="K6" s="10"/>
      <c r="L6" s="11"/>
      <c r="M6" s="11"/>
      <c r="N6" s="11"/>
      <c r="O6" s="11"/>
      <c r="P6" s="12"/>
      <c r="Q6" s="12"/>
      <c r="R6" s="12"/>
      <c r="S6" s="12"/>
      <c r="T6" s="12"/>
    </row>
    <row r="7" spans="1:22" s="7" customFormat="1" x14ac:dyDescent="0.2">
      <c r="B7" s="8"/>
      <c r="C7" s="8"/>
      <c r="D7" s="8"/>
      <c r="E7" s="8"/>
      <c r="F7" s="8"/>
      <c r="G7" s="8"/>
      <c r="H7" s="9"/>
      <c r="J7" s="10"/>
      <c r="K7" s="10"/>
      <c r="L7" s="11"/>
      <c r="M7" s="11"/>
      <c r="N7" s="11"/>
      <c r="O7" s="11"/>
      <c r="P7" s="12"/>
      <c r="Q7" s="12"/>
      <c r="R7" s="12"/>
      <c r="S7" s="12"/>
      <c r="T7" s="12"/>
    </row>
    <row r="8" spans="1:22" s="7" customFormat="1" x14ac:dyDescent="0.2">
      <c r="A8" s="13" t="s">
        <v>2</v>
      </c>
      <c r="B8" s="14"/>
      <c r="C8" s="14"/>
      <c r="D8" s="14"/>
      <c r="E8" s="14"/>
      <c r="F8" s="14"/>
      <c r="G8" s="14"/>
      <c r="H8" s="5"/>
      <c r="J8" s="10"/>
      <c r="K8" s="10"/>
      <c r="L8" s="11"/>
      <c r="M8" s="11"/>
      <c r="N8" s="11"/>
      <c r="O8" s="11"/>
      <c r="P8" s="12"/>
      <c r="Q8" s="12"/>
      <c r="R8" s="12"/>
      <c r="S8" s="12"/>
      <c r="T8" s="12"/>
    </row>
    <row r="9" spans="1:22" x14ac:dyDescent="0.2">
      <c r="A9" s="5" t="s">
        <v>3</v>
      </c>
      <c r="B9" s="64">
        <f>'[7]Gray''s Harbor Comm Credit'!B$9</f>
        <v>99.84999999999998</v>
      </c>
      <c r="C9" s="64">
        <f>'[7]Gray''s Harbor Comm Credit'!C$9</f>
        <v>85.190000000000026</v>
      </c>
      <c r="D9" s="64">
        <f>'[7]Gray''s Harbor Comm Credit'!D$9</f>
        <v>105.157</v>
      </c>
      <c r="E9" s="64">
        <f>'[7]Gray''s Harbor Comm Credit'!E$9</f>
        <v>102.15000000000002</v>
      </c>
      <c r="F9" s="64">
        <f>'[7]Gray''s Harbor Comm Credit'!F$9</f>
        <v>98.02</v>
      </c>
      <c r="G9" s="64">
        <f>'[7]Gray''s Harbor Comm Credit'!G$9</f>
        <v>107.8</v>
      </c>
      <c r="H9" s="41">
        <f>SUM(B9:G9)</f>
        <v>598.16700000000003</v>
      </c>
      <c r="J9" s="16"/>
      <c r="K9" s="16"/>
      <c r="L9" s="17"/>
      <c r="M9" s="18"/>
      <c r="N9" s="18"/>
      <c r="O9" s="18"/>
      <c r="P9" s="18"/>
      <c r="Q9" s="18"/>
      <c r="R9" s="18"/>
      <c r="S9" s="18"/>
      <c r="T9" s="18"/>
    </row>
    <row r="10" spans="1:22" x14ac:dyDescent="0.2">
      <c r="B10" s="20"/>
      <c r="C10" s="20"/>
      <c r="D10" s="20"/>
      <c r="E10" s="20"/>
      <c r="F10" s="20"/>
      <c r="G10" s="20"/>
      <c r="H10" s="19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7"/>
    </row>
    <row r="11" spans="1:22" x14ac:dyDescent="0.2">
      <c r="A11" s="13" t="s">
        <v>11</v>
      </c>
      <c r="J11" s="16"/>
      <c r="K11" s="16"/>
      <c r="L11" s="17"/>
      <c r="M11" s="18"/>
      <c r="N11" s="18"/>
      <c r="O11" s="18"/>
      <c r="P11" s="18"/>
      <c r="Q11" s="18"/>
      <c r="R11" s="18"/>
      <c r="S11" s="18"/>
      <c r="T11" s="18"/>
    </row>
    <row r="12" spans="1:22" x14ac:dyDescent="0.2">
      <c r="A12" s="5" t="s">
        <v>3</v>
      </c>
      <c r="B12" s="65">
        <f>'[7]Gray''s Harbor Comm Credit'!B$13</f>
        <v>-108.96530000000001</v>
      </c>
      <c r="C12" s="65">
        <f>'[7]Gray''s Harbor Comm Credit'!C$13</f>
        <v>-107.60559999999995</v>
      </c>
      <c r="D12" s="65">
        <f>'[7]Gray''s Harbor Comm Credit'!D$13</f>
        <v>-105.66559999999996</v>
      </c>
      <c r="E12" s="65">
        <f>'[7]Gray''s Harbor Comm Credit'!E$13</f>
        <v>-105.90089999999998</v>
      </c>
      <c r="F12" s="65">
        <f>'[7]Gray''s Harbor Comm Credit'!F$13</f>
        <v>-109.95339999999996</v>
      </c>
      <c r="G12" s="65">
        <f>'[7]Gray''s Harbor Comm Credit'!G$13</f>
        <v>-111.92589999999998</v>
      </c>
      <c r="H12" s="21"/>
      <c r="J12" s="16"/>
      <c r="K12" s="16"/>
      <c r="L12" s="17"/>
      <c r="M12" s="18"/>
      <c r="N12" s="18"/>
      <c r="O12" s="18"/>
      <c r="P12" s="18"/>
      <c r="Q12" s="18"/>
      <c r="R12" s="18"/>
      <c r="S12" s="18"/>
      <c r="T12" s="18"/>
    </row>
    <row r="13" spans="1:22" x14ac:dyDescent="0.2">
      <c r="J13" s="3"/>
      <c r="K13" s="3"/>
      <c r="L13" s="4"/>
    </row>
    <row r="14" spans="1:22" x14ac:dyDescent="0.2">
      <c r="A14" s="13" t="s">
        <v>4</v>
      </c>
      <c r="B14" s="22"/>
      <c r="C14" s="22"/>
      <c r="D14" s="22"/>
      <c r="E14" s="22"/>
      <c r="F14" s="22"/>
      <c r="G14" s="22"/>
      <c r="J14" s="3"/>
      <c r="K14" s="3"/>
      <c r="L14" s="17"/>
    </row>
    <row r="15" spans="1:22" x14ac:dyDescent="0.2">
      <c r="A15" s="5" t="s">
        <v>3</v>
      </c>
      <c r="B15" s="45">
        <f t="shared" ref="B15:G15" si="0">B9*B12</f>
        <v>-10880.185205</v>
      </c>
      <c r="C15" s="45">
        <f t="shared" si="0"/>
        <v>-9166.9210639999983</v>
      </c>
      <c r="D15" s="45">
        <f t="shared" si="0"/>
        <v>-11111.477499199995</v>
      </c>
      <c r="E15" s="45">
        <f t="shared" si="0"/>
        <v>-10817.776935</v>
      </c>
      <c r="F15" s="45">
        <f t="shared" si="0"/>
        <v>-10777.632267999996</v>
      </c>
      <c r="G15" s="45">
        <f t="shared" si="0"/>
        <v>-12065.612019999999</v>
      </c>
      <c r="H15" s="43">
        <f>SUM(B15:G15)</f>
        <v>-64819.604991199987</v>
      </c>
      <c r="J15" s="3"/>
      <c r="K15" s="3"/>
      <c r="L15" s="4"/>
      <c r="M15" s="4"/>
      <c r="N15" s="4"/>
      <c r="O15" s="4"/>
      <c r="P15" s="4"/>
      <c r="Q15" s="4"/>
      <c r="R15" s="4"/>
      <c r="S15" s="4"/>
      <c r="T15" s="4"/>
      <c r="U15" s="23"/>
    </row>
    <row r="16" spans="1:22" x14ac:dyDescent="0.2">
      <c r="H16" s="24"/>
      <c r="J16" s="3"/>
      <c r="K16" s="3"/>
      <c r="L16" s="4"/>
      <c r="V16" s="50"/>
    </row>
    <row r="17" spans="1:115" x14ac:dyDescent="0.2">
      <c r="A17" s="25" t="s">
        <v>5</v>
      </c>
      <c r="B17" s="63">
        <f>'[7]Gray''s Harbor Comm Credit'!B$18</f>
        <v>6760</v>
      </c>
      <c r="C17" s="63">
        <f>'[7]Gray''s Harbor Comm Credit'!C$18</f>
        <v>6789</v>
      </c>
      <c r="D17" s="63">
        <f>'[7]Gray''s Harbor Comm Credit'!D$18</f>
        <v>6851</v>
      </c>
      <c r="E17" s="63">
        <f>'[7]Gray''s Harbor Comm Credit'!E$18</f>
        <v>6843</v>
      </c>
      <c r="F17" s="63">
        <f>'[7]Gray''s Harbor Comm Credit'!F$18</f>
        <v>6829</v>
      </c>
      <c r="G17" s="63">
        <f>'[7]Gray''s Harbor Comm Credit'!G$18</f>
        <v>6820</v>
      </c>
      <c r="H17" s="44">
        <f>SUM(B17:G17)</f>
        <v>40892</v>
      </c>
      <c r="J17" s="3"/>
      <c r="M17" s="23"/>
      <c r="N17" s="23"/>
      <c r="O17" s="23"/>
      <c r="P17" s="23"/>
      <c r="Q17" s="23"/>
      <c r="R17" s="23"/>
      <c r="S17" s="23"/>
      <c r="T17" s="23"/>
      <c r="U17" s="23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</row>
    <row r="18" spans="1:115" x14ac:dyDescent="0.2">
      <c r="H18" s="24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115" x14ac:dyDescent="0.2">
      <c r="A19" s="5" t="s">
        <v>6</v>
      </c>
      <c r="B19" s="29">
        <f>IFERROR(B15/B17,0)</f>
        <v>-1.6094948528106507</v>
      </c>
      <c r="C19" s="29">
        <f>IFERROR(C15/C17,0)</f>
        <v>-1.3502608725880099</v>
      </c>
      <c r="D19" s="29">
        <f>IFERROR(D15/D17,0)</f>
        <v>-1.6218767332068305</v>
      </c>
      <c r="E19" s="29">
        <f>IFERROR(E15/E17,0)</f>
        <v>-1.5808529789565979</v>
      </c>
      <c r="F19" s="29">
        <f>IFERROR(F15/F17,0)</f>
        <v>-1.5782152977009805</v>
      </c>
      <c r="G19" s="29">
        <f t="shared" ref="G19" si="1">IFERROR(G15/G17,0)</f>
        <v>-1.769151322580645</v>
      </c>
      <c r="H19" s="28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115" x14ac:dyDescent="0.2">
      <c r="A20" s="5" t="s">
        <v>7</v>
      </c>
      <c r="B20" s="68">
        <f>'Gray''s Harbor CPA Eff. 7.1.19'!$D$20</f>
        <v>-0.89695244354708137</v>
      </c>
      <c r="C20" s="68">
        <f>'Gray''s Harbor CPA Eff. 7.1.19'!$D$20</f>
        <v>-0.89695244354708137</v>
      </c>
      <c r="D20" s="68">
        <f>'Gray''s Harbor CPA Eff. 7.1.19'!$H$24</f>
        <v>-1.3035280357704302</v>
      </c>
      <c r="E20" s="68">
        <f>'Gray''s Harbor CPA Eff. 7.1.19'!$H$24</f>
        <v>-1.3035280357704302</v>
      </c>
      <c r="F20" s="68">
        <f>'Gray''s Harbor CPA Eff. 7.1.19'!$H$24</f>
        <v>-1.3035280357704302</v>
      </c>
      <c r="G20" s="68">
        <f>'Gray''s Harbor CPA Eff. 7.1.19'!$H$24</f>
        <v>-1.3035280357704302</v>
      </c>
      <c r="H20" s="56"/>
      <c r="J20" s="66"/>
      <c r="K20" s="27"/>
      <c r="L20" s="27"/>
      <c r="M20" s="27"/>
      <c r="N20" s="27"/>
      <c r="O20" s="27"/>
      <c r="P20" s="27"/>
      <c r="Q20" s="27"/>
      <c r="R20" s="27"/>
      <c r="S20" s="27"/>
      <c r="T20" s="27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115" x14ac:dyDescent="0.2">
      <c r="A21" s="48" t="s">
        <v>9</v>
      </c>
      <c r="B21" s="49">
        <f>+(B19-B20)*B17</f>
        <v>-4816.7866866217291</v>
      </c>
      <c r="C21" s="49">
        <f t="shared" ref="C21:G21" si="2">+(C19-C20)*C17</f>
        <v>-3077.5109247588634</v>
      </c>
      <c r="D21" s="49">
        <f t="shared" si="2"/>
        <v>-2181.006926136778</v>
      </c>
      <c r="E21" s="49">
        <f t="shared" si="2"/>
        <v>-1897.7345862229458</v>
      </c>
      <c r="F21" s="49">
        <f t="shared" si="2"/>
        <v>-1875.8393117237279</v>
      </c>
      <c r="G21" s="49">
        <f t="shared" si="2"/>
        <v>-3175.5508160456652</v>
      </c>
      <c r="H21" s="43">
        <f>SUM(B21:G21)</f>
        <v>-17024.429251509711</v>
      </c>
      <c r="J21" s="3"/>
      <c r="K21" s="3"/>
      <c r="L21" s="4"/>
      <c r="M21" s="4"/>
      <c r="N21" s="4"/>
      <c r="O21" s="4"/>
      <c r="P21" s="4"/>
      <c r="Q21" s="4"/>
      <c r="R21" s="4"/>
      <c r="S21" s="4"/>
      <c r="T21" s="4"/>
      <c r="U21" s="23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115" x14ac:dyDescent="0.2">
      <c r="K22" s="24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</row>
    <row r="23" spans="1:115" x14ac:dyDescent="0.2">
      <c r="A23" s="30"/>
      <c r="B23" s="30"/>
      <c r="C23" s="30"/>
      <c r="D23" s="30"/>
      <c r="E23" s="30"/>
      <c r="F23" s="31"/>
      <c r="G23" s="31" t="s">
        <v>12</v>
      </c>
      <c r="H23" s="60">
        <f>ROUND(H21/H17,2)/2</f>
        <v>-0.21</v>
      </c>
      <c r="L23" s="32"/>
      <c r="M23" s="62"/>
      <c r="N23" s="62"/>
      <c r="O23" s="62"/>
      <c r="P23" s="62"/>
      <c r="Q23" s="62"/>
      <c r="R23" s="62"/>
      <c r="S23" s="62"/>
      <c r="T23" s="62"/>
      <c r="U23" s="30"/>
      <c r="V23" s="30"/>
      <c r="W23" s="30"/>
      <c r="X23" s="33"/>
      <c r="Y23" s="33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</row>
    <row r="24" spans="1:115" x14ac:dyDescent="0.2">
      <c r="A24" s="57"/>
      <c r="B24" s="30"/>
      <c r="C24" s="31"/>
      <c r="D24" s="31"/>
      <c r="E24" s="31"/>
      <c r="F24" s="31"/>
      <c r="G24" s="31" t="s">
        <v>13</v>
      </c>
      <c r="H24" s="60">
        <f>SUM(B15:G15)/SUM(B17:G17)</f>
        <v>-1.5851414699990214</v>
      </c>
      <c r="I24" s="32"/>
      <c r="R24" s="30"/>
      <c r="S24" s="30"/>
      <c r="T24" s="30"/>
      <c r="U24" s="33"/>
      <c r="V24" s="33"/>
    </row>
    <row r="25" spans="1:115" x14ac:dyDescent="0.2">
      <c r="A25" s="59"/>
      <c r="B25" s="30"/>
      <c r="C25" s="31"/>
      <c r="D25" s="31"/>
      <c r="E25" s="31"/>
      <c r="F25" s="31"/>
      <c r="G25" s="54" t="s">
        <v>15</v>
      </c>
      <c r="H25" s="61">
        <f>+H24+H23</f>
        <v>-1.7951414699990214</v>
      </c>
      <c r="I25" s="16"/>
      <c r="R25" s="30"/>
      <c r="S25" s="30"/>
      <c r="T25" s="30"/>
      <c r="U25" s="34"/>
      <c r="V25" s="34"/>
    </row>
    <row r="26" spans="1:115" x14ac:dyDescent="0.2">
      <c r="A26" s="59"/>
      <c r="B26" s="30"/>
      <c r="C26" s="31"/>
      <c r="D26" s="31"/>
      <c r="E26" s="31"/>
      <c r="F26" s="31"/>
      <c r="G26" s="31"/>
      <c r="H26" s="60"/>
      <c r="I26" s="35"/>
      <c r="R26" s="30"/>
      <c r="S26" s="30"/>
      <c r="T26" s="30"/>
      <c r="U26" s="34"/>
      <c r="V26" s="34"/>
    </row>
    <row r="27" spans="1:115" x14ac:dyDescent="0.2">
      <c r="A27" s="55"/>
      <c r="C27" s="31"/>
      <c r="D27" s="31"/>
      <c r="E27" s="31"/>
      <c r="F27" s="31"/>
      <c r="G27" s="31" t="s">
        <v>16</v>
      </c>
      <c r="H27" s="67">
        <f>'Gray''s Harbor CPA Eff. 7.1.19'!H26</f>
        <v>-2.2052125393132873</v>
      </c>
      <c r="I27" s="36"/>
      <c r="K27" s="23"/>
      <c r="L27" s="23"/>
      <c r="M27" s="23"/>
      <c r="N27" s="23"/>
      <c r="O27" s="23"/>
      <c r="P27" s="23"/>
      <c r="Q27" s="23"/>
      <c r="R27" s="23"/>
      <c r="T27" s="23"/>
    </row>
    <row r="28" spans="1:115" x14ac:dyDescent="0.2">
      <c r="A28" s="37"/>
      <c r="B28" s="37"/>
      <c r="C28" s="31"/>
      <c r="D28" s="31"/>
      <c r="E28" s="31"/>
      <c r="F28" s="31"/>
      <c r="G28" s="31" t="s">
        <v>14</v>
      </c>
      <c r="H28" s="60">
        <f>H27-H25</f>
        <v>-0.41007106931426596</v>
      </c>
      <c r="I28" s="36"/>
      <c r="J28" s="51">
        <f>H28/H27</f>
        <v>0.18595534988294773</v>
      </c>
      <c r="U28" s="23"/>
    </row>
    <row r="29" spans="1:115" x14ac:dyDescent="0.2">
      <c r="A29" s="37"/>
      <c r="B29" s="37"/>
      <c r="C29" s="37"/>
      <c r="D29" s="37"/>
      <c r="E29" s="37"/>
      <c r="F29" s="31"/>
      <c r="G29" s="31" t="s">
        <v>17</v>
      </c>
      <c r="H29" s="59">
        <f>H28*H17</f>
        <v>-16768.626166398964</v>
      </c>
      <c r="I29" s="38"/>
      <c r="K29" s="22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9"/>
      <c r="Y29" s="22"/>
    </row>
    <row r="30" spans="1:115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"/>
      <c r="W30" s="37"/>
      <c r="X30" s="17"/>
      <c r="Y30" s="4"/>
    </row>
    <row r="31" spans="1:115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23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115" x14ac:dyDescent="0.2">
      <c r="M32" s="3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7" x14ac:dyDescent="0.2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1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23"/>
    </row>
    <row r="34" spans="2:27" x14ac:dyDescent="0.2">
      <c r="M34" s="37"/>
      <c r="N34" s="41"/>
    </row>
    <row r="35" spans="2:27" x14ac:dyDescent="0.2">
      <c r="M35" s="37"/>
      <c r="N35" s="15"/>
      <c r="Y35" s="46"/>
    </row>
    <row r="36" spans="2:27" x14ac:dyDescent="0.2">
      <c r="N36" s="22"/>
    </row>
    <row r="37" spans="2:27" x14ac:dyDescent="0.2">
      <c r="X37" s="47"/>
      <c r="Y37" s="47"/>
      <c r="Z37" s="47"/>
      <c r="AA37" s="15"/>
    </row>
    <row r="38" spans="2:27" x14ac:dyDescent="0.2">
      <c r="N38" s="42"/>
      <c r="X38" s="47"/>
      <c r="Y38" s="47"/>
      <c r="Z38" s="47"/>
      <c r="AA38" s="15"/>
    </row>
    <row r="39" spans="2:27" x14ac:dyDescent="0.2">
      <c r="X39" s="30"/>
      <c r="Y39" s="30"/>
      <c r="Z39" s="30"/>
      <c r="AA39" s="34"/>
    </row>
    <row r="42" spans="2:27" x14ac:dyDescent="0.2">
      <c r="AA42" s="23"/>
    </row>
    <row r="43" spans="2:27" x14ac:dyDescent="0.2">
      <c r="AA43" s="23"/>
    </row>
    <row r="44" spans="2:27" x14ac:dyDescent="0.2">
      <c r="AA44" s="23"/>
    </row>
    <row r="46" spans="2:27" x14ac:dyDescent="0.2">
      <c r="AA46" s="27"/>
    </row>
  </sheetData>
  <pageMargins left="0.75" right="0.25" top="1" bottom="1" header="0.5" footer="0.5"/>
  <pageSetup scale="9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DK47"/>
  <sheetViews>
    <sheetView showGridLines="0" tabSelected="1" view="pageBreakPreview" zoomScale="85" zoomScaleNormal="100" zoomScaleSheetLayoutView="85" workbookViewId="0">
      <selection activeCell="Q29" sqref="Q29"/>
    </sheetView>
  </sheetViews>
  <sheetFormatPr defaultColWidth="9.140625" defaultRowHeight="12.75" x14ac:dyDescent="0.2"/>
  <cols>
    <col min="1" max="1" width="33.7109375" style="5" customWidth="1"/>
    <col min="2" max="8" width="12.140625" style="5" customWidth="1"/>
    <col min="9" max="9" width="1" style="5" customWidth="1"/>
    <col min="10" max="10" width="7.7109375" style="5" customWidth="1"/>
    <col min="11" max="12" width="10.85546875" style="5" bestFit="1" customWidth="1"/>
    <col min="13" max="13" width="11.5703125" style="5" customWidth="1"/>
    <col min="14" max="14" width="11.85546875" style="5" bestFit="1" customWidth="1"/>
    <col min="15" max="15" width="13.42578125" style="5" customWidth="1"/>
    <col min="16" max="16" width="8" style="5" customWidth="1"/>
    <col min="17" max="18" width="9.5703125" style="5" customWidth="1"/>
    <col min="19" max="25" width="9.140625" style="5" customWidth="1"/>
    <col min="26" max="26" width="9.140625" style="5"/>
    <col min="27" max="27" width="11.28515625" style="5" bestFit="1" customWidth="1"/>
    <col min="28" max="32" width="9.140625" style="5"/>
    <col min="33" max="33" width="9.85546875" style="5" bestFit="1" customWidth="1"/>
    <col min="34" max="34" width="9.28515625" style="5" bestFit="1" customWidth="1"/>
    <col min="35" max="35" width="9.85546875" style="5" bestFit="1" customWidth="1"/>
    <col min="36" max="36" width="9.28515625" style="5" bestFit="1" customWidth="1"/>
    <col min="37" max="37" width="9.85546875" style="5" bestFit="1" customWidth="1"/>
    <col min="38" max="38" width="9.28515625" style="5" bestFit="1" customWidth="1"/>
    <col min="39" max="39" width="9.85546875" style="5" bestFit="1" customWidth="1"/>
    <col min="40" max="40" width="9.140625" style="5"/>
    <col min="41" max="41" width="9.85546875" style="5" bestFit="1" customWidth="1"/>
    <col min="42" max="42" width="0" style="5" hidden="1" customWidth="1"/>
    <col min="43" max="43" width="9.85546875" style="5" hidden="1" customWidth="1"/>
    <col min="44" max="44" width="0" style="5" hidden="1" customWidth="1"/>
    <col min="45" max="45" width="9.85546875" style="5" hidden="1" customWidth="1"/>
    <col min="46" max="46" width="0" style="5" hidden="1" customWidth="1"/>
    <col min="47" max="47" width="9.85546875" style="5" hidden="1" customWidth="1"/>
    <col min="48" max="52" width="0" style="5" hidden="1" customWidth="1"/>
    <col min="53" max="57" width="9.140625" style="5"/>
    <col min="58" max="61" width="0" style="5" hidden="1" customWidth="1"/>
    <col min="62" max="16384" width="9.140625" style="5"/>
  </cols>
  <sheetData>
    <row r="1" spans="1:22" ht="14.25" customHeight="1" x14ac:dyDescent="0.25">
      <c r="A1" s="1" t="s">
        <v>10</v>
      </c>
    </row>
    <row r="2" spans="1:22" s="2" customFormat="1" ht="14.25" customHeight="1" x14ac:dyDescent="0.25">
      <c r="A2" s="1" t="s">
        <v>0</v>
      </c>
      <c r="P2" s="3"/>
      <c r="Q2" s="3"/>
      <c r="R2" s="4"/>
    </row>
    <row r="3" spans="1:22" s="2" customFormat="1" ht="14.25" customHeight="1" x14ac:dyDescent="0.25">
      <c r="A3" s="1" t="s">
        <v>8</v>
      </c>
      <c r="P3" s="3"/>
      <c r="Q3" s="3"/>
      <c r="R3" s="4"/>
    </row>
    <row r="4" spans="1:22" s="2" customFormat="1" ht="14.25" customHeight="1" x14ac:dyDescent="0.25">
      <c r="A4" s="1" t="s">
        <v>18</v>
      </c>
      <c r="P4" s="3"/>
      <c r="Q4" s="3"/>
      <c r="R4" s="4"/>
    </row>
    <row r="5" spans="1:22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P5" s="3"/>
      <c r="Q5" s="3"/>
      <c r="R5" s="4"/>
    </row>
    <row r="6" spans="1:22" s="7" customFormat="1" x14ac:dyDescent="0.2">
      <c r="B6" s="52">
        <v>43586</v>
      </c>
      <c r="C6" s="52">
        <f>+B6+31</f>
        <v>43617</v>
      </c>
      <c r="D6" s="52">
        <f>+C6+31</f>
        <v>43648</v>
      </c>
      <c r="E6" s="52">
        <f>+D6+31</f>
        <v>43679</v>
      </c>
      <c r="F6" s="52">
        <f>+E6+31</f>
        <v>43710</v>
      </c>
      <c r="G6" s="52">
        <f>+F6+31</f>
        <v>43741</v>
      </c>
      <c r="H6" s="53" t="s">
        <v>1</v>
      </c>
      <c r="J6" s="10"/>
      <c r="K6" s="10"/>
      <c r="L6" s="11"/>
      <c r="M6" s="11"/>
      <c r="N6" s="11"/>
      <c r="O6" s="11"/>
      <c r="P6" s="12"/>
      <c r="Q6" s="12"/>
      <c r="R6" s="12"/>
      <c r="S6" s="12"/>
      <c r="T6" s="12"/>
    </row>
    <row r="7" spans="1:22" s="7" customFormat="1" x14ac:dyDescent="0.2">
      <c r="B7" s="8"/>
      <c r="C7" s="8"/>
      <c r="D7" s="8"/>
      <c r="E7" s="8"/>
      <c r="F7" s="8"/>
      <c r="G7" s="8"/>
      <c r="H7" s="9"/>
      <c r="J7" s="10"/>
      <c r="K7" s="10"/>
      <c r="L7" s="11"/>
      <c r="M7" s="11"/>
      <c r="N7" s="11"/>
      <c r="O7" s="11"/>
      <c r="P7" s="12"/>
      <c r="Q7" s="12"/>
      <c r="R7" s="12"/>
      <c r="S7" s="12"/>
      <c r="T7" s="12"/>
    </row>
    <row r="8" spans="1:22" s="7" customFormat="1" x14ac:dyDescent="0.2">
      <c r="A8" s="13" t="s">
        <v>2</v>
      </c>
      <c r="B8" s="14"/>
      <c r="C8" s="14"/>
      <c r="D8" s="14"/>
      <c r="E8" s="14"/>
      <c r="F8" s="14"/>
      <c r="G8" s="14"/>
      <c r="H8" s="5"/>
      <c r="J8" s="10"/>
      <c r="K8" s="10"/>
      <c r="L8" s="11"/>
      <c r="M8" s="11"/>
      <c r="N8" s="11"/>
      <c r="O8" s="11"/>
      <c r="P8" s="12"/>
      <c r="Q8" s="12"/>
      <c r="R8" s="12"/>
      <c r="S8" s="12"/>
      <c r="T8" s="12"/>
    </row>
    <row r="9" spans="1:22" x14ac:dyDescent="0.2">
      <c r="A9" s="5" t="s">
        <v>3</v>
      </c>
      <c r="B9" s="64">
        <f>+'[8]Gray''s Harbor Comm Credit'!B9</f>
        <v>97.350000000000023</v>
      </c>
      <c r="C9" s="64">
        <f>+'[8]Gray''s Harbor Comm Credit'!C9</f>
        <v>102.03000000000002</v>
      </c>
      <c r="D9" s="64">
        <f>+'[8]Gray''s Harbor Comm Credit'!D9</f>
        <v>109.55</v>
      </c>
      <c r="E9" s="64">
        <f>+'[8]Gray''s Harbor Comm Credit'!E9</f>
        <v>83.829999999999984</v>
      </c>
      <c r="F9" s="64">
        <f>+'[8]Gray''s Harbor Comm Credit'!F9</f>
        <v>88.08</v>
      </c>
      <c r="G9" s="64">
        <f>+'[8]Gray''s Harbor Comm Credit'!G9</f>
        <v>95.649999999999991</v>
      </c>
      <c r="H9" s="41">
        <f>SUM(B9:G9)</f>
        <v>576.49</v>
      </c>
      <c r="J9" s="16"/>
      <c r="K9" s="16"/>
      <c r="L9" s="17"/>
      <c r="M9" s="18"/>
      <c r="N9" s="18"/>
      <c r="O9" s="18"/>
      <c r="P9" s="18"/>
      <c r="Q9" s="18"/>
      <c r="R9" s="18"/>
      <c r="S9" s="18"/>
      <c r="T9" s="18"/>
    </row>
    <row r="10" spans="1:22" x14ac:dyDescent="0.2">
      <c r="B10" s="20"/>
      <c r="C10" s="20"/>
      <c r="D10" s="20"/>
      <c r="E10" s="20"/>
      <c r="F10" s="20"/>
      <c r="G10" s="20"/>
      <c r="H10" s="19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7"/>
    </row>
    <row r="11" spans="1:22" x14ac:dyDescent="0.2">
      <c r="A11" s="13" t="s">
        <v>11</v>
      </c>
      <c r="J11" s="16"/>
      <c r="K11" s="16"/>
      <c r="L11" s="17"/>
      <c r="M11" s="18"/>
      <c r="N11" s="18"/>
      <c r="O11" s="18"/>
      <c r="P11" s="18"/>
      <c r="Q11" s="18"/>
      <c r="R11" s="18"/>
      <c r="S11" s="18"/>
      <c r="T11" s="18"/>
    </row>
    <row r="12" spans="1:22" x14ac:dyDescent="0.2">
      <c r="A12" s="5" t="s">
        <v>3</v>
      </c>
      <c r="B12" s="65">
        <f>+'[8]Gray''s Harbor Comm Credit'!B13</f>
        <v>-75.002049999999983</v>
      </c>
      <c r="C12" s="65">
        <f>+'[8]Gray''s Harbor Comm Credit'!C13</f>
        <v>-79.117449999999991</v>
      </c>
      <c r="D12" s="65">
        <f>+'[8]Gray''s Harbor Comm Credit'!D13</f>
        <v>-87.291549999999987</v>
      </c>
      <c r="E12" s="65">
        <f>+'[8]Gray''s Harbor Comm Credit'!E13</f>
        <v>-98.354200000000006</v>
      </c>
      <c r="F12" s="65">
        <f>+'[8]Gray''s Harbor Comm Credit'!F13</f>
        <v>-100.63680000000001</v>
      </c>
      <c r="G12" s="65">
        <f>+'[8]Gray''s Harbor Comm Credit'!G13</f>
        <v>-106.56739999999996</v>
      </c>
      <c r="H12" s="21"/>
      <c r="J12" s="16"/>
      <c r="K12" s="16"/>
      <c r="L12" s="17"/>
      <c r="M12" s="18"/>
      <c r="N12" s="18"/>
      <c r="O12" s="18"/>
      <c r="P12" s="18"/>
      <c r="Q12" s="18"/>
      <c r="R12" s="18"/>
      <c r="S12" s="18"/>
      <c r="T12" s="18"/>
    </row>
    <row r="13" spans="1:22" x14ac:dyDescent="0.2">
      <c r="J13" s="3"/>
      <c r="K13" s="3"/>
      <c r="L13" s="4"/>
    </row>
    <row r="14" spans="1:22" x14ac:dyDescent="0.2">
      <c r="A14" s="13" t="s">
        <v>4</v>
      </c>
      <c r="B14" s="22"/>
      <c r="C14" s="22"/>
      <c r="D14" s="22"/>
      <c r="E14" s="22"/>
      <c r="F14" s="22"/>
      <c r="G14" s="22"/>
      <c r="J14" s="3"/>
      <c r="K14" s="3"/>
      <c r="L14" s="17"/>
    </row>
    <row r="15" spans="1:22" x14ac:dyDescent="0.2">
      <c r="A15" s="5" t="s">
        <v>3</v>
      </c>
      <c r="B15" s="45">
        <f t="shared" ref="B15:G15" si="0">B9*B12</f>
        <v>-7301.4495674999998</v>
      </c>
      <c r="C15" s="45">
        <f t="shared" si="0"/>
        <v>-8072.3534235000006</v>
      </c>
      <c r="D15" s="45">
        <f t="shared" si="0"/>
        <v>-9562.7893024999976</v>
      </c>
      <c r="E15" s="45">
        <f t="shared" si="0"/>
        <v>-8245.0325859999994</v>
      </c>
      <c r="F15" s="45">
        <f t="shared" si="0"/>
        <v>-8864.089344</v>
      </c>
      <c r="G15" s="45">
        <f t="shared" si="0"/>
        <v>-10193.171809999996</v>
      </c>
      <c r="H15" s="43">
        <f>SUM(B15:G15)</f>
        <v>-52238.886033499992</v>
      </c>
      <c r="J15" s="3"/>
      <c r="K15" s="3"/>
      <c r="L15" s="4"/>
      <c r="M15" s="4"/>
      <c r="N15" s="4"/>
      <c r="O15" s="4"/>
      <c r="P15" s="4"/>
      <c r="Q15" s="4"/>
      <c r="R15" s="4"/>
      <c r="S15" s="4"/>
      <c r="T15" s="4"/>
      <c r="U15" s="23"/>
    </row>
    <row r="16" spans="1:22" x14ac:dyDescent="0.2">
      <c r="H16" s="24"/>
      <c r="J16" s="3"/>
      <c r="K16" s="3"/>
      <c r="L16" s="4"/>
      <c r="V16" s="50"/>
    </row>
    <row r="17" spans="1:115" x14ac:dyDescent="0.2">
      <c r="A17" s="25" t="s">
        <v>5</v>
      </c>
      <c r="B17" s="63">
        <f>+'[8]Gray''s Harbor Comm Credit'!B18</f>
        <v>6690</v>
      </c>
      <c r="C17" s="63">
        <f>+'[8]Gray''s Harbor Comm Credit'!C18</f>
        <v>6670</v>
      </c>
      <c r="D17" s="63">
        <f>+'[8]Gray''s Harbor Comm Credit'!D18</f>
        <v>6659</v>
      </c>
      <c r="E17" s="63">
        <f>+'[8]Gray''s Harbor Comm Credit'!E18</f>
        <v>6646</v>
      </c>
      <c r="F17" s="63">
        <f>+'[8]Gray''s Harbor Comm Credit'!F18</f>
        <v>6686</v>
      </c>
      <c r="G17" s="63">
        <f>+'[8]Gray''s Harbor Comm Credit'!G18</f>
        <v>6724</v>
      </c>
      <c r="H17" s="44">
        <f>SUM(B17:G17)</f>
        <v>40075</v>
      </c>
      <c r="J17" s="3"/>
      <c r="M17" s="23"/>
      <c r="N17" s="23"/>
      <c r="O17" s="23"/>
      <c r="P17" s="23"/>
      <c r="Q17" s="23"/>
      <c r="R17" s="23"/>
      <c r="S17" s="23"/>
      <c r="T17" s="23"/>
      <c r="U17" s="23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</row>
    <row r="18" spans="1:115" x14ac:dyDescent="0.2">
      <c r="H18" s="24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115" x14ac:dyDescent="0.2">
      <c r="A19" s="5" t="s">
        <v>6</v>
      </c>
      <c r="B19" s="29">
        <f>IFERROR(B15/B17,0)</f>
        <v>-1.0913975437219732</v>
      </c>
      <c r="C19" s="29">
        <f>IFERROR(C15/C17,0)</f>
        <v>-1.21024788958021</v>
      </c>
      <c r="D19" s="29">
        <f>IFERROR(D15/D17,0)</f>
        <v>-1.4360698757320915</v>
      </c>
      <c r="E19" s="29">
        <f>IFERROR(E15/E17,0)</f>
        <v>-1.2406007502256995</v>
      </c>
      <c r="F19" s="29">
        <f>IFERROR(F15/F17,0)</f>
        <v>-1.3257686724498954</v>
      </c>
      <c r="G19" s="29">
        <f t="shared" ref="G19" si="1">IFERROR(G15/G17,0)</f>
        <v>-1.5159386986912546</v>
      </c>
      <c r="H19" s="28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115" x14ac:dyDescent="0.2">
      <c r="A20" s="5" t="s">
        <v>7</v>
      </c>
      <c r="B20" s="68">
        <f>+'[9]Gray''s Harbor Comm Credit'!$N$24</f>
        <v>-0.74251571007488304</v>
      </c>
      <c r="C20" s="68">
        <f>+'[9]Gray''s Harbor Comm Credit'!$N$24</f>
        <v>-0.74251571007488304</v>
      </c>
      <c r="D20" s="68">
        <f>+'[10]Gray''s Harbor Comm Credit'!$H$24</f>
        <v>-0.89695244354708137</v>
      </c>
      <c r="E20" s="68">
        <f>+'[10]Gray''s Harbor Comm Credit'!$H$24</f>
        <v>-0.89695244354708137</v>
      </c>
      <c r="F20" s="68">
        <f>+'[10]Gray''s Harbor Comm Credit'!$H$24</f>
        <v>-0.89695244354708137</v>
      </c>
      <c r="G20" s="68">
        <f>+'[10]Gray''s Harbor Comm Credit'!$H$24</f>
        <v>-0.89695244354708137</v>
      </c>
      <c r="H20" s="56"/>
      <c r="J20" s="66"/>
      <c r="K20" s="27"/>
      <c r="L20" s="27"/>
      <c r="M20" s="27"/>
      <c r="N20" s="27"/>
      <c r="O20" s="27"/>
      <c r="P20" s="27"/>
      <c r="Q20" s="27"/>
      <c r="R20" s="27"/>
      <c r="S20" s="27"/>
      <c r="T20" s="27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115" x14ac:dyDescent="0.2">
      <c r="A21" s="48" t="s">
        <v>9</v>
      </c>
      <c r="B21" s="49">
        <f>+(B19-B20)*B17</f>
        <v>-2334.0194670990331</v>
      </c>
      <c r="C21" s="49">
        <f t="shared" ref="C21:G21" si="2">+(C19-C20)*C17</f>
        <v>-3119.7736373005309</v>
      </c>
      <c r="D21" s="49">
        <f t="shared" si="2"/>
        <v>-3589.9829809199828</v>
      </c>
      <c r="E21" s="49">
        <f t="shared" si="2"/>
        <v>-2283.8866461860962</v>
      </c>
      <c r="F21" s="49">
        <f t="shared" si="2"/>
        <v>-2867.0653064442145</v>
      </c>
      <c r="G21" s="49">
        <f t="shared" si="2"/>
        <v>-4162.0635795894214</v>
      </c>
      <c r="H21" s="43">
        <f>SUM(B21:G21)</f>
        <v>-18356.791617539278</v>
      </c>
      <c r="J21" s="3"/>
      <c r="K21" s="3"/>
      <c r="L21" s="4"/>
      <c r="M21" s="4"/>
      <c r="N21" s="4"/>
      <c r="O21" s="4"/>
      <c r="P21" s="4"/>
      <c r="Q21" s="4"/>
      <c r="R21" s="4"/>
      <c r="S21" s="4"/>
      <c r="T21" s="4"/>
      <c r="U21" s="23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115" x14ac:dyDescent="0.2">
      <c r="K22" s="24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</row>
    <row r="23" spans="1:115" x14ac:dyDescent="0.2">
      <c r="A23" s="30"/>
      <c r="B23" s="30"/>
      <c r="C23" s="30"/>
      <c r="D23" s="30"/>
      <c r="E23" s="30"/>
      <c r="F23" s="31"/>
      <c r="G23" s="31" t="s">
        <v>12</v>
      </c>
      <c r="H23" s="60">
        <f>ROUND(H21/H17,2)</f>
        <v>-0.46</v>
      </c>
      <c r="L23" s="32"/>
      <c r="M23" s="62"/>
      <c r="N23" s="62"/>
      <c r="O23" s="62"/>
      <c r="P23" s="62"/>
      <c r="Q23" s="62"/>
      <c r="R23" s="62"/>
      <c r="S23" s="62"/>
      <c r="T23" s="62"/>
      <c r="U23" s="30"/>
      <c r="V23" s="30"/>
      <c r="W23" s="30"/>
      <c r="X23" s="33"/>
      <c r="Y23" s="33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</row>
    <row r="24" spans="1:115" x14ac:dyDescent="0.2">
      <c r="A24" s="57"/>
      <c r="B24" s="30"/>
      <c r="C24" s="31"/>
      <c r="D24" s="31"/>
      <c r="E24" s="31"/>
      <c r="F24" s="31"/>
      <c r="G24" s="31" t="s">
        <v>13</v>
      </c>
      <c r="H24" s="60">
        <f>SUM(B15:G15)/SUM(B17:G17)</f>
        <v>-1.3035280357704302</v>
      </c>
      <c r="I24" s="32"/>
      <c r="R24" s="30"/>
      <c r="S24" s="30"/>
      <c r="T24" s="30"/>
      <c r="U24" s="33"/>
      <c r="V24" s="33"/>
    </row>
    <row r="25" spans="1:115" x14ac:dyDescent="0.2">
      <c r="A25" s="58"/>
      <c r="B25" s="30"/>
      <c r="C25" s="31"/>
      <c r="D25" s="31"/>
      <c r="E25" s="31"/>
      <c r="G25" s="74" t="s">
        <v>20</v>
      </c>
      <c r="H25" s="60">
        <v>-0.4416845035428571</v>
      </c>
      <c r="R25" s="30"/>
      <c r="S25" s="30"/>
      <c r="T25" s="30"/>
      <c r="U25" s="34"/>
      <c r="V25" s="34"/>
    </row>
    <row r="26" spans="1:115" x14ac:dyDescent="0.2">
      <c r="A26" s="59"/>
      <c r="B26" s="30"/>
      <c r="C26" s="31"/>
      <c r="D26" s="31"/>
      <c r="E26" s="31"/>
      <c r="F26" s="31"/>
      <c r="G26" s="54" t="s">
        <v>15</v>
      </c>
      <c r="H26" s="61">
        <f>+H24+H23+H25</f>
        <v>-2.2052125393132873</v>
      </c>
      <c r="I26" s="16"/>
      <c r="R26" s="30"/>
      <c r="S26" s="30"/>
      <c r="T26" s="30"/>
      <c r="U26" s="34"/>
      <c r="V26" s="34"/>
    </row>
    <row r="27" spans="1:115" x14ac:dyDescent="0.2">
      <c r="A27" s="59"/>
      <c r="B27" s="30"/>
      <c r="C27" s="31"/>
      <c r="D27" s="31"/>
      <c r="E27" s="31"/>
      <c r="F27" s="31"/>
      <c r="G27" s="31"/>
      <c r="H27" s="60"/>
      <c r="I27" s="35"/>
      <c r="R27" s="30"/>
      <c r="S27" s="30"/>
      <c r="T27" s="30"/>
      <c r="U27" s="34"/>
      <c r="V27" s="34"/>
    </row>
    <row r="28" spans="1:115" x14ac:dyDescent="0.2">
      <c r="A28" s="55"/>
      <c r="C28" s="31"/>
      <c r="D28" s="31"/>
      <c r="E28" s="31"/>
      <c r="F28" s="31"/>
      <c r="G28" s="31" t="s">
        <v>16</v>
      </c>
      <c r="H28" s="67">
        <f>+'[11]Gray''s Harbor Comm Credit'!$H$27</f>
        <v>-1.6872688515627512</v>
      </c>
      <c r="I28" s="36"/>
      <c r="K28" s="23"/>
      <c r="L28" s="23"/>
      <c r="M28" s="23"/>
      <c r="N28" s="23"/>
      <c r="O28" s="23"/>
      <c r="P28" s="23"/>
      <c r="Q28" s="23"/>
      <c r="R28" s="23"/>
      <c r="T28" s="23"/>
    </row>
    <row r="29" spans="1:115" x14ac:dyDescent="0.2">
      <c r="A29" s="37"/>
      <c r="B29" s="37"/>
      <c r="C29" s="31"/>
      <c r="D29" s="31"/>
      <c r="E29" s="31"/>
      <c r="F29" s="31"/>
      <c r="G29" s="31" t="s">
        <v>14</v>
      </c>
      <c r="H29" s="60">
        <f>H28-H26</f>
        <v>0.51794368775053612</v>
      </c>
      <c r="I29" s="36"/>
      <c r="J29" s="51">
        <f>H29/H28</f>
        <v>-0.30697164074997046</v>
      </c>
      <c r="U29" s="23"/>
    </row>
    <row r="30" spans="1:115" x14ac:dyDescent="0.2">
      <c r="A30" s="37"/>
      <c r="B30" s="37"/>
      <c r="C30" s="37"/>
      <c r="D30" s="37"/>
      <c r="E30" s="37"/>
      <c r="F30" s="31"/>
      <c r="G30" s="31" t="s">
        <v>17</v>
      </c>
      <c r="H30" s="59">
        <f>H29*H17</f>
        <v>20756.593286602736</v>
      </c>
      <c r="I30" s="38"/>
      <c r="K30" s="22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9"/>
      <c r="Y30" s="22"/>
    </row>
    <row r="31" spans="1:115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"/>
      <c r="W31" s="37"/>
      <c r="X31" s="17"/>
      <c r="Y31" s="4"/>
    </row>
    <row r="32" spans="1:115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23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2:27" x14ac:dyDescent="0.2">
      <c r="M33" s="3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7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1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3"/>
    </row>
    <row r="35" spans="2:27" x14ac:dyDescent="0.2">
      <c r="M35" s="37"/>
      <c r="N35" s="41"/>
    </row>
    <row r="36" spans="2:27" x14ac:dyDescent="0.2">
      <c r="M36" s="37"/>
      <c r="N36" s="15"/>
      <c r="Y36" s="46"/>
    </row>
    <row r="37" spans="2:27" x14ac:dyDescent="0.2">
      <c r="N37" s="22"/>
    </row>
    <row r="38" spans="2:27" x14ac:dyDescent="0.2">
      <c r="X38" s="47"/>
      <c r="Y38" s="47"/>
      <c r="Z38" s="47"/>
      <c r="AA38" s="15"/>
    </row>
    <row r="39" spans="2:27" x14ac:dyDescent="0.2">
      <c r="N39" s="42"/>
      <c r="X39" s="47"/>
      <c r="Y39" s="47"/>
      <c r="Z39" s="47"/>
      <c r="AA39" s="15"/>
    </row>
    <row r="40" spans="2:27" x14ac:dyDescent="0.2">
      <c r="X40" s="30"/>
      <c r="Y40" s="30"/>
      <c r="Z40" s="30"/>
      <c r="AA40" s="34"/>
    </row>
    <row r="43" spans="2:27" x14ac:dyDescent="0.2">
      <c r="AA43" s="23"/>
    </row>
    <row r="44" spans="2:27" x14ac:dyDescent="0.2">
      <c r="AA44" s="23"/>
    </row>
    <row r="45" spans="2:27" x14ac:dyDescent="0.2">
      <c r="AA45" s="23"/>
    </row>
    <row r="47" spans="2:27" x14ac:dyDescent="0.2">
      <c r="AA47" s="27"/>
    </row>
  </sheetData>
  <pageMargins left="0.75" right="0.25" top="1" bottom="1" header="0.5" footer="0.5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06C54493FC8E349A362CF4B787FBC07" ma:contentTypeVersion="24" ma:contentTypeDescription="" ma:contentTypeScope="" ma:versionID="045d22be9ba5d956f99ab36de9cab9c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2023-11-17T08:00:00+00:00</OpenedDate>
    <SignificantOrder xmlns="dc463f71-b30c-4ab2-9473-d307f9d35888">false</SignificantOrder>
    <Date1 xmlns="dc463f71-b30c-4ab2-9473-d307f9d35888">2023-11-17T08:00:00+00:00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            </CaseCompanyNames>
    <Nickname xmlns="http://schemas.microsoft.com/sharepoint/v3" xsi:nil="true"/>
    <DocketNumber xmlns="dc463f71-b30c-4ab2-9473-d307f9d35888">230963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CDAF69-FAD4-40DE-B501-E404CF5D7BC5}"/>
</file>

<file path=customXml/itemProps2.xml><?xml version="1.0" encoding="utf-8"?>
<ds:datastoreItem xmlns:ds="http://schemas.openxmlformats.org/officeDocument/2006/customXml" ds:itemID="{2CF30AF3-65F9-49CB-A865-CDE858B98DBF}"/>
</file>

<file path=customXml/itemProps3.xml><?xml version="1.0" encoding="utf-8"?>
<ds:datastoreItem xmlns:ds="http://schemas.openxmlformats.org/officeDocument/2006/customXml" ds:itemID="{C20F6F7F-D3BB-4A73-BA46-7B8BB196E53E}"/>
</file>

<file path=customXml/itemProps4.xml><?xml version="1.0" encoding="utf-8"?>
<ds:datastoreItem xmlns:ds="http://schemas.openxmlformats.org/officeDocument/2006/customXml" ds:itemID="{265241F7-1EC7-4903-8DB9-711769C77A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Gray's Harbor CPA Eff. 1.1.2024</vt:lpstr>
      <vt:lpstr>Gray's Harbor CPA Eff. 1.1.2023</vt:lpstr>
      <vt:lpstr>Gray's Harbor CPA Eff. 1.1.2022</vt:lpstr>
      <vt:lpstr>Gray's Harbor CPA Eff. 1.1.2021</vt:lpstr>
      <vt:lpstr>Gray's Harbor CPA Eff. 1.1.2020</vt:lpstr>
      <vt:lpstr>Gray's Harbor CPA Eff. 7.1.19</vt:lpstr>
      <vt:lpstr>'Gray''s Harbor CPA Eff. 1.1.2021'!Print_Area</vt:lpstr>
      <vt:lpstr>'Gray''s Harbor CPA Eff. 1.1.2022'!Print_Area</vt:lpstr>
      <vt:lpstr>'Gray''s Harbor CPA Eff. 1.1.2023'!Print_Area</vt:lpstr>
      <vt:lpstr>'Gray''s Harbor CPA Eff. 1.1.2024'!Print_Area</vt:lpstr>
      <vt:lpstr>'Gray''s Harbor CPA Eff. 7.1.19'!Print_Area</vt:lpstr>
      <vt:lpstr>'Gray''s Harbor CPA Eff. 1.1.2021'!Print_Titles</vt:lpstr>
      <vt:lpstr>'Gray''s Harbor CPA Eff. 1.1.2022'!Print_Titles</vt:lpstr>
      <vt:lpstr>'Gray''s Harbor CPA Eff. 1.1.2023'!Print_Titles</vt:lpstr>
      <vt:lpstr>'Gray''s Harbor CPA Eff. 1.1.2024'!Print_Titles</vt:lpstr>
      <vt:lpstr>'Gray''s Harbor CPA Eff. 7.1.19'!Print_Titles</vt:lpstr>
    </vt:vector>
  </TitlesOfParts>
  <Company>Waste Connections,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Brian Vandenburg</cp:lastModifiedBy>
  <cp:lastPrinted>2022-11-10T21:11:51Z</cp:lastPrinted>
  <dcterms:created xsi:type="dcterms:W3CDTF">2014-05-08T17:32:42Z</dcterms:created>
  <dcterms:modified xsi:type="dcterms:W3CDTF">2023-11-17T00:23:07Z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0x0101006E56B4D1795A2E4DB2F0B01679ED314A00F06C54493FC8E349A362CF4B787FBC07</vt:lpwstr>
  </property>
  <property fmtid="{D5CDD505-2E9C-101B-9397-08002B2CF9AE}" pid="3" name="_docset_NoMedatataSyncRequired">
    <vt:lpwstr>False</vt:lpwstr>
  </property>
</Properties>
</file>