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K:\Nooksack Valley Disposal\WUTC\"/>
    </mc:Choice>
  </mc:AlternateContent>
  <bookViews>
    <workbookView xWindow="0" yWindow="0" windowWidth="23040" windowHeight="9384" activeTab="1"/>
  </bookViews>
  <sheets>
    <sheet name="References" sheetId="7" r:id="rId1"/>
    <sheet name="Staff Price Out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\D" localSheetId="0">#REF!</definedName>
    <definedName name="\D">#REF!</definedName>
    <definedName name="\S" localSheetId="0">#REF!</definedName>
    <definedName name="\S">#REF!</definedName>
    <definedName name="\Y" localSheetId="0">#REF!</definedName>
    <definedName name="\Y">#REF!</definedName>
    <definedName name="______________CYA1">[1]Hidden!$N$11</definedName>
    <definedName name="______________CYA10">[1]Hidden!$E$11</definedName>
    <definedName name="______________CYA11">[1]Hidden!$P$11</definedName>
    <definedName name="______________CYA2">[1]Hidden!$M$11</definedName>
    <definedName name="______________CYA3">[1]Hidden!$L$11</definedName>
    <definedName name="______________CYA4">[1]Hidden!$K$11</definedName>
    <definedName name="______________CYA5">[1]Hidden!$J$11</definedName>
    <definedName name="______________CYA6">[1]Hidden!$I$11</definedName>
    <definedName name="______________CYA7">[1]Hidden!$H$11</definedName>
    <definedName name="______________CYA8">[1]Hidden!$G$11</definedName>
    <definedName name="______________CYA9">[1]Hidden!$F$11</definedName>
    <definedName name="______________LYA12">[1]Hidden!$O$11</definedName>
    <definedName name="_____________CYA1">[1]Hidden!$N$11</definedName>
    <definedName name="_____________CYA10">[1]Hidden!$E$11</definedName>
    <definedName name="_____________CYA11">[1]Hidden!$P$11</definedName>
    <definedName name="_____________CYA2">[1]Hidden!$M$11</definedName>
    <definedName name="_____________CYA3">[1]Hidden!$L$11</definedName>
    <definedName name="_____________CYA4">[1]Hidden!$K$11</definedName>
    <definedName name="_____________CYA5">[1]Hidden!$J$11</definedName>
    <definedName name="_____________CYA6">[1]Hidden!$I$11</definedName>
    <definedName name="_____________CYA7">[1]Hidden!$H$11</definedName>
    <definedName name="_____________CYA8">[1]Hidden!$G$11</definedName>
    <definedName name="_____________CYA9">[1]Hidden!$F$11</definedName>
    <definedName name="_____________LYA12">[1]Hidden!$O$11</definedName>
    <definedName name="____________CYA1">[1]Hidden!$N$11</definedName>
    <definedName name="____________CYA10">[1]Hidden!$E$11</definedName>
    <definedName name="____________CYA11">[1]Hidden!$P$11</definedName>
    <definedName name="____________CYA2">[1]Hidden!$M$11</definedName>
    <definedName name="____________CYA3">[1]Hidden!$L$11</definedName>
    <definedName name="____________CYA4">[1]Hidden!$K$11</definedName>
    <definedName name="____________CYA5">[1]Hidden!$J$11</definedName>
    <definedName name="____________CYA6">[1]Hidden!$I$11</definedName>
    <definedName name="____________CYA7">[1]Hidden!$H$11</definedName>
    <definedName name="____________CYA8">[1]Hidden!$G$11</definedName>
    <definedName name="____________CYA9">[1]Hidden!$F$11</definedName>
    <definedName name="____________LYA12">[1]Hidden!$O$11</definedName>
    <definedName name="___________CYA1">[1]Hidden!$N$11</definedName>
    <definedName name="___________CYA10">[1]Hidden!$E$11</definedName>
    <definedName name="___________CYA11">[1]Hidden!$P$11</definedName>
    <definedName name="___________CYA2">[1]Hidden!$M$11</definedName>
    <definedName name="___________CYA3">[1]Hidden!$L$11</definedName>
    <definedName name="___________CYA4">[1]Hidden!$K$11</definedName>
    <definedName name="___________CYA5">[1]Hidden!$J$11</definedName>
    <definedName name="___________CYA6">[1]Hidden!$I$11</definedName>
    <definedName name="___________CYA7">[1]Hidden!$H$11</definedName>
    <definedName name="___________CYA8">[1]Hidden!$G$11</definedName>
    <definedName name="___________CYA9">[1]Hidden!$F$11</definedName>
    <definedName name="___________LYA12">[1]Hidden!$O$11</definedName>
    <definedName name="__________CYA1">[1]Hidden!$N$11</definedName>
    <definedName name="__________CYA10">[1]Hidden!$E$11</definedName>
    <definedName name="__________CYA11">[1]Hidden!$P$11</definedName>
    <definedName name="__________CYA2">[1]Hidden!$M$11</definedName>
    <definedName name="__________CYA3">[1]Hidden!$L$11</definedName>
    <definedName name="__________CYA4">[1]Hidden!$K$11</definedName>
    <definedName name="__________CYA5">[1]Hidden!$J$11</definedName>
    <definedName name="__________CYA6">[1]Hidden!$I$11</definedName>
    <definedName name="__________CYA7">[1]Hidden!$H$11</definedName>
    <definedName name="__________CYA8">[1]Hidden!$G$11</definedName>
    <definedName name="__________CYA9">[1]Hidden!$F$11</definedName>
    <definedName name="__________LYA12">[1]Hidden!$O$11</definedName>
    <definedName name="_________CYA1">[1]Hidden!$N$11</definedName>
    <definedName name="_________CYA10">[1]Hidden!$E$11</definedName>
    <definedName name="_________CYA11">[1]Hidden!$P$11</definedName>
    <definedName name="_________CYA2">[1]Hidden!$M$11</definedName>
    <definedName name="_________CYA3">[1]Hidden!$L$11</definedName>
    <definedName name="_________CYA4">[1]Hidden!$K$11</definedName>
    <definedName name="_________CYA5">[1]Hidden!$J$11</definedName>
    <definedName name="_________CYA6">[1]Hidden!$I$11</definedName>
    <definedName name="_________CYA7">[1]Hidden!$H$11</definedName>
    <definedName name="_________CYA8">[1]Hidden!$G$11</definedName>
    <definedName name="_________CYA9">[1]Hidden!$F$11</definedName>
    <definedName name="_________LYA12">[1]Hidden!$O$11</definedName>
    <definedName name="________CYA1">[1]Hidden!$N$11</definedName>
    <definedName name="________CYA10">[1]Hidden!$E$11</definedName>
    <definedName name="________CYA11">[1]Hidden!$P$11</definedName>
    <definedName name="________CYA2">[1]Hidden!$M$11</definedName>
    <definedName name="________CYA3">[1]Hidden!$L$11</definedName>
    <definedName name="________CYA4">[1]Hidden!$K$11</definedName>
    <definedName name="________CYA5">[1]Hidden!$J$11</definedName>
    <definedName name="________CYA6">[1]Hidden!$I$11</definedName>
    <definedName name="________CYA7">[1]Hidden!$H$11</definedName>
    <definedName name="________CYA8">[1]Hidden!$G$11</definedName>
    <definedName name="________CYA9">[1]Hidden!$F$11</definedName>
    <definedName name="________LYA12">[1]Hidden!$O$11</definedName>
    <definedName name="_______CYA1">[1]Hidden!$N$11</definedName>
    <definedName name="_______CYA10">[1]Hidden!$E$11</definedName>
    <definedName name="_______CYA11">[1]Hidden!$P$11</definedName>
    <definedName name="_______CYA2">[1]Hidden!$M$11</definedName>
    <definedName name="_______CYA3">[1]Hidden!$L$11</definedName>
    <definedName name="_______CYA4">[1]Hidden!$K$11</definedName>
    <definedName name="_______CYA5">[1]Hidden!$J$11</definedName>
    <definedName name="_______CYA6">[1]Hidden!$I$11</definedName>
    <definedName name="_______CYA7">[1]Hidden!$H$11</definedName>
    <definedName name="_______CYA8">[1]Hidden!$G$11</definedName>
    <definedName name="_______CYA9">[1]Hidden!$F$11</definedName>
    <definedName name="_______LYA12">[1]Hidden!$O$11</definedName>
    <definedName name="______ACT1">[2]Hidden!#REF!</definedName>
    <definedName name="______ACT2">[2]Hidden!#REF!</definedName>
    <definedName name="______ACT3">[2]Hidden!#REF!</definedName>
    <definedName name="______CYA1">[1]Hidden!$N$11</definedName>
    <definedName name="______CYA10">[1]Hidden!$E$11</definedName>
    <definedName name="______CYA11">[1]Hidden!$P$11</definedName>
    <definedName name="______CYA2">[1]Hidden!$M$11</definedName>
    <definedName name="______CYA3">[1]Hidden!$L$11</definedName>
    <definedName name="______CYA4">[1]Hidden!$K$11</definedName>
    <definedName name="______CYA5">[1]Hidden!$J$11</definedName>
    <definedName name="______CYA6">[1]Hidden!$I$11</definedName>
    <definedName name="______CYA7">[1]Hidden!$H$11</definedName>
    <definedName name="______CYA8">[1]Hidden!$G$11</definedName>
    <definedName name="______CYA9">[1]Hidden!$F$11</definedName>
    <definedName name="______LYA12">[1]Hidden!$O$11</definedName>
    <definedName name="_____ACT1">[2]Hidden!#REF!</definedName>
    <definedName name="_____ACT2">[2]Hidden!#REF!</definedName>
    <definedName name="_____ACT3">[2]Hidden!#REF!</definedName>
    <definedName name="_____CYA1">[1]Hidden!$N$11</definedName>
    <definedName name="_____CYA10">[1]Hidden!$E$11</definedName>
    <definedName name="_____CYA11">[1]Hidden!$P$11</definedName>
    <definedName name="_____CYA2">[1]Hidden!$M$11</definedName>
    <definedName name="_____CYA3">[1]Hidden!$L$11</definedName>
    <definedName name="_____CYA4">[1]Hidden!$K$11</definedName>
    <definedName name="_____CYA5">[1]Hidden!$J$11</definedName>
    <definedName name="_____CYA6">[1]Hidden!$I$11</definedName>
    <definedName name="_____CYA7">[1]Hidden!$H$11</definedName>
    <definedName name="_____CYA8">[1]Hidden!$G$11</definedName>
    <definedName name="_____CYA9">[1]Hidden!$F$11</definedName>
    <definedName name="_____LYA12">[1]Hidden!$O$11</definedName>
    <definedName name="____ACT1">[2]Hidden!#REF!</definedName>
    <definedName name="____ACT2">[2]Hidden!#REF!</definedName>
    <definedName name="____ACT3">[2]Hidden!#REF!</definedName>
    <definedName name="____CYA1">[1]Hidden!$N$11</definedName>
    <definedName name="____CYA10">[1]Hidden!$E$11</definedName>
    <definedName name="____CYA11">[1]Hidden!$P$11</definedName>
    <definedName name="____CYA2">[1]Hidden!$M$11</definedName>
    <definedName name="____CYA3">[1]Hidden!$L$11</definedName>
    <definedName name="____CYA4">[1]Hidden!$K$11</definedName>
    <definedName name="____CYA5">[1]Hidden!$J$11</definedName>
    <definedName name="____CYA6">[1]Hidden!$I$11</definedName>
    <definedName name="____CYA7">[1]Hidden!$H$11</definedName>
    <definedName name="____CYA8">[1]Hidden!$G$11</definedName>
    <definedName name="____CYA9">[1]Hidden!$F$11</definedName>
    <definedName name="____LYA12">[1]Hidden!$O$11</definedName>
    <definedName name="___ACT1">[2]Hidden!#REF!</definedName>
    <definedName name="___ACT2">[2]Hidden!#REF!</definedName>
    <definedName name="___ACT3">[2]Hidden!#REF!</definedName>
    <definedName name="___CYA1">[1]Hidden!$N$11</definedName>
    <definedName name="___CYA10">[1]Hidden!$E$11</definedName>
    <definedName name="___CYA11">[1]Hidden!$P$11</definedName>
    <definedName name="___CYA2">[1]Hidden!$M$11</definedName>
    <definedName name="___CYA3">[1]Hidden!$L$11</definedName>
    <definedName name="___CYA4">[1]Hidden!$K$11</definedName>
    <definedName name="___CYA5">[1]Hidden!$J$11</definedName>
    <definedName name="___CYA6">[1]Hidden!$I$11</definedName>
    <definedName name="___CYA7">[1]Hidden!$H$11</definedName>
    <definedName name="___CYA8">[1]Hidden!$G$11</definedName>
    <definedName name="___CYA9">[1]Hidden!$F$11</definedName>
    <definedName name="___LYA12">[1]Hidden!$O$11</definedName>
    <definedName name="__ACT1">[3]Hidden!#REF!</definedName>
    <definedName name="__ACT2">[3]Hidden!#REF!</definedName>
    <definedName name="__ACT3">[3]Hidden!#REF!</definedName>
    <definedName name="__CYA1">[1]Hidden!$N$11</definedName>
    <definedName name="__CYA10">[1]Hidden!$E$11</definedName>
    <definedName name="__CYA11">[1]Hidden!$P$11</definedName>
    <definedName name="__CYA2">[1]Hidden!$M$11</definedName>
    <definedName name="__CYA3">[1]Hidden!$L$11</definedName>
    <definedName name="__CYA4">[1]Hidden!$K$11</definedName>
    <definedName name="__CYA5">[1]Hidden!$J$11</definedName>
    <definedName name="__CYA6">[1]Hidden!$I$11</definedName>
    <definedName name="__CYA7">[1]Hidden!$H$11</definedName>
    <definedName name="__CYA8">[1]Hidden!$G$11</definedName>
    <definedName name="__CYA9">[1]Hidden!$F$11</definedName>
    <definedName name="__LYA1">[4]Hidden!$P$11</definedName>
    <definedName name="__LYA10">[4]Hidden!$G$11</definedName>
    <definedName name="__LYA11">[4]Hidden!$F$11</definedName>
    <definedName name="__LYA12">[1]Hidden!$O$11</definedName>
    <definedName name="__LYA2">[4]Hidden!$O$11</definedName>
    <definedName name="__LYA3">[4]Hidden!$N$11</definedName>
    <definedName name="__LYA4">[4]Hidden!$M$11</definedName>
    <definedName name="__LYA5">[4]Hidden!$L$11</definedName>
    <definedName name="__LYA6">[4]Hidden!$K$11</definedName>
    <definedName name="__LYA7">[4]Hidden!$J$11</definedName>
    <definedName name="__LYA8">[4]Hidden!$I$11</definedName>
    <definedName name="__LYA9">[4]Hidden!$H$11</definedName>
    <definedName name="_123Graph_g" hidden="1">'[5]#REF'!$F$9:$F$83</definedName>
    <definedName name="_132" hidden="1">[6]XXXXXX!$B$10:$B$10</definedName>
    <definedName name="_132Graph_h" localSheetId="0" hidden="1">#REF!</definedName>
    <definedName name="_132Graph_h" hidden="1">#REF!</definedName>
    <definedName name="_ACT1" localSheetId="0">[7]Hidden!#REF!</definedName>
    <definedName name="_ACT1">[7]Hidden!#REF!</definedName>
    <definedName name="_ACT2">[7]Hidden!#REF!</definedName>
    <definedName name="_ACT3">[7]Hidden!#REF!</definedName>
    <definedName name="_ACT4">[2]Hidden!#REF!</definedName>
    <definedName name="_COS1" localSheetId="0">#REF!</definedName>
    <definedName name="_COS1">#REF!</definedName>
    <definedName name="_COS2" localSheetId="0">#REF!</definedName>
    <definedName name="_COS2">#REF!</definedName>
    <definedName name="_CYA1">[1]Hidden!$N$11</definedName>
    <definedName name="_CYA10">[1]Hidden!$E$11</definedName>
    <definedName name="_CYA11">[1]Hidden!$P$11</definedName>
    <definedName name="_CYA2">[1]Hidden!$M$11</definedName>
    <definedName name="_CYA3">[1]Hidden!$L$11</definedName>
    <definedName name="_CYA4">[1]Hidden!$K$11</definedName>
    <definedName name="_CYA5">[1]Hidden!$J$11</definedName>
    <definedName name="_CYA6">[1]Hidden!$I$11</definedName>
    <definedName name="_CYA7">[1]Hidden!$H$11</definedName>
    <definedName name="_CYA8">[1]Hidden!$G$11</definedName>
    <definedName name="_CYA9">[1]Hidden!$F$11</definedName>
    <definedName name="_Fill" hidden="1">#REF!</definedName>
    <definedName name="_Key1" localSheetId="0" hidden="1">#REF!</definedName>
    <definedName name="_Key1" hidden="1">#REF!</definedName>
    <definedName name="_Key2" hidden="1">'[5]#REF'!$D$12</definedName>
    <definedName name="_key5" hidden="1">[6]XXXXXX!$H$10</definedName>
    <definedName name="_LYA1">[4]Hidden!$P$11</definedName>
    <definedName name="_LYA10">[4]Hidden!$G$11</definedName>
    <definedName name="_LYA11">[4]Hidden!$F$11</definedName>
    <definedName name="_LYA12">[1]Hidden!$O$11</definedName>
    <definedName name="_LYA2">[4]Hidden!$O$11</definedName>
    <definedName name="_LYA3">[4]Hidden!$N$11</definedName>
    <definedName name="_LYA4">[4]Hidden!$M$11</definedName>
    <definedName name="_LYA5">[4]Hidden!$L$11</definedName>
    <definedName name="_LYA6">[4]Hidden!$K$11</definedName>
    <definedName name="_LYA7">[4]Hidden!$J$11</definedName>
    <definedName name="_LYA8">[4]Hidden!$I$11</definedName>
    <definedName name="_LYA9">[4]Hidden!$H$11</definedName>
    <definedName name="_max" localSheetId="0" hidden="1">#REF!</definedName>
    <definedName name="_max" hidden="1">#REF!</definedName>
    <definedName name="_Mon" localSheetId="0" hidden="1">#REF!</definedName>
    <definedName name="_Mon" hidden="1">#REF!</definedName>
    <definedName name="_Order1" hidden="1">255</definedName>
    <definedName name="_Order2" hidden="1">255</definedName>
    <definedName name="_Order3" hidden="1">0</definedName>
    <definedName name="_Sort" localSheetId="0" hidden="1">#REF!</definedName>
    <definedName name="_Sort" hidden="1">#REF!</definedName>
    <definedName name="_Sort1" hidden="1">'[5]#REF'!$A$10:$Z$281</definedName>
    <definedName name="_sort3" hidden="1">[6]XXXXXX!$G$10:$J$11</definedName>
    <definedName name="a" localSheetId="0">#REF!</definedName>
    <definedName name="a">#REF!</definedName>
    <definedName name="Accounts" localSheetId="0">#REF!</definedName>
    <definedName name="Accounts">#REF!</definedName>
    <definedName name="ACCT" localSheetId="0">[7]Hidden!#REF!</definedName>
    <definedName name="ACCT">[7]Hidden!#REF!</definedName>
    <definedName name="ACCT.ConsolSum">[1]Hidden!$Q$11</definedName>
    <definedName name="AcctName">'[8]2012 Act-Fcast P&amp;L'!#REF!</definedName>
    <definedName name="ACT_CUR" localSheetId="0">[7]Hidden!#REF!</definedName>
    <definedName name="ACT_CUR">[7]Hidden!#REF!</definedName>
    <definedName name="ACT_YTD" localSheetId="0">[7]Hidden!#REF!</definedName>
    <definedName name="ACT_YTD">[7]Hidden!#REF!</definedName>
    <definedName name="afsdfsdfsd" localSheetId="0">#REF!</definedName>
    <definedName name="afsdfsdfsd">#REF!</definedName>
    <definedName name="AmountCount" localSheetId="0">#REF!</definedName>
    <definedName name="AmountCount">#REF!</definedName>
    <definedName name="AmountCount1" localSheetId="0">#REF!</definedName>
    <definedName name="AmountCount1">#REF!</definedName>
    <definedName name="AmountFrom">#REF!</definedName>
    <definedName name="AmountTo">#REF!</definedName>
    <definedName name="AmountTotal">#REF!</definedName>
    <definedName name="AmountTotal1">#REF!</definedName>
    <definedName name="BaseMonthDate">[9]Settings!$I$15</definedName>
    <definedName name="BaseMonthDate2">[9]Settings!$I$16</definedName>
    <definedName name="BaseMonthDate3">[9]Settings!$I$17</definedName>
    <definedName name="BaseYear">#REF!</definedName>
    <definedName name="BookRev">'[10]Pacific Regulated - Price Out'!$F$50</definedName>
    <definedName name="BookRev_com">'[10]Pacific Regulated - Price Out'!$F$214</definedName>
    <definedName name="BookRev_mfr">'[10]Pacific Regulated - Price Out'!$F$222</definedName>
    <definedName name="BookRev_ro">'[10]Pacific Regulated - Price Out'!$F$282</definedName>
    <definedName name="BookRev_rr">'[10]Pacific Regulated - Price Out'!$F$59</definedName>
    <definedName name="BookRev_yw">'[10]Pacific Regulated - Price Out'!$F$70</definedName>
    <definedName name="BREMAIR_COST_of_SERVICE_STUDY" localSheetId="0">#REF!</definedName>
    <definedName name="BREMAIR_COST_of_SERVICE_STUDY">#REF!</definedName>
    <definedName name="BUD_CUR" localSheetId="0">[7]Hidden!#REF!</definedName>
    <definedName name="BUD_CUR">[7]Hidden!#REF!</definedName>
    <definedName name="BUD_YTD">[7]Hidden!#REF!</definedName>
    <definedName name="BusUnitCode">[9]Settings!$I$3</definedName>
    <definedName name="BusUnitName">[9]Settings!$I$4</definedName>
    <definedName name="CalRecyTons">'[11]Recycl Tons, Commodity Value'!$L$23</definedName>
    <definedName name="CanCartTons">[12]CanCartTonsAllocate!$E$3</definedName>
    <definedName name="CheckTotals" localSheetId="0">#REF!</definedName>
    <definedName name="CheckTotals">#REF!</definedName>
    <definedName name="CoCanTons">[13]Cust_Count1!$M$28</definedName>
    <definedName name="CoComYd">'[13]Gross Yardage Worksheet'!$L$16</definedName>
    <definedName name="CoCustCnt">#REF!</definedName>
    <definedName name="colgroup">[1]Orientation!$G$6</definedName>
    <definedName name="colsegment">[1]Orientation!$F$6</definedName>
    <definedName name="Comments">[14]Main!$K$57:INDEX([14]Main!$K$57:$K$59,SUMPRODUCT(--([14]Main!$K$57:$K$59&lt;&gt;"")))</definedName>
    <definedName name="CommlStaffPriceOut" localSheetId="0">'[15]Price Out-Reg EASTSIDE-Resi'!#REF!</definedName>
    <definedName name="CommlStaffPriceOut">'[15]Price Out-Reg EASTSIDE-Resi'!#REF!</definedName>
    <definedName name="CoMultiYd">'[13]Gross Yardage Worksheet'!$L$31</definedName>
    <definedName name="ContainerTons">[12]ContainerTonsAllocation!$E$2</definedName>
    <definedName name="COST_OF_SERVICE_STUDY">#REF!</definedName>
    <definedName name="CoXtraYds">#REF!</definedName>
    <definedName name="CR">#REF!</definedName>
    <definedName name="CRCTable" localSheetId="0">#REF!</definedName>
    <definedName name="CRCTable">#REF!</definedName>
    <definedName name="CRCTableOLD" localSheetId="0">#REF!</definedName>
    <definedName name="CRCTableOLD">#REF!</definedName>
    <definedName name="CriteriaType">[16]ControlPanel!$Z$2:$Z$5</definedName>
    <definedName name="CtyCanTons">[13]Cust_Count1!$N$28</definedName>
    <definedName name="CtyComYd">'[13]Gross Yardage Worksheet'!$L$49</definedName>
    <definedName name="CtyCustCnt">#REF!</definedName>
    <definedName name="CtyMultiYd">'[13]Gross Yardage Worksheet'!$L$64</definedName>
    <definedName name="CtyXtraYds">#REF!</definedName>
    <definedName name="Currency">[14]Main!$I$82</definedName>
    <definedName name="CurrentMonth" localSheetId="0">#REF!</definedName>
    <definedName name="CurrentMonth">#REF!</definedName>
    <definedName name="Cutomers" localSheetId="0">#REF!</definedName>
    <definedName name="Cutomers">#REF!</definedName>
    <definedName name="Data_End_Test">#REF!</definedName>
    <definedName name="Data_Start_Test">#REF!</definedName>
    <definedName name="_xlnm.Database">#REF!</definedName>
    <definedName name="Database1">#REF!</definedName>
    <definedName name="DateFrom" localSheetId="0">#REF!</definedName>
    <definedName name="DateFrom">#REF!</definedName>
    <definedName name="DateRange">#REF!</definedName>
    <definedName name="DateTo" localSheetId="0">#REF!</definedName>
    <definedName name="DateTo">#REF!</definedName>
    <definedName name="DBxStaffPriceOut" localSheetId="0">'[15]Price Out-Reg EASTSIDE-Resi'!#REF!</definedName>
    <definedName name="DBxStaffPriceOut">'[15]Price Out-Reg EASTSIDE-Resi'!#REF!</definedName>
    <definedName name="debtP">#REF!</definedName>
    <definedName name="DEPT" localSheetId="0">[7]Hidden!#REF!</definedName>
    <definedName name="DEPT">[7]Hidden!#REF!</definedName>
    <definedName name="DetailBudYear">#REF!</definedName>
    <definedName name="DetailDistrict">#REF!</definedName>
    <definedName name="Dist">[17]Data!$E$3</definedName>
    <definedName name="District" localSheetId="0">'[18]Vashon BS'!#REF!</definedName>
    <definedName name="District">'[18]Vashon BS'!#REF!</definedName>
    <definedName name="DistrictNum" localSheetId="0">#REF!</definedName>
    <definedName name="DistrictNum">#REF!</definedName>
    <definedName name="Districts" localSheetId="0">#REF!</definedName>
    <definedName name="Districts">#REF!</definedName>
    <definedName name="DistrictSelection">[19]Summary!$C$6</definedName>
    <definedName name="dOG" localSheetId="0">#REF!</definedName>
    <definedName name="dOG">#REF!</definedName>
    <definedName name="drlFilter">[1]Settings!$D$27</definedName>
    <definedName name="End" localSheetId="0">#REF!</definedName>
    <definedName name="End">#REF!</definedName>
    <definedName name="EntrieShownLimit" localSheetId="0">#REF!</definedName>
    <definedName name="EntrieShownLimit">#REF!</definedName>
    <definedName name="ExcludeIC" localSheetId="0">'[18]Vashon BS'!#REF!</definedName>
    <definedName name="ExcludeIC">'[18]Vashon BS'!#REF!</definedName>
    <definedName name="ExpensesPF1" localSheetId="0">#REF!</definedName>
    <definedName name="ExpensesPF1">#REF!</definedName>
    <definedName name="EXT" localSheetId="0">#REF!</definedName>
    <definedName name="EXT">#REF!</definedName>
    <definedName name="FBTable" localSheetId="0">#REF!</definedName>
    <definedName name="FBTable">#REF!</definedName>
    <definedName name="FBTableOld">#REF!</definedName>
    <definedName name="filter">[1]Settings!$B$14:$H$25</definedName>
    <definedName name="FromMonth" localSheetId="0">#REF!</definedName>
    <definedName name="FromMonth">#REF!</definedName>
    <definedName name="FundsApprPend" localSheetId="0">[17]Data!#REF!</definedName>
    <definedName name="FundsApprPend">[17]Data!#REF!</definedName>
    <definedName name="FundsBudUnbud">[17]Data!#REF!</definedName>
    <definedName name="GLMappingStart" localSheetId="0">#REF!</definedName>
    <definedName name="GLMappingStart">#REF!</definedName>
    <definedName name="GLMappingStart1" localSheetId="0">#REF!</definedName>
    <definedName name="GLMappingStart1">#REF!</definedName>
    <definedName name="GRETABLE">[20]Gresham!$E$12:$AI$261</definedName>
    <definedName name="Import_Range" localSheetId="0">[17]Data!#REF!</definedName>
    <definedName name="Import_Range">[17]Data!#REF!</definedName>
    <definedName name="IncomeStmnt" localSheetId="0">#REF!</definedName>
    <definedName name="IncomeStmnt">#REF!</definedName>
    <definedName name="INPUT" localSheetId="0">#REF!</definedName>
    <definedName name="INPUT">#REF!</definedName>
    <definedName name="INPUTc" localSheetId="0">#REF!</definedName>
    <definedName name="INPUTc">#REF!</definedName>
    <definedName name="Insurance">#REF!</definedName>
    <definedName name="Interject_LastPulledValues_BalanceRange">#REF!</definedName>
    <definedName name="Interject_LastPulledValues_DescriptionRange">#REF!</definedName>
    <definedName name="Interject_LastPulledValues_LastChangeGUID">#REF!</definedName>
    <definedName name="Interject_LastPulledValues_PreviousLastChangeGUID">#REF!</definedName>
    <definedName name="Invoice_Start">[17]Invoice_Drill!#REF!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JEDetail" localSheetId="0">#REF!</definedName>
    <definedName name="JEDetail">#REF!</definedName>
    <definedName name="JEDetail1" localSheetId="0">#REF!</definedName>
    <definedName name="JEDetail1">#REF!</definedName>
    <definedName name="JEType" localSheetId="0">#REF!</definedName>
    <definedName name="JEType">#REF!</definedName>
    <definedName name="JEType1">#REF!</definedName>
    <definedName name="Juris1CanCount">[12]Cust_Count1!$C$60</definedName>
    <definedName name="Juris1CanTons">[12]Cust_Count1!$C$30</definedName>
    <definedName name="Juris1ComYd">'[12]Gross Yardage Worksheet'!$L$16</definedName>
    <definedName name="Juris1CustCnt">[12]Cust_Count2!$E$39</definedName>
    <definedName name="Juris1MultiYd">'[12]Gross Yardage Worksheet'!$X$16</definedName>
    <definedName name="Juris1SeasonalYds">'[12]Gross Yardage Worksheet'!$R$18</definedName>
    <definedName name="Juris1XtraYds">[12]Cust_Count2!$E$28</definedName>
    <definedName name="Juris2CanCount">[12]Cust_Count1!$D$60</definedName>
    <definedName name="Juris2CanTons">[12]Cust_Count1!$D$30</definedName>
    <definedName name="Juris2ComYd">'[12]Gross Yardage Worksheet'!$L$33</definedName>
    <definedName name="Juris2CustCnt">[12]Cust_Count2!$F$39</definedName>
    <definedName name="Juris2MultiYd">'[12]Gross Yardage Worksheet'!$X$33</definedName>
    <definedName name="Juris2SeasonalYds">'[12]Gross Yardage Worksheet'!$R$35</definedName>
    <definedName name="Juris2XtraYds">[12]Cust_Count2!$F$28</definedName>
    <definedName name="Juris3CanCount">[12]Cust_Count1!$E$60</definedName>
    <definedName name="Juris3CanTons">[12]Cust_Count1!$E$30</definedName>
    <definedName name="Juris3ComYd">'[12]Gross Yardage Worksheet'!$L$51</definedName>
    <definedName name="Juris3CustCnt">[12]Cust_Count2!$G$39</definedName>
    <definedName name="Juris3MultiYd">'[12]Gross Yardage Worksheet'!$X$51</definedName>
    <definedName name="Juris3SeasonalYds">'[12]Gross Yardage Worksheet'!$R$53</definedName>
    <definedName name="Juris3XtraYds">[12]Cust_Count2!$G$28</definedName>
    <definedName name="Juris4CanCount">[12]Cust_Count1!$F$60</definedName>
    <definedName name="Juris4CanTons">[12]Cust_Count1!$F$30</definedName>
    <definedName name="Juris4ComYd">'[12]Gross Yardage Worksheet'!$L$68</definedName>
    <definedName name="Juris4CustCnt">[12]Cust_Count2!$H$39</definedName>
    <definedName name="Juris4MultiYd">'[12]Gross Yardage Worksheet'!$X$68</definedName>
    <definedName name="Juris4SeasonalYds">'[12]Gross Yardage Worksheet'!$R$70</definedName>
    <definedName name="Juris4XtraYds">[12]Cust_Count2!$H$28</definedName>
    <definedName name="Juris5CanCount">[12]Cust_Count1!$G$60</definedName>
    <definedName name="Juris5CanTons">[12]Cust_Count1!$G$30</definedName>
    <definedName name="Juris5ComYD">'[12]Gross Yardage Worksheet'!$L$85</definedName>
    <definedName name="Juris5CustCnt">[12]Cust_Count2!$I$39</definedName>
    <definedName name="Juris5MultiYd">'[12]Gross Yardage Worksheet'!$X$85</definedName>
    <definedName name="Juris5SeasonalYds">'[12]Gross Yardage Worksheet'!$R$87</definedName>
    <definedName name="Juris5XtraYds">[12]Cust_Count2!$I$28</definedName>
    <definedName name="Jurisdiction_1">'[12]Title Inputs'!$C$5</definedName>
    <definedName name="Jurisdiction_2">'[12]Title Inputs'!$C$6</definedName>
    <definedName name="Jurisdiction_3">'[12]Title Inputs'!$C$7</definedName>
    <definedName name="Jurisdiction_4">'[12]Title Inputs'!$C$8</definedName>
    <definedName name="Jurisdiction_5">'[12]Title Inputs'!$C$9</definedName>
    <definedName name="lblBillAreaStatus" localSheetId="0">#REF!</definedName>
    <definedName name="lblBillAreaStatus">#REF!</definedName>
    <definedName name="lblBillCycleStatus">#REF!</definedName>
    <definedName name="lblCategoryStatus">#REF!</definedName>
    <definedName name="lblCompanyStatus">#REF!</definedName>
    <definedName name="lblDatabaseStatus">#REF!</definedName>
    <definedName name="lblPullStatus">#REF!</definedName>
    <definedName name="lllllllllllllllllllll">#REF!</definedName>
    <definedName name="LOB">[21]DropDownRanges!$B$4:$B$37</definedName>
    <definedName name="LU_Line">#REF!</definedName>
    <definedName name="MainDataEnd" localSheetId="0">#REF!</definedName>
    <definedName name="MainDataEnd">#REF!</definedName>
    <definedName name="MainDataStart" localSheetId="0">#REF!</definedName>
    <definedName name="MainDataStart">#REF!</definedName>
    <definedName name="MapKeyStart" localSheetId="0">#REF!</definedName>
    <definedName name="MapKeyStart">#REF!</definedName>
    <definedName name="master_def">#REF!</definedName>
    <definedName name="MATRIX">#REF!</definedName>
    <definedName name="MemoAttachment">#REF!</definedName>
    <definedName name="MetaSet">[1]Orientation!$C$22</definedName>
    <definedName name="MFStaffPriceOut">'[15]Price Out-Reg EASTSIDE-Resi'!#REF!</definedName>
    <definedName name="MILTON" localSheetId="0">#REF!</definedName>
    <definedName name="MILTON">#REF!</definedName>
    <definedName name="Month">#REF!</definedName>
    <definedName name="MonthList">'[17]Lookup Tables'!$A$1:$A$13</definedName>
    <definedName name="NarrThreshold_Doll">[9]Settings!$I$27</definedName>
    <definedName name="NarrThreshold_Perc">[9]Settings!$I$26</definedName>
    <definedName name="NewLob">[21]DropDownRanges!$B$4:$B$37</definedName>
    <definedName name="NewOnlyOrg">#N/A</definedName>
    <definedName name="NewSource">[21]DropDownRanges!$D$4:$D$7</definedName>
    <definedName name="nn" localSheetId="0">#REF!</definedName>
    <definedName name="nn">#REF!</definedName>
    <definedName name="NOTES" localSheetId="0">#REF!</definedName>
    <definedName name="NOTES">#REF!</definedName>
    <definedName name="NR" localSheetId="0">#REF!</definedName>
    <definedName name="NR">#REF!</definedName>
    <definedName name="OfficerSalary">#N/A</definedName>
    <definedName name="OffsetAcctBil">[22]JEexport!$L$10</definedName>
    <definedName name="OffsetAcctPmt">[22]JEexport!$L$9</definedName>
    <definedName name="Org11_13">#N/A</definedName>
    <definedName name="Org7_10">#N/A</definedName>
    <definedName name="OthCanTons">[13]Cust_Count1!$O$28</definedName>
    <definedName name="OthComYd">'[13]Gross Yardage Worksheet'!$L$82</definedName>
    <definedName name="OthCustCnt">#REF!</definedName>
    <definedName name="OthMultiYd">'[13]Gross Yardage Worksheet'!$L$98</definedName>
    <definedName name="OthXtraYds">#REF!</definedName>
    <definedName name="p" localSheetId="0">#REF!</definedName>
    <definedName name="p">#REF!</definedName>
    <definedName name="PAGE_1" localSheetId="0">#REF!</definedName>
    <definedName name="PAGE_1">#REF!</definedName>
    <definedName name="Page10">#REF!</definedName>
    <definedName name="Page10a">#REF!</definedName>
    <definedName name="page11">#REF!</definedName>
    <definedName name="page12">#REF!</definedName>
    <definedName name="Page16" localSheetId="0">#REF!</definedName>
    <definedName name="Page16">#REF!</definedName>
    <definedName name="Page17">#REF!</definedName>
    <definedName name="Page18">#REF!</definedName>
    <definedName name="Page20">#REF!</definedName>
    <definedName name="page7">#REF!</definedName>
    <definedName name="Page7a">#REF!</definedName>
    <definedName name="pBatchID">#REF!</definedName>
    <definedName name="pBillArea">#REF!</definedName>
    <definedName name="pBillCycle">#REF!</definedName>
    <definedName name="pCategory">#REF!</definedName>
    <definedName name="pCompany">#REF!</definedName>
    <definedName name="pCustomerNumber">#REF!</definedName>
    <definedName name="pDatabase">#REF!</definedName>
    <definedName name="pEndPostDate">#REF!</definedName>
    <definedName name="Period">#REF!</definedName>
    <definedName name="pMonth">#REF!</definedName>
    <definedName name="pOnlyShowLastTranx">#REF!</definedName>
    <definedName name="Posting">#REF!</definedName>
    <definedName name="primtbl">[1]Orientation!$C$23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Print_Area_MIc" localSheetId="0">#REF!</definedName>
    <definedName name="Print_Area_MIc">#REF!</definedName>
    <definedName name="Print_Area1">#REF!</definedName>
    <definedName name="Print_Area2">#REF!</definedName>
    <definedName name="Print_Area3">#REF!</definedName>
    <definedName name="Print_Area5">#REF!</definedName>
    <definedName name="Print1" localSheetId="0">#REF!</definedName>
    <definedName name="Print1">#REF!</definedName>
    <definedName name="Print2" localSheetId="0">#REF!</definedName>
    <definedName name="Print2">#REF!</definedName>
    <definedName name="Print5" localSheetId="0">#REF!</definedName>
    <definedName name="Print5">#REF!</definedName>
    <definedName name="ProRev">'[10]Pacific Regulated - Price Out'!$M$49</definedName>
    <definedName name="ProRev_com">'[10]Pacific Regulated - Price Out'!$M$213</definedName>
    <definedName name="ProRev_mfr">'[10]Pacific Regulated - Price Out'!$M$221</definedName>
    <definedName name="ProRev_ro">'[10]Pacific Regulated - Price Out'!$M$281</definedName>
    <definedName name="ProRev_rr">'[10]Pacific Regulated - Price Out'!$M$58</definedName>
    <definedName name="ProRev_yw">'[10]Pacific Regulated - Price Out'!$M$69</definedName>
    <definedName name="pServer" localSheetId="0">#REF!</definedName>
    <definedName name="pServer">#REF!</definedName>
    <definedName name="pServiceCode" localSheetId="0">#REF!</definedName>
    <definedName name="pServiceCode">#REF!</definedName>
    <definedName name="pShowAllUnposted" localSheetId="0">#REF!</definedName>
    <definedName name="pShowAllUnposted">#REF!</definedName>
    <definedName name="pShowCustomerDetail">#REF!</definedName>
    <definedName name="pSortOption">#REF!</definedName>
    <definedName name="pStartPostDate">#REF!</definedName>
    <definedName name="pTransType">#REF!</definedName>
    <definedName name="RCW_81.04.080">#N/A</definedName>
    <definedName name="RecyDisposal">#N/A</definedName>
    <definedName name="Reg_Cust_Billed_Percent">'[23]Consolidated IS 2009 2010'!$AK$20</definedName>
    <definedName name="Reg_Cust_Percent">'[23]Consolidated IS 2009 2010'!$AC$20</definedName>
    <definedName name="Reg_Drive_Percent">'[23]Consolidated IS 2009 2010'!$AC$40</definedName>
    <definedName name="Reg_Haul_Rev_Percent">'[23]Consolidated IS 2009 2010'!$Z$18</definedName>
    <definedName name="Reg_Lab_Percent">'[23]Consolidated IS 2009 2010'!$AC$39</definedName>
    <definedName name="Reg_Steel_Cont_Percent">'[23]Consolidated IS 2009 2010'!$AE$120</definedName>
    <definedName name="RegulatedIS">'[23]2009 IS'!$A$12:$Q$655</definedName>
    <definedName name="RelatedSalary">#N/A</definedName>
    <definedName name="report_type">[1]Orientation!$C$24</definedName>
    <definedName name="Reporting_Jurisdiction">'[12]Title Inputs'!$C$4</definedName>
    <definedName name="ReportNames">[24]ControlPanel!$S$2:$S$16</definedName>
    <definedName name="ReportVersion">[1]Settings!$D$5</definedName>
    <definedName name="ReslStaffPriceOut">'[15]Price Out-Reg EASTSIDE-Resi'!#REF!</definedName>
    <definedName name="RetainedEarnings" localSheetId="0">#REF!</definedName>
    <definedName name="RetainedEarnings">#REF!</definedName>
    <definedName name="RevCust" localSheetId="0">[25]RevenuesCust!#REF!</definedName>
    <definedName name="RevCust">[25]RevenuesCust!#REF!</definedName>
    <definedName name="RevCustomer" localSheetId="0">#REF!</definedName>
    <definedName name="RevCustomer">#REF!</definedName>
    <definedName name="RevenuePF1" localSheetId="0">#REF!</definedName>
    <definedName name="RevenuePF1">#REF!</definedName>
    <definedName name="rngBodyText">[4]Delivery!$B$15</definedName>
    <definedName name="RngBottomRight">[4]Delivery!$B$23</definedName>
    <definedName name="rngColDelChars">[4]Delivery!$B$26</definedName>
    <definedName name="rngColumnDelete">[4]Delivery!$B$26</definedName>
    <definedName name="rngCreateLog">[1]Delivery!$B$12</definedName>
    <definedName name="rngDeleteColumns">[4]Delivery!$A$29:$A$38</definedName>
    <definedName name="rngDeleteRows">[4]Delivery!$B$29:$B$38</definedName>
    <definedName name="rngEmail">[4]Delivery!$B$9</definedName>
    <definedName name="rngFileDir">[4]Delivery!$B$6</definedName>
    <definedName name="rngFileFormat">[4]Delivery!$B$4</definedName>
    <definedName name="rngFileName">[4]Delivery!$B$5</definedName>
    <definedName name="rngFilePassword">[1]Delivery!$B$6</definedName>
    <definedName name="rngPassword">[4]Delivery!$B$21</definedName>
    <definedName name="rngPasswordProtect">[4]Delivery!$B$20</definedName>
    <definedName name="rngPrint">[4]Delivery!$B$11</definedName>
    <definedName name="rngRetainFormulas">[4]Delivery!$B$19</definedName>
    <definedName name="rngSaveFile">[4]Delivery!$B$10</definedName>
    <definedName name="rngSourceTab">[1]Delivery!$E$8</definedName>
    <definedName name="rngSubjectLine">[4]Delivery!$B$14</definedName>
    <definedName name="rngTabName">[4]Delivery!$B$18</definedName>
    <definedName name="rngTopLeft">[4]Delivery!$B$22</definedName>
    <definedName name="rowgroup">[1]Orientation!$C$17</definedName>
    <definedName name="rowsegment">[1]Orientation!$B$17</definedName>
    <definedName name="RptEmailAddress">[4]Delivery!$D$4:$D$1005</definedName>
    <definedName name="rtr">'[26]Variance Report'!#REF!</definedName>
    <definedName name="Sbst">#REF!</definedName>
    <definedName name="seffasfasdfsd" localSheetId="0">[7]Hidden!#REF!</definedName>
    <definedName name="seffasfasdfsd">[7]Hidden!#REF!</definedName>
    <definedName name="Sequential_Group">[1]Settings!$J$6</definedName>
    <definedName name="Sequential_Segment">[1]Settings!$I$6</definedName>
    <definedName name="Sequential_sort">[1]Settings!$I$10:$J$11</definedName>
    <definedName name="Setting_DeprFactor">[9]Settings!$F$5</definedName>
    <definedName name="Setting_LFDeplUnitAcct">[9]Settings!$F$4</definedName>
    <definedName name="Setting_LFUnitCost">[9]Settings!$F$3</definedName>
    <definedName name="Setting_LFUnitCostNY">[9]Settings!$F$7</definedName>
    <definedName name="Setting_LFUnitRow">[9]Settings!$C$3</definedName>
    <definedName name="SIC_Table">#REF!</definedName>
    <definedName name="slope">'[27]LG Nonpublic 2018 V5.0'!$X$58</definedName>
    <definedName name="sortcol" localSheetId="0">#REF!</definedName>
    <definedName name="sortcol">#REF!</definedName>
    <definedName name="Source">[21]DropDownRanges!$D$4:$D$7</definedName>
    <definedName name="SPWS_WBID">"115966228744984"</definedName>
    <definedName name="sSRCDate" localSheetId="0">'[28]Feb''12 FAR Data'!#REF!</definedName>
    <definedName name="sSRCDate">'[28]Feb''12 FAR Data'!#REF!</definedName>
    <definedName name="SubSystem">#REF!</definedName>
    <definedName name="SubSystems" localSheetId="0">#REF!</definedName>
    <definedName name="SubSystems">#REF!</definedName>
    <definedName name="Supplemental_filter">[1]Settings!$C$31</definedName>
    <definedName name="SWDisposal">#N/A</definedName>
    <definedName name="Syst">#REF!</definedName>
    <definedName name="System">[29]BS_Close!$V$8</definedName>
    <definedName name="Systems" localSheetId="0">#REF!</definedName>
    <definedName name="Systems">#REF!</definedName>
    <definedName name="Table_SIC">#REF!</definedName>
    <definedName name="TargetMonths">[9]Settings!$I$18</definedName>
    <definedName name="TemplateEnd" localSheetId="0">#REF!</definedName>
    <definedName name="TemplateEnd">#REF!</definedName>
    <definedName name="TemplateStart">#REF!</definedName>
    <definedName name="TheTable">#REF!</definedName>
    <definedName name="TheTableOLD">#REF!</definedName>
    <definedName name="timeseries">[1]Orientation!$B$6:$C$13</definedName>
    <definedName name="ToMonth" localSheetId="0">#REF!</definedName>
    <definedName name="ToMonth">#REF!</definedName>
    <definedName name="Tons" localSheetId="0">#REF!</definedName>
    <definedName name="Tons">#REF!</definedName>
    <definedName name="Total_Comm">'[11]Tariff Rate Sheet'!$L$214</definedName>
    <definedName name="Total_DB">'[11]Tariff Rate Sheet'!$L$278</definedName>
    <definedName name="Total_Resi">'[11]Tariff Rate Sheet'!$L$107</definedName>
    <definedName name="TotalYards">'[13]Gross Yardage Worksheet'!$N$101</definedName>
    <definedName name="TOTCONT">'[20]Sorted Master'!$K$9</definedName>
    <definedName name="TOTCRECCONT">'[20]Sorted Master'!$Z$9</definedName>
    <definedName name="TOTCRECCUST">'[30]Master IS (C)'!#REF!</definedName>
    <definedName name="TOTCRECDH">'[30]Master IS (C)'!#REF!</definedName>
    <definedName name="TOTCRECREV">'[30]Master IS (C)'!#REF!</definedName>
    <definedName name="TOTCRECTDEP">'[30]Master IS (C)'!#REF!</definedName>
    <definedName name="TOTCRECTH">'[20]Sorted Master'!$Z$8</definedName>
    <definedName name="TOTCRECTV">'[30]Master IS (C)'!#REF!</definedName>
    <definedName name="TOTCUST">'[30]Master IS (C)'!#REF!</definedName>
    <definedName name="TOTDBCONT">'[30]Master IS (C)'!#REF!</definedName>
    <definedName name="TOTDBCUST">'[30]Master IS (C)'!#REF!</definedName>
    <definedName name="TOTDBDH">'[30]Master IS (C)'!#REF!</definedName>
    <definedName name="TOTDBREV">'[30]Master IS (C)'!#REF!</definedName>
    <definedName name="TOTDBTDEP">'[30]Master IS (C)'!#REF!</definedName>
    <definedName name="TOTDBTH">'[30]Master IS (C)'!#REF!</definedName>
    <definedName name="TOTDBTV">'[30]Master IS (C)'!#REF!</definedName>
    <definedName name="TOTDEBCONT">'[30]Master IS (C)'!#REF!</definedName>
    <definedName name="TOTDEBCUST">'[30]Master IS (C)'!#REF!</definedName>
    <definedName name="TOTDEBDH">'[30]Master IS (C)'!#REF!</definedName>
    <definedName name="TOTDEBREV">'[30]Master IS (C)'!#REF!</definedName>
    <definedName name="TOTDEBTH">'[20]Sorted Master'!$AD$8</definedName>
    <definedName name="TOTDH">'[30]Master IS (C)'!#REF!</definedName>
    <definedName name="TOTFELCONT">'[30]Master IS (C)'!#REF!</definedName>
    <definedName name="TOTFELCUST">'[30]Master IS (C)'!#REF!</definedName>
    <definedName name="TOTFELDH">'[30]Master IS (C)'!#REF!</definedName>
    <definedName name="TOTFELREV">'[30]Master IS (C)'!#REF!</definedName>
    <definedName name="TOTFELTDEP">'[30]Master IS (C)'!#REF!</definedName>
    <definedName name="TOTFELTH">'[30]Master IS (C)'!#REF!</definedName>
    <definedName name="TOTFELTV">'[30]Master IS (C)'!#REF!</definedName>
    <definedName name="TOTRESCONT">'[30]Master IS (C)'!#REF!</definedName>
    <definedName name="TOTRESCUST">'[30]Master IS (C)'!#REF!</definedName>
    <definedName name="TOTRESDH">'[30]Master IS (C)'!#REF!</definedName>
    <definedName name="TOTRESRCONT">'[30]Master IS (C)'!#REF!</definedName>
    <definedName name="TOTRESRCUST">'[30]Master IS (C)'!#REF!</definedName>
    <definedName name="TOTRESRDH">'[30]Master IS (C)'!#REF!</definedName>
    <definedName name="TOTRESREV">'[30]Master IS (C)'!#REF!</definedName>
    <definedName name="TOTRESRREV">'[30]Master IS (C)'!#REF!</definedName>
    <definedName name="TOTRESRTDEP">'[30]Master IS (C)'!#REF!</definedName>
    <definedName name="TOTRESRTH">'[30]Master IS (C)'!#REF!</definedName>
    <definedName name="TOTRESRTV">'[30]Master IS (C)'!#REF!</definedName>
    <definedName name="TOTRESTDEP">'[30]Master IS (C)'!#REF!</definedName>
    <definedName name="TOTRESTH">'[30]Master IS (C)'!#REF!</definedName>
    <definedName name="TOTRESTV">'[30]Master IS (C)'!#REF!</definedName>
    <definedName name="TOTREV">'[30]Master IS (C)'!#REF!</definedName>
    <definedName name="TOTTDEP">'[30]Master IS (C)'!#REF!</definedName>
    <definedName name="TOTTH">'[30]Master IS (C)'!#REF!</definedName>
    <definedName name="TOTTV">'[30]Master IS (C)'!#REF!</definedName>
    <definedName name="Transactions" localSheetId="0">#REF!</definedName>
    <definedName name="Transactions">#REF!</definedName>
    <definedName name="UnformattedIS">#REF!</definedName>
    <definedName name="UnregulatedIS">'[23]2010 IS'!$A$12:$Q$654</definedName>
    <definedName name="ValidFormats">[4]Delivery!$AA$4:$AA$10</definedName>
    <definedName name="VendorCode" localSheetId="0">#REF!</definedName>
    <definedName name="VendorCode">#REF!</definedName>
    <definedName name="Version" localSheetId="0">[17]Data!#REF!</definedName>
    <definedName name="Version">[17]Data!#REF!</definedName>
    <definedName name="WksInYr">#REF!</definedName>
    <definedName name="wrn.PrintReview." localSheetId="0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.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localSheetId="0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PDXAM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nPg1_Pg11." localSheetId="0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PrnPg1_Pg11.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test." localSheetId="0" hidden="1">{"Page1",#N/A,TRUE,"SUMM";"Page2",#N/A,TRUE,"Rev";"Page3",#N/A,TRUE,"Dir_Costs"}</definedName>
    <definedName name="wrn.test." hidden="1">{"Page1",#N/A,TRUE,"SUMM";"Page2",#N/A,TRUE,"Rev";"Page3",#N/A,TRUE,"Dir_Costs"}</definedName>
    <definedName name="WTable" localSheetId="0">#REF!</definedName>
    <definedName name="WTable">#REF!</definedName>
    <definedName name="WTableOld" localSheetId="0">#REF!</definedName>
    <definedName name="WTableOld">#REF!</definedName>
    <definedName name="ww" localSheetId="0">#REF!</definedName>
    <definedName name="ww">#REF!</definedName>
    <definedName name="xperiod">[1]Orientation!$G$15</definedName>
    <definedName name="xtabin" localSheetId="0">[7]Hidden!#REF!</definedName>
    <definedName name="xtabin">[7]Hidden!#REF!</definedName>
    <definedName name="xx" localSheetId="0">#REF!</definedName>
    <definedName name="xx">#REF!</definedName>
    <definedName name="xxx" localSheetId="0">#REF!</definedName>
    <definedName name="xxx">#REF!</definedName>
    <definedName name="xxxx" localSheetId="0">#REF!</definedName>
    <definedName name="xxxx">#REF!</definedName>
    <definedName name="y_inter1">'[27]LG Nonpublic 2018 V5.0'!$W$55</definedName>
    <definedName name="y_inter2">'[27]LG Nonpublic 2018 V5.0'!$W$56</definedName>
    <definedName name="y_inter3">'[27]LG Nonpublic 2018 V5.0'!$Y$55</definedName>
    <definedName name="y_inter4">'[27]LG Nonpublic 2018 V5.0'!$Y$56</definedName>
    <definedName name="Year">'[31]Aug Av. Fuel Price'!$E$15</definedName>
    <definedName name="Year_of_Review">'[12]Title Inputs'!$C$3</definedName>
    <definedName name="YearMonth" localSheetId="0">'[18]Vashon BS'!#REF!</definedName>
    <definedName name="YearMonth">'[18]Vashon BS'!#REF!</definedName>
    <definedName name="YearMonthDate">[9]Settings!$I$10</definedName>
    <definedName name="YearMonthDate2">[9]Settings!$I$11</definedName>
    <definedName name="YearMonthDate3">[9]Settings!$I$12</definedName>
    <definedName name="YearMonthDate4">[9]Settings!$I$13</definedName>
    <definedName name="YearMonthDate5">[9]Settings!$I$14</definedName>
    <definedName name="YWMedWasteDisp">#N/A</definedName>
    <definedName name="yy" localSheetId="0">#REF!</definedName>
    <definedName name="yy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1" l="1"/>
  <c r="H45" i="1"/>
  <c r="H46" i="1"/>
  <c r="H43" i="1"/>
  <c r="F44" i="1"/>
  <c r="F45" i="1"/>
  <c r="F46" i="1"/>
  <c r="F43" i="1"/>
  <c r="E46" i="1"/>
  <c r="E45" i="1"/>
  <c r="E44" i="1"/>
  <c r="E43" i="1"/>
  <c r="F17" i="1"/>
  <c r="F18" i="1"/>
  <c r="F21" i="1"/>
  <c r="F22" i="1"/>
  <c r="H22" i="1" s="1"/>
  <c r="F25" i="1"/>
  <c r="F26" i="1"/>
  <c r="F29" i="1"/>
  <c r="H29" i="1" s="1"/>
  <c r="F30" i="1"/>
  <c r="F31" i="1"/>
  <c r="F32" i="1"/>
  <c r="F33" i="1"/>
  <c r="F16" i="1"/>
  <c r="F5" i="1"/>
  <c r="F9" i="1"/>
  <c r="F13" i="1"/>
  <c r="F2" i="1"/>
  <c r="G21" i="1"/>
  <c r="G22" i="1"/>
  <c r="G23" i="1"/>
  <c r="G24" i="1"/>
  <c r="G25" i="1"/>
  <c r="H25" i="1" s="1"/>
  <c r="G29" i="1"/>
  <c r="D34" i="1"/>
  <c r="E3" i="1"/>
  <c r="F3" i="1" s="1"/>
  <c r="E2" i="1"/>
  <c r="O33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16" i="1"/>
  <c r="G17" i="1"/>
  <c r="G18" i="1"/>
  <c r="G19" i="1"/>
  <c r="G20" i="1"/>
  <c r="G26" i="1"/>
  <c r="G27" i="1"/>
  <c r="G28" i="1"/>
  <c r="G16" i="1"/>
  <c r="O3" i="1"/>
  <c r="O4" i="1"/>
  <c r="O5" i="1"/>
  <c r="O6" i="1"/>
  <c r="O7" i="1"/>
  <c r="O8" i="1"/>
  <c r="O9" i="1"/>
  <c r="O10" i="1"/>
  <c r="O11" i="1"/>
  <c r="O12" i="1"/>
  <c r="O13" i="1"/>
  <c r="O2" i="1"/>
  <c r="E28" i="1"/>
  <c r="F28" i="1" s="1"/>
  <c r="E27" i="1"/>
  <c r="F27" i="1" s="1"/>
  <c r="E26" i="1"/>
  <c r="E24" i="1"/>
  <c r="F24" i="1" s="1"/>
  <c r="E23" i="1"/>
  <c r="F23" i="1" s="1"/>
  <c r="H23" i="1" s="1"/>
  <c r="E22" i="1"/>
  <c r="E20" i="1"/>
  <c r="F20" i="1" s="1"/>
  <c r="E19" i="1"/>
  <c r="F19" i="1" s="1"/>
  <c r="E18" i="1"/>
  <c r="E17" i="1"/>
  <c r="E16" i="1"/>
  <c r="G13" i="1"/>
  <c r="G12" i="1"/>
  <c r="G11" i="1"/>
  <c r="G10" i="1"/>
  <c r="G9" i="1"/>
  <c r="G8" i="1"/>
  <c r="G7" i="1"/>
  <c r="G6" i="1"/>
  <c r="G5" i="1"/>
  <c r="H5" i="1" s="1"/>
  <c r="G4" i="1"/>
  <c r="G3" i="1"/>
  <c r="G2" i="1"/>
  <c r="E7" i="1"/>
  <c r="F7" i="1" s="1"/>
  <c r="E13" i="1"/>
  <c r="E12" i="1"/>
  <c r="F12" i="1" s="1"/>
  <c r="E10" i="1"/>
  <c r="F10" i="1" s="1"/>
  <c r="E11" i="1"/>
  <c r="F11" i="1" s="1"/>
  <c r="E9" i="1"/>
  <c r="E8" i="1"/>
  <c r="F8" i="1" s="1"/>
  <c r="E6" i="1"/>
  <c r="F6" i="1" s="1"/>
  <c r="E5" i="1"/>
  <c r="E4" i="1"/>
  <c r="F4" i="1" s="1"/>
  <c r="D14" i="1"/>
  <c r="H21" i="1" l="1"/>
  <c r="F34" i="1"/>
  <c r="H24" i="1"/>
  <c r="H18" i="1"/>
  <c r="H27" i="1"/>
  <c r="H16" i="1"/>
  <c r="O34" i="1"/>
  <c r="H19" i="1"/>
  <c r="H20" i="1"/>
  <c r="H26" i="1"/>
  <c r="H28" i="1"/>
  <c r="H17" i="1"/>
  <c r="H7" i="1"/>
  <c r="H11" i="1"/>
  <c r="H8" i="1"/>
  <c r="H12" i="1"/>
  <c r="H6" i="1"/>
  <c r="H10" i="1"/>
  <c r="H4" i="1"/>
  <c r="H9" i="1"/>
  <c r="H13" i="1"/>
  <c r="H3" i="1"/>
  <c r="H34" i="1" l="1"/>
  <c r="O14" i="1"/>
  <c r="H62" i="7" l="1"/>
  <c r="H64" i="7" s="1"/>
  <c r="C61" i="7"/>
  <c r="E61" i="7" s="1"/>
  <c r="H60" i="7"/>
  <c r="D60" i="7"/>
  <c r="D59" i="7"/>
  <c r="C54" i="7"/>
  <c r="C53" i="7"/>
  <c r="C51" i="7"/>
  <c r="C50" i="7"/>
  <c r="C49" i="7"/>
  <c r="C47" i="7"/>
  <c r="C46" i="7"/>
  <c r="C45" i="7"/>
  <c r="C44" i="7"/>
  <c r="C42" i="7"/>
  <c r="C41" i="7"/>
  <c r="C40" i="7"/>
  <c r="H13" i="7"/>
  <c r="F13" i="7"/>
  <c r="D13" i="7"/>
  <c r="C13" i="7"/>
  <c r="G13" i="7" s="1"/>
  <c r="C12" i="7"/>
  <c r="F12" i="7" s="1"/>
  <c r="H11" i="7"/>
  <c r="F11" i="7"/>
  <c r="D11" i="7"/>
  <c r="C11" i="7"/>
  <c r="I11" i="7" s="1"/>
  <c r="I10" i="7"/>
  <c r="E10" i="7"/>
  <c r="C10" i="7"/>
  <c r="H10" i="7" s="1"/>
  <c r="H9" i="7"/>
  <c r="F9" i="7"/>
  <c r="D9" i="7"/>
  <c r="C9" i="7"/>
  <c r="G9" i="7" s="1"/>
  <c r="C8" i="7"/>
  <c r="F8" i="7" s="1"/>
  <c r="H7" i="7"/>
  <c r="F7" i="7"/>
  <c r="D7" i="7"/>
  <c r="C7" i="7"/>
  <c r="I7" i="7" s="1"/>
  <c r="D61" i="7" l="1"/>
  <c r="G7" i="7"/>
  <c r="D8" i="7"/>
  <c r="H8" i="7"/>
  <c r="E9" i="7"/>
  <c r="I9" i="7"/>
  <c r="F10" i="7"/>
  <c r="G11" i="7"/>
  <c r="D12" i="7"/>
  <c r="H12" i="7"/>
  <c r="E13" i="7"/>
  <c r="I13" i="7"/>
  <c r="C64" i="7"/>
  <c r="C65" i="7" s="1"/>
  <c r="C67" i="7" s="1"/>
  <c r="I8" i="7"/>
  <c r="G10" i="7"/>
  <c r="E12" i="7"/>
  <c r="I12" i="7"/>
  <c r="G8" i="7"/>
  <c r="G12" i="7"/>
  <c r="E8" i="7"/>
  <c r="E7" i="7"/>
  <c r="D10" i="7"/>
  <c r="E11" i="7"/>
  <c r="D38" i="1"/>
  <c r="F14" i="1" l="1"/>
  <c r="H2" i="1" l="1"/>
  <c r="H14" i="1" l="1"/>
  <c r="H35" i="1" s="1"/>
  <c r="D39" i="1" s="1"/>
  <c r="D40" i="1" l="1"/>
  <c r="I44" i="1" l="1"/>
  <c r="J44" i="1" s="1"/>
  <c r="K44" i="1" s="1"/>
  <c r="L44" i="1" s="1"/>
  <c r="N44" i="1" s="1"/>
  <c r="I45" i="1"/>
  <c r="J45" i="1" s="1"/>
  <c r="K45" i="1" s="1"/>
  <c r="L45" i="1" s="1"/>
  <c r="N45" i="1" s="1"/>
  <c r="I46" i="1"/>
  <c r="J46" i="1" s="1"/>
  <c r="K46" i="1" s="1"/>
  <c r="L46" i="1" s="1"/>
  <c r="N46" i="1" s="1"/>
  <c r="I43" i="1"/>
  <c r="J43" i="1" s="1"/>
  <c r="K43" i="1" s="1"/>
  <c r="L43" i="1" s="1"/>
  <c r="N43" i="1" s="1"/>
  <c r="I29" i="1"/>
  <c r="J29" i="1" s="1"/>
  <c r="K29" i="1" s="1"/>
  <c r="L29" i="1" s="1"/>
  <c r="I23" i="1"/>
  <c r="J23" i="1" s="1"/>
  <c r="K23" i="1" s="1"/>
  <c r="L23" i="1" s="1"/>
  <c r="N23" i="1" s="1"/>
  <c r="P23" i="1" s="1"/>
  <c r="Q23" i="1" s="1"/>
  <c r="I24" i="1"/>
  <c r="J24" i="1" s="1"/>
  <c r="K24" i="1" s="1"/>
  <c r="I22" i="1"/>
  <c r="J22" i="1" s="1"/>
  <c r="K22" i="1" s="1"/>
  <c r="I21" i="1"/>
  <c r="J21" i="1" s="1"/>
  <c r="K21" i="1" s="1"/>
  <c r="L21" i="1" s="1"/>
  <c r="N21" i="1" s="1"/>
  <c r="P21" i="1" s="1"/>
  <c r="Q21" i="1" s="1"/>
  <c r="I25" i="1"/>
  <c r="J25" i="1" s="1"/>
  <c r="K25" i="1" s="1"/>
  <c r="I5" i="1"/>
  <c r="J5" i="1" s="1"/>
  <c r="K5" i="1" s="1"/>
  <c r="L5" i="1" s="1"/>
  <c r="N5" i="1" s="1"/>
  <c r="P5" i="1" s="1"/>
  <c r="Q5" i="1" s="1"/>
  <c r="I2" i="1"/>
  <c r="I20" i="1"/>
  <c r="J20" i="1" s="1"/>
  <c r="K20" i="1" s="1"/>
  <c r="I26" i="1"/>
  <c r="J26" i="1" s="1"/>
  <c r="K26" i="1" s="1"/>
  <c r="N30" i="1"/>
  <c r="P30" i="1" s="1"/>
  <c r="Q30" i="1" s="1"/>
  <c r="I16" i="1"/>
  <c r="J16" i="1" s="1"/>
  <c r="K16" i="1" s="1"/>
  <c r="N29" i="1"/>
  <c r="P29" i="1" s="1"/>
  <c r="Q29" i="1" s="1"/>
  <c r="I17" i="1"/>
  <c r="J17" i="1" s="1"/>
  <c r="K17" i="1" s="1"/>
  <c r="I27" i="1"/>
  <c r="J27" i="1" s="1"/>
  <c r="K27" i="1" s="1"/>
  <c r="N31" i="1"/>
  <c r="P31" i="1" s="1"/>
  <c r="Q31" i="1" s="1"/>
  <c r="I19" i="1"/>
  <c r="J19" i="1" s="1"/>
  <c r="K19" i="1" s="1"/>
  <c r="N33" i="1"/>
  <c r="P33" i="1" s="1"/>
  <c r="Q33" i="1" s="1"/>
  <c r="I18" i="1"/>
  <c r="J18" i="1" s="1"/>
  <c r="K18" i="1" s="1"/>
  <c r="I28" i="1"/>
  <c r="J28" i="1" s="1"/>
  <c r="K28" i="1" s="1"/>
  <c r="N32" i="1"/>
  <c r="P32" i="1" s="1"/>
  <c r="Q32" i="1" s="1"/>
  <c r="I3" i="1"/>
  <c r="J3" i="1" s="1"/>
  <c r="K3" i="1" s="1"/>
  <c r="I7" i="1"/>
  <c r="J7" i="1" s="1"/>
  <c r="K7" i="1" s="1"/>
  <c r="I11" i="1"/>
  <c r="J11" i="1" s="1"/>
  <c r="K11" i="1" s="1"/>
  <c r="I6" i="1"/>
  <c r="J6" i="1" s="1"/>
  <c r="K6" i="1" s="1"/>
  <c r="I4" i="1"/>
  <c r="J4" i="1" s="1"/>
  <c r="K4" i="1" s="1"/>
  <c r="I8" i="1"/>
  <c r="J8" i="1" s="1"/>
  <c r="K8" i="1" s="1"/>
  <c r="I12" i="1"/>
  <c r="J12" i="1" s="1"/>
  <c r="K12" i="1" s="1"/>
  <c r="I9" i="1"/>
  <c r="J9" i="1" s="1"/>
  <c r="K9" i="1" s="1"/>
  <c r="I13" i="1"/>
  <c r="J13" i="1" s="1"/>
  <c r="K13" i="1" s="1"/>
  <c r="L13" i="1" s="1"/>
  <c r="I10" i="1"/>
  <c r="J10" i="1" s="1"/>
  <c r="K10" i="1" s="1"/>
  <c r="L12" i="1" l="1"/>
  <c r="N12" i="1" s="1"/>
  <c r="P12" i="1" s="1"/>
  <c r="Q12" i="1" s="1"/>
  <c r="L17" i="1"/>
  <c r="N17" i="1" s="1"/>
  <c r="P17" i="1" s="1"/>
  <c r="Q17" i="1" s="1"/>
  <c r="L25" i="1"/>
  <c r="N25" i="1" s="1"/>
  <c r="P25" i="1" s="1"/>
  <c r="Q25" i="1" s="1"/>
  <c r="L9" i="1"/>
  <c r="N9" i="1" s="1"/>
  <c r="P9" i="1" s="1"/>
  <c r="Q9" i="1" s="1"/>
  <c r="L4" i="1"/>
  <c r="N4" i="1" s="1"/>
  <c r="P4" i="1" s="1"/>
  <c r="Q4" i="1" s="1"/>
  <c r="L3" i="1"/>
  <c r="N3" i="1" s="1"/>
  <c r="P3" i="1" s="1"/>
  <c r="Q3" i="1" s="1"/>
  <c r="L18" i="1"/>
  <c r="N18" i="1" s="1"/>
  <c r="P18" i="1" s="1"/>
  <c r="Q18" i="1" s="1"/>
  <c r="L27" i="1"/>
  <c r="N27" i="1" s="1"/>
  <c r="P27" i="1" s="1"/>
  <c r="Q27" i="1" s="1"/>
  <c r="L16" i="1"/>
  <c r="N16" i="1" s="1"/>
  <c r="P16" i="1" s="1"/>
  <c r="L22" i="1"/>
  <c r="N22" i="1" s="1"/>
  <c r="P22" i="1" s="1"/>
  <c r="Q22" i="1" s="1"/>
  <c r="L6" i="1"/>
  <c r="N6" i="1" s="1"/>
  <c r="P6" i="1" s="1"/>
  <c r="Q6" i="1" s="1"/>
  <c r="L24" i="1"/>
  <c r="N24" i="1" s="1"/>
  <c r="P24" i="1" s="1"/>
  <c r="Q24" i="1" s="1"/>
  <c r="L10" i="1"/>
  <c r="N10" i="1" s="1"/>
  <c r="P10" i="1" s="1"/>
  <c r="Q10" i="1" s="1"/>
  <c r="L11" i="1"/>
  <c r="N11" i="1" s="1"/>
  <c r="P11" i="1" s="1"/>
  <c r="Q11" i="1" s="1"/>
  <c r="L19" i="1"/>
  <c r="N19" i="1" s="1"/>
  <c r="P19" i="1" s="1"/>
  <c r="Q19" i="1" s="1"/>
  <c r="L26" i="1"/>
  <c r="N26" i="1" s="1"/>
  <c r="P26" i="1" s="1"/>
  <c r="Q26" i="1" s="1"/>
  <c r="L8" i="1"/>
  <c r="N8" i="1" s="1"/>
  <c r="P8" i="1" s="1"/>
  <c r="Q8" i="1" s="1"/>
  <c r="L7" i="1"/>
  <c r="N7" i="1" s="1"/>
  <c r="P7" i="1" s="1"/>
  <c r="Q7" i="1" s="1"/>
  <c r="L28" i="1"/>
  <c r="N28" i="1" s="1"/>
  <c r="P28" i="1" s="1"/>
  <c r="Q28" i="1" s="1"/>
  <c r="L20" i="1"/>
  <c r="N20" i="1" s="1"/>
  <c r="P20" i="1" s="1"/>
  <c r="Q20" i="1" s="1"/>
  <c r="N13" i="1"/>
  <c r="P13" i="1" s="1"/>
  <c r="Q13" i="1" s="1"/>
  <c r="I14" i="1"/>
  <c r="J2" i="1"/>
  <c r="Q16" i="1" l="1"/>
  <c r="Q34" i="1" s="1"/>
  <c r="P34" i="1"/>
  <c r="J14" i="1"/>
  <c r="K2" i="1"/>
  <c r="K14" i="1" l="1"/>
  <c r="L2" i="1"/>
  <c r="N2" i="1" s="1"/>
  <c r="P2" i="1" l="1"/>
  <c r="P14" i="1" s="1"/>
  <c r="Q2" i="1" l="1"/>
  <c r="Q14" i="1" s="1"/>
  <c r="Q35" i="1" s="1"/>
  <c r="C72" i="7" s="1"/>
  <c r="C73" i="7" s="1"/>
</calcChain>
</file>

<file path=xl/sharedStrings.xml><?xml version="1.0" encoding="utf-8"?>
<sst xmlns="http://schemas.openxmlformats.org/spreadsheetml/2006/main" count="161" uniqueCount="136">
  <si>
    <t>Monthly Customers</t>
  </si>
  <si>
    <t>Monthly Frequency</t>
  </si>
  <si>
    <t>Annual PU's</t>
  </si>
  <si>
    <t>Meeks Weights</t>
  </si>
  <si>
    <t>Calculated Annual Pounds</t>
  </si>
  <si>
    <t>Adjusted Annual Pounds</t>
  </si>
  <si>
    <t>Increase</t>
  </si>
  <si>
    <t>Gross Up</t>
  </si>
  <si>
    <t>Tariff Rate Increase</t>
  </si>
  <si>
    <t>Company Current Revenue</t>
  </si>
  <si>
    <t>Company Proposed Revenue</t>
  </si>
  <si>
    <t xml:space="preserve"> Company Over/(Under) collecting</t>
  </si>
  <si>
    <t>Residential</t>
  </si>
  <si>
    <t>Monthly Factor</t>
  </si>
  <si>
    <t>Pickups:</t>
  </si>
  <si>
    <t>1 unit</t>
  </si>
  <si>
    <t>2 units</t>
  </si>
  <si>
    <t>3 units</t>
  </si>
  <si>
    <t>4 units</t>
  </si>
  <si>
    <t>5 units</t>
  </si>
  <si>
    <t>6 units</t>
  </si>
  <si>
    <t>7 unit</t>
  </si>
  <si>
    <t>5 Times per Week</t>
  </si>
  <si>
    <t>4 Times per Week</t>
  </si>
  <si>
    <t>3 Times per Week</t>
  </si>
  <si>
    <t>2 Times per Week</t>
  </si>
  <si>
    <t>Weekly Pickup (WG)</t>
  </si>
  <si>
    <t>Every Other Week (EOWG)</t>
  </si>
  <si>
    <t>Monthly (MG)</t>
  </si>
  <si>
    <t>Res'l</t>
  </si>
  <si>
    <t>Pounds per Pickup</t>
  </si>
  <si>
    <t>20 gal minican</t>
  </si>
  <si>
    <t>1 can</t>
  </si>
  <si>
    <t>2 cans</t>
  </si>
  <si>
    <t>3 cans</t>
  </si>
  <si>
    <t>Lbs. per ton</t>
  </si>
  <si>
    <t>4 cans</t>
  </si>
  <si>
    <t>Yds. Per ton</t>
  </si>
  <si>
    <t>n/a</t>
  </si>
  <si>
    <t>5 cans</t>
  </si>
  <si>
    <t>6 cans</t>
  </si>
  <si>
    <t>*</t>
  </si>
  <si>
    <t>Once a month</t>
  </si>
  <si>
    <t>Extras</t>
  </si>
  <si>
    <t>Com'l</t>
  </si>
  <si>
    <t>Cans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</si>
  <si>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</si>
  <si>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</si>
  <si>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</si>
  <si>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</si>
  <si>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</si>
  <si>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</si>
  <si>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</si>
  <si>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2 yd packer/compactor</t>
  </si>
  <si>
    <t>3 yd packer/compactor</t>
  </si>
  <si>
    <t>4 yd packer/compactor</t>
  </si>
  <si>
    <t>6 yd packer/compactor</t>
  </si>
  <si>
    <t>Yards</t>
  </si>
  <si>
    <t>Per Ton</t>
  </si>
  <si>
    <t>Per Pound</t>
  </si>
  <si>
    <t>Gross Up Factors</t>
  </si>
  <si>
    <t xml:space="preserve">Current Rate </t>
  </si>
  <si>
    <t>B&amp;O tax</t>
  </si>
  <si>
    <t>New Rate per ton</t>
  </si>
  <si>
    <t>WUTC fees</t>
  </si>
  <si>
    <t>Bad Debts</t>
  </si>
  <si>
    <t>Total</t>
  </si>
  <si>
    <t>Increase per ton</t>
  </si>
  <si>
    <t>Factor</t>
  </si>
  <si>
    <t>Grossed Up Increase per ton</t>
  </si>
  <si>
    <t>Tons Collected</t>
  </si>
  <si>
    <t>Company Proposed Rates</t>
  </si>
  <si>
    <t>Res'l &amp; Com'l</t>
  </si>
  <si>
    <t>Collected Revenue Excess/(Deficiency)</t>
  </si>
  <si>
    <t>Ratio</t>
  </si>
  <si>
    <t>Revenue Inc from Co Proposed Rates</t>
  </si>
  <si>
    <t>Total Tonnage</t>
  </si>
  <si>
    <t>Total Annual Pounds</t>
  </si>
  <si>
    <t>Total Calculated Pounds</t>
  </si>
  <si>
    <t>Adjustment Factor</t>
  </si>
  <si>
    <t>TOTAL</t>
  </si>
  <si>
    <t>Annual</t>
  </si>
  <si>
    <t>Scheduled Service- Residential</t>
  </si>
  <si>
    <t>Immaterial</t>
  </si>
  <si>
    <t>INPUT CELLS</t>
  </si>
  <si>
    <t>Extra Units</t>
  </si>
  <si>
    <t>40 gallon Can</t>
  </si>
  <si>
    <t>Supercan 60</t>
  </si>
  <si>
    <t>Supercan 90</t>
  </si>
  <si>
    <t>Compaction Ratio:   2:25</t>
  </si>
  <si>
    <t>Compaction Ratio:   3:1</t>
  </si>
  <si>
    <t>Compaction Ratio:   4:1</t>
  </si>
  <si>
    <t>Compaction Ratio:   5:1</t>
  </si>
  <si>
    <t xml:space="preserve">* not on meeks - for compactors </t>
  </si>
  <si>
    <t xml:space="preserve">   calculated weight times compaction ratio</t>
  </si>
  <si>
    <t>Pierce County</t>
  </si>
  <si>
    <t>Transfer Station</t>
  </si>
  <si>
    <t>Disposal Fee Revenue Increase</t>
  </si>
  <si>
    <t xml:space="preserve"> Current Tariff</t>
  </si>
  <si>
    <t>Staff Proposed Tariff Rate</t>
  </si>
  <si>
    <t>tariff pg #</t>
  </si>
  <si>
    <t>wk 1can</t>
  </si>
  <si>
    <t>wk 2 cans</t>
  </si>
  <si>
    <t>EOW 1 can</t>
  </si>
  <si>
    <t>EOW 2 can</t>
  </si>
  <si>
    <t>Monthly</t>
  </si>
  <si>
    <t>Mini OM</t>
  </si>
  <si>
    <t>Cart Weekly</t>
  </si>
  <si>
    <t>2 Cart Weekly</t>
  </si>
  <si>
    <t>Cart EOW</t>
  </si>
  <si>
    <t>Cart Monthly</t>
  </si>
  <si>
    <t>Extra Carts</t>
  </si>
  <si>
    <t>Extra Cans</t>
  </si>
  <si>
    <t>Carts</t>
  </si>
  <si>
    <t>Overfilled Charge</t>
  </si>
  <si>
    <t>1-yd</t>
  </si>
  <si>
    <t>1-yd compacted</t>
  </si>
  <si>
    <t>1.5-yd</t>
  </si>
  <si>
    <t>1.5-yd cust. owned</t>
  </si>
  <si>
    <t>1.5-yd compacted</t>
  </si>
  <si>
    <t>2-yd</t>
  </si>
  <si>
    <t>2-yd cust owned</t>
  </si>
  <si>
    <t>2-yd compacted</t>
  </si>
  <si>
    <t>Drop Box Delivery</t>
  </si>
  <si>
    <t>Drop Box Haul</t>
  </si>
  <si>
    <t>Rent</t>
  </si>
  <si>
    <t>Drop Box Rent</t>
  </si>
  <si>
    <t>Mini can extra</t>
  </si>
  <si>
    <t>On call 32 gal</t>
  </si>
  <si>
    <t>on call 20 gal</t>
  </si>
  <si>
    <t>on call 68 gal</t>
  </si>
  <si>
    <t>1-yd temp. and special</t>
  </si>
  <si>
    <t>1.5-yd temp. &amp; Special</t>
  </si>
  <si>
    <t>2-yd temp. and special</t>
  </si>
  <si>
    <t>34&amp;35</t>
  </si>
  <si>
    <t>No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</si>
</sst>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_);_(&quot;$&quot;* \(#,##0.000\);_(&quot;$&quot;* &quot;-&quot;??_);_(@_)"/>
    <numFmt numFmtId="166" formatCode="_(* #,##0.000000_);_(* \(#,##0.000000\);_(* &quot;-&quot;??_);_(@_)"/>
    <numFmt numFmtId="167" formatCode="_(&quot;$&quot;* #,##0.000000_);_(&quot;$&quot;* \(#,##0.000000\);_(&quot;$&quot;* &quot;-&quot;??_);_(@_)"/>
    <numFmt numFmtId="168" formatCode="0.0000%"/>
    <numFmt numFmtId="169" formatCode="0.000000"/>
    <numFmt numFmtId="170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rgb="FF444444"/>
      <name val="Calibri"/>
      <family val="2"/>
      <scheme val="minor"/>
    </font>
    <font>
      <sz val="11"/>
      <color indexed="8"/>
      <name val="Calibri"/>
      <family val="2"/>
    </font>
    <font>
      <i/>
      <sz val="10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99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0" fontId="6" fillId="4" borderId="8" applyNumberFormat="0" applyFont="0" applyAlignment="0" applyProtection="0"/>
    <xf numFmtId="0" fontId="4" fillId="0" borderId="0"/>
    <xf numFmtId="0" fontId="1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4" fillId="0" borderId="0"/>
    <xf numFmtId="43" fontId="16" fillId="0" borderId="0" applyFont="0" applyFill="0" applyBorder="0" applyAlignment="0" applyProtection="0"/>
    <xf numFmtId="0" fontId="4" fillId="0" borderId="0"/>
    <xf numFmtId="9" fontId="16" fillId="0" borderId="0" applyFont="0" applyFill="0" applyBorder="0" applyAlignment="0" applyProtection="0"/>
  </cellStyleXfs>
  <cellXfs count="127">
    <xf numFmtId="0" fontId="0" fillId="0" borderId="0" xfId="0"/>
    <xf numFmtId="0" fontId="3" fillId="2" borderId="1" xfId="0" applyFont="1" applyFill="1" applyBorder="1"/>
    <xf numFmtId="43" fontId="0" fillId="0" borderId="0" xfId="0" applyNumberFormat="1"/>
    <xf numFmtId="44" fontId="0" fillId="0" borderId="0" xfId="0" applyNumberFormat="1"/>
    <xf numFmtId="1" fontId="0" fillId="0" borderId="0" xfId="0" applyNumberFormat="1" applyAlignment="1">
      <alignment horizontal="right"/>
    </xf>
    <xf numFmtId="164" fontId="0" fillId="0" borderId="0" xfId="0" applyNumberFormat="1"/>
    <xf numFmtId="0" fontId="0" fillId="0" borderId="0" xfId="0" applyFill="1"/>
    <xf numFmtId="2" fontId="8" fillId="0" borderId="0" xfId="1" applyNumberFormat="1" applyFont="1" applyFill="1" applyBorder="1" applyAlignment="1">
      <alignment horizontal="right"/>
    </xf>
    <xf numFmtId="164" fontId="8" fillId="0" borderId="0" xfId="0" applyNumberFormat="1" applyFont="1"/>
    <xf numFmtId="0" fontId="7" fillId="3" borderId="1" xfId="0" applyFont="1" applyFill="1" applyBorder="1" applyAlignment="1">
      <alignment horizontal="center" wrapText="1"/>
    </xf>
    <xf numFmtId="3" fontId="9" fillId="0" borderId="0" xfId="3" applyNumberFormat="1" applyFont="1" applyAlignment="1">
      <alignment horizontal="right"/>
    </xf>
    <xf numFmtId="44" fontId="8" fillId="0" borderId="0" xfId="0" applyNumberFormat="1" applyFont="1" applyFill="1"/>
    <xf numFmtId="44" fontId="8" fillId="0" borderId="0" xfId="0" applyNumberFormat="1" applyFont="1"/>
    <xf numFmtId="0" fontId="0" fillId="7" borderId="9" xfId="0" applyFill="1" applyBorder="1"/>
    <xf numFmtId="0" fontId="0" fillId="6" borderId="9" xfId="0" applyFill="1" applyBorder="1"/>
    <xf numFmtId="1" fontId="9" fillId="0" borderId="0" xfId="3" applyNumberFormat="1" applyFont="1" applyAlignment="1">
      <alignment horizontal="right"/>
    </xf>
    <xf numFmtId="1" fontId="8" fillId="0" borderId="0" xfId="1" applyNumberFormat="1" applyFont="1" applyFill="1" applyBorder="1" applyAlignment="1">
      <alignment horizontal="right"/>
    </xf>
    <xf numFmtId="3" fontId="7" fillId="3" borderId="10" xfId="0" applyNumberFormat="1" applyFont="1" applyFill="1" applyBorder="1" applyAlignment="1">
      <alignment horizontal="right"/>
    </xf>
    <xf numFmtId="2" fontId="7" fillId="3" borderId="10" xfId="0" applyNumberFormat="1" applyFont="1" applyFill="1" applyBorder="1"/>
    <xf numFmtId="3" fontId="10" fillId="3" borderId="10" xfId="3" applyNumberFormat="1" applyFont="1" applyFill="1" applyBorder="1" applyAlignment="1">
      <alignment horizontal="center"/>
    </xf>
    <xf numFmtId="1" fontId="7" fillId="3" borderId="10" xfId="0" applyNumberFormat="1" applyFont="1" applyFill="1" applyBorder="1" applyAlignment="1">
      <alignment horizontal="center"/>
    </xf>
    <xf numFmtId="164" fontId="7" fillId="3" borderId="10" xfId="0" applyNumberFormat="1" applyFont="1" applyFill="1" applyBorder="1" applyAlignment="1">
      <alignment horizontal="center" wrapText="1"/>
    </xf>
    <xf numFmtId="0" fontId="7" fillId="3" borderId="10" xfId="0" applyFont="1" applyFill="1" applyBorder="1" applyAlignment="1">
      <alignment horizontal="center" wrapText="1"/>
    </xf>
    <xf numFmtId="0" fontId="7" fillId="3" borderId="10" xfId="0" applyFont="1" applyFill="1" applyBorder="1" applyAlignment="1">
      <alignment horizontal="center"/>
    </xf>
    <xf numFmtId="44" fontId="7" fillId="3" borderId="10" xfId="0" applyNumberFormat="1" applyFont="1" applyFill="1" applyBorder="1" applyAlignment="1">
      <alignment horizontal="center" wrapText="1"/>
    </xf>
    <xf numFmtId="164" fontId="1" fillId="0" borderId="0" xfId="8" applyNumberFormat="1" applyFont="1"/>
    <xf numFmtId="164" fontId="1" fillId="0" borderId="0" xfId="1" applyNumberFormat="1" applyFont="1" applyFill="1" applyBorder="1"/>
    <xf numFmtId="2" fontId="8" fillId="0" borderId="0" xfId="1" applyNumberFormat="1" applyFont="1" applyFill="1" applyBorder="1"/>
    <xf numFmtId="3" fontId="8" fillId="0" borderId="0" xfId="0" applyNumberFormat="1" applyFont="1"/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/>
    <xf numFmtId="0" fontId="0" fillId="0" borderId="4" xfId="0" applyBorder="1"/>
    <xf numFmtId="0" fontId="3" fillId="0" borderId="3" xfId="0" applyFont="1" applyBorder="1"/>
    <xf numFmtId="0" fontId="3" fillId="0" borderId="0" xfId="0" applyFont="1"/>
    <xf numFmtId="168" fontId="0" fillId="0" borderId="0" xfId="0" applyNumberFormat="1"/>
    <xf numFmtId="10" fontId="0" fillId="0" borderId="0" xfId="0" applyNumberFormat="1"/>
    <xf numFmtId="0" fontId="0" fillId="0" borderId="0" xfId="0" applyAlignment="1">
      <alignment horizontal="left" indent="1"/>
    </xf>
    <xf numFmtId="0" fontId="2" fillId="0" borderId="0" xfId="0" applyFont="1" applyAlignment="1">
      <alignment horizontal="center"/>
    </xf>
    <xf numFmtId="0" fontId="2" fillId="0" borderId="0" xfId="0" applyFont="1"/>
    <xf numFmtId="0" fontId="5" fillId="0" borderId="0" xfId="0" applyFont="1"/>
    <xf numFmtId="43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43" fontId="15" fillId="0" borderId="0" xfId="0" applyNumberFormat="1" applyFont="1"/>
    <xf numFmtId="10" fontId="2" fillId="0" borderId="0" xfId="4" applyNumberFormat="1" applyFont="1"/>
    <xf numFmtId="0" fontId="13" fillId="9" borderId="0" xfId="13" applyFont="1" applyFill="1"/>
    <xf numFmtId="3" fontId="11" fillId="9" borderId="0" xfId="0" applyNumberFormat="1" applyFont="1" applyFill="1" applyAlignment="1">
      <alignment horizontal="right"/>
    </xf>
    <xf numFmtId="2" fontId="11" fillId="9" borderId="0" xfId="0" applyNumberFormat="1" applyFont="1" applyFill="1"/>
    <xf numFmtId="3" fontId="11" fillId="9" borderId="0" xfId="3" applyNumberFormat="1" applyFont="1" applyFill="1" applyAlignment="1">
      <alignment horizontal="right"/>
    </xf>
    <xf numFmtId="1" fontId="11" fillId="9" borderId="0" xfId="0" applyNumberFormat="1" applyFont="1" applyFill="1" applyAlignment="1">
      <alignment horizontal="right"/>
    </xf>
    <xf numFmtId="164" fontId="11" fillId="9" borderId="0" xfId="0" applyNumberFormat="1" applyFont="1" applyFill="1"/>
    <xf numFmtId="0" fontId="11" fillId="9" borderId="0" xfId="0" applyFont="1" applyFill="1"/>
    <xf numFmtId="44" fontId="11" fillId="9" borderId="0" xfId="0" applyNumberFormat="1" applyFont="1" applyFill="1"/>
    <xf numFmtId="3" fontId="11" fillId="9" borderId="0" xfId="0" applyNumberFormat="1" applyFont="1" applyFill="1"/>
    <xf numFmtId="44" fontId="12" fillId="9" borderId="0" xfId="0" applyNumberFormat="1" applyFont="1" applyFill="1"/>
    <xf numFmtId="0" fontId="0" fillId="9" borderId="0" xfId="0" applyFill="1"/>
    <xf numFmtId="0" fontId="3" fillId="10" borderId="0" xfId="0" applyFont="1" applyFill="1" applyAlignment="1">
      <alignment horizontal="center"/>
    </xf>
    <xf numFmtId="43" fontId="0" fillId="0" borderId="0" xfId="1" applyFont="1"/>
    <xf numFmtId="43" fontId="0" fillId="0" borderId="0" xfId="1" applyFont="1" applyAlignment="1">
      <alignment horizontal="center"/>
    </xf>
    <xf numFmtId="164" fontId="0" fillId="0" borderId="0" xfId="1" applyNumberFormat="1" applyFont="1"/>
    <xf numFmtId="0" fontId="0" fillId="11" borderId="0" xfId="0" applyFill="1" applyAlignment="1">
      <alignment horizontal="center"/>
    </xf>
    <xf numFmtId="0" fontId="5" fillId="12" borderId="0" xfId="0" applyFont="1" applyFill="1" applyAlignment="1">
      <alignment horizontal="right"/>
    </xf>
    <xf numFmtId="164" fontId="0" fillId="0" borderId="0" xfId="1" applyNumberFormat="1" applyFont="1" applyFill="1"/>
    <xf numFmtId="43" fontId="3" fillId="0" borderId="0" xfId="0" applyNumberFormat="1" applyFont="1"/>
    <xf numFmtId="0" fontId="3" fillId="0" borderId="0" xfId="0" applyFont="1" applyAlignment="1">
      <alignment horizontal="left" indent="1"/>
    </xf>
    <xf numFmtId="41" fontId="0" fillId="0" borderId="0" xfId="1" applyNumberFormat="1" applyFont="1"/>
    <xf numFmtId="0" fontId="0" fillId="2" borderId="1" xfId="0" applyFill="1" applyBorder="1" applyAlignment="1">
      <alignment horizontal="center"/>
    </xf>
    <xf numFmtId="44" fontId="0" fillId="13" borderId="0" xfId="2" applyFont="1" applyFill="1" applyBorder="1"/>
    <xf numFmtId="165" fontId="0" fillId="0" borderId="0" xfId="2" applyNumberFormat="1" applyFont="1" applyFill="1"/>
    <xf numFmtId="166" fontId="0" fillId="0" borderId="0" xfId="1" applyNumberFormat="1" applyFont="1"/>
    <xf numFmtId="44" fontId="0" fillId="13" borderId="1" xfId="2" applyFont="1" applyFill="1" applyBorder="1"/>
    <xf numFmtId="165" fontId="0" fillId="0" borderId="1" xfId="2" applyNumberFormat="1" applyFont="1" applyFill="1" applyBorder="1"/>
    <xf numFmtId="166" fontId="0" fillId="0" borderId="0" xfId="1" applyNumberFormat="1" applyFont="1" applyBorder="1"/>
    <xf numFmtId="44" fontId="0" fillId="0" borderId="0" xfId="2" applyFont="1" applyFill="1"/>
    <xf numFmtId="167" fontId="0" fillId="0" borderId="0" xfId="2" applyNumberFormat="1" applyFont="1" applyFill="1"/>
    <xf numFmtId="166" fontId="0" fillId="0" borderId="1" xfId="1" applyNumberFormat="1" applyFont="1" applyBorder="1"/>
    <xf numFmtId="167" fontId="0" fillId="0" borderId="0" xfId="0" applyNumberFormat="1"/>
    <xf numFmtId="166" fontId="0" fillId="0" borderId="0" xfId="0" applyNumberFormat="1"/>
    <xf numFmtId="0" fontId="0" fillId="2" borderId="1" xfId="0" applyFill="1" applyBorder="1"/>
    <xf numFmtId="169" fontId="0" fillId="0" borderId="0" xfId="0" applyNumberFormat="1"/>
    <xf numFmtId="164" fontId="0" fillId="0" borderId="1" xfId="1" applyNumberFormat="1" applyFont="1" applyFill="1" applyBorder="1"/>
    <xf numFmtId="44" fontId="0" fillId="0" borderId="0" xfId="2" applyFont="1" applyFill="1" applyBorder="1"/>
    <xf numFmtId="42" fontId="3" fillId="0" borderId="0" xfId="0" applyNumberFormat="1" applyFont="1"/>
    <xf numFmtId="0" fontId="3" fillId="0" borderId="11" xfId="0" applyFont="1" applyBorder="1"/>
    <xf numFmtId="0" fontId="0" fillId="2" borderId="12" xfId="0" applyFill="1" applyBorder="1" applyAlignment="1">
      <alignment horizontal="center"/>
    </xf>
    <xf numFmtId="42" fontId="0" fillId="0" borderId="5" xfId="2" applyNumberFormat="1" applyFont="1" applyFill="1" applyBorder="1"/>
    <xf numFmtId="0" fontId="17" fillId="0" borderId="0" xfId="0" applyFont="1"/>
    <xf numFmtId="0" fontId="0" fillId="0" borderId="13" xfId="0" applyBorder="1"/>
    <xf numFmtId="0" fontId="0" fillId="0" borderId="7" xfId="0" applyBorder="1"/>
    <xf numFmtId="42" fontId="0" fillId="0" borderId="0" xfId="0" applyNumberFormat="1" applyAlignment="1">
      <alignment horizontal="right"/>
    </xf>
    <xf numFmtId="1" fontId="0" fillId="0" borderId="0" xfId="0" applyNumberFormat="1" applyFill="1" applyAlignment="1">
      <alignment horizontal="right"/>
    </xf>
    <xf numFmtId="1" fontId="0" fillId="0" borderId="0" xfId="0" applyNumberFormat="1"/>
    <xf numFmtId="44" fontId="0" fillId="8" borderId="0" xfId="2" applyFont="1" applyFill="1" applyBorder="1"/>
    <xf numFmtId="44" fontId="5" fillId="5" borderId="0" xfId="2" applyFont="1" applyFill="1" applyBorder="1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7" fillId="3" borderId="10" xfId="0" applyFont="1" applyFill="1" applyBorder="1" applyAlignment="1">
      <alignment horizontal="center" vertical="center"/>
    </xf>
    <xf numFmtId="0" fontId="3" fillId="3" borderId="0" xfId="0" applyFont="1" applyFill="1"/>
    <xf numFmtId="0" fontId="3" fillId="3" borderId="1" xfId="0" applyFont="1" applyFill="1" applyBorder="1"/>
    <xf numFmtId="0" fontId="7" fillId="3" borderId="1" xfId="0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/>
    </xf>
    <xf numFmtId="164" fontId="7" fillId="3" borderId="1" xfId="1" applyNumberFormat="1" applyFont="1" applyFill="1" applyBorder="1" applyAlignment="1">
      <alignment horizontal="left" wrapText="1" indent="2"/>
    </xf>
    <xf numFmtId="164" fontId="7" fillId="3" borderId="1" xfId="1" applyNumberFormat="1" applyFont="1" applyFill="1" applyBorder="1" applyAlignment="1">
      <alignment horizontal="center" wrapText="1"/>
    </xf>
    <xf numFmtId="0" fontId="7" fillId="3" borderId="1" xfId="0" applyFont="1" applyFill="1" applyBorder="1" applyAlignment="1">
      <alignment wrapText="1"/>
    </xf>
    <xf numFmtId="0" fontId="0" fillId="0" borderId="0" xfId="0" applyFill="1" applyAlignment="1">
      <alignment vertical="center"/>
    </xf>
    <xf numFmtId="0" fontId="4" fillId="0" borderId="0" xfId="3" applyFill="1" applyAlignment="1">
      <alignment horizontal="left"/>
    </xf>
    <xf numFmtId="3" fontId="9" fillId="0" borderId="0" xfId="3" applyNumberFormat="1" applyFont="1" applyFill="1" applyAlignment="1">
      <alignment horizontal="right"/>
    </xf>
    <xf numFmtId="164" fontId="8" fillId="0" borderId="0" xfId="0" applyNumberFormat="1" applyFont="1" applyFill="1"/>
    <xf numFmtId="3" fontId="8" fillId="0" borderId="0" xfId="0" applyNumberFormat="1" applyFont="1" applyFill="1"/>
    <xf numFmtId="44" fontId="5" fillId="0" borderId="0" xfId="2" applyFont="1" applyFill="1" applyBorder="1"/>
    <xf numFmtId="170" fontId="0" fillId="8" borderId="0" xfId="0" applyNumberFormat="1" applyFill="1"/>
    <xf numFmtId="0" fontId="0" fillId="6" borderId="0" xfId="0" applyFill="1" applyBorder="1"/>
    <xf numFmtId="44" fontId="0" fillId="14" borderId="0" xfId="2" applyFont="1" applyFill="1" applyBorder="1"/>
    <xf numFmtId="0" fontId="0" fillId="14" borderId="0" xfId="0" applyFill="1" applyAlignment="1">
      <alignment vertical="center"/>
    </xf>
    <xf numFmtId="0" fontId="0" fillId="14" borderId="0" xfId="0" applyFill="1"/>
    <xf numFmtId="0" fontId="0" fillId="14" borderId="0" xfId="0" applyFill="1" applyBorder="1"/>
    <xf numFmtId="0" fontId="0" fillId="0" borderId="2" xfId="0" applyBorder="1"/>
    <xf numFmtId="0" fontId="0" fillId="14" borderId="2" xfId="0" applyFill="1" applyBorder="1"/>
    <xf numFmtId="1" fontId="0" fillId="0" borderId="2" xfId="0" applyNumberFormat="1" applyBorder="1" applyAlignment="1">
      <alignment horizontal="right"/>
    </xf>
    <xf numFmtId="43" fontId="0" fillId="0" borderId="2" xfId="0" applyNumberFormat="1" applyBorder="1"/>
    <xf numFmtId="43" fontId="0" fillId="5" borderId="2" xfId="0" applyNumberFormat="1" applyFill="1" applyBorder="1"/>
    <xf numFmtId="43" fontId="0" fillId="5" borderId="0" xfId="0" applyNumberFormat="1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textRotation="90"/>
    </xf>
    <xf numFmtId="0" fontId="0" fillId="0" borderId="0" xfId="0" applyBorder="1" applyAlignment="1">
      <alignment horizontal="center" vertical="center" textRotation="90"/>
    </xf>
  </cellXfs>
  <cellStyles count="18">
    <cellStyle name="Comma" xfId="1" builtinId="3"/>
    <cellStyle name="Comma 10" xfId="8"/>
    <cellStyle name="Comma 12 2 3" xfId="15"/>
    <cellStyle name="Comma 2" xfId="11"/>
    <cellStyle name="Currency" xfId="2" builtinId="4"/>
    <cellStyle name="Currency 2" xfId="9"/>
    <cellStyle name="Currency 2 2" xfId="12"/>
    <cellStyle name="Normal" xfId="0" builtinId="0"/>
    <cellStyle name="Normal 10" xfId="16"/>
    <cellStyle name="Normal 12 3" xfId="14"/>
    <cellStyle name="Normal 2" xfId="10"/>
    <cellStyle name="Normal 21" xfId="7"/>
    <cellStyle name="Normal 90" xfId="6"/>
    <cellStyle name="Normal_Murrey's Jan-Dec 2012" xfId="13"/>
    <cellStyle name="Normal_Price out" xfId="3"/>
    <cellStyle name="Note 2" xfId="5"/>
    <cellStyle name="Percent" xfId="4" builtinId="5"/>
    <cellStyle name="Percent 2" xfId="17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customXml" Target="../customXml/item2.xml"/><Relationship Id="rId21" Type="http://schemas.openxmlformats.org/officeDocument/2006/relationships/externalLink" Target="externalLinks/externalLink19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styles" Target="styles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eMay\2183-1%20Pacific%20Disp,%20Butlers%20Cove\Filing%20Possibly%202012\Filing\Audit\Final%20Outcome%208-14-2012\Pro%20Forma%20Pacific%20Disposal_Staf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son\Rate%20Increase%201-1-2013\1%20Filing%2011-14-2012\Revised%202-21-2013\staff%20Mason%20Proforma%209-30-2012-Linked%20Cust%20Count%20Fix%2012-2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estern%20Region\ControllerDir\JoeW\My%20Local%20Documents\OPF\Rate%20Reviews\2010\Clackamas%20County\Clackamas%20DCR%20WCI%2020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c_opf_joew\JoeW%20C%20Drive\Documents%20and%20Settings\joew\My%20Documents\OPF\Rate%20Reviews\2001\Gresham\Arrow\Gresham%202001%20DCR%202nd%20submi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file01\DistShares\Western%20Region\ControllerDir\KevinJ\South%20LeMay\Budget%20History\Budget%202019\2149%20Mason\2019%202149%20Budget%20Template%201.5%20pre%20division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utcfs2\grp_data\District\Joe_Garza\mark%20gregg\WUTC%20Files\Eastside\Eastside%20Rate%20Case%202006\Eastside%20RC%202006%20Filing%20Docs\Proforma%20Eastside%202005%204.17.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5\DistShares\WCNX%20Stuff\Excel\Financials\Excel%20Financials\ExcelFinancial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estern%20Region\ControllerDir\Brent_Blair_Kortney\PO%20Report%20by%20Division\PO%20Report_v3b%202013-08-26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Vashon\Rate%20Incr%201-1-2012\Vashon%20Pro%20Form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eports\Budget%20Reports\2011%20Budget%20Report%20Book%20v2J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2009%20BUDGET%20REPORTS\2009%20Budget%20Report%20without%20insuranc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Western%20Region/ControllerDir/JoeW/My%20Local%20Documents/OPF/Rate%20Reviews/2016/2016%20OPF%20Master%20DCR%20V2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heatherg\AppData\Local\Microsoft\Windows\Temporary%20Internet%20Files\Content.Outlook\KNDSOALF\Fuel%20Stats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6\sacshare\Data_Automation\DMS\RouteManagerReports\RM_MM001_Query_v4c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estern%20Region\WUTC\WIP%20Files\2010%20Clark%20County-%202009%20Vancouver\12.31.2010%20Test%20Year\Proforma%20Clark%20County%20101231%20Filing-Draft-FINAL%20VERSION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b1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nnual%20Reports\2180%20LeMay\2009\LeMay%20Annual%20Report%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estern%20Region\ControllerDir\JoeW\Budgets\Budgets%202009\2012\2009%202012%20Review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nealjohnson\Downloads\SolidWaste-NonPublic%20LG%202018%20V5.0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eMay\Master%20Truck%20Schedule\South_LeMay%20Master%20Truck%20Schedule-Shared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c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RC%20Reports\SRC%20Format\Bonus%20Schedule\PNWR%20SRC%20Bonus%20Schedule%202003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DistShare$\2000%20Western%20Region%20Office\WUTC\WUTC-LeMay\General%20Rate%20Filing\Gray's%20Harbor%20Filed%206-15-21\Audit\FINAL\.Gray's%20Harbor%20GRC%20Pro%20forma%2003.31.2021%20(C)%20Non-Redacted%20FINAL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DistShare$\Western%20Region\WUTC\WIP%20Files\2149%20Mason%20County\2021\General%20Rate%20Filing\.Mason%20Pro%20forma11.30.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disnap\accounting\MODEST~1\203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_WASTE\SYS\ACCOUNT\CV2000\022000\2000_FEBRUARY_%20GL%20RECO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SRC%20Reports\SRC%20Format\Bonus%20Schedule\PNWR%20SRC%20Bonus%20Schedule%2020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SLO\2012_Division\Accounting\xx%20Budgets%20xx\2013%20Budget\4105\4105%20Budget%20Workbook%2012_07_201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JohnSpe\AppData\Local\Microsoft\Windows\Temporary%20Internet%20Files\Content.IE5\ELL0D4Y3\Proj-2184_2015-12_5728142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>
        <row r="5">
          <cell r="D5">
            <v>10.71</v>
          </cell>
        </row>
        <row r="14">
          <cell r="C14" t="str">
            <v>dist</v>
          </cell>
          <cell r="E14" t="str">
            <v>=</v>
          </cell>
          <cell r="F14">
            <v>2149</v>
          </cell>
        </row>
      </sheetData>
      <sheetData sheetId="4" refreshError="1">
        <row r="6">
          <cell r="F6" t="str">
            <v>Time Series</v>
          </cell>
        </row>
        <row r="17">
          <cell r="B17" t="str">
            <v>ACCT</v>
          </cell>
          <cell r="C17" t="str">
            <v>-</v>
          </cell>
        </row>
        <row r="22">
          <cell r="C22" t="str">
            <v>Financial</v>
          </cell>
        </row>
        <row r="23">
          <cell r="C23" t="str">
            <v>ALL</v>
          </cell>
        </row>
        <row r="24">
          <cell r="C24" t="str">
            <v>Variable</v>
          </cell>
        </row>
      </sheetData>
      <sheetData sheetId="5" refreshError="1">
        <row r="8">
          <cell r="E8" t="str">
            <v>Report</v>
          </cell>
        </row>
        <row r="12">
          <cell r="B12" t="b">
            <v>0</v>
          </cell>
        </row>
      </sheetData>
      <sheetData sheetId="6" refreshError="1"/>
      <sheetData sheetId="7" refreshError="1">
        <row r="11">
          <cell r="D11">
            <v>10002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 t="str">
            <v>Cash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Class A IS"/>
      <sheetName val="2149 BS"/>
      <sheetName val="9-30-11 BS"/>
      <sheetName val="2149 IS"/>
      <sheetName val="Consolidated IS"/>
      <sheetName val="Ratios"/>
      <sheetName val="Restating Adj"/>
      <sheetName val="Restating Expl"/>
      <sheetName val="Pro forma Adj"/>
      <sheetName val="Pro-forma"/>
      <sheetName val="LG-Combined"/>
      <sheetName val="LG-Pckr,RO"/>
      <sheetName val="LG-Recycl"/>
      <sheetName val="Price Out"/>
      <sheetName val="Rate Sheet"/>
      <sheetName val="Pckr, RO, Matrix"/>
      <sheetName val="COS Packer,RO "/>
      <sheetName val="Recycl Matrix"/>
      <sheetName val="COS Recycle"/>
      <sheetName val="Disposal Calc"/>
      <sheetName val="Disposal Schedule"/>
      <sheetName val="Fuel"/>
      <sheetName val="PR Summary"/>
      <sheetName val="Depr Summary"/>
      <sheetName val="Depreciation"/>
      <sheetName val="Cust Count"/>
      <sheetName val="Rt Study Summary"/>
      <sheetName val="Recycl Tons, Commodity Value"/>
      <sheetName val="Tribal Cnts"/>
      <sheetName val="Corp OH"/>
      <sheetName val="Corp Debt Equity"/>
      <sheetName val="Balance Sheet"/>
      <sheetName val="P&amp;L"/>
      <sheetName val="70195 JE-WRRA Dues"/>
      <sheetName val="56095 JE"/>
      <sheetName val="Non-Reg Price Out"/>
      <sheetName val="30% Commodity Justification"/>
      <sheetName val="TRC Processing Justfication"/>
      <sheetName val="Orig Price Out"/>
      <sheetName val="Rate Sheet Dec 2012"/>
      <sheetName val="Orig COS Packer,RO "/>
      <sheetName val="LG-Pckr w DF"/>
      <sheetName val="LG-Pckr w-out DF"/>
      <sheetName val="LG-RO"/>
    </sheetNames>
    <sheetDataSet>
      <sheetData sheetId="0">
        <row r="107">
          <cell r="L107">
            <v>1755086.2007667283</v>
          </cell>
        </row>
        <row r="214">
          <cell r="L214">
            <v>861493.18580596044</v>
          </cell>
        </row>
        <row r="278">
          <cell r="L278">
            <v>840474.49671344017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3">
          <cell r="L23">
            <v>2329.3388396454475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Inputs"/>
      <sheetName val="AllocationMethods"/>
      <sheetName val="Gen'l Info"/>
      <sheetName val="AccrualExpense"/>
      <sheetName val="AccrualRevenue"/>
      <sheetName val="TypeSUMM"/>
      <sheetName val="ServiceSUMM"/>
      <sheetName val="SUMM"/>
      <sheetName val="Rev Summary"/>
      <sheetName val="Dir_Costs"/>
      <sheetName val="G and A Costs"/>
      <sheetName val="Itemize"/>
      <sheetName val="Cust_Count1"/>
      <sheetName val="Cust_Count2"/>
      <sheetName val="DropBoxPullsbyType"/>
      <sheetName val="Rev_Breakdown"/>
      <sheetName val="Truck Hours"/>
      <sheetName val="NoDB_TkHr"/>
      <sheetName val="Labor Hours"/>
      <sheetName val="NoDB_LbrHr"/>
      <sheetName val="Container Breakdown"/>
      <sheetName val="Cart Breakdown"/>
      <sheetName val="Gross Yardage Worksheet"/>
      <sheetName val="RecycleContainerYds"/>
      <sheetName val="CartYardage"/>
      <sheetName val="TonnageAllocation"/>
      <sheetName val="ContainerTonsAllocation"/>
      <sheetName val="CanCartTonsAllocate"/>
      <sheetName val="TONWKSHT"/>
      <sheetName val="TONWKSHT_DropBox"/>
      <sheetName val="PrintInstructions"/>
      <sheetName val="grphResiCust"/>
      <sheetName val="grhpMFcancarts"/>
      <sheetName val="grphCMcancarts"/>
      <sheetName val="grphJuris1ResiCrt"/>
      <sheetName val="grphJuris2ResiCrt"/>
      <sheetName val="grphJuris3ResiCrt"/>
      <sheetName val="grphJuris4ResiCrt"/>
      <sheetName val="Juris5ResiCrt"/>
      <sheetName val="Juris1MFcancarts"/>
      <sheetName val="Juris2MFcancarts"/>
      <sheetName val="Juris3MFcancarts"/>
      <sheetName val="Juris4MFcancarts"/>
      <sheetName val="Juris5MFcancarts"/>
      <sheetName val="Juris1CMcarts"/>
      <sheetName val="Juris2CMcarts"/>
      <sheetName val="Juris3CMcarts"/>
      <sheetName val="Juris4CMcarts"/>
      <sheetName val="Juris5CMcarts"/>
      <sheetName val="grphCollect_TkHr"/>
      <sheetName val="grphRecycleRevPerCust"/>
      <sheetName val="grphDirCst per TkHr"/>
      <sheetName val="grphCompareDirCostPerTrkHr "/>
      <sheetName val="grphG_A CostperTkHr"/>
      <sheetName val="grphDBxDirCst per Pull"/>
      <sheetName val="grphDBxTkHrs per Pull"/>
      <sheetName val="grphLbr Csts per TkHr"/>
      <sheetName val="Grph AdminSal per TkHr"/>
      <sheetName val="Program data"/>
      <sheetName val="Census Data"/>
      <sheetName val="Financial Data"/>
    </sheetNames>
    <sheetDataSet>
      <sheetData sheetId="0">
        <row r="3">
          <cell r="C3">
            <v>2010</v>
          </cell>
        </row>
        <row r="4">
          <cell r="C4" t="str">
            <v>Clackamas County</v>
          </cell>
        </row>
        <row r="5">
          <cell r="C5" t="str">
            <v>Arrow</v>
          </cell>
        </row>
        <row r="6">
          <cell r="C6" t="str">
            <v>American</v>
          </cell>
        </row>
        <row r="7">
          <cell r="C7" t="str">
            <v>Other</v>
          </cell>
        </row>
        <row r="8">
          <cell r="C8" t="str">
            <v>Other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>
            <v>155</v>
          </cell>
        </row>
        <row r="30">
          <cell r="C30">
            <v>459.2632034958001</v>
          </cell>
          <cell r="D30">
            <v>1119.4009262496004</v>
          </cell>
          <cell r="E30">
            <v>16017.642352085402</v>
          </cell>
          <cell r="F30">
            <v>0</v>
          </cell>
          <cell r="G30">
            <v>0</v>
          </cell>
        </row>
        <row r="60">
          <cell r="C60" t="e">
            <v>#REF!</v>
          </cell>
          <cell r="D60" t="e">
            <v>#REF!</v>
          </cell>
          <cell r="E60" t="e">
            <v>#REF!</v>
          </cell>
          <cell r="F60" t="e">
            <v>#REF!</v>
          </cell>
          <cell r="G60" t="e">
            <v>#REF!</v>
          </cell>
        </row>
      </sheetData>
      <sheetData sheetId="13">
        <row r="15">
          <cell r="E15">
            <v>3586.96</v>
          </cell>
        </row>
        <row r="28">
          <cell r="E28">
            <v>5</v>
          </cell>
          <cell r="F28">
            <v>2</v>
          </cell>
          <cell r="G28">
            <v>2125.58</v>
          </cell>
        </row>
        <row r="39">
          <cell r="E39">
            <v>0.02</v>
          </cell>
          <cell r="F39">
            <v>0.05</v>
          </cell>
          <cell r="G39">
            <v>0.93</v>
          </cell>
          <cell r="H39">
            <v>0</v>
          </cell>
          <cell r="I39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6">
          <cell r="L16">
            <v>3586.96</v>
          </cell>
          <cell r="X16">
            <v>0</v>
          </cell>
        </row>
        <row r="33">
          <cell r="L33">
            <v>3476.46</v>
          </cell>
          <cell r="X33">
            <v>546</v>
          </cell>
        </row>
        <row r="51">
          <cell r="L51">
            <v>256944.47999999998</v>
          </cell>
          <cell r="X51">
            <v>126700.08</v>
          </cell>
        </row>
        <row r="68">
          <cell r="L68">
            <v>0</v>
          </cell>
          <cell r="X68">
            <v>0</v>
          </cell>
        </row>
        <row r="85">
          <cell r="L85">
            <v>0</v>
          </cell>
          <cell r="X85">
            <v>0</v>
          </cell>
        </row>
      </sheetData>
      <sheetData sheetId="23"/>
      <sheetData sheetId="24"/>
      <sheetData sheetId="25"/>
      <sheetData sheetId="26"/>
      <sheetData sheetId="27">
        <row r="3">
          <cell r="E3">
            <v>0</v>
          </cell>
        </row>
      </sheetData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"/>
      <sheetName val="Revenue"/>
      <sheetName val="Dir_Costs"/>
      <sheetName val="G and A Costs"/>
      <sheetName val="Itemize"/>
      <sheetName val="Cust_Count1"/>
      <sheetName val="Cust_Count2"/>
      <sheetName val="DropBoxPullsbyType "/>
      <sheetName val="Rev_Breakdown"/>
      <sheetName val="TruckHours"/>
      <sheetName val="NoDB_TkHr"/>
      <sheetName val="LaborHours"/>
      <sheetName val="NoDB_LbrHr"/>
      <sheetName val="Container Breakdown"/>
      <sheetName val="Cart Breakdown"/>
      <sheetName val="Gross Yardage Worksheet"/>
      <sheetName val="Tonnage Allocation "/>
      <sheetName val="TONWKSHT"/>
      <sheetName val="TONWKSHT_DropBox"/>
      <sheetName val="PoundsPerReceptacle"/>
      <sheetName val="PrintInstructions"/>
    </sheetNames>
    <sheetDataSet>
      <sheetData sheetId="0"/>
      <sheetData sheetId="1"/>
      <sheetData sheetId="2"/>
      <sheetData sheetId="3"/>
      <sheetData sheetId="4"/>
      <sheetData sheetId="5" refreshError="1">
        <row r="28">
          <cell r="M28">
            <v>403.64620554239997</v>
          </cell>
          <cell r="N28">
            <v>4560.3873359231993</v>
          </cell>
          <cell r="O28" t="e">
            <v>#REF!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16">
          <cell r="L16">
            <v>7280</v>
          </cell>
        </row>
        <row r="31">
          <cell r="L31">
            <v>3848</v>
          </cell>
        </row>
        <row r="49">
          <cell r="L49">
            <v>249236</v>
          </cell>
        </row>
        <row r="64">
          <cell r="L64">
            <v>0</v>
          </cell>
        </row>
        <row r="82">
          <cell r="L82">
            <v>0</v>
          </cell>
        </row>
        <row r="98">
          <cell r="L98">
            <v>0</v>
          </cell>
        </row>
        <row r="101">
          <cell r="N101">
            <v>260364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ookups"/>
      <sheetName val="Budget Upload"/>
      <sheetName val="Stats"/>
      <sheetName val="RO Rev"/>
      <sheetName val="Labor Analysis"/>
      <sheetName val="Route Rev"/>
      <sheetName val="Commodities"/>
      <sheetName val="Interject_LastPulledValues"/>
      <sheetName val="Commodity Checker"/>
      <sheetName val="Disposal"/>
      <sheetName val="Auto Calcs Help"/>
      <sheetName val="Fuel "/>
      <sheetName val="G&amp;A Salaries"/>
      <sheetName val="Region Alloc"/>
    </sheetNames>
    <sheetDataSet>
      <sheetData sheetId="0">
        <row r="57">
          <cell r="K57" t="str">
            <v>Yes</v>
          </cell>
        </row>
        <row r="58">
          <cell r="K58" t="str">
            <v>No</v>
          </cell>
        </row>
        <row r="82">
          <cell r="I8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LG Garbage"/>
      <sheetName val=" LG recycle"/>
      <sheetName val="LG Yardwaste"/>
      <sheetName val="LG MF Recycle"/>
      <sheetName val="Proforma"/>
      <sheetName val="matrix"/>
      <sheetName val="COS"/>
      <sheetName val="Price Out-Reg EASTSIDE-Resi"/>
      <sheetName val="Price Out-Comm MSW"/>
      <sheetName val="Price Out-Drop Box"/>
      <sheetName val="Price Out-MF Recycle 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 refreshError="1">
        <row r="2">
          <cell r="X2" t="str">
            <v>P&amp;L Close Report</v>
          </cell>
          <cell r="Z2" t="str">
            <v>Consolidated</v>
          </cell>
        </row>
        <row r="3">
          <cell r="Z3" t="str">
            <v>Region</v>
          </cell>
        </row>
        <row r="4">
          <cell r="Z4" t="str">
            <v>District</v>
          </cell>
        </row>
        <row r="5">
          <cell r="Z5" t="str">
            <v>Multiple Districts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 Tables"/>
      <sheetName val="Data"/>
      <sheetName val="By Division"/>
      <sheetName val="&quot;Invioced&quot;"/>
      <sheetName val="Invoice_Drill"/>
      <sheetName val="PO_Drill"/>
      <sheetName val="District-Division Listing"/>
    </sheetNames>
    <sheetDataSet>
      <sheetData sheetId="0">
        <row r="1">
          <cell r="A1" t="str">
            <v>All</v>
          </cell>
        </row>
        <row r="2">
          <cell r="A2" t="str">
            <v>2008-01</v>
          </cell>
        </row>
        <row r="3">
          <cell r="A3" t="str">
            <v>2008-02</v>
          </cell>
        </row>
        <row r="4">
          <cell r="A4" t="str">
            <v>2008-03</v>
          </cell>
        </row>
        <row r="5">
          <cell r="A5" t="str">
            <v>2008-04</v>
          </cell>
        </row>
        <row r="6">
          <cell r="A6" t="str">
            <v>2008-05</v>
          </cell>
        </row>
        <row r="7">
          <cell r="A7" t="str">
            <v>2008-06</v>
          </cell>
        </row>
        <row r="8">
          <cell r="A8" t="str">
            <v>2008-07</v>
          </cell>
        </row>
        <row r="9">
          <cell r="A9" t="str">
            <v>2008-08</v>
          </cell>
        </row>
        <row r="10">
          <cell r="A10" t="str">
            <v>2008-09</v>
          </cell>
        </row>
        <row r="11">
          <cell r="A11" t="str">
            <v>2008-10</v>
          </cell>
        </row>
        <row r="12">
          <cell r="A12" t="str">
            <v>2008-11</v>
          </cell>
        </row>
        <row r="13">
          <cell r="A13" t="str">
            <v>2008-12</v>
          </cell>
        </row>
      </sheetData>
      <sheetData sheetId="1">
        <row r="3">
          <cell r="E3" t="str">
            <v>Western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BinderSetup"/>
      <sheetName val="1_Guidelines"/>
      <sheetName val="2_PLTrend"/>
      <sheetName val="3_BudSum"/>
      <sheetName val="4_BudSumByMth"/>
      <sheetName val="5_Capital"/>
      <sheetName val="6_RevenueBridge"/>
      <sheetName val="7_Contracts"/>
      <sheetName val="8_BudSumDetail"/>
      <sheetName val="9_IS210"/>
      <sheetName val="10_BudSumDetailwith$"/>
      <sheetName val="11_BudSum_WO_Ins"/>
      <sheetName val="Region Capital adj."/>
    </sheetNames>
    <sheetDataSet>
      <sheetData sheetId="0">
        <row r="6">
          <cell r="C6" t="str">
            <v>region western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  <sheetName val="Rev YOY Trends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 Sum"/>
      <sheetName val="Cust Count"/>
      <sheetName val="Disposal"/>
      <sheetName val="Taxes &amp; Fees"/>
      <sheetName val="Ton Alloc"/>
      <sheetName val="2011_IS210 170306"/>
      <sheetName val="Sorted Master"/>
      <sheetName val="EBITDA by Area"/>
      <sheetName val="Vital Metrics"/>
      <sheetName val="Gresham"/>
      <sheetName val="Clackamas Rural"/>
      <sheetName val="Clackamas Dist Rural"/>
      <sheetName val="PDX Arrow"/>
      <sheetName val="All Areas"/>
      <sheetName val="Interject_LastPulledValues"/>
      <sheetName val="Debt"/>
      <sheetName val="Capex"/>
      <sheetName val="3rd Party Disposal-39"/>
      <sheetName val="TRF Disposal-39"/>
      <sheetName val="Interco Disposal-39"/>
      <sheetName val="Rent-43"/>
      <sheetName val="Co Op &amp; Sub-54"/>
      <sheetName val="Advertising-69"/>
      <sheetName val="Dues-78"/>
      <sheetName val="Contributions-70"/>
      <sheetName val="Prof Fees-71"/>
      <sheetName val="Misc Exp-86"/>
      <sheetName val="Travel-87"/>
      <sheetName val="Shop Allocation"/>
      <sheetName val="Mgmt Reclasses"/>
      <sheetName val="Proceeds- 35518"/>
      <sheetName val="Estacada-not used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Z8">
            <v>22770.134694115299</v>
          </cell>
          <cell r="AD8">
            <v>16658.304514730477</v>
          </cell>
        </row>
        <row r="9">
          <cell r="K9">
            <v>78561.19</v>
          </cell>
          <cell r="Z9">
            <v>1372.6699999999998</v>
          </cell>
        </row>
      </sheetData>
      <sheetData sheetId="7"/>
      <sheetData sheetId="8"/>
      <sheetData sheetId="9">
        <row r="12">
          <cell r="E12" t="str">
            <v>Rate Code</v>
          </cell>
          <cell r="F12" t="str">
            <v>Base</v>
          </cell>
          <cell r="G12" t="str">
            <v>Franchise Percent of Total Company</v>
          </cell>
          <cell r="H12" t="str">
            <v>Reverse Mt View Sanitary</v>
          </cell>
          <cell r="I12" t="str">
            <v xml:space="preserve">Adjust In/Out </v>
          </cell>
          <cell r="J12" t="str">
            <v>Same Line Reclass</v>
          </cell>
          <cell r="K12">
            <v>0</v>
          </cell>
          <cell r="L12" t="str">
            <v>Base Allocation</v>
          </cell>
          <cell r="M12" t="str">
            <v>Adjust</v>
          </cell>
          <cell r="N12" t="str">
            <v>Descrip</v>
          </cell>
          <cell r="O12" t="str">
            <v>Res SW Adjusted</v>
          </cell>
          <cell r="P12" t="str">
            <v>Base Allocation</v>
          </cell>
          <cell r="Q12" t="str">
            <v>Adjust</v>
          </cell>
          <cell r="R12" t="str">
            <v>Descrip</v>
          </cell>
          <cell r="S12" t="str">
            <v>FEL SW Adjusted</v>
          </cell>
          <cell r="T12" t="str">
            <v>Base Allocation</v>
          </cell>
          <cell r="U12" t="str">
            <v>Adjust</v>
          </cell>
          <cell r="V12" t="str">
            <v>Descrip</v>
          </cell>
          <cell r="W12" t="str">
            <v>Res Rec Adjusted</v>
          </cell>
          <cell r="X12" t="str">
            <v>Base Allocation</v>
          </cell>
          <cell r="Y12" t="str">
            <v>Adjust</v>
          </cell>
          <cell r="Z12" t="str">
            <v>Descrip</v>
          </cell>
          <cell r="AA12" t="str">
            <v>Com Rec Adjusted</v>
          </cell>
          <cell r="AB12" t="str">
            <v>Base Allocation</v>
          </cell>
          <cell r="AC12" t="str">
            <v>Adjust</v>
          </cell>
          <cell r="AD12" t="str">
            <v>Descrip</v>
          </cell>
          <cell r="AE12" t="str">
            <v>Debris Adjusted</v>
          </cell>
          <cell r="AF12" t="str">
            <v>Base Allocation</v>
          </cell>
          <cell r="AG12" t="str">
            <v>Adjust</v>
          </cell>
          <cell r="AH12" t="str">
            <v>Descrip</v>
          </cell>
          <cell r="AI12" t="str">
            <v>Drop Box Adjusted</v>
          </cell>
        </row>
        <row r="13">
          <cell r="E13">
            <v>18</v>
          </cell>
          <cell r="F13" t="str">
            <v>ACT</v>
          </cell>
          <cell r="G13">
            <v>3.7309466339435216E-2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132534.08000000002</v>
          </cell>
          <cell r="AH13">
            <v>0</v>
          </cell>
          <cell r="AI13">
            <v>132534.08000000002</v>
          </cell>
        </row>
        <row r="14">
          <cell r="E14">
            <v>18</v>
          </cell>
          <cell r="F14" t="str">
            <v>ACT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</row>
        <row r="15">
          <cell r="E15">
            <v>18</v>
          </cell>
          <cell r="F15" t="str">
            <v>ACT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</row>
        <row r="16">
          <cell r="E16">
            <v>18</v>
          </cell>
          <cell r="F16" t="str">
            <v>ACT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</row>
        <row r="17">
          <cell r="E17">
            <v>18</v>
          </cell>
          <cell r="F17" t="str">
            <v>ACT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</row>
        <row r="18">
          <cell r="E18">
            <v>18</v>
          </cell>
          <cell r="F18" t="str">
            <v>ACT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</row>
        <row r="19">
          <cell r="E19">
            <v>18</v>
          </cell>
          <cell r="F19" t="str">
            <v>ACT</v>
          </cell>
          <cell r="G19">
            <v>0.18043182976003175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1853120.12</v>
          </cell>
          <cell r="N19" t="str">
            <v>Res Can</v>
          </cell>
          <cell r="O19">
            <v>1853120.12</v>
          </cell>
          <cell r="P19">
            <v>0</v>
          </cell>
          <cell r="Q19">
            <v>27865.999999999996</v>
          </cell>
          <cell r="R19" t="str">
            <v>Res Cont</v>
          </cell>
          <cell r="S19">
            <v>27865.999999999996</v>
          </cell>
          <cell r="T19">
            <v>0</v>
          </cell>
          <cell r="U19">
            <v>1448.5700000000002</v>
          </cell>
          <cell r="V19" t="str">
            <v>Res Rec Can</v>
          </cell>
          <cell r="W19">
            <v>1448.5700000000002</v>
          </cell>
          <cell r="X19">
            <v>0</v>
          </cell>
          <cell r="Y19">
            <v>537.6</v>
          </cell>
          <cell r="Z19" t="str">
            <v>Comm Rec Can</v>
          </cell>
          <cell r="AA19">
            <v>537.6</v>
          </cell>
          <cell r="AB19">
            <v>0</v>
          </cell>
          <cell r="AC19">
            <v>5464.8999999999987</v>
          </cell>
          <cell r="AD19" t="str">
            <v>Res Can</v>
          </cell>
          <cell r="AE19">
            <v>5464.8999999999987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</row>
        <row r="20">
          <cell r="E20">
            <v>18</v>
          </cell>
          <cell r="F20" t="str">
            <v>ACT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10975.320000000002</v>
          </cell>
          <cell r="AD20" t="str">
            <v>Comm Can</v>
          </cell>
          <cell r="AE20">
            <v>10975.320000000002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</row>
        <row r="21">
          <cell r="E21">
            <v>18</v>
          </cell>
          <cell r="F21" t="str">
            <v>ACT</v>
          </cell>
          <cell r="G21">
            <v>7.9848082741454565E-2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57863.759999999995</v>
          </cell>
          <cell r="N21" t="str">
            <v>Comm Can</v>
          </cell>
          <cell r="O21">
            <v>57863.759999999995</v>
          </cell>
          <cell r="P21">
            <v>0</v>
          </cell>
          <cell r="Q21">
            <v>617570.07999999984</v>
          </cell>
          <cell r="R21" t="str">
            <v>Comm Cont</v>
          </cell>
          <cell r="S21">
            <v>617570.07999999984</v>
          </cell>
          <cell r="T21">
            <v>0</v>
          </cell>
          <cell r="U21">
            <v>0</v>
          </cell>
          <cell r="V21" t="str">
            <v>Res Rec Cont</v>
          </cell>
          <cell r="W21">
            <v>0</v>
          </cell>
          <cell r="X21">
            <v>0</v>
          </cell>
          <cell r="Y21">
            <v>5536.83</v>
          </cell>
          <cell r="Z21" t="str">
            <v>Comm Rec Cont</v>
          </cell>
          <cell r="AA21">
            <v>5536.83</v>
          </cell>
          <cell r="AB21">
            <v>0</v>
          </cell>
          <cell r="AC21">
            <v>1230.4000000000001</v>
          </cell>
          <cell r="AD21" t="str">
            <v>Comm Cont</v>
          </cell>
          <cell r="AE21">
            <v>1230.4000000000001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</row>
        <row r="22">
          <cell r="E22">
            <v>18</v>
          </cell>
          <cell r="F22" t="str">
            <v>ACT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1602.7800000000002</v>
          </cell>
          <cell r="Z22" t="str">
            <v>Food Cont</v>
          </cell>
          <cell r="AA22">
            <v>1602.7800000000002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</row>
        <row r="23">
          <cell r="E23">
            <v>18</v>
          </cell>
          <cell r="F23" t="str">
            <v>ACT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O23">
            <v>0</v>
          </cell>
          <cell r="P23">
            <v>0</v>
          </cell>
          <cell r="Q23">
            <v>0</v>
          </cell>
          <cell r="S23">
            <v>0</v>
          </cell>
          <cell r="T23">
            <v>0</v>
          </cell>
          <cell r="U23">
            <v>0</v>
          </cell>
          <cell r="W23">
            <v>0</v>
          </cell>
          <cell r="X23">
            <v>0</v>
          </cell>
          <cell r="Y23">
            <v>3007.32</v>
          </cell>
          <cell r="Z23" t="str">
            <v>Food Can</v>
          </cell>
          <cell r="AA23">
            <v>3007.32</v>
          </cell>
          <cell r="AB23">
            <v>0</v>
          </cell>
          <cell r="AE23">
            <v>0</v>
          </cell>
          <cell r="AF23">
            <v>0</v>
          </cell>
          <cell r="AG23">
            <v>0</v>
          </cell>
          <cell r="AI23">
            <v>0</v>
          </cell>
        </row>
        <row r="24">
          <cell r="E24">
            <v>19</v>
          </cell>
          <cell r="F24" t="str">
            <v>ACT</v>
          </cell>
          <cell r="G24">
            <v>1.3062872838081262E-2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O24">
            <v>0</v>
          </cell>
          <cell r="P24">
            <v>0</v>
          </cell>
          <cell r="S24">
            <v>0</v>
          </cell>
          <cell r="T24">
            <v>0</v>
          </cell>
          <cell r="U24">
            <v>10336.727432729604</v>
          </cell>
          <cell r="W24">
            <v>10336.727432729604</v>
          </cell>
          <cell r="X24">
            <v>0</v>
          </cell>
          <cell r="Y24">
            <v>120.21500674709182</v>
          </cell>
          <cell r="AA24">
            <v>120.21500674709182</v>
          </cell>
          <cell r="AB24">
            <v>0</v>
          </cell>
          <cell r="AC24">
            <v>0</v>
          </cell>
          <cell r="AE24">
            <v>0</v>
          </cell>
          <cell r="AF24">
            <v>0</v>
          </cell>
          <cell r="AG24">
            <v>0</v>
          </cell>
          <cell r="AI24">
            <v>0</v>
          </cell>
        </row>
        <row r="25">
          <cell r="E25">
            <v>19</v>
          </cell>
          <cell r="F25" t="str">
            <v>ACT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O25">
            <v>0</v>
          </cell>
          <cell r="P25">
            <v>0</v>
          </cell>
          <cell r="S25">
            <v>0</v>
          </cell>
          <cell r="T25">
            <v>0</v>
          </cell>
          <cell r="U25">
            <v>0</v>
          </cell>
          <cell r="W25">
            <v>0</v>
          </cell>
          <cell r="X25">
            <v>0</v>
          </cell>
          <cell r="Y25">
            <v>0</v>
          </cell>
          <cell r="AA25">
            <v>0</v>
          </cell>
          <cell r="AB25">
            <v>0</v>
          </cell>
          <cell r="AE25">
            <v>0</v>
          </cell>
          <cell r="AF25">
            <v>0</v>
          </cell>
          <cell r="AG25">
            <v>0</v>
          </cell>
          <cell r="AI25">
            <v>0</v>
          </cell>
        </row>
        <row r="26">
          <cell r="E26">
            <v>19</v>
          </cell>
          <cell r="F26" t="str">
            <v>ACT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O26">
            <v>0</v>
          </cell>
          <cell r="P26">
            <v>0</v>
          </cell>
          <cell r="S26">
            <v>0</v>
          </cell>
          <cell r="T26">
            <v>0</v>
          </cell>
          <cell r="U26">
            <v>0</v>
          </cell>
          <cell r="W26">
            <v>0</v>
          </cell>
          <cell r="X26">
            <v>0</v>
          </cell>
          <cell r="Y26">
            <v>0</v>
          </cell>
          <cell r="AA26">
            <v>0</v>
          </cell>
          <cell r="AB26">
            <v>0</v>
          </cell>
          <cell r="AE26">
            <v>0</v>
          </cell>
          <cell r="AF26">
            <v>0</v>
          </cell>
          <cell r="AG26">
            <v>0</v>
          </cell>
          <cell r="AI26">
            <v>0</v>
          </cell>
        </row>
        <row r="27">
          <cell r="E27">
            <v>19</v>
          </cell>
          <cell r="F27" t="str">
            <v>ACT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O27">
            <v>0</v>
          </cell>
          <cell r="P27">
            <v>0</v>
          </cell>
          <cell r="S27">
            <v>0</v>
          </cell>
          <cell r="T27">
            <v>0</v>
          </cell>
          <cell r="U27">
            <v>0</v>
          </cell>
          <cell r="W27">
            <v>0</v>
          </cell>
          <cell r="X27">
            <v>0</v>
          </cell>
          <cell r="Y27">
            <v>0</v>
          </cell>
          <cell r="AA27">
            <v>0</v>
          </cell>
          <cell r="AB27">
            <v>0</v>
          </cell>
          <cell r="AE27">
            <v>0</v>
          </cell>
          <cell r="AF27">
            <v>0</v>
          </cell>
          <cell r="AG27">
            <v>0</v>
          </cell>
          <cell r="AI27">
            <v>0</v>
          </cell>
        </row>
        <row r="28">
          <cell r="E28">
            <v>19</v>
          </cell>
          <cell r="F28" t="str">
            <v>ACT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O28">
            <v>0</v>
          </cell>
          <cell r="P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AA28">
            <v>0</v>
          </cell>
          <cell r="AB28">
            <v>0</v>
          </cell>
          <cell r="AE28">
            <v>0</v>
          </cell>
          <cell r="AF28">
            <v>0</v>
          </cell>
          <cell r="AG28">
            <v>0</v>
          </cell>
          <cell r="AI28">
            <v>0</v>
          </cell>
        </row>
        <row r="29">
          <cell r="E29">
            <v>19</v>
          </cell>
          <cell r="F29" t="str">
            <v>ACT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O29">
            <v>0</v>
          </cell>
          <cell r="P29">
            <v>0</v>
          </cell>
          <cell r="S29">
            <v>0</v>
          </cell>
          <cell r="T29">
            <v>0</v>
          </cell>
          <cell r="U29">
            <v>0</v>
          </cell>
          <cell r="W29">
            <v>0</v>
          </cell>
          <cell r="X29">
            <v>0</v>
          </cell>
          <cell r="Y29">
            <v>0</v>
          </cell>
          <cell r="AA29">
            <v>0</v>
          </cell>
          <cell r="AB29">
            <v>0</v>
          </cell>
          <cell r="AE29">
            <v>0</v>
          </cell>
          <cell r="AF29">
            <v>0</v>
          </cell>
          <cell r="AG29">
            <v>0</v>
          </cell>
          <cell r="AI29">
            <v>0</v>
          </cell>
        </row>
        <row r="30">
          <cell r="E30">
            <v>19</v>
          </cell>
          <cell r="F30" t="str">
            <v>ACT</v>
          </cell>
          <cell r="G30">
            <v>0</v>
          </cell>
          <cell r="H30">
            <v>0</v>
          </cell>
          <cell r="I30">
            <v>0</v>
          </cell>
          <cell r="K30">
            <v>0</v>
          </cell>
          <cell r="L30">
            <v>0</v>
          </cell>
          <cell r="O30">
            <v>0</v>
          </cell>
          <cell r="P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AA30">
            <v>0</v>
          </cell>
          <cell r="AB30">
            <v>0</v>
          </cell>
          <cell r="AE30">
            <v>0</v>
          </cell>
          <cell r="AF30">
            <v>0</v>
          </cell>
          <cell r="AI30">
            <v>0</v>
          </cell>
        </row>
        <row r="31">
          <cell r="E31">
            <v>19</v>
          </cell>
          <cell r="F31" t="str">
            <v>ACT</v>
          </cell>
          <cell r="G31">
            <v>0</v>
          </cell>
          <cell r="H31">
            <v>0</v>
          </cell>
          <cell r="I31">
            <v>0</v>
          </cell>
          <cell r="K31">
            <v>0</v>
          </cell>
          <cell r="L31">
            <v>0</v>
          </cell>
          <cell r="O31">
            <v>0</v>
          </cell>
          <cell r="P31">
            <v>0</v>
          </cell>
          <cell r="S31">
            <v>0</v>
          </cell>
          <cell r="T31">
            <v>0</v>
          </cell>
          <cell r="U31">
            <v>0</v>
          </cell>
          <cell r="W31">
            <v>0</v>
          </cell>
          <cell r="X31">
            <v>0</v>
          </cell>
          <cell r="AA31">
            <v>0</v>
          </cell>
          <cell r="AB31">
            <v>0</v>
          </cell>
          <cell r="AE31">
            <v>0</v>
          </cell>
          <cell r="AF31">
            <v>0</v>
          </cell>
          <cell r="AI31">
            <v>0</v>
          </cell>
        </row>
        <row r="32">
          <cell r="E32">
            <v>19</v>
          </cell>
          <cell r="F32" t="str">
            <v>ACT</v>
          </cell>
          <cell r="G32">
            <v>0</v>
          </cell>
          <cell r="H32">
            <v>0</v>
          </cell>
          <cell r="I32">
            <v>0</v>
          </cell>
          <cell r="K32">
            <v>0</v>
          </cell>
          <cell r="L32">
            <v>0</v>
          </cell>
          <cell r="O32">
            <v>0</v>
          </cell>
          <cell r="P32">
            <v>0</v>
          </cell>
          <cell r="S32">
            <v>0</v>
          </cell>
          <cell r="T32">
            <v>0</v>
          </cell>
          <cell r="U32">
            <v>0</v>
          </cell>
          <cell r="W32">
            <v>0</v>
          </cell>
          <cell r="X32">
            <v>0</v>
          </cell>
          <cell r="AA32">
            <v>0</v>
          </cell>
          <cell r="AB32">
            <v>0</v>
          </cell>
          <cell r="AE32">
            <v>0</v>
          </cell>
          <cell r="AF32">
            <v>0</v>
          </cell>
          <cell r="AI32">
            <v>0</v>
          </cell>
        </row>
        <row r="33">
          <cell r="E33">
            <v>19</v>
          </cell>
          <cell r="F33" t="str">
            <v>ACT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O33">
            <v>0</v>
          </cell>
          <cell r="P33">
            <v>0</v>
          </cell>
          <cell r="S33">
            <v>0</v>
          </cell>
          <cell r="T33">
            <v>0</v>
          </cell>
          <cell r="U33">
            <v>0</v>
          </cell>
          <cell r="W33">
            <v>0</v>
          </cell>
          <cell r="X33">
            <v>0</v>
          </cell>
          <cell r="Y33">
            <v>0</v>
          </cell>
          <cell r="AA33">
            <v>0</v>
          </cell>
          <cell r="AB33">
            <v>0</v>
          </cell>
          <cell r="AE33">
            <v>0</v>
          </cell>
          <cell r="AF33">
            <v>0</v>
          </cell>
          <cell r="AG33">
            <v>0</v>
          </cell>
          <cell r="AI33">
            <v>0</v>
          </cell>
        </row>
        <row r="34">
          <cell r="E34">
            <v>20</v>
          </cell>
          <cell r="F34" t="str">
            <v>ACT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O34">
            <v>0</v>
          </cell>
          <cell r="P34">
            <v>0</v>
          </cell>
          <cell r="S34">
            <v>0</v>
          </cell>
          <cell r="T34">
            <v>0</v>
          </cell>
          <cell r="W34">
            <v>0</v>
          </cell>
          <cell r="X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I34">
            <v>0</v>
          </cell>
        </row>
        <row r="35">
          <cell r="E35">
            <v>20</v>
          </cell>
          <cell r="F35" t="str">
            <v>REV</v>
          </cell>
          <cell r="G35">
            <v>0.12050036179656672</v>
          </cell>
          <cell r="H35">
            <v>0</v>
          </cell>
          <cell r="I35">
            <v>0</v>
          </cell>
          <cell r="K35">
            <v>0</v>
          </cell>
          <cell r="L35">
            <v>669.859631661192</v>
          </cell>
          <cell r="O35">
            <v>669.859631661192</v>
          </cell>
          <cell r="P35">
            <v>226.2455373562039</v>
          </cell>
          <cell r="S35">
            <v>226.2455373562039</v>
          </cell>
          <cell r="T35">
            <v>0.50776910092797478</v>
          </cell>
          <cell r="W35">
            <v>0.50776910092797478</v>
          </cell>
          <cell r="X35">
            <v>3.7452620114581792</v>
          </cell>
          <cell r="AA35">
            <v>3.7452620114581792</v>
          </cell>
          <cell r="AB35">
            <v>6.1941051038195543</v>
          </cell>
          <cell r="AC35">
            <v>0</v>
          </cell>
          <cell r="AD35">
            <v>0</v>
          </cell>
          <cell r="AE35">
            <v>6.1941051038195543</v>
          </cell>
          <cell r="AF35">
            <v>46.457341132231299</v>
          </cell>
          <cell r="AI35">
            <v>46.457341132231299</v>
          </cell>
        </row>
        <row r="36">
          <cell r="E36">
            <v>20</v>
          </cell>
          <cell r="F36" t="str">
            <v>REV</v>
          </cell>
          <cell r="G36">
            <v>0.12050036179656672</v>
          </cell>
          <cell r="H36">
            <v>0</v>
          </cell>
          <cell r="I36">
            <v>0</v>
          </cell>
          <cell r="K36">
            <v>0</v>
          </cell>
          <cell r="L36">
            <v>4496.2719671540799</v>
          </cell>
          <cell r="O36">
            <v>4496.2719671540799</v>
          </cell>
          <cell r="P36">
            <v>1518.6188556932343</v>
          </cell>
          <cell r="S36">
            <v>1518.6188556932343</v>
          </cell>
          <cell r="T36">
            <v>3.4082781919962537</v>
          </cell>
          <cell r="W36">
            <v>3.4082781919962537</v>
          </cell>
          <cell r="X36">
            <v>25.139172142685357</v>
          </cell>
          <cell r="AA36">
            <v>25.139172142685357</v>
          </cell>
          <cell r="AB36">
            <v>41.576443516746068</v>
          </cell>
          <cell r="AC36">
            <v>0</v>
          </cell>
          <cell r="AD36">
            <v>0</v>
          </cell>
          <cell r="AE36">
            <v>41.576443516746068</v>
          </cell>
          <cell r="AF36">
            <v>311.8337495324954</v>
          </cell>
          <cell r="AI36">
            <v>311.8337495324954</v>
          </cell>
        </row>
        <row r="37">
          <cell r="E37">
            <v>20</v>
          </cell>
          <cell r="F37" t="str">
            <v>REV</v>
          </cell>
          <cell r="G37">
            <v>0.1205003617965667</v>
          </cell>
          <cell r="H37">
            <v>0</v>
          </cell>
          <cell r="I37">
            <v>0</v>
          </cell>
          <cell r="K37">
            <v>0</v>
          </cell>
          <cell r="L37">
            <v>48.701541226408828</v>
          </cell>
          <cell r="O37">
            <v>48.701541226408828</v>
          </cell>
          <cell r="P37">
            <v>16.44897803069469</v>
          </cell>
          <cell r="S37">
            <v>16.44897803069469</v>
          </cell>
          <cell r="T37">
            <v>3.6916895172521835E-2</v>
          </cell>
          <cell r="W37">
            <v>3.6916895172521835E-2</v>
          </cell>
          <cell r="X37">
            <v>0.27229590145982913</v>
          </cell>
          <cell r="AA37">
            <v>0.27229590145982913</v>
          </cell>
          <cell r="AB37">
            <v>0.45033683299631211</v>
          </cell>
          <cell r="AC37">
            <v>0</v>
          </cell>
          <cell r="AD37">
            <v>0</v>
          </cell>
          <cell r="AE37">
            <v>0.45033683299631211</v>
          </cell>
          <cell r="AF37">
            <v>3.3776391462936703</v>
          </cell>
          <cell r="AI37">
            <v>3.3776391462936703</v>
          </cell>
        </row>
        <row r="38">
          <cell r="E38">
            <v>20</v>
          </cell>
          <cell r="F38" t="str">
            <v>REV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O38">
            <v>0</v>
          </cell>
          <cell r="P38">
            <v>0</v>
          </cell>
          <cell r="S38">
            <v>0</v>
          </cell>
          <cell r="T38">
            <v>0</v>
          </cell>
          <cell r="W38">
            <v>0</v>
          </cell>
          <cell r="X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I38">
            <v>0</v>
          </cell>
        </row>
        <row r="39">
          <cell r="E39">
            <v>20</v>
          </cell>
          <cell r="F39" t="str">
            <v>REV</v>
          </cell>
          <cell r="G39">
            <v>0</v>
          </cell>
          <cell r="H39">
            <v>0</v>
          </cell>
          <cell r="I39">
            <v>0</v>
          </cell>
          <cell r="K39">
            <v>0</v>
          </cell>
          <cell r="L39">
            <v>0</v>
          </cell>
          <cell r="O39">
            <v>0</v>
          </cell>
          <cell r="P39">
            <v>0</v>
          </cell>
          <cell r="S39">
            <v>0</v>
          </cell>
          <cell r="T39">
            <v>0</v>
          </cell>
          <cell r="W39">
            <v>0</v>
          </cell>
          <cell r="X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I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K40">
            <v>0</v>
          </cell>
          <cell r="L40">
            <v>0</v>
          </cell>
          <cell r="O40">
            <v>0</v>
          </cell>
          <cell r="P40">
            <v>0</v>
          </cell>
          <cell r="S40">
            <v>0</v>
          </cell>
          <cell r="T40">
            <v>0</v>
          </cell>
          <cell r="W40">
            <v>0</v>
          </cell>
          <cell r="X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I40">
            <v>0</v>
          </cell>
        </row>
        <row r="41">
          <cell r="E41">
            <v>0</v>
          </cell>
          <cell r="F41">
            <v>0</v>
          </cell>
          <cell r="G41">
            <v>0.11682876518931071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5214.833140041681</v>
          </cell>
          <cell r="M41">
            <v>1910983.8800000001</v>
          </cell>
          <cell r="N41">
            <v>0</v>
          </cell>
          <cell r="O41">
            <v>1916198.7131400416</v>
          </cell>
          <cell r="P41">
            <v>1761.3133710801328</v>
          </cell>
          <cell r="Q41">
            <v>645436.07999999984</v>
          </cell>
          <cell r="R41">
            <v>0</v>
          </cell>
          <cell r="S41">
            <v>647197.39337108005</v>
          </cell>
          <cell r="T41">
            <v>3.9529641880967503</v>
          </cell>
          <cell r="U41">
            <v>11785.297432729603</v>
          </cell>
          <cell r="V41">
            <v>0</v>
          </cell>
          <cell r="W41">
            <v>11789.250396917701</v>
          </cell>
          <cell r="X41">
            <v>29.156730055603365</v>
          </cell>
          <cell r="Y41">
            <v>10804.745006747093</v>
          </cell>
          <cell r="Z41">
            <v>0</v>
          </cell>
          <cell r="AA41">
            <v>10833.901736802696</v>
          </cell>
          <cell r="AB41">
            <v>48.220885453561934</v>
          </cell>
          <cell r="AC41">
            <v>17670.620000000003</v>
          </cell>
          <cell r="AD41">
            <v>0</v>
          </cell>
          <cell r="AE41">
            <v>17718.840885453566</v>
          </cell>
          <cell r="AF41">
            <v>361.6687298110204</v>
          </cell>
          <cell r="AG41">
            <v>132534.08000000002</v>
          </cell>
          <cell r="AH41">
            <v>0</v>
          </cell>
          <cell r="AI41">
            <v>132895.74872981102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K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M45" t="str">
            <v>NEED TO CHECK PERCENTS AGAINST THE BLACK BOX!</v>
          </cell>
          <cell r="N45">
            <v>0</v>
          </cell>
          <cell r="O45">
            <v>0</v>
          </cell>
          <cell r="P45">
            <v>0</v>
          </cell>
          <cell r="Q45" t="str">
            <v>NEED TO CHECK PERCENTS AGAINST THE BLACK BOX!</v>
          </cell>
        </row>
        <row r="46">
          <cell r="E46">
            <v>39</v>
          </cell>
          <cell r="F46" t="str">
            <v>Act</v>
          </cell>
          <cell r="G46">
            <v>9.5772165128849479E-2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295020.6315689031</v>
          </cell>
          <cell r="N46">
            <v>0</v>
          </cell>
          <cell r="O46">
            <v>295020.6315689031</v>
          </cell>
          <cell r="P46">
            <v>0</v>
          </cell>
          <cell r="Q46">
            <v>263307.58865990676</v>
          </cell>
          <cell r="S46">
            <v>263307.58865990676</v>
          </cell>
          <cell r="T46">
            <v>0</v>
          </cell>
          <cell r="W46">
            <v>0</v>
          </cell>
          <cell r="X46">
            <v>0</v>
          </cell>
          <cell r="Y46">
            <v>3874.1574784596964</v>
          </cell>
          <cell r="Z46" t="str">
            <v>Food Waste</v>
          </cell>
          <cell r="AA46">
            <v>3874.1574784596964</v>
          </cell>
          <cell r="AB46">
            <v>0</v>
          </cell>
          <cell r="AC46">
            <v>55800.366266949328</v>
          </cell>
          <cell r="AD46" t="str">
            <v>Yard Deb</v>
          </cell>
          <cell r="AE46">
            <v>55800.366266949328</v>
          </cell>
          <cell r="AF46">
            <v>0</v>
          </cell>
          <cell r="AG46">
            <v>73418.010941884408</v>
          </cell>
          <cell r="AI46">
            <v>73418.010941884408</v>
          </cell>
        </row>
        <row r="47">
          <cell r="E47">
            <v>39</v>
          </cell>
          <cell r="F47" t="str">
            <v>Act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S47">
            <v>0</v>
          </cell>
          <cell r="T47">
            <v>0</v>
          </cell>
          <cell r="W47">
            <v>0</v>
          </cell>
          <cell r="X47">
            <v>0</v>
          </cell>
          <cell r="AA47">
            <v>0</v>
          </cell>
          <cell r="AB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I47">
            <v>0</v>
          </cell>
        </row>
        <row r="48">
          <cell r="E48">
            <v>54</v>
          </cell>
          <cell r="F48" t="str">
            <v>Act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S48">
            <v>0</v>
          </cell>
          <cell r="T48">
            <v>0</v>
          </cell>
          <cell r="W48">
            <v>0</v>
          </cell>
          <cell r="X48">
            <v>0</v>
          </cell>
          <cell r="AA48">
            <v>0</v>
          </cell>
          <cell r="AB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I48">
            <v>0</v>
          </cell>
        </row>
        <row r="49">
          <cell r="E49">
            <v>39</v>
          </cell>
          <cell r="F49" t="str">
            <v>Act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S49">
            <v>0</v>
          </cell>
          <cell r="T49">
            <v>0</v>
          </cell>
          <cell r="W49">
            <v>0</v>
          </cell>
          <cell r="X49">
            <v>0</v>
          </cell>
          <cell r="AA49">
            <v>0</v>
          </cell>
          <cell r="AB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I49">
            <v>0</v>
          </cell>
        </row>
        <row r="50">
          <cell r="E50">
            <v>39</v>
          </cell>
          <cell r="F50" t="str">
            <v>Act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S50">
            <v>0</v>
          </cell>
          <cell r="T50">
            <v>0</v>
          </cell>
          <cell r="W50">
            <v>0</v>
          </cell>
          <cell r="X50">
            <v>0</v>
          </cell>
          <cell r="AA50">
            <v>0</v>
          </cell>
          <cell r="AB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I50">
            <v>0</v>
          </cell>
        </row>
        <row r="51">
          <cell r="E51">
            <v>54</v>
          </cell>
          <cell r="F51" t="str">
            <v>Act</v>
          </cell>
          <cell r="G51">
            <v>0</v>
          </cell>
          <cell r="H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>
            <v>0</v>
          </cell>
          <cell r="T51">
            <v>0</v>
          </cell>
          <cell r="W51">
            <v>0</v>
          </cell>
          <cell r="X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I51">
            <v>0</v>
          </cell>
        </row>
        <row r="52">
          <cell r="E52">
            <v>54</v>
          </cell>
          <cell r="F52" t="str">
            <v>Act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O52">
            <v>0</v>
          </cell>
          <cell r="P52">
            <v>0</v>
          </cell>
          <cell r="S52">
            <v>0</v>
          </cell>
          <cell r="T52">
            <v>0</v>
          </cell>
          <cell r="U52">
            <v>0</v>
          </cell>
          <cell r="W52">
            <v>0</v>
          </cell>
          <cell r="X52">
            <v>0</v>
          </cell>
          <cell r="Y52">
            <v>0</v>
          </cell>
          <cell r="AA52">
            <v>0</v>
          </cell>
          <cell r="AB52">
            <v>0</v>
          </cell>
          <cell r="AE52">
            <v>0</v>
          </cell>
          <cell r="AF52">
            <v>0</v>
          </cell>
          <cell r="AG52">
            <v>0</v>
          </cell>
          <cell r="AI52">
            <v>0</v>
          </cell>
        </row>
        <row r="53">
          <cell r="E53">
            <v>48</v>
          </cell>
          <cell r="F53" t="str">
            <v>Act</v>
          </cell>
          <cell r="G53">
            <v>0.21335384186549883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164934.89010562061</v>
          </cell>
          <cell r="O53">
            <v>164934.89010562061</v>
          </cell>
          <cell r="P53">
            <v>0</v>
          </cell>
          <cell r="Q53">
            <v>60225.333011235838</v>
          </cell>
          <cell r="R53">
            <v>0</v>
          </cell>
          <cell r="S53">
            <v>60225.333011235838</v>
          </cell>
          <cell r="T53">
            <v>0</v>
          </cell>
          <cell r="U53">
            <v>0</v>
          </cell>
          <cell r="W53">
            <v>0</v>
          </cell>
          <cell r="X53">
            <v>0</v>
          </cell>
          <cell r="AA53">
            <v>0</v>
          </cell>
          <cell r="AB53">
            <v>0</v>
          </cell>
          <cell r="AC53">
            <v>0</v>
          </cell>
          <cell r="AE53">
            <v>0</v>
          </cell>
          <cell r="AF53">
            <v>0</v>
          </cell>
          <cell r="AG53">
            <v>7481.8268831435735</v>
          </cell>
          <cell r="AI53">
            <v>7481.8268831435735</v>
          </cell>
        </row>
        <row r="54">
          <cell r="E54">
            <v>54</v>
          </cell>
          <cell r="F54" t="str">
            <v>Act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O54">
            <v>0</v>
          </cell>
          <cell r="P54">
            <v>0</v>
          </cell>
          <cell r="R54">
            <v>0</v>
          </cell>
          <cell r="S54">
            <v>0</v>
          </cell>
          <cell r="T54">
            <v>0</v>
          </cell>
          <cell r="W54">
            <v>0</v>
          </cell>
          <cell r="X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I54">
            <v>0</v>
          </cell>
        </row>
        <row r="55">
          <cell r="E55">
            <v>39</v>
          </cell>
          <cell r="F55" t="str">
            <v>Act</v>
          </cell>
          <cell r="G55">
            <v>5.5405754530033581E-2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O55">
            <v>0</v>
          </cell>
          <cell r="P55">
            <v>0</v>
          </cell>
          <cell r="R55">
            <v>0</v>
          </cell>
          <cell r="S55">
            <v>0</v>
          </cell>
          <cell r="T55">
            <v>0</v>
          </cell>
          <cell r="U55">
            <v>6302.445557525336</v>
          </cell>
          <cell r="W55">
            <v>6302.445557525336</v>
          </cell>
          <cell r="X55">
            <v>0</v>
          </cell>
          <cell r="Y55">
            <v>4359.7126272290916</v>
          </cell>
          <cell r="AA55">
            <v>4359.7126272290916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I55">
            <v>0</v>
          </cell>
        </row>
        <row r="56">
          <cell r="E56">
            <v>54</v>
          </cell>
          <cell r="F56" t="str">
            <v>Act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O56">
            <v>0</v>
          </cell>
          <cell r="P56">
            <v>0</v>
          </cell>
          <cell r="S56">
            <v>0</v>
          </cell>
          <cell r="T56">
            <v>0</v>
          </cell>
          <cell r="W56">
            <v>0</v>
          </cell>
          <cell r="X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I56">
            <v>0</v>
          </cell>
        </row>
        <row r="57">
          <cell r="E57">
            <v>54</v>
          </cell>
          <cell r="F57" t="str">
            <v>Act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O57">
            <v>0</v>
          </cell>
          <cell r="P57">
            <v>0</v>
          </cell>
          <cell r="S57">
            <v>0</v>
          </cell>
          <cell r="T57">
            <v>0</v>
          </cell>
          <cell r="W57">
            <v>0</v>
          </cell>
          <cell r="X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I57">
            <v>0</v>
          </cell>
        </row>
        <row r="58">
          <cell r="E58">
            <v>54</v>
          </cell>
          <cell r="F58" t="str">
            <v>Act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O58">
            <v>0</v>
          </cell>
          <cell r="P58">
            <v>0</v>
          </cell>
          <cell r="S58">
            <v>0</v>
          </cell>
          <cell r="T58">
            <v>0</v>
          </cell>
          <cell r="W58">
            <v>0</v>
          </cell>
          <cell r="X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I58">
            <v>0</v>
          </cell>
        </row>
        <row r="59">
          <cell r="E59">
            <v>22</v>
          </cell>
          <cell r="F59" t="str">
            <v>DH</v>
          </cell>
          <cell r="G59">
            <v>0.10951493477640761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109907.81996125523</v>
          </cell>
          <cell r="M59">
            <v>0</v>
          </cell>
          <cell r="O59">
            <v>109907.81996125523</v>
          </cell>
          <cell r="P59">
            <v>48391.065282337433</v>
          </cell>
          <cell r="S59">
            <v>48391.065282337433</v>
          </cell>
          <cell r="T59">
            <v>89980.477135606416</v>
          </cell>
          <cell r="W59">
            <v>89980.477135606416</v>
          </cell>
          <cell r="X59">
            <v>41326.49360727099</v>
          </cell>
          <cell r="AA59">
            <v>41326.49360727099</v>
          </cell>
          <cell r="AB59">
            <v>87632.456329744018</v>
          </cell>
          <cell r="AC59">
            <v>0</v>
          </cell>
          <cell r="AD59">
            <v>0</v>
          </cell>
          <cell r="AE59">
            <v>87632.456329744018</v>
          </cell>
          <cell r="AF59">
            <v>19743.786478955604</v>
          </cell>
          <cell r="AI59">
            <v>19743.786478955604</v>
          </cell>
        </row>
        <row r="60">
          <cell r="E60">
            <v>22</v>
          </cell>
          <cell r="F60" t="str">
            <v>DH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O60">
            <v>0</v>
          </cell>
          <cell r="P60">
            <v>0</v>
          </cell>
          <cell r="S60">
            <v>0</v>
          </cell>
          <cell r="T60">
            <v>0</v>
          </cell>
          <cell r="W60">
            <v>0</v>
          </cell>
          <cell r="X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I60">
            <v>0</v>
          </cell>
        </row>
        <row r="61">
          <cell r="E61">
            <v>22</v>
          </cell>
          <cell r="F61" t="str">
            <v>DH</v>
          </cell>
          <cell r="G61">
            <v>0.11021083809358594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1482.5598048577583</v>
          </cell>
          <cell r="O61">
            <v>1482.5598048577583</v>
          </cell>
          <cell r="P61">
            <v>652.44766278053555</v>
          </cell>
          <cell r="S61">
            <v>652.44766278053555</v>
          </cell>
          <cell r="T61">
            <v>1292.9312994140553</v>
          </cell>
          <cell r="W61">
            <v>1292.9312994140553</v>
          </cell>
          <cell r="X61">
            <v>567.20793216437187</v>
          </cell>
          <cell r="AA61">
            <v>567.20793216437187</v>
          </cell>
          <cell r="AB61">
            <v>1216.6125299274947</v>
          </cell>
          <cell r="AC61">
            <v>0</v>
          </cell>
          <cell r="AD61">
            <v>0</v>
          </cell>
          <cell r="AE61">
            <v>1216.6125299274947</v>
          </cell>
          <cell r="AF61">
            <v>265.35352412453517</v>
          </cell>
          <cell r="AI61">
            <v>265.35352412453517</v>
          </cell>
        </row>
        <row r="62">
          <cell r="E62">
            <v>22</v>
          </cell>
          <cell r="F62" t="str">
            <v>DH</v>
          </cell>
          <cell r="G62">
            <v>0.11021083809358595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177.50141133982515</v>
          </cell>
          <cell r="O62">
            <v>177.50141133982515</v>
          </cell>
          <cell r="P62">
            <v>78.115149614505171</v>
          </cell>
          <cell r="S62">
            <v>78.115149614505171</v>
          </cell>
          <cell r="T62">
            <v>154.79789055352649</v>
          </cell>
          <cell r="W62">
            <v>154.79789055352649</v>
          </cell>
          <cell r="X62">
            <v>67.909711400802081</v>
          </cell>
          <cell r="AA62">
            <v>67.909711400802081</v>
          </cell>
          <cell r="AB62">
            <v>145.66052607676394</v>
          </cell>
          <cell r="AC62">
            <v>0</v>
          </cell>
          <cell r="AD62">
            <v>0</v>
          </cell>
          <cell r="AE62">
            <v>145.66052607676394</v>
          </cell>
          <cell r="AF62">
            <v>31.769797671413549</v>
          </cell>
          <cell r="AI62">
            <v>31.769797671413549</v>
          </cell>
        </row>
        <row r="63">
          <cell r="E63">
            <v>22</v>
          </cell>
          <cell r="F63" t="str">
            <v>DH</v>
          </cell>
          <cell r="G63">
            <v>0.11021083809358595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596.78927877276556</v>
          </cell>
          <cell r="O63">
            <v>596.78927877276556</v>
          </cell>
          <cell r="P63">
            <v>262.63613031457453</v>
          </cell>
          <cell r="S63">
            <v>262.63613031457453</v>
          </cell>
          <cell r="T63">
            <v>520.45626432862798</v>
          </cell>
          <cell r="W63">
            <v>520.45626432862798</v>
          </cell>
          <cell r="X63">
            <v>228.32374899240193</v>
          </cell>
          <cell r="AA63">
            <v>228.32374899240193</v>
          </cell>
          <cell r="AB63">
            <v>489.73492462315869</v>
          </cell>
          <cell r="AC63">
            <v>0</v>
          </cell>
          <cell r="AD63">
            <v>0</v>
          </cell>
          <cell r="AE63">
            <v>489.73492462315869</v>
          </cell>
          <cell r="AF63">
            <v>106.81534583846792</v>
          </cell>
          <cell r="AI63">
            <v>106.81534583846792</v>
          </cell>
        </row>
        <row r="64">
          <cell r="E64">
            <v>24</v>
          </cell>
          <cell r="F64" t="str">
            <v>DH</v>
          </cell>
          <cell r="G64">
            <v>0.1095159744420213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10652.264468431229</v>
          </cell>
          <cell r="O64">
            <v>10652.264468431229</v>
          </cell>
          <cell r="P64">
            <v>4690.0581883060158</v>
          </cell>
          <cell r="S64">
            <v>4690.0581883060158</v>
          </cell>
          <cell r="T64">
            <v>8721.7428828797492</v>
          </cell>
          <cell r="W64">
            <v>8721.7428828797492</v>
          </cell>
          <cell r="X64">
            <v>4005.4661946963706</v>
          </cell>
          <cell r="AA64">
            <v>4005.4661946963706</v>
          </cell>
          <cell r="AB64">
            <v>8493.7011938091073</v>
          </cell>
          <cell r="AC64">
            <v>0</v>
          </cell>
          <cell r="AD64">
            <v>0</v>
          </cell>
          <cell r="AE64">
            <v>8493.7011938091073</v>
          </cell>
          <cell r="AF64">
            <v>1913.5572520630421</v>
          </cell>
          <cell r="AI64">
            <v>1913.5572520630421</v>
          </cell>
        </row>
        <row r="65">
          <cell r="E65">
            <v>25</v>
          </cell>
          <cell r="F65" t="str">
            <v>DH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O65">
            <v>0</v>
          </cell>
          <cell r="P65">
            <v>0</v>
          </cell>
          <cell r="S65">
            <v>0</v>
          </cell>
          <cell r="T65">
            <v>0</v>
          </cell>
          <cell r="W65">
            <v>0</v>
          </cell>
          <cell r="X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I65">
            <v>0</v>
          </cell>
        </row>
        <row r="66">
          <cell r="E66">
            <v>22</v>
          </cell>
          <cell r="F66" t="str">
            <v>DH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O66">
            <v>0</v>
          </cell>
          <cell r="P66">
            <v>0</v>
          </cell>
          <cell r="S66">
            <v>0</v>
          </cell>
          <cell r="T66">
            <v>0</v>
          </cell>
          <cell r="W66">
            <v>0</v>
          </cell>
          <cell r="X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I66">
            <v>0</v>
          </cell>
        </row>
        <row r="67">
          <cell r="E67">
            <v>22</v>
          </cell>
          <cell r="F67" t="str">
            <v>DH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O67">
            <v>0</v>
          </cell>
          <cell r="P67">
            <v>0</v>
          </cell>
          <cell r="S67">
            <v>0</v>
          </cell>
          <cell r="T67">
            <v>0</v>
          </cell>
          <cell r="W67">
            <v>0</v>
          </cell>
          <cell r="X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I67">
            <v>0</v>
          </cell>
        </row>
        <row r="68">
          <cell r="E68">
            <v>29</v>
          </cell>
          <cell r="F68" t="str">
            <v>DH</v>
          </cell>
          <cell r="G68">
            <v>0.11021083809358595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1335.5098793396542</v>
          </cell>
          <cell r="O68">
            <v>1335.5098793396542</v>
          </cell>
          <cell r="P68">
            <v>587.73365940477038</v>
          </cell>
          <cell r="S68">
            <v>587.73365940477038</v>
          </cell>
          <cell r="T68">
            <v>1164.6899626019435</v>
          </cell>
          <cell r="W68">
            <v>1164.6899626019435</v>
          </cell>
          <cell r="X68">
            <v>510.94855975676012</v>
          </cell>
          <cell r="AA68">
            <v>510.94855975676012</v>
          </cell>
          <cell r="AB68">
            <v>1095.9409851277253</v>
          </cell>
          <cell r="AC68">
            <v>0</v>
          </cell>
          <cell r="AD68">
            <v>0</v>
          </cell>
          <cell r="AE68">
            <v>1095.9409851277253</v>
          </cell>
          <cell r="AF68">
            <v>239.03403547346988</v>
          </cell>
          <cell r="AI68">
            <v>239.03403547346988</v>
          </cell>
        </row>
        <row r="69">
          <cell r="E69">
            <v>29</v>
          </cell>
          <cell r="F69" t="str">
            <v>DH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O69">
            <v>0</v>
          </cell>
          <cell r="P69">
            <v>0</v>
          </cell>
          <cell r="S69">
            <v>0</v>
          </cell>
          <cell r="T69">
            <v>0</v>
          </cell>
          <cell r="W69">
            <v>0</v>
          </cell>
          <cell r="X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I69">
            <v>0</v>
          </cell>
        </row>
        <row r="70">
          <cell r="E70">
            <v>28</v>
          </cell>
          <cell r="F70" t="str">
            <v>DH</v>
          </cell>
          <cell r="G70">
            <v>0.11021083809358598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1591.4138132291298</v>
          </cell>
          <cell r="O70">
            <v>1591.4138132291298</v>
          </cell>
          <cell r="P70">
            <v>700.35233624698526</v>
          </cell>
          <cell r="S70">
            <v>700.35233624698526</v>
          </cell>
          <cell r="T70">
            <v>1387.8622114952236</v>
          </cell>
          <cell r="W70">
            <v>1387.8622114952236</v>
          </cell>
          <cell r="X70">
            <v>608.85404775028087</v>
          </cell>
          <cell r="AA70">
            <v>608.85404775028087</v>
          </cell>
          <cell r="AB70">
            <v>1305.9398879763992</v>
          </cell>
          <cell r="AC70">
            <v>0</v>
          </cell>
          <cell r="AD70">
            <v>0</v>
          </cell>
          <cell r="AE70">
            <v>1305.9398879763992</v>
          </cell>
          <cell r="AF70">
            <v>284.83657947365572</v>
          </cell>
          <cell r="AI70">
            <v>284.83657947365572</v>
          </cell>
        </row>
        <row r="71">
          <cell r="E71">
            <v>26</v>
          </cell>
          <cell r="F71" t="str">
            <v>DH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O71">
            <v>0</v>
          </cell>
          <cell r="P71">
            <v>0</v>
          </cell>
          <cell r="S71">
            <v>0</v>
          </cell>
          <cell r="T71">
            <v>0</v>
          </cell>
          <cell r="W71">
            <v>0</v>
          </cell>
          <cell r="X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I71">
            <v>0</v>
          </cell>
        </row>
        <row r="72">
          <cell r="E72">
            <v>25</v>
          </cell>
          <cell r="F72" t="str">
            <v>DH</v>
          </cell>
          <cell r="G72">
            <v>0.11021083809358592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25651.866155037507</v>
          </cell>
          <cell r="O72">
            <v>25651.866155037507</v>
          </cell>
          <cell r="P72">
            <v>11288.920732893537</v>
          </cell>
          <cell r="S72">
            <v>11288.920732893537</v>
          </cell>
          <cell r="T72">
            <v>22370.834911047743</v>
          </cell>
          <cell r="W72">
            <v>22370.834911047743</v>
          </cell>
          <cell r="X72">
            <v>9814.0674732187472</v>
          </cell>
          <cell r="AA72">
            <v>9814.0674732187472</v>
          </cell>
          <cell r="AB72">
            <v>21050.335829950476</v>
          </cell>
          <cell r="AC72">
            <v>0</v>
          </cell>
          <cell r="AD72">
            <v>0</v>
          </cell>
          <cell r="AE72">
            <v>21050.335829950476</v>
          </cell>
          <cell r="AF72">
            <v>4591.2570017795406</v>
          </cell>
          <cell r="AI72">
            <v>4591.2570017795406</v>
          </cell>
        </row>
        <row r="73">
          <cell r="E73">
            <v>26</v>
          </cell>
          <cell r="F73" t="str">
            <v>DH</v>
          </cell>
          <cell r="G73">
            <v>0.11021083809358595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9433.5493730845938</v>
          </cell>
          <cell r="O73">
            <v>9433.5493730845938</v>
          </cell>
          <cell r="P73">
            <v>4151.5338673196738</v>
          </cell>
          <cell r="S73">
            <v>4151.5338673196738</v>
          </cell>
          <cell r="T73">
            <v>8226.9404640975845</v>
          </cell>
          <cell r="W73">
            <v>8226.9404640975845</v>
          </cell>
          <cell r="X73">
            <v>3609.1522347668065</v>
          </cell>
          <cell r="AA73">
            <v>3609.1522347668065</v>
          </cell>
          <cell r="AB73">
            <v>7741.3230355894602</v>
          </cell>
          <cell r="AC73">
            <v>0</v>
          </cell>
          <cell r="AD73">
            <v>0</v>
          </cell>
          <cell r="AE73">
            <v>7741.3230355894602</v>
          </cell>
          <cell r="AF73">
            <v>1688.4482925739135</v>
          </cell>
          <cell r="AI73">
            <v>1688.4482925739135</v>
          </cell>
        </row>
        <row r="74">
          <cell r="E74">
            <v>22</v>
          </cell>
          <cell r="F74" t="str">
            <v>DH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O74">
            <v>0</v>
          </cell>
          <cell r="P74">
            <v>0</v>
          </cell>
          <cell r="S74">
            <v>0</v>
          </cell>
          <cell r="T74">
            <v>0</v>
          </cell>
          <cell r="W74">
            <v>0</v>
          </cell>
          <cell r="X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I74">
            <v>0</v>
          </cell>
        </row>
        <row r="75">
          <cell r="E75">
            <v>22</v>
          </cell>
          <cell r="F75" t="str">
            <v>DH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O75">
            <v>0</v>
          </cell>
          <cell r="P75">
            <v>0</v>
          </cell>
          <cell r="S75">
            <v>0</v>
          </cell>
          <cell r="T75">
            <v>0</v>
          </cell>
          <cell r="W75">
            <v>0</v>
          </cell>
          <cell r="X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I75">
            <v>0</v>
          </cell>
        </row>
        <row r="76">
          <cell r="E76">
            <v>54</v>
          </cell>
          <cell r="F76" t="str">
            <v>DH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W76">
            <v>0</v>
          </cell>
          <cell r="X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I76">
            <v>0</v>
          </cell>
        </row>
        <row r="77">
          <cell r="E77">
            <v>35</v>
          </cell>
          <cell r="F77" t="str">
            <v>TH</v>
          </cell>
          <cell r="G77">
            <v>0.12882804907631315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28308.571266994888</v>
          </cell>
          <cell r="O77">
            <v>28308.571266994888</v>
          </cell>
          <cell r="P77">
            <v>17720.604324025688</v>
          </cell>
          <cell r="Q77">
            <v>0</v>
          </cell>
          <cell r="R77">
            <v>0</v>
          </cell>
          <cell r="S77">
            <v>17720.604324025688</v>
          </cell>
          <cell r="T77">
            <v>62453.897148033037</v>
          </cell>
          <cell r="W77">
            <v>62453.897148033037</v>
          </cell>
          <cell r="X77">
            <v>3554.3353707004512</v>
          </cell>
          <cell r="AA77">
            <v>3554.3353707004512</v>
          </cell>
          <cell r="AB77">
            <v>17887.560807564998</v>
          </cell>
          <cell r="AC77">
            <v>0</v>
          </cell>
          <cell r="AD77">
            <v>0</v>
          </cell>
          <cell r="AE77">
            <v>17887.560807564998</v>
          </cell>
          <cell r="AF77">
            <v>3805.7526649593115</v>
          </cell>
          <cell r="AI77">
            <v>3805.7526649593115</v>
          </cell>
        </row>
        <row r="78">
          <cell r="E78">
            <v>47</v>
          </cell>
          <cell r="F78" t="str">
            <v>TH</v>
          </cell>
          <cell r="G78">
            <v>0.10792364863995128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1693.6444886329532</v>
          </cell>
          <cell r="O78">
            <v>1693.6444886329532</v>
          </cell>
          <cell r="P78">
            <v>857.52611642594184</v>
          </cell>
          <cell r="Q78">
            <v>0</v>
          </cell>
          <cell r="R78">
            <v>0</v>
          </cell>
          <cell r="S78">
            <v>857.52611642594184</v>
          </cell>
          <cell r="T78">
            <v>1536.5797541106647</v>
          </cell>
          <cell r="W78">
            <v>1536.5797541106647</v>
          </cell>
          <cell r="X78">
            <v>738.44928901078606</v>
          </cell>
          <cell r="AA78">
            <v>738.44928901078606</v>
          </cell>
          <cell r="AB78">
            <v>1376.0454654445682</v>
          </cell>
          <cell r="AC78">
            <v>0</v>
          </cell>
          <cell r="AD78">
            <v>0</v>
          </cell>
          <cell r="AE78">
            <v>1376.0454654445682</v>
          </cell>
          <cell r="AF78">
            <v>370.68929673727695</v>
          </cell>
          <cell r="AI78">
            <v>370.68929673727695</v>
          </cell>
        </row>
        <row r="79">
          <cell r="E79">
            <v>23</v>
          </cell>
          <cell r="F79" t="str">
            <v>TH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W79">
            <v>0</v>
          </cell>
          <cell r="X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I79">
            <v>0</v>
          </cell>
        </row>
        <row r="80">
          <cell r="E80">
            <v>23</v>
          </cell>
          <cell r="F80" t="str">
            <v>TH</v>
          </cell>
          <cell r="G80">
            <v>0.10792364863995127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8534.5623532853224</v>
          </cell>
          <cell r="O80">
            <v>8534.5623532853224</v>
          </cell>
          <cell r="P80">
            <v>4321.219806947277</v>
          </cell>
          <cell r="Q80">
            <v>0</v>
          </cell>
          <cell r="R80">
            <v>0</v>
          </cell>
          <cell r="S80">
            <v>4321.219806947277</v>
          </cell>
          <cell r="T80">
            <v>7743.0864684231665</v>
          </cell>
          <cell r="W80">
            <v>7743.0864684231665</v>
          </cell>
          <cell r="X80">
            <v>3721.1714407011009</v>
          </cell>
          <cell r="AA80">
            <v>3721.1714407011009</v>
          </cell>
          <cell r="AB80">
            <v>6934.1269107021772</v>
          </cell>
          <cell r="AC80">
            <v>0</v>
          </cell>
          <cell r="AD80">
            <v>0</v>
          </cell>
          <cell r="AE80">
            <v>6934.1269107021772</v>
          </cell>
          <cell r="AF80">
            <v>1867.9663518129312</v>
          </cell>
          <cell r="AI80">
            <v>1867.9663518129312</v>
          </cell>
        </row>
        <row r="81">
          <cell r="E81">
            <v>23</v>
          </cell>
          <cell r="F81" t="str">
            <v>TH</v>
          </cell>
          <cell r="G81">
            <v>0.10792364863995128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1395.9778677125855</v>
          </cell>
          <cell r="O81">
            <v>1395.9778677125855</v>
          </cell>
          <cell r="P81">
            <v>706.81154607740905</v>
          </cell>
          <cell r="Q81">
            <v>0</v>
          </cell>
          <cell r="R81">
            <v>0</v>
          </cell>
          <cell r="S81">
            <v>706.81154607740905</v>
          </cell>
          <cell r="T81">
            <v>1266.5180580164872</v>
          </cell>
          <cell r="W81">
            <v>1266.5180580164872</v>
          </cell>
          <cell r="X81">
            <v>608.66307587327401</v>
          </cell>
          <cell r="AA81">
            <v>608.66307587327401</v>
          </cell>
          <cell r="AB81">
            <v>1134.1984859392674</v>
          </cell>
          <cell r="AC81">
            <v>0</v>
          </cell>
          <cell r="AD81">
            <v>0</v>
          </cell>
          <cell r="AE81">
            <v>1134.1984859392674</v>
          </cell>
          <cell r="AF81">
            <v>305.53877009977901</v>
          </cell>
          <cell r="AI81">
            <v>305.53877009977901</v>
          </cell>
        </row>
        <row r="82">
          <cell r="E82">
            <v>23</v>
          </cell>
          <cell r="F82" t="str">
            <v>TH</v>
          </cell>
          <cell r="G82">
            <v>0.10792364863995128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161.71473786331126</v>
          </cell>
          <cell r="O82">
            <v>161.71473786331126</v>
          </cell>
          <cell r="P82">
            <v>81.879409793195435</v>
          </cell>
          <cell r="S82">
            <v>81.879409793195435</v>
          </cell>
          <cell r="T82">
            <v>146.71768119568429</v>
          </cell>
          <cell r="W82">
            <v>146.71768119568429</v>
          </cell>
          <cell r="X82">
            <v>70.509563252036259</v>
          </cell>
          <cell r="AA82">
            <v>70.509563252036259</v>
          </cell>
          <cell r="AB82">
            <v>131.38934010406268</v>
          </cell>
          <cell r="AC82">
            <v>0</v>
          </cell>
          <cell r="AD82">
            <v>0</v>
          </cell>
          <cell r="AE82">
            <v>131.38934010406268</v>
          </cell>
          <cell r="AF82">
            <v>35.394631431174815</v>
          </cell>
          <cell r="AI82">
            <v>35.394631431174815</v>
          </cell>
        </row>
        <row r="83">
          <cell r="E83">
            <v>23</v>
          </cell>
          <cell r="F83" t="str">
            <v>TH</v>
          </cell>
          <cell r="G83">
            <v>0.10792364863995126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8.3425886202692592</v>
          </cell>
          <cell r="O83">
            <v>8.3425886202692592</v>
          </cell>
          <cell r="P83">
            <v>4.2240196620326067</v>
          </cell>
          <cell r="S83">
            <v>4.2240196620326067</v>
          </cell>
          <cell r="T83">
            <v>7.5689159424046704</v>
          </cell>
          <cell r="W83">
            <v>7.5689159424046704</v>
          </cell>
          <cell r="X83">
            <v>3.6374685930220796</v>
          </cell>
          <cell r="AA83">
            <v>3.6374685930220796</v>
          </cell>
          <cell r="AB83">
            <v>6.7781528638616599</v>
          </cell>
          <cell r="AC83">
            <v>0</v>
          </cell>
          <cell r="AD83">
            <v>0</v>
          </cell>
          <cell r="AE83">
            <v>6.7781528638616599</v>
          </cell>
          <cell r="AF83">
            <v>1.8259489103951079</v>
          </cell>
          <cell r="AI83">
            <v>1.8259489103951079</v>
          </cell>
        </row>
        <row r="84">
          <cell r="E84">
            <v>23</v>
          </cell>
          <cell r="F84" t="str">
            <v>TH</v>
          </cell>
          <cell r="G84">
            <v>0.10792364863995128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-26.362580040050855</v>
          </cell>
          <cell r="O84">
            <v>-26.362580040050855</v>
          </cell>
          <cell r="P84">
            <v>-13.347902132023036</v>
          </cell>
          <cell r="S84">
            <v>-13.347902132023036</v>
          </cell>
          <cell r="T84">
            <v>-23.917774377998761</v>
          </cell>
          <cell r="W84">
            <v>-23.917774377998761</v>
          </cell>
          <cell r="X84">
            <v>-11.494400753949771</v>
          </cell>
          <cell r="AA84">
            <v>-11.494400753949771</v>
          </cell>
          <cell r="AB84">
            <v>-21.418963049802848</v>
          </cell>
          <cell r="AC84">
            <v>0</v>
          </cell>
          <cell r="AD84">
            <v>0</v>
          </cell>
          <cell r="AE84">
            <v>-21.418963049802848</v>
          </cell>
          <cell r="AF84">
            <v>-5.7699985568485408</v>
          </cell>
          <cell r="AI84">
            <v>-5.7699985568485408</v>
          </cell>
        </row>
        <row r="85">
          <cell r="E85">
            <v>24</v>
          </cell>
          <cell r="F85" t="str">
            <v>TH</v>
          </cell>
          <cell r="G85">
            <v>0.10792364863995127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934.41212542913149</v>
          </cell>
          <cell r="O85">
            <v>934.41212542913149</v>
          </cell>
          <cell r="P85">
            <v>473.11156883185015</v>
          </cell>
          <cell r="S85">
            <v>473.11156883185015</v>
          </cell>
          <cell r="T85">
            <v>847.75687198016487</v>
          </cell>
          <cell r="W85">
            <v>847.75687198016487</v>
          </cell>
          <cell r="X85">
            <v>407.41488210619377</v>
          </cell>
          <cell r="AA85">
            <v>407.41488210619377</v>
          </cell>
          <cell r="AB85">
            <v>759.18740720552387</v>
          </cell>
          <cell r="AC85">
            <v>0</v>
          </cell>
          <cell r="AD85">
            <v>0</v>
          </cell>
          <cell r="AE85">
            <v>759.18740720552387</v>
          </cell>
          <cell r="AF85">
            <v>204.51551430234994</v>
          </cell>
          <cell r="AI85">
            <v>204.51551430234994</v>
          </cell>
        </row>
        <row r="86">
          <cell r="E86">
            <v>25</v>
          </cell>
          <cell r="F86" t="str">
            <v>TH</v>
          </cell>
          <cell r="G86">
            <v>0.10792364863995127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1984.9132433137609</v>
          </cell>
          <cell r="O86">
            <v>1984.9132433137609</v>
          </cell>
          <cell r="P86">
            <v>1005.001318992957</v>
          </cell>
          <cell r="S86">
            <v>1005.001318992957</v>
          </cell>
          <cell r="T86">
            <v>1800.836907516458</v>
          </cell>
          <cell r="W86">
            <v>1800.836907516458</v>
          </cell>
          <cell r="X86">
            <v>865.44595581345709</v>
          </cell>
          <cell r="AA86">
            <v>865.44595581345709</v>
          </cell>
          <cell r="AB86">
            <v>1612.6943323078385</v>
          </cell>
          <cell r="AC86">
            <v>0</v>
          </cell>
          <cell r="AD86">
            <v>0</v>
          </cell>
          <cell r="AE86">
            <v>1612.6943323078385</v>
          </cell>
          <cell r="AF86">
            <v>434.43951737615521</v>
          </cell>
          <cell r="AI86">
            <v>434.43951737615521</v>
          </cell>
        </row>
        <row r="87">
          <cell r="E87">
            <v>23</v>
          </cell>
          <cell r="F87" t="str">
            <v>TH</v>
          </cell>
          <cell r="G87">
            <v>0.10792364863995127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602.61659979251829</v>
          </cell>
          <cell r="O87">
            <v>602.61659979251829</v>
          </cell>
          <cell r="P87">
            <v>305.11685066267552</v>
          </cell>
          <cell r="S87">
            <v>305.11685066267552</v>
          </cell>
          <cell r="T87">
            <v>546.73130810327245</v>
          </cell>
          <cell r="W87">
            <v>546.73130810327245</v>
          </cell>
          <cell r="X87">
            <v>262.74805760568518</v>
          </cell>
          <cell r="AA87">
            <v>262.74805760568518</v>
          </cell>
          <cell r="AB87">
            <v>489.61151239918161</v>
          </cell>
          <cell r="AC87">
            <v>0</v>
          </cell>
          <cell r="AD87">
            <v>0</v>
          </cell>
          <cell r="AE87">
            <v>489.61151239918161</v>
          </cell>
          <cell r="AF87">
            <v>131.89516753873448</v>
          </cell>
          <cell r="AI87">
            <v>131.89516753873448</v>
          </cell>
        </row>
        <row r="88">
          <cell r="E88">
            <v>23</v>
          </cell>
          <cell r="F88" t="str">
            <v>TH</v>
          </cell>
          <cell r="G88">
            <v>0.10792364863995128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212.52160528932521</v>
          </cell>
          <cell r="O88">
            <v>212.52160528932521</v>
          </cell>
          <cell r="P88">
            <v>107.60394407651722</v>
          </cell>
          <cell r="S88">
            <v>107.60394407651722</v>
          </cell>
          <cell r="T88">
            <v>192.81283539159932</v>
          </cell>
          <cell r="W88">
            <v>192.81283539159932</v>
          </cell>
          <cell r="X88">
            <v>92.661966179222361</v>
          </cell>
          <cell r="AA88">
            <v>92.661966179222361</v>
          </cell>
          <cell r="AB88">
            <v>172.66869949987108</v>
          </cell>
          <cell r="AC88">
            <v>0</v>
          </cell>
          <cell r="AD88">
            <v>0</v>
          </cell>
          <cell r="AE88">
            <v>172.66869949987108</v>
          </cell>
          <cell r="AF88">
            <v>46.514770328078093</v>
          </cell>
          <cell r="AI88">
            <v>46.514770328078093</v>
          </cell>
        </row>
        <row r="89">
          <cell r="E89">
            <v>29</v>
          </cell>
          <cell r="F89" t="str">
            <v>TH</v>
          </cell>
          <cell r="G89">
            <v>0.10792364863995128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7.6540469728097031</v>
          </cell>
          <cell r="O89">
            <v>7.6540469728097031</v>
          </cell>
          <cell r="P89">
            <v>3.8753972392595157</v>
          </cell>
          <cell r="S89">
            <v>3.8753972392595157</v>
          </cell>
          <cell r="T89">
            <v>6.9442280799582052</v>
          </cell>
          <cell r="W89">
            <v>6.9442280799582052</v>
          </cell>
          <cell r="X89">
            <v>3.3372561851446574</v>
          </cell>
          <cell r="AA89">
            <v>3.3372561851446574</v>
          </cell>
          <cell r="AB89">
            <v>6.2187293141642783</v>
          </cell>
          <cell r="AC89">
            <v>0</v>
          </cell>
          <cell r="AD89">
            <v>0</v>
          </cell>
          <cell r="AE89">
            <v>6.2187293141642783</v>
          </cell>
          <cell r="AF89">
            <v>1.6752472603238318</v>
          </cell>
          <cell r="AI89">
            <v>1.6752472603238318</v>
          </cell>
        </row>
        <row r="90">
          <cell r="E90">
            <v>28</v>
          </cell>
          <cell r="F90" t="str">
            <v>TH</v>
          </cell>
          <cell r="G90">
            <v>0.10792364863995128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72.904491521096347</v>
          </cell>
          <cell r="O90">
            <v>72.904491521096347</v>
          </cell>
          <cell r="P90">
            <v>36.913003823225942</v>
          </cell>
          <cell r="S90">
            <v>36.913003823225942</v>
          </cell>
          <cell r="T90">
            <v>66.143494934684014</v>
          </cell>
          <cell r="W90">
            <v>66.143494934684014</v>
          </cell>
          <cell r="X90">
            <v>31.787231789654452</v>
          </cell>
          <cell r="AA90">
            <v>31.787231789654452</v>
          </cell>
          <cell r="AB90">
            <v>59.233148185143065</v>
          </cell>
          <cell r="AC90">
            <v>0</v>
          </cell>
          <cell r="AD90">
            <v>0</v>
          </cell>
          <cell r="AE90">
            <v>59.233148185143065</v>
          </cell>
          <cell r="AF90">
            <v>15.956663203124448</v>
          </cell>
          <cell r="AI90">
            <v>15.956663203124448</v>
          </cell>
        </row>
        <row r="91">
          <cell r="E91">
            <v>26</v>
          </cell>
          <cell r="F91" t="str">
            <v>TH</v>
          </cell>
          <cell r="G91">
            <v>0.10792364863995127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207.04720204629956</v>
          </cell>
          <cell r="O91">
            <v>207.04720204629956</v>
          </cell>
          <cell r="P91">
            <v>104.83214410063768</v>
          </cell>
          <cell r="S91">
            <v>104.83214410063768</v>
          </cell>
          <cell r="T91">
            <v>187.84611584359033</v>
          </cell>
          <cell r="W91">
            <v>187.84611584359033</v>
          </cell>
          <cell r="X91">
            <v>90.275060775105572</v>
          </cell>
          <cell r="AA91">
            <v>90.275060775105572</v>
          </cell>
          <cell r="AB91">
            <v>168.22087836081911</v>
          </cell>
          <cell r="AC91">
            <v>0</v>
          </cell>
          <cell r="AD91">
            <v>0</v>
          </cell>
          <cell r="AE91">
            <v>168.22087836081911</v>
          </cell>
          <cell r="AF91">
            <v>45.316583399337567</v>
          </cell>
          <cell r="AI91">
            <v>45.316583399337567</v>
          </cell>
        </row>
        <row r="92">
          <cell r="E92">
            <v>31</v>
          </cell>
          <cell r="F92" t="str">
            <v>TH</v>
          </cell>
          <cell r="G92">
            <v>0.10792364863995128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9337.6753495451612</v>
          </cell>
          <cell r="O92">
            <v>9337.6753495451612</v>
          </cell>
          <cell r="P92">
            <v>4727.8519976792213</v>
          </cell>
          <cell r="S92">
            <v>4727.8519976792213</v>
          </cell>
          <cell r="T92">
            <v>8471.7205935884194</v>
          </cell>
          <cell r="W92">
            <v>8471.7205935884194</v>
          </cell>
          <cell r="X92">
            <v>4071.3383293626612</v>
          </cell>
          <cell r="AA92">
            <v>4071.3383293626612</v>
          </cell>
          <cell r="AB92">
            <v>7586.636929280493</v>
          </cell>
          <cell r="AC92">
            <v>0</v>
          </cell>
          <cell r="AD92">
            <v>0</v>
          </cell>
          <cell r="AE92">
            <v>7586.636929280493</v>
          </cell>
          <cell r="AF92">
            <v>2043.7443227992885</v>
          </cell>
          <cell r="AI92">
            <v>2043.7443227992885</v>
          </cell>
        </row>
        <row r="93">
          <cell r="E93">
            <v>31</v>
          </cell>
          <cell r="F93" t="str">
            <v>TH</v>
          </cell>
          <cell r="G93">
            <v>0.10792364863995128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228.49349120283068</v>
          </cell>
          <cell r="O93">
            <v>228.49349120283068</v>
          </cell>
          <cell r="P93">
            <v>115.69082971947864</v>
          </cell>
          <cell r="S93">
            <v>115.69082971947864</v>
          </cell>
          <cell r="T93">
            <v>207.30352496333305</v>
          </cell>
          <cell r="W93">
            <v>207.30352496333305</v>
          </cell>
          <cell r="X93">
            <v>99.625899800563133</v>
          </cell>
          <cell r="AA93">
            <v>99.625899800563133</v>
          </cell>
          <cell r="AB93">
            <v>185.64547315773422</v>
          </cell>
          <cell r="AC93">
            <v>0</v>
          </cell>
          <cell r="AD93">
            <v>0</v>
          </cell>
          <cell r="AE93">
            <v>185.64547315773422</v>
          </cell>
          <cell r="AF93">
            <v>50.010549517029531</v>
          </cell>
          <cell r="AI93">
            <v>50.010549517029531</v>
          </cell>
        </row>
        <row r="94">
          <cell r="E94">
            <v>31</v>
          </cell>
          <cell r="F94" t="str">
            <v>TH</v>
          </cell>
          <cell r="G94">
            <v>0.10792364863995128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871.74294695665776</v>
          </cell>
          <cell r="O94">
            <v>871.74294695665776</v>
          </cell>
          <cell r="P94">
            <v>441.38090894673934</v>
          </cell>
          <cell r="S94">
            <v>441.38090894673934</v>
          </cell>
          <cell r="T94">
            <v>790.89949046128561</v>
          </cell>
          <cell r="W94">
            <v>790.89949046128561</v>
          </cell>
          <cell r="X94">
            <v>380.09036943751545</v>
          </cell>
          <cell r="AA94">
            <v>380.09036943751545</v>
          </cell>
          <cell r="AB94">
            <v>708.27020501878269</v>
          </cell>
          <cell r="AC94">
            <v>0</v>
          </cell>
          <cell r="AD94">
            <v>0</v>
          </cell>
          <cell r="AE94">
            <v>708.27020501878269</v>
          </cell>
          <cell r="AF94">
            <v>190.79906208880706</v>
          </cell>
          <cell r="AI94">
            <v>190.79906208880706</v>
          </cell>
        </row>
        <row r="95">
          <cell r="E95">
            <v>31</v>
          </cell>
          <cell r="F95" t="str">
            <v>TH</v>
          </cell>
          <cell r="G95">
            <v>0.10792364863995126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4167.2386997200292</v>
          </cell>
          <cell r="O95">
            <v>4167.2386997200292</v>
          </cell>
          <cell r="P95">
            <v>2109.9563942579339</v>
          </cell>
          <cell r="S95">
            <v>2109.9563942579339</v>
          </cell>
          <cell r="T95">
            <v>3780.7784688655347</v>
          </cell>
          <cell r="W95">
            <v>3780.7784688655347</v>
          </cell>
          <cell r="X95">
            <v>1816.9660017790186</v>
          </cell>
          <cell r="AA95">
            <v>1816.9660017790186</v>
          </cell>
          <cell r="AB95">
            <v>3385.7813458852779</v>
          </cell>
          <cell r="AC95">
            <v>0</v>
          </cell>
          <cell r="AD95">
            <v>0</v>
          </cell>
          <cell r="AE95">
            <v>3385.7813458852779</v>
          </cell>
          <cell r="AF95">
            <v>912.08680056724722</v>
          </cell>
          <cell r="AI95">
            <v>912.08680056724722</v>
          </cell>
        </row>
        <row r="96">
          <cell r="E96">
            <v>30</v>
          </cell>
          <cell r="F96" t="str">
            <v>TH</v>
          </cell>
          <cell r="G96">
            <v>0.10792364863995128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18913.777154390733</v>
          </cell>
          <cell r="O96">
            <v>18913.777154390733</v>
          </cell>
          <cell r="P96">
            <v>9576.4240836881909</v>
          </cell>
          <cell r="S96">
            <v>9576.4240836881909</v>
          </cell>
          <cell r="T96">
            <v>17159.756515758396</v>
          </cell>
          <cell r="W96">
            <v>17159.756515758396</v>
          </cell>
          <cell r="X96">
            <v>8246.6334498816905</v>
          </cell>
          <cell r="AA96">
            <v>8246.6334498816905</v>
          </cell>
          <cell r="AB96">
            <v>15366.989626456862</v>
          </cell>
          <cell r="AC96">
            <v>0</v>
          </cell>
          <cell r="AD96">
            <v>0</v>
          </cell>
          <cell r="AE96">
            <v>15366.989626456862</v>
          </cell>
          <cell r="AF96">
            <v>4139.6732307532857</v>
          </cell>
          <cell r="AI96">
            <v>4139.6732307532857</v>
          </cell>
        </row>
        <row r="97">
          <cell r="E97">
            <v>30</v>
          </cell>
          <cell r="F97" t="str">
            <v>TH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O97">
            <v>0</v>
          </cell>
          <cell r="P97">
            <v>0</v>
          </cell>
          <cell r="S97">
            <v>0</v>
          </cell>
          <cell r="T97">
            <v>0</v>
          </cell>
          <cell r="W97">
            <v>0</v>
          </cell>
          <cell r="X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I97">
            <v>0</v>
          </cell>
        </row>
        <row r="98">
          <cell r="E98">
            <v>30</v>
          </cell>
          <cell r="F98" t="str">
            <v>TH</v>
          </cell>
          <cell r="G98">
            <v>0.10792364863995126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1778.0136435223112</v>
          </cell>
          <cell r="O98">
            <v>1778.0136435223112</v>
          </cell>
          <cell r="P98">
            <v>900.24390886938852</v>
          </cell>
          <cell r="S98">
            <v>900.24390886938852</v>
          </cell>
          <cell r="T98">
            <v>1613.1247056305992</v>
          </cell>
          <cell r="W98">
            <v>1613.1247056305992</v>
          </cell>
          <cell r="X98">
            <v>775.23525138992454</v>
          </cell>
          <cell r="AA98">
            <v>775.23525138992454</v>
          </cell>
          <cell r="AB98">
            <v>1444.5933772336587</v>
          </cell>
          <cell r="AC98">
            <v>0</v>
          </cell>
          <cell r="AD98">
            <v>0</v>
          </cell>
          <cell r="AE98">
            <v>1444.5933772336587</v>
          </cell>
          <cell r="AF98">
            <v>389.15523979803004</v>
          </cell>
          <cell r="AI98">
            <v>389.15523979803004</v>
          </cell>
        </row>
        <row r="99">
          <cell r="E99">
            <v>31</v>
          </cell>
          <cell r="F99" t="str">
            <v>TH</v>
          </cell>
          <cell r="G99">
            <v>0.10792364863995127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969.17659562535721</v>
          </cell>
          <cell r="O99">
            <v>969.17659562535721</v>
          </cell>
          <cell r="P99">
            <v>490.71351618092899</v>
          </cell>
          <cell r="S99">
            <v>490.71351618092899</v>
          </cell>
          <cell r="T99">
            <v>879.29736434702579</v>
          </cell>
          <cell r="W99">
            <v>879.29736434702579</v>
          </cell>
          <cell r="X99">
            <v>422.57260763332658</v>
          </cell>
          <cell r="AA99">
            <v>422.57260763332658</v>
          </cell>
          <cell r="AB99">
            <v>787.43270419268072</v>
          </cell>
          <cell r="AC99">
            <v>0</v>
          </cell>
          <cell r="AD99">
            <v>0</v>
          </cell>
          <cell r="AE99">
            <v>787.43270419268072</v>
          </cell>
          <cell r="AF99">
            <v>212.1244411432389</v>
          </cell>
          <cell r="AI99">
            <v>212.1244411432389</v>
          </cell>
        </row>
        <row r="100">
          <cell r="E100">
            <v>23</v>
          </cell>
          <cell r="F100" t="str">
            <v>TH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O100">
            <v>0</v>
          </cell>
          <cell r="P100">
            <v>0</v>
          </cell>
          <cell r="S100">
            <v>0</v>
          </cell>
          <cell r="T100">
            <v>0</v>
          </cell>
          <cell r="W100">
            <v>0</v>
          </cell>
          <cell r="X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I100">
            <v>0</v>
          </cell>
        </row>
        <row r="101">
          <cell r="E101">
            <v>31</v>
          </cell>
          <cell r="F101" t="str">
            <v>TH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O101">
            <v>0</v>
          </cell>
          <cell r="P101">
            <v>0</v>
          </cell>
          <cell r="S101">
            <v>0</v>
          </cell>
          <cell r="T101">
            <v>0</v>
          </cell>
          <cell r="W101">
            <v>0</v>
          </cell>
          <cell r="X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I101">
            <v>0</v>
          </cell>
        </row>
        <row r="102">
          <cell r="E102">
            <v>31</v>
          </cell>
          <cell r="F102" t="str">
            <v>TH</v>
          </cell>
          <cell r="G102">
            <v>0.10792364863995127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18.392627044820294</v>
          </cell>
          <cell r="O102">
            <v>18.392627044820294</v>
          </cell>
          <cell r="P102">
            <v>9.3125553482278853</v>
          </cell>
          <cell r="S102">
            <v>9.3125553482278853</v>
          </cell>
          <cell r="T102">
            <v>16.686936681021496</v>
          </cell>
          <cell r="W102">
            <v>16.686936681021496</v>
          </cell>
          <cell r="X102">
            <v>8.0194057580826783</v>
          </cell>
          <cell r="AA102">
            <v>8.0194057580826783</v>
          </cell>
          <cell r="AB102">
            <v>14.943567680527005</v>
          </cell>
          <cell r="AC102">
            <v>0</v>
          </cell>
          <cell r="AD102">
            <v>0</v>
          </cell>
          <cell r="AE102">
            <v>14.943567680527005</v>
          </cell>
          <cell r="AF102">
            <v>4.0256086977844143</v>
          </cell>
          <cell r="AI102">
            <v>4.0256086977844143</v>
          </cell>
        </row>
        <row r="103">
          <cell r="E103">
            <v>31</v>
          </cell>
          <cell r="F103" t="str">
            <v>TH</v>
          </cell>
          <cell r="G103">
            <v>0.10792364863995128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1.9466040113961602</v>
          </cell>
          <cell r="O103">
            <v>1.9466040113961602</v>
          </cell>
          <cell r="P103">
            <v>0.98560458780760818</v>
          </cell>
          <cell r="S103">
            <v>0.98560458780760818</v>
          </cell>
          <cell r="T103">
            <v>1.7660803865610899</v>
          </cell>
          <cell r="W103">
            <v>1.7660803865610899</v>
          </cell>
          <cell r="X103">
            <v>0.84874267170515183</v>
          </cell>
          <cell r="AA103">
            <v>0.84874267170515183</v>
          </cell>
          <cell r="AB103">
            <v>1.5815690015677206</v>
          </cell>
          <cell r="AC103">
            <v>0</v>
          </cell>
          <cell r="AD103">
            <v>0</v>
          </cell>
          <cell r="AE103">
            <v>1.5815690015677206</v>
          </cell>
          <cell r="AF103">
            <v>0.42605474575885854</v>
          </cell>
          <cell r="AI103">
            <v>0.42605474575885854</v>
          </cell>
        </row>
        <row r="104">
          <cell r="E104">
            <v>31</v>
          </cell>
          <cell r="F104" t="str">
            <v>TH</v>
          </cell>
          <cell r="G104">
            <v>0.10792364863995127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165.74498898176279</v>
          </cell>
          <cell r="O104">
            <v>165.74498898176279</v>
          </cell>
          <cell r="P104">
            <v>83.920006632155804</v>
          </cell>
          <cell r="S104">
            <v>83.920006632155804</v>
          </cell>
          <cell r="T104">
            <v>150.3741759997344</v>
          </cell>
          <cell r="W104">
            <v>150.3741759997344</v>
          </cell>
          <cell r="X104">
            <v>72.266801027100655</v>
          </cell>
          <cell r="AA104">
            <v>72.266801027100655</v>
          </cell>
          <cell r="AB104">
            <v>134.66382233062754</v>
          </cell>
          <cell r="AC104">
            <v>0</v>
          </cell>
          <cell r="AD104">
            <v>0</v>
          </cell>
          <cell r="AE104">
            <v>134.66382233062754</v>
          </cell>
          <cell r="AF104">
            <v>36.276735652456409</v>
          </cell>
          <cell r="AI104">
            <v>36.276735652456409</v>
          </cell>
        </row>
        <row r="105">
          <cell r="E105">
            <v>31</v>
          </cell>
          <cell r="F105" t="str">
            <v>TH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O105">
            <v>0</v>
          </cell>
          <cell r="P105">
            <v>0</v>
          </cell>
          <cell r="S105">
            <v>0</v>
          </cell>
          <cell r="T105">
            <v>0</v>
          </cell>
          <cell r="W105">
            <v>0</v>
          </cell>
          <cell r="X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I105">
            <v>0</v>
          </cell>
        </row>
        <row r="106">
          <cell r="E106">
            <v>31</v>
          </cell>
          <cell r="F106" t="str">
            <v>TH</v>
          </cell>
          <cell r="G106">
            <v>0.10792364863995128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16.608147338944701</v>
          </cell>
          <cell r="O106">
            <v>16.608147338944701</v>
          </cell>
          <cell r="P106">
            <v>8.409037542519112</v>
          </cell>
          <cell r="S106">
            <v>8.409037542519112</v>
          </cell>
          <cell r="T106">
            <v>15.067945560941139</v>
          </cell>
          <cell r="W106">
            <v>15.067945560941139</v>
          </cell>
          <cell r="X106">
            <v>7.2413512260352562</v>
          </cell>
          <cell r="AA106">
            <v>7.2413512260352562</v>
          </cell>
          <cell r="AB106">
            <v>13.493720782946996</v>
          </cell>
          <cell r="AC106">
            <v>0</v>
          </cell>
          <cell r="AD106">
            <v>0</v>
          </cell>
          <cell r="AE106">
            <v>13.493720782946996</v>
          </cell>
          <cell r="AF106">
            <v>3.6350382258509009</v>
          </cell>
          <cell r="AI106">
            <v>3.6350382258509009</v>
          </cell>
        </row>
        <row r="107">
          <cell r="E107">
            <v>31</v>
          </cell>
          <cell r="F107" t="str">
            <v>TH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O107">
            <v>0</v>
          </cell>
          <cell r="P107">
            <v>0</v>
          </cell>
          <cell r="S107">
            <v>0</v>
          </cell>
          <cell r="T107">
            <v>0</v>
          </cell>
          <cell r="W107">
            <v>0</v>
          </cell>
          <cell r="X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I107">
            <v>0</v>
          </cell>
        </row>
        <row r="108">
          <cell r="E108">
            <v>23</v>
          </cell>
          <cell r="F108" t="str">
            <v>TH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O108">
            <v>0</v>
          </cell>
          <cell r="P108">
            <v>0</v>
          </cell>
          <cell r="S108">
            <v>0</v>
          </cell>
          <cell r="T108">
            <v>0</v>
          </cell>
          <cell r="W108">
            <v>0</v>
          </cell>
          <cell r="X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I108">
            <v>0</v>
          </cell>
        </row>
        <row r="109">
          <cell r="E109">
            <v>23</v>
          </cell>
          <cell r="F109" t="str">
            <v>TH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O109">
            <v>0</v>
          </cell>
          <cell r="P109">
            <v>0</v>
          </cell>
          <cell r="S109">
            <v>0</v>
          </cell>
          <cell r="T109">
            <v>0</v>
          </cell>
          <cell r="W109">
            <v>0</v>
          </cell>
          <cell r="X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I109">
            <v>0</v>
          </cell>
        </row>
        <row r="110">
          <cell r="E110">
            <v>36</v>
          </cell>
          <cell r="F110" t="str">
            <v>Act</v>
          </cell>
          <cell r="G110">
            <v>0.20338583504660807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14716.164445392491</v>
          </cell>
          <cell r="O110">
            <v>14716.164445392491</v>
          </cell>
          <cell r="P110">
            <v>0</v>
          </cell>
          <cell r="Q110">
            <v>3719.6306371549163</v>
          </cell>
          <cell r="S110">
            <v>3719.6306371549163</v>
          </cell>
          <cell r="T110">
            <v>0</v>
          </cell>
          <cell r="U110">
            <v>5720.5636080203649</v>
          </cell>
          <cell r="W110">
            <v>5720.5636080203649</v>
          </cell>
          <cell r="X110">
            <v>0</v>
          </cell>
          <cell r="Y110">
            <v>1761.9498309671424</v>
          </cell>
          <cell r="AA110">
            <v>1761.9498309671424</v>
          </cell>
          <cell r="AB110">
            <v>0</v>
          </cell>
          <cell r="AC110">
            <v>21102.903194076753</v>
          </cell>
          <cell r="AD110">
            <v>0</v>
          </cell>
          <cell r="AE110">
            <v>21102.903194076753</v>
          </cell>
          <cell r="AF110">
            <v>0</v>
          </cell>
          <cell r="AG110">
            <v>899.90180182292522</v>
          </cell>
          <cell r="AI110">
            <v>899.90180182292522</v>
          </cell>
        </row>
        <row r="111">
          <cell r="E111">
            <v>36</v>
          </cell>
          <cell r="F111" t="str">
            <v>Cont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O111">
            <v>0</v>
          </cell>
          <cell r="P111">
            <v>0</v>
          </cell>
          <cell r="S111">
            <v>0</v>
          </cell>
          <cell r="T111">
            <v>0</v>
          </cell>
          <cell r="W111">
            <v>0</v>
          </cell>
          <cell r="X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I111">
            <v>0</v>
          </cell>
        </row>
        <row r="112">
          <cell r="E112">
            <v>23</v>
          </cell>
          <cell r="F112" t="str">
            <v>Cont</v>
          </cell>
          <cell r="G112">
            <v>8.1252907606838676E-2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879.94748755281762</v>
          </cell>
          <cell r="O112">
            <v>879.94748755281762</v>
          </cell>
          <cell r="P112">
            <v>2912.3787952388561</v>
          </cell>
          <cell r="S112">
            <v>2912.3787952388561</v>
          </cell>
          <cell r="T112">
            <v>1365.6390202525579</v>
          </cell>
          <cell r="W112">
            <v>1365.6390202525579</v>
          </cell>
          <cell r="X112">
            <v>1379.5631412231742</v>
          </cell>
          <cell r="AA112">
            <v>1379.5631412231742</v>
          </cell>
          <cell r="AB112">
            <v>576.59697146760948</v>
          </cell>
          <cell r="AC112">
            <v>0</v>
          </cell>
          <cell r="AD112">
            <v>0</v>
          </cell>
          <cell r="AE112">
            <v>576.59697146760948</v>
          </cell>
          <cell r="AF112">
            <v>205.47804824864178</v>
          </cell>
          <cell r="AI112">
            <v>205.47804824864178</v>
          </cell>
        </row>
        <row r="113">
          <cell r="E113">
            <v>23</v>
          </cell>
          <cell r="F113" t="str">
            <v>Cont</v>
          </cell>
          <cell r="G113">
            <v>8.1252907606838648E-2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334.80517711295226</v>
          </cell>
          <cell r="O113">
            <v>334.80517711295226</v>
          </cell>
          <cell r="P113">
            <v>1108.1110090690772</v>
          </cell>
          <cell r="S113">
            <v>1108.1110090690772</v>
          </cell>
          <cell r="T113">
            <v>519.60261324181806</v>
          </cell>
          <cell r="W113">
            <v>519.60261324181806</v>
          </cell>
          <cell r="X113">
            <v>524.90050641573271</v>
          </cell>
          <cell r="AA113">
            <v>524.90050641573271</v>
          </cell>
          <cell r="AB113">
            <v>219.38542229591567</v>
          </cell>
          <cell r="AC113">
            <v>0</v>
          </cell>
          <cell r="AD113">
            <v>0</v>
          </cell>
          <cell r="AE113">
            <v>219.38542229591567</v>
          </cell>
          <cell r="AF113">
            <v>78.180931600854123</v>
          </cell>
          <cell r="AI113">
            <v>78.180931600854123</v>
          </cell>
        </row>
        <row r="114">
          <cell r="E114">
            <v>23</v>
          </cell>
          <cell r="F114" t="str">
            <v>Cont</v>
          </cell>
          <cell r="G114">
            <v>8.1252907606838662E-2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34.84133338277492</v>
          </cell>
          <cell r="O114">
            <v>34.84133338277492</v>
          </cell>
          <cell r="P114">
            <v>115.31501819959536</v>
          </cell>
          <cell r="S114">
            <v>115.31501819959536</v>
          </cell>
          <cell r="T114">
            <v>54.072186190871442</v>
          </cell>
          <cell r="W114">
            <v>54.072186190871442</v>
          </cell>
          <cell r="X114">
            <v>54.623508795528814</v>
          </cell>
          <cell r="AA114">
            <v>54.623508795528814</v>
          </cell>
          <cell r="AB114">
            <v>22.830234297584155</v>
          </cell>
          <cell r="AC114">
            <v>0</v>
          </cell>
          <cell r="AD114">
            <v>0</v>
          </cell>
          <cell r="AE114">
            <v>22.830234297584155</v>
          </cell>
          <cell r="AF114">
            <v>8.1358595633732325</v>
          </cell>
          <cell r="AI114">
            <v>8.1358595633732325</v>
          </cell>
        </row>
        <row r="115">
          <cell r="E115">
            <v>23</v>
          </cell>
          <cell r="F115" t="str">
            <v>Cont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O115">
            <v>0</v>
          </cell>
          <cell r="P115">
            <v>0</v>
          </cell>
          <cell r="S115">
            <v>0</v>
          </cell>
          <cell r="T115">
            <v>0</v>
          </cell>
          <cell r="W115">
            <v>0</v>
          </cell>
          <cell r="X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I115">
            <v>0</v>
          </cell>
        </row>
        <row r="116">
          <cell r="E116">
            <v>23</v>
          </cell>
          <cell r="F116" t="str">
            <v>Cont</v>
          </cell>
          <cell r="G116">
            <v>8.5711859435757487E-2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307.99026612627989</v>
          </cell>
          <cell r="O116">
            <v>307.99026612627989</v>
          </cell>
          <cell r="P116">
            <v>754.23319948014591</v>
          </cell>
          <cell r="S116">
            <v>754.23319948014591</v>
          </cell>
          <cell r="T116">
            <v>477.98707448979593</v>
          </cell>
          <cell r="W116">
            <v>477.98707448979593</v>
          </cell>
          <cell r="X116">
            <v>357.2723175950394</v>
          </cell>
          <cell r="AA116">
            <v>357.2723175950394</v>
          </cell>
          <cell r="AB116">
            <v>201.81460507807483</v>
          </cell>
          <cell r="AC116">
            <v>0</v>
          </cell>
          <cell r="AD116">
            <v>0</v>
          </cell>
          <cell r="AE116">
            <v>201.81460507807483</v>
          </cell>
          <cell r="AF116">
            <v>47.749474234020788</v>
          </cell>
          <cell r="AI116">
            <v>47.749474234020788</v>
          </cell>
        </row>
        <row r="117">
          <cell r="E117">
            <v>24</v>
          </cell>
          <cell r="F117" t="str">
            <v>Cont</v>
          </cell>
          <cell r="G117">
            <v>8.1252907606838676E-2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136.02235317814308</v>
          </cell>
          <cell r="O117">
            <v>136.02235317814308</v>
          </cell>
          <cell r="P117">
            <v>450.19574767606389</v>
          </cell>
          <cell r="S117">
            <v>450.19574767606389</v>
          </cell>
          <cell r="T117">
            <v>211.10058924453364</v>
          </cell>
          <cell r="W117">
            <v>211.10058924453364</v>
          </cell>
          <cell r="X117">
            <v>213.2529809805765</v>
          </cell>
          <cell r="AA117">
            <v>213.2529809805765</v>
          </cell>
          <cell r="AB117">
            <v>89.130406079723272</v>
          </cell>
          <cell r="AC117">
            <v>0</v>
          </cell>
          <cell r="AD117">
            <v>0</v>
          </cell>
          <cell r="AE117">
            <v>89.130406079723272</v>
          </cell>
          <cell r="AF117">
            <v>31.762813173047036</v>
          </cell>
          <cell r="AI117">
            <v>31.762813173047036</v>
          </cell>
        </row>
        <row r="118">
          <cell r="E118">
            <v>25</v>
          </cell>
          <cell r="F118" t="str">
            <v>Cont</v>
          </cell>
          <cell r="G118">
            <v>8.1252907606838662E-2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278.94010834588977</v>
          </cell>
          <cell r="O118">
            <v>278.94010834588977</v>
          </cell>
          <cell r="P118">
            <v>923.21333736342604</v>
          </cell>
          <cell r="S118">
            <v>923.21333736342604</v>
          </cell>
          <cell r="T118">
            <v>432.90253300229847</v>
          </cell>
          <cell r="W118">
            <v>432.90253300229847</v>
          </cell>
          <cell r="X118">
            <v>437.31642799842666</v>
          </cell>
          <cell r="AA118">
            <v>437.31642799842666</v>
          </cell>
          <cell r="AB118">
            <v>182.77911349048878</v>
          </cell>
          <cell r="AC118">
            <v>0</v>
          </cell>
          <cell r="AD118">
            <v>0</v>
          </cell>
          <cell r="AE118">
            <v>182.77911349048878</v>
          </cell>
          <cell r="AF118">
            <v>65.13578350064644</v>
          </cell>
          <cell r="AI118">
            <v>65.13578350064644</v>
          </cell>
        </row>
        <row r="119">
          <cell r="E119">
            <v>23</v>
          </cell>
          <cell r="F119" t="str">
            <v>Cont</v>
          </cell>
          <cell r="G119">
            <v>8.1252907606838676E-2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90.012239490130867</v>
          </cell>
          <cell r="O119">
            <v>90.012239490130867</v>
          </cell>
          <cell r="P119">
            <v>297.915206658606</v>
          </cell>
          <cell r="S119">
            <v>297.915206658606</v>
          </cell>
          <cell r="T119">
            <v>139.69495712738492</v>
          </cell>
          <cell r="W119">
            <v>139.69495712738492</v>
          </cell>
          <cell r="X119">
            <v>141.11929361248846</v>
          </cell>
          <cell r="AA119">
            <v>141.11929361248846</v>
          </cell>
          <cell r="AB119">
            <v>58.981684042721191</v>
          </cell>
          <cell r="AC119">
            <v>0</v>
          </cell>
          <cell r="AD119">
            <v>0</v>
          </cell>
          <cell r="AE119">
            <v>58.981684042721191</v>
          </cell>
          <cell r="AF119">
            <v>21.018912549382375</v>
          </cell>
          <cell r="AI119">
            <v>21.018912549382375</v>
          </cell>
        </row>
        <row r="120">
          <cell r="E120">
            <v>23</v>
          </cell>
          <cell r="F120" t="str">
            <v>Cont</v>
          </cell>
          <cell r="G120">
            <v>8.1252907606838662E-2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37.953583769665173</v>
          </cell>
          <cell r="O120">
            <v>37.953583769665173</v>
          </cell>
          <cell r="P120">
            <v>125.61569200168863</v>
          </cell>
          <cell r="S120">
            <v>125.61569200168863</v>
          </cell>
          <cell r="T120">
            <v>58.902259154604209</v>
          </cell>
          <cell r="W120">
            <v>58.902259154604209</v>
          </cell>
          <cell r="X120">
            <v>59.502829414935242</v>
          </cell>
          <cell r="AA120">
            <v>59.502829414935242</v>
          </cell>
          <cell r="AB120">
            <v>24.869576613931301</v>
          </cell>
          <cell r="AC120">
            <v>0</v>
          </cell>
          <cell r="AD120">
            <v>0</v>
          </cell>
          <cell r="AE120">
            <v>24.869576613931301</v>
          </cell>
          <cell r="AF120">
            <v>8.8626064933948978</v>
          </cell>
          <cell r="AI120">
            <v>8.8626064933948978</v>
          </cell>
        </row>
        <row r="121">
          <cell r="E121">
            <v>29</v>
          </cell>
          <cell r="F121" t="str">
            <v>Cont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O121">
            <v>0</v>
          </cell>
          <cell r="P121">
            <v>0</v>
          </cell>
          <cell r="S121">
            <v>0</v>
          </cell>
          <cell r="T121">
            <v>0</v>
          </cell>
          <cell r="W121">
            <v>0</v>
          </cell>
          <cell r="X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I121">
            <v>0</v>
          </cell>
        </row>
        <row r="122">
          <cell r="E122">
            <v>28</v>
          </cell>
          <cell r="F122" t="str">
            <v>Cont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O122">
            <v>0</v>
          </cell>
          <cell r="P122">
            <v>0</v>
          </cell>
          <cell r="S122">
            <v>0</v>
          </cell>
          <cell r="T122">
            <v>0</v>
          </cell>
          <cell r="W122">
            <v>0</v>
          </cell>
          <cell r="X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I122">
            <v>0</v>
          </cell>
        </row>
        <row r="123">
          <cell r="E123">
            <v>26</v>
          </cell>
          <cell r="F123" t="str">
            <v>Cont</v>
          </cell>
          <cell r="G123">
            <v>8.1252907606838662E-2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13.204311180016864</v>
          </cell>
          <cell r="O123">
            <v>13.204311180016864</v>
          </cell>
          <cell r="P123">
            <v>43.702557743945164</v>
          </cell>
          <cell r="S123">
            <v>43.702557743945164</v>
          </cell>
          <cell r="T123">
            <v>20.492498516175107</v>
          </cell>
          <cell r="W123">
            <v>20.492498516175107</v>
          </cell>
          <cell r="X123">
            <v>20.701441014227505</v>
          </cell>
          <cell r="AA123">
            <v>20.701441014227505</v>
          </cell>
          <cell r="AB123">
            <v>8.6522956703784306</v>
          </cell>
          <cell r="AC123">
            <v>0</v>
          </cell>
          <cell r="AD123">
            <v>0</v>
          </cell>
          <cell r="AE123">
            <v>8.6522956703784306</v>
          </cell>
          <cell r="AF123">
            <v>3.0833613688506949</v>
          </cell>
          <cell r="AI123">
            <v>3.0833613688506949</v>
          </cell>
        </row>
        <row r="124">
          <cell r="E124">
            <v>32</v>
          </cell>
          <cell r="F124" t="str">
            <v>Cont</v>
          </cell>
          <cell r="G124">
            <v>6.3544208719584716E-2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O124">
            <v>0</v>
          </cell>
          <cell r="P124">
            <v>1535.0979023714008</v>
          </cell>
          <cell r="S124">
            <v>1535.0979023714008</v>
          </cell>
          <cell r="T124">
            <v>0</v>
          </cell>
          <cell r="W124">
            <v>0</v>
          </cell>
          <cell r="X124">
            <v>727.15969768173943</v>
          </cell>
          <cell r="AA124">
            <v>727.15969768173943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144.38907242474826</v>
          </cell>
          <cell r="AI124">
            <v>144.38907242474826</v>
          </cell>
        </row>
        <row r="125">
          <cell r="E125">
            <v>32</v>
          </cell>
          <cell r="F125" t="str">
            <v>Cont</v>
          </cell>
          <cell r="G125">
            <v>6.3544208719584716E-2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O125">
            <v>0</v>
          </cell>
          <cell r="P125">
            <v>1736.4174798253289</v>
          </cell>
          <cell r="S125">
            <v>1736.4174798253289</v>
          </cell>
          <cell r="T125">
            <v>0</v>
          </cell>
          <cell r="W125">
            <v>0</v>
          </cell>
          <cell r="X125">
            <v>822.52265977859975</v>
          </cell>
          <cell r="AA125">
            <v>822.52265977859975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163.32489860535242</v>
          </cell>
          <cell r="AI125">
            <v>163.32489860535242</v>
          </cell>
        </row>
        <row r="126">
          <cell r="E126">
            <v>32</v>
          </cell>
          <cell r="F126" t="str">
            <v>Cont</v>
          </cell>
          <cell r="G126">
            <v>6.3544208719584716E-2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O126">
            <v>0</v>
          </cell>
          <cell r="P126">
            <v>32.369791469194311</v>
          </cell>
          <cell r="S126">
            <v>32.369791469194311</v>
          </cell>
          <cell r="T126">
            <v>0</v>
          </cell>
          <cell r="W126">
            <v>0</v>
          </cell>
          <cell r="X126">
            <v>15.333229067930489</v>
          </cell>
          <cell r="AA126">
            <v>15.333229067930489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3.0446554305099349</v>
          </cell>
          <cell r="AI126">
            <v>3.0446554305099349</v>
          </cell>
        </row>
        <row r="127">
          <cell r="E127">
            <v>32</v>
          </cell>
          <cell r="F127" t="str">
            <v>Cont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O127">
            <v>0</v>
          </cell>
          <cell r="P127">
            <v>0</v>
          </cell>
          <cell r="S127">
            <v>0</v>
          </cell>
          <cell r="T127">
            <v>0</v>
          </cell>
          <cell r="W127">
            <v>0</v>
          </cell>
          <cell r="X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I127">
            <v>0</v>
          </cell>
        </row>
        <row r="128">
          <cell r="E128">
            <v>32</v>
          </cell>
          <cell r="F128" t="str">
            <v>Cont</v>
          </cell>
          <cell r="G128">
            <v>6.3544208719584702E-2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O128">
            <v>0</v>
          </cell>
          <cell r="P128">
            <v>2.371131202509162</v>
          </cell>
          <cell r="S128">
            <v>2.371131202509162</v>
          </cell>
          <cell r="T128">
            <v>0</v>
          </cell>
          <cell r="W128">
            <v>0</v>
          </cell>
          <cell r="X128">
            <v>1.1231798608523873</v>
          </cell>
          <cell r="AA128">
            <v>1.1231798608523873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0.22302514673415544</v>
          </cell>
          <cell r="AI128">
            <v>0.22302514673415544</v>
          </cell>
        </row>
        <row r="129">
          <cell r="E129">
            <v>32</v>
          </cell>
          <cell r="F129" t="str">
            <v>Cont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O129">
            <v>0</v>
          </cell>
          <cell r="P129">
            <v>0</v>
          </cell>
          <cell r="S129">
            <v>0</v>
          </cell>
          <cell r="T129">
            <v>0</v>
          </cell>
          <cell r="W129">
            <v>0</v>
          </cell>
          <cell r="X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I129">
            <v>0</v>
          </cell>
        </row>
        <row r="130">
          <cell r="E130">
            <v>32</v>
          </cell>
          <cell r="F130" t="str">
            <v>ACT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O130">
            <v>0</v>
          </cell>
          <cell r="P130">
            <v>0</v>
          </cell>
          <cell r="S130">
            <v>0</v>
          </cell>
          <cell r="T130">
            <v>0</v>
          </cell>
          <cell r="W130">
            <v>0</v>
          </cell>
          <cell r="X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I130">
            <v>0</v>
          </cell>
        </row>
        <row r="131">
          <cell r="E131">
            <v>32</v>
          </cell>
          <cell r="F131" t="str">
            <v>Cont</v>
          </cell>
          <cell r="G131">
            <v>6.3544208719584716E-2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O131">
            <v>0</v>
          </cell>
          <cell r="P131">
            <v>10.43662518519802</v>
          </cell>
          <cell r="S131">
            <v>10.43662518519802</v>
          </cell>
          <cell r="T131">
            <v>0</v>
          </cell>
          <cell r="W131">
            <v>0</v>
          </cell>
          <cell r="X131">
            <v>4.9437193567671995</v>
          </cell>
          <cell r="AA131">
            <v>4.9437193567671995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0.98165376124064407</v>
          </cell>
          <cell r="AI131">
            <v>0.98165376124064407</v>
          </cell>
        </row>
        <row r="132">
          <cell r="E132">
            <v>56</v>
          </cell>
          <cell r="F132" t="str">
            <v>DH</v>
          </cell>
          <cell r="G132">
            <v>0.11021083809358596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18008.821526107193</v>
          </cell>
          <cell r="O132">
            <v>18008.821526107193</v>
          </cell>
          <cell r="P132">
            <v>7925.3555071714309</v>
          </cell>
          <cell r="S132">
            <v>7925.3555071714309</v>
          </cell>
          <cell r="T132">
            <v>15705.382636418868</v>
          </cell>
          <cell r="W132">
            <v>15705.382636418868</v>
          </cell>
          <cell r="X132">
            <v>6889.9388645711497</v>
          </cell>
          <cell r="AA132">
            <v>6889.9388645711497</v>
          </cell>
          <cell r="AB132">
            <v>14778.329917012754</v>
          </cell>
          <cell r="AC132">
            <v>0</v>
          </cell>
          <cell r="AD132">
            <v>0</v>
          </cell>
          <cell r="AE132">
            <v>14778.329917012754</v>
          </cell>
          <cell r="AF132">
            <v>3223.2792509444957</v>
          </cell>
          <cell r="AI132">
            <v>3223.2792509444957</v>
          </cell>
        </row>
        <row r="133">
          <cell r="E133">
            <v>62</v>
          </cell>
          <cell r="F133" t="str">
            <v>CUST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O133">
            <v>0</v>
          </cell>
          <cell r="P133">
            <v>0</v>
          </cell>
          <cell r="S133">
            <v>0</v>
          </cell>
          <cell r="T133">
            <v>0</v>
          </cell>
          <cell r="W133">
            <v>0</v>
          </cell>
          <cell r="X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I133">
            <v>0</v>
          </cell>
        </row>
        <row r="134">
          <cell r="E134">
            <v>62</v>
          </cell>
          <cell r="F134" t="str">
            <v>CUST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O134">
            <v>0</v>
          </cell>
          <cell r="P134">
            <v>0</v>
          </cell>
          <cell r="S134">
            <v>0</v>
          </cell>
          <cell r="T134">
            <v>0</v>
          </cell>
          <cell r="W134">
            <v>0</v>
          </cell>
          <cell r="X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I134">
            <v>0</v>
          </cell>
        </row>
        <row r="135">
          <cell r="E135">
            <v>62</v>
          </cell>
          <cell r="F135" t="str">
            <v>CUST</v>
          </cell>
          <cell r="G135">
            <v>0.1683087563617382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196.05898473182825</v>
          </cell>
          <cell r="O135">
            <v>196.05898473182825</v>
          </cell>
          <cell r="P135">
            <v>5.7940754273783117</v>
          </cell>
          <cell r="S135">
            <v>5.7940754273783117</v>
          </cell>
          <cell r="T135">
            <v>0</v>
          </cell>
          <cell r="W135">
            <v>0</v>
          </cell>
          <cell r="X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0.1174474748792901</v>
          </cell>
          <cell r="AI135">
            <v>0.1174474748792901</v>
          </cell>
        </row>
        <row r="136">
          <cell r="E136">
            <v>56</v>
          </cell>
          <cell r="F136" t="str">
            <v>DH</v>
          </cell>
          <cell r="G136">
            <v>0.11021083809358595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1028.8183552539012</v>
          </cell>
          <cell r="O136">
            <v>1028.8183552539012</v>
          </cell>
          <cell r="P136">
            <v>452.76428587346237</v>
          </cell>
          <cell r="S136">
            <v>452.76428587346237</v>
          </cell>
          <cell r="T136">
            <v>897.22616825368539</v>
          </cell>
          <cell r="W136">
            <v>897.22616825368539</v>
          </cell>
          <cell r="X136">
            <v>393.6124060184564</v>
          </cell>
          <cell r="AA136">
            <v>393.6124060184564</v>
          </cell>
          <cell r="AB136">
            <v>844.26496517716021</v>
          </cell>
          <cell r="AC136">
            <v>0</v>
          </cell>
          <cell r="AD136">
            <v>0</v>
          </cell>
          <cell r="AE136">
            <v>844.26496517716021</v>
          </cell>
          <cell r="AF136">
            <v>184.14135831560822</v>
          </cell>
          <cell r="AI136">
            <v>184.14135831560822</v>
          </cell>
        </row>
        <row r="137">
          <cell r="E137">
            <v>57</v>
          </cell>
          <cell r="F137" t="str">
            <v>DH</v>
          </cell>
          <cell r="G137">
            <v>0.11021083809358595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1208.5194496403387</v>
          </cell>
          <cell r="O137">
            <v>1208.5194496403387</v>
          </cell>
          <cell r="P137">
            <v>531.8474760742007</v>
          </cell>
          <cell r="S137">
            <v>531.8474760742007</v>
          </cell>
          <cell r="T137">
            <v>1053.9423888809374</v>
          </cell>
          <cell r="W137">
            <v>1053.9423888809374</v>
          </cell>
          <cell r="X137">
            <v>462.36368729603367</v>
          </cell>
          <cell r="AA137">
            <v>462.36368729603367</v>
          </cell>
          <cell r="AB137">
            <v>991.73058670276146</v>
          </cell>
          <cell r="AC137">
            <v>0</v>
          </cell>
          <cell r="AD137">
            <v>0</v>
          </cell>
          <cell r="AE137">
            <v>991.73058670276146</v>
          </cell>
          <cell r="AF137">
            <v>216.30486263309641</v>
          </cell>
          <cell r="AI137">
            <v>216.30486263309641</v>
          </cell>
        </row>
        <row r="138">
          <cell r="E138">
            <v>58</v>
          </cell>
          <cell r="F138" t="str">
            <v>DH</v>
          </cell>
          <cell r="G138">
            <v>0.11021083809358594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1295.4175311477331</v>
          </cell>
          <cell r="O138">
            <v>1295.4175311477331</v>
          </cell>
          <cell r="P138">
            <v>570.08974461125422</v>
          </cell>
          <cell r="S138">
            <v>570.08974461125422</v>
          </cell>
          <cell r="T138">
            <v>1129.7256720050361</v>
          </cell>
          <cell r="W138">
            <v>1129.7256720050361</v>
          </cell>
          <cell r="X138">
            <v>495.60975329577207</v>
          </cell>
          <cell r="AA138">
            <v>495.60975329577207</v>
          </cell>
          <cell r="AB138">
            <v>1063.0405564201044</v>
          </cell>
          <cell r="AC138">
            <v>0</v>
          </cell>
          <cell r="AD138">
            <v>0</v>
          </cell>
          <cell r="AE138">
            <v>1063.0405564201044</v>
          </cell>
          <cell r="AF138">
            <v>231.85817258531148</v>
          </cell>
          <cell r="AI138">
            <v>231.85817258531148</v>
          </cell>
        </row>
        <row r="139">
          <cell r="E139">
            <v>56</v>
          </cell>
          <cell r="F139" t="str">
            <v>DH</v>
          </cell>
          <cell r="G139">
            <v>0.11021083809358596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240.69967014099589</v>
          </cell>
          <cell r="O139">
            <v>240.69967014099589</v>
          </cell>
          <cell r="P139">
            <v>105.92755631237821</v>
          </cell>
          <cell r="S139">
            <v>105.92755631237821</v>
          </cell>
          <cell r="T139">
            <v>209.91270386815236</v>
          </cell>
          <cell r="W139">
            <v>209.91270386815236</v>
          </cell>
          <cell r="X139">
            <v>92.088536142674869</v>
          </cell>
          <cell r="AA139">
            <v>92.088536142674869</v>
          </cell>
          <cell r="AB139">
            <v>197.52203835787006</v>
          </cell>
          <cell r="AC139">
            <v>0</v>
          </cell>
          <cell r="AD139">
            <v>0</v>
          </cell>
          <cell r="AE139">
            <v>197.52203835787006</v>
          </cell>
          <cell r="AF139">
            <v>43.081233902503087</v>
          </cell>
          <cell r="AI139">
            <v>43.081233902503087</v>
          </cell>
        </row>
        <row r="140">
          <cell r="E140">
            <v>56</v>
          </cell>
          <cell r="F140" t="str">
            <v>DH</v>
          </cell>
          <cell r="G140">
            <v>0.11021083809358598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10.548655302481038</v>
          </cell>
          <cell r="O140">
            <v>10.548655302481038</v>
          </cell>
          <cell r="P140">
            <v>4.6422717485191649</v>
          </cell>
          <cell r="S140">
            <v>4.6422717485191649</v>
          </cell>
          <cell r="T140">
            <v>9.1994174957524333</v>
          </cell>
          <cell r="W140">
            <v>9.1994174957524333</v>
          </cell>
          <cell r="X140">
            <v>4.0357771346762377</v>
          </cell>
          <cell r="AA140">
            <v>4.0357771346762377</v>
          </cell>
          <cell r="AB140">
            <v>8.6563969782762591</v>
          </cell>
          <cell r="AC140">
            <v>0</v>
          </cell>
          <cell r="AD140">
            <v>0</v>
          </cell>
          <cell r="AE140">
            <v>8.6563969782762591</v>
          </cell>
          <cell r="AF140">
            <v>1.8880336901868624</v>
          </cell>
          <cell r="AI140">
            <v>1.8880336901868624</v>
          </cell>
        </row>
        <row r="141">
          <cell r="E141">
            <v>29</v>
          </cell>
          <cell r="F141" t="str">
            <v>DH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O141">
            <v>0</v>
          </cell>
          <cell r="P141">
            <v>0</v>
          </cell>
          <cell r="S141">
            <v>0</v>
          </cell>
          <cell r="T141">
            <v>0</v>
          </cell>
          <cell r="W141">
            <v>0</v>
          </cell>
          <cell r="X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I141">
            <v>0</v>
          </cell>
        </row>
        <row r="142">
          <cell r="E142">
            <v>28</v>
          </cell>
          <cell r="F142" t="str">
            <v>DH</v>
          </cell>
          <cell r="G142">
            <v>0.11021083809358598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48.120185131677005</v>
          </cell>
          <cell r="O142">
            <v>48.120185131677005</v>
          </cell>
          <cell r="P142">
            <v>21.176820131543742</v>
          </cell>
          <cell r="S142">
            <v>21.176820131543742</v>
          </cell>
          <cell r="T142">
            <v>41.965317882278129</v>
          </cell>
          <cell r="W142">
            <v>41.965317882278129</v>
          </cell>
          <cell r="X142">
            <v>18.41015155980433</v>
          </cell>
          <cell r="AA142">
            <v>18.41015155980433</v>
          </cell>
          <cell r="AB142">
            <v>39.488201408000428</v>
          </cell>
          <cell r="AC142">
            <v>0</v>
          </cell>
          <cell r="AD142">
            <v>0</v>
          </cell>
          <cell r="AE142">
            <v>39.488201408000428</v>
          </cell>
          <cell r="AF142">
            <v>8.6127120567933098</v>
          </cell>
          <cell r="AI142">
            <v>8.6127120567933098</v>
          </cell>
        </row>
        <row r="143">
          <cell r="E143">
            <v>86</v>
          </cell>
          <cell r="F143" t="str">
            <v>DH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O143">
            <v>0</v>
          </cell>
          <cell r="P143">
            <v>0</v>
          </cell>
          <cell r="S143">
            <v>0</v>
          </cell>
          <cell r="T143">
            <v>0</v>
          </cell>
          <cell r="W143">
            <v>0</v>
          </cell>
          <cell r="X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I143">
            <v>0</v>
          </cell>
        </row>
        <row r="144">
          <cell r="E144">
            <v>60</v>
          </cell>
          <cell r="F144" t="str">
            <v>DH</v>
          </cell>
          <cell r="G144">
            <v>0.11021083809358595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266.00779153765819</v>
          </cell>
          <cell r="O144">
            <v>266.00779153765819</v>
          </cell>
          <cell r="P144">
            <v>117.06520121581779</v>
          </cell>
          <cell r="S144">
            <v>117.06520121581779</v>
          </cell>
          <cell r="T144">
            <v>231.98376108682194</v>
          </cell>
          <cell r="W144">
            <v>231.98376108682194</v>
          </cell>
          <cell r="X144">
            <v>101.77109138080436</v>
          </cell>
          <cell r="AA144">
            <v>101.77109138080436</v>
          </cell>
          <cell r="AB144">
            <v>218.29029168513438</v>
          </cell>
          <cell r="AC144">
            <v>0</v>
          </cell>
          <cell r="AD144">
            <v>0</v>
          </cell>
          <cell r="AE144">
            <v>218.29029168513438</v>
          </cell>
          <cell r="AF144">
            <v>47.610966315031433</v>
          </cell>
          <cell r="AI144">
            <v>47.610966315031433</v>
          </cell>
        </row>
        <row r="145">
          <cell r="E145">
            <v>84</v>
          </cell>
          <cell r="F145" t="str">
            <v>CUST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O145">
            <v>0</v>
          </cell>
          <cell r="P145">
            <v>0</v>
          </cell>
          <cell r="S145">
            <v>0</v>
          </cell>
          <cell r="T145">
            <v>0</v>
          </cell>
          <cell r="W145">
            <v>0</v>
          </cell>
          <cell r="X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I145">
            <v>0</v>
          </cell>
        </row>
        <row r="146">
          <cell r="E146">
            <v>30</v>
          </cell>
          <cell r="F146" t="str">
            <v>TH</v>
          </cell>
          <cell r="G146">
            <v>0.10792364863995128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2.0122323752089453</v>
          </cell>
          <cell r="O146">
            <v>2.0122323752089453</v>
          </cell>
          <cell r="P146">
            <v>1.0188335424822648</v>
          </cell>
          <cell r="S146">
            <v>1.0188335424822648</v>
          </cell>
          <cell r="T146">
            <v>1.8256225253080067</v>
          </cell>
          <cell r="W146">
            <v>1.8256225253080067</v>
          </cell>
          <cell r="X146">
            <v>0.87735742463692556</v>
          </cell>
          <cell r="AA146">
            <v>0.87735742463692556</v>
          </cell>
          <cell r="AB146">
            <v>1.6348904707634324</v>
          </cell>
          <cell r="AC146">
            <v>0</v>
          </cell>
          <cell r="AD146">
            <v>0</v>
          </cell>
          <cell r="AE146">
            <v>1.6348904707634324</v>
          </cell>
          <cell r="AF146">
            <v>0.4404188771873</v>
          </cell>
          <cell r="AI146">
            <v>0.4404188771873</v>
          </cell>
        </row>
        <row r="147">
          <cell r="E147">
            <v>74</v>
          </cell>
          <cell r="F147" t="str">
            <v>CUST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O147">
            <v>0</v>
          </cell>
          <cell r="P147">
            <v>0</v>
          </cell>
          <cell r="S147">
            <v>0</v>
          </cell>
          <cell r="T147">
            <v>0</v>
          </cell>
          <cell r="W147">
            <v>0</v>
          </cell>
          <cell r="X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I147">
            <v>0</v>
          </cell>
        </row>
        <row r="148">
          <cell r="E148">
            <v>87</v>
          </cell>
          <cell r="F148" t="str">
            <v>REV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O148">
            <v>0</v>
          </cell>
          <cell r="P148">
            <v>0</v>
          </cell>
          <cell r="S148">
            <v>0</v>
          </cell>
          <cell r="T148">
            <v>0</v>
          </cell>
          <cell r="W148">
            <v>0</v>
          </cell>
          <cell r="X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I148">
            <v>0</v>
          </cell>
        </row>
        <row r="149">
          <cell r="E149">
            <v>87</v>
          </cell>
          <cell r="F149" t="str">
            <v>REV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O149">
            <v>0</v>
          </cell>
          <cell r="P149">
            <v>0</v>
          </cell>
          <cell r="S149">
            <v>0</v>
          </cell>
          <cell r="T149">
            <v>0</v>
          </cell>
          <cell r="W149">
            <v>0</v>
          </cell>
          <cell r="X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I149">
            <v>0</v>
          </cell>
        </row>
        <row r="150">
          <cell r="E150">
            <v>56</v>
          </cell>
          <cell r="F150" t="str">
            <v>DH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O150">
            <v>0</v>
          </cell>
          <cell r="P150">
            <v>0</v>
          </cell>
          <cell r="S150">
            <v>0</v>
          </cell>
          <cell r="T150">
            <v>0</v>
          </cell>
          <cell r="W150">
            <v>0</v>
          </cell>
          <cell r="X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I150">
            <v>0</v>
          </cell>
        </row>
        <row r="151">
          <cell r="E151">
            <v>42</v>
          </cell>
          <cell r="F151" t="str">
            <v>DH</v>
          </cell>
          <cell r="G151">
            <v>0.11021083809358594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486.50451952948498</v>
          </cell>
          <cell r="O151">
            <v>486.50451952948498</v>
          </cell>
          <cell r="P151">
            <v>214.1018093564422</v>
          </cell>
          <cell r="S151">
            <v>214.1018093564422</v>
          </cell>
          <cell r="T151">
            <v>424.27760320024169</v>
          </cell>
          <cell r="W151">
            <v>424.27760320024169</v>
          </cell>
          <cell r="X151">
            <v>186.1302468924118</v>
          </cell>
          <cell r="AA151">
            <v>186.1302468924118</v>
          </cell>
          <cell r="AB151">
            <v>399.23346929179331</v>
          </cell>
          <cell r="AC151">
            <v>0</v>
          </cell>
          <cell r="AD151">
            <v>0</v>
          </cell>
          <cell r="AE151">
            <v>399.23346929179331</v>
          </cell>
          <cell r="AF151">
            <v>87.076209901730365</v>
          </cell>
          <cell r="AI151">
            <v>87.076209901730365</v>
          </cell>
        </row>
        <row r="152">
          <cell r="E152">
            <v>42</v>
          </cell>
          <cell r="F152" t="str">
            <v>DH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O152">
            <v>0</v>
          </cell>
          <cell r="P152">
            <v>0</v>
          </cell>
          <cell r="S152">
            <v>0</v>
          </cell>
          <cell r="T152">
            <v>0</v>
          </cell>
          <cell r="W152">
            <v>0</v>
          </cell>
          <cell r="X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I152">
            <v>0</v>
          </cell>
        </row>
        <row r="153">
          <cell r="E153">
            <v>34</v>
          </cell>
          <cell r="F153" t="str">
            <v>DH</v>
          </cell>
          <cell r="G153">
            <v>0.11021083809358596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1018.4556651176597</v>
          </cell>
          <cell r="O153">
            <v>1018.4556651176597</v>
          </cell>
          <cell r="P153">
            <v>448.20385401947829</v>
          </cell>
          <cell r="S153">
            <v>448.20385401947829</v>
          </cell>
          <cell r="T153">
            <v>888.18892983714693</v>
          </cell>
          <cell r="W153">
            <v>888.18892983714693</v>
          </cell>
          <cell r="X153">
            <v>389.64777671677257</v>
          </cell>
          <cell r="AA153">
            <v>389.64777671677257</v>
          </cell>
          <cell r="AB153">
            <v>835.76117421898209</v>
          </cell>
          <cell r="AC153">
            <v>0</v>
          </cell>
          <cell r="AD153">
            <v>0</v>
          </cell>
          <cell r="AE153">
            <v>835.76117421898209</v>
          </cell>
          <cell r="AF153">
            <v>182.28660929431925</v>
          </cell>
          <cell r="AI153">
            <v>182.28660929431925</v>
          </cell>
        </row>
        <row r="154">
          <cell r="E154">
            <v>75</v>
          </cell>
          <cell r="F154" t="str">
            <v>CUST</v>
          </cell>
          <cell r="G154">
            <v>0.1683087563617382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4784.3163043194572</v>
          </cell>
          <cell r="O154">
            <v>4784.3163043194572</v>
          </cell>
          <cell r="P154">
            <v>141.38953934490408</v>
          </cell>
          <cell r="S154">
            <v>141.38953934490408</v>
          </cell>
          <cell r="T154">
            <v>0</v>
          </cell>
          <cell r="W154">
            <v>0</v>
          </cell>
          <cell r="X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2.8660041759102182</v>
          </cell>
          <cell r="AI154">
            <v>2.8660041759102182</v>
          </cell>
        </row>
        <row r="155">
          <cell r="E155">
            <v>75</v>
          </cell>
          <cell r="F155" t="str">
            <v>CUST</v>
          </cell>
          <cell r="G155">
            <v>0.1683087563617382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369.60059506720597</v>
          </cell>
          <cell r="O155">
            <v>369.60059506720597</v>
          </cell>
          <cell r="P155">
            <v>10.922701291922222</v>
          </cell>
          <cell r="S155">
            <v>10.922701291922222</v>
          </cell>
          <cell r="T155">
            <v>0</v>
          </cell>
          <cell r="W155">
            <v>0</v>
          </cell>
          <cell r="X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0.22140610726869375</v>
          </cell>
          <cell r="AI155">
            <v>0.22140610726869375</v>
          </cell>
        </row>
        <row r="156">
          <cell r="E156">
            <v>43</v>
          </cell>
          <cell r="F156" t="str">
            <v>DH</v>
          </cell>
          <cell r="G156">
            <v>0.11021083809358594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8224.6681056296711</v>
          </cell>
          <cell r="O156">
            <v>8224.6681056296711</v>
          </cell>
          <cell r="P156">
            <v>3619.5271617919948</v>
          </cell>
          <cell r="S156">
            <v>3619.5271617919948</v>
          </cell>
          <cell r="T156">
            <v>7172.6825361229621</v>
          </cell>
          <cell r="W156">
            <v>7172.6825361229621</v>
          </cell>
          <cell r="X156">
            <v>3146.6501207214724</v>
          </cell>
          <cell r="AA156">
            <v>3146.6501207214724</v>
          </cell>
          <cell r="AB156">
            <v>6749.2955353420784</v>
          </cell>
          <cell r="AC156">
            <v>0</v>
          </cell>
          <cell r="AD156">
            <v>0</v>
          </cell>
          <cell r="AE156">
            <v>6749.2955353420784</v>
          </cell>
          <cell r="AF156">
            <v>1472.0786705753762</v>
          </cell>
          <cell r="AI156">
            <v>1472.0786705753762</v>
          </cell>
        </row>
        <row r="157">
          <cell r="E157">
            <v>43</v>
          </cell>
          <cell r="F157" t="str">
            <v>DH</v>
          </cell>
          <cell r="G157">
            <v>0.11021083809358596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51.609654053428152</v>
          </cell>
          <cell r="O157">
            <v>51.609654053428152</v>
          </cell>
          <cell r="P157">
            <v>22.712472072788898</v>
          </cell>
          <cell r="S157">
            <v>22.712472072788898</v>
          </cell>
          <cell r="T157">
            <v>45.008462295395098</v>
          </cell>
          <cell r="W157">
            <v>45.008462295395098</v>
          </cell>
          <cell r="X157">
            <v>19.745176592165983</v>
          </cell>
          <cell r="AA157">
            <v>19.745176592165983</v>
          </cell>
          <cell r="AB157">
            <v>42.351715985344811</v>
          </cell>
          <cell r="AC157">
            <v>0</v>
          </cell>
          <cell r="AD157">
            <v>0</v>
          </cell>
          <cell r="AE157">
            <v>42.351715985344811</v>
          </cell>
          <cell r="AF157">
            <v>9.2372689027807464</v>
          </cell>
          <cell r="AI157">
            <v>9.2372689027807464</v>
          </cell>
        </row>
        <row r="158">
          <cell r="E158">
            <v>85</v>
          </cell>
          <cell r="F158" t="str">
            <v>DH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O158">
            <v>0</v>
          </cell>
          <cell r="P158">
            <v>0</v>
          </cell>
          <cell r="S158">
            <v>0</v>
          </cell>
          <cell r="T158">
            <v>0</v>
          </cell>
          <cell r="W158">
            <v>0</v>
          </cell>
          <cell r="X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I158">
            <v>0</v>
          </cell>
        </row>
        <row r="159">
          <cell r="E159">
            <v>54</v>
          </cell>
          <cell r="F159" t="str">
            <v>DH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O159">
            <v>0</v>
          </cell>
          <cell r="P159">
            <v>0</v>
          </cell>
          <cell r="S159">
            <v>0</v>
          </cell>
          <cell r="T159">
            <v>0</v>
          </cell>
          <cell r="W159">
            <v>0</v>
          </cell>
          <cell r="X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I159">
            <v>0</v>
          </cell>
        </row>
        <row r="160">
          <cell r="E160">
            <v>54</v>
          </cell>
          <cell r="F160" t="str">
            <v>DH</v>
          </cell>
          <cell r="G160">
            <v>0.11021083809358595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1415.8347869223701</v>
          </cell>
          <cell r="O160">
            <v>1415.8347869223701</v>
          </cell>
          <cell r="P160">
            <v>623.08319339570005</v>
          </cell>
          <cell r="S160">
            <v>623.08319339570005</v>
          </cell>
          <cell r="T160">
            <v>1234.7408211210702</v>
          </cell>
          <cell r="W160">
            <v>1234.7408211210702</v>
          </cell>
          <cell r="X160">
            <v>541.67981564404477</v>
          </cell>
          <cell r="AA160">
            <v>541.67981564404477</v>
          </cell>
          <cell r="AB160">
            <v>1161.8569021181877</v>
          </cell>
          <cell r="AC160">
            <v>0</v>
          </cell>
          <cell r="AD160">
            <v>0</v>
          </cell>
          <cell r="AE160">
            <v>1161.8569021181877</v>
          </cell>
          <cell r="AF160">
            <v>253.41085672021629</v>
          </cell>
          <cell r="AI160">
            <v>253.41085672021629</v>
          </cell>
        </row>
        <row r="161">
          <cell r="E161">
            <v>54</v>
          </cell>
          <cell r="F161" t="str">
            <v>DH</v>
          </cell>
          <cell r="G161">
            <v>0.11021083809358598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205.44132677151256</v>
          </cell>
          <cell r="O161">
            <v>205.44132677151256</v>
          </cell>
          <cell r="P161">
            <v>90.410999307691228</v>
          </cell>
          <cell r="S161">
            <v>90.410999307691228</v>
          </cell>
          <cell r="T161">
            <v>179.16411918473932</v>
          </cell>
          <cell r="W161">
            <v>179.16411918473932</v>
          </cell>
          <cell r="X161">
            <v>78.599156511163287</v>
          </cell>
          <cell r="AA161">
            <v>78.599156511163287</v>
          </cell>
          <cell r="AB161">
            <v>168.58847211167401</v>
          </cell>
          <cell r="AC161">
            <v>0</v>
          </cell>
          <cell r="AD161">
            <v>0</v>
          </cell>
          <cell r="AE161">
            <v>168.58847211167401</v>
          </cell>
          <cell r="AF161">
            <v>36.770577403365778</v>
          </cell>
          <cell r="AI161">
            <v>36.770577403365778</v>
          </cell>
        </row>
        <row r="162">
          <cell r="E162">
            <v>37</v>
          </cell>
          <cell r="F162" t="str">
            <v>DH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O162">
            <v>0</v>
          </cell>
          <cell r="P162">
            <v>0</v>
          </cell>
          <cell r="S162">
            <v>0</v>
          </cell>
          <cell r="T162">
            <v>0</v>
          </cell>
          <cell r="W162">
            <v>0</v>
          </cell>
          <cell r="X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I162">
            <v>0</v>
          </cell>
        </row>
        <row r="163">
          <cell r="E163">
            <v>54</v>
          </cell>
          <cell r="F163" t="str">
            <v>DH</v>
          </cell>
          <cell r="G163">
            <v>0.11021083809358596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2003.17770907316</v>
          </cell>
          <cell r="O163">
            <v>2003.17770907316</v>
          </cell>
          <cell r="P163">
            <v>881.56215360515989</v>
          </cell>
          <cell r="S163">
            <v>881.56215360515989</v>
          </cell>
          <cell r="T163">
            <v>1746.9589758625095</v>
          </cell>
          <cell r="W163">
            <v>1746.9589758625095</v>
          </cell>
          <cell r="X163">
            <v>766.38951251626793</v>
          </cell>
          <cell r="AA163">
            <v>766.38951251626793</v>
          </cell>
          <cell r="AB163">
            <v>1643.8399938703874</v>
          </cell>
          <cell r="AC163">
            <v>0</v>
          </cell>
          <cell r="AD163">
            <v>0</v>
          </cell>
          <cell r="AE163">
            <v>1643.8399938703874</v>
          </cell>
          <cell r="AF163">
            <v>358.53546198176775</v>
          </cell>
          <cell r="AI163">
            <v>358.53546198176775</v>
          </cell>
        </row>
        <row r="164">
          <cell r="E164">
            <v>47</v>
          </cell>
          <cell r="F164" t="str">
            <v>TH</v>
          </cell>
          <cell r="G164">
            <v>0.10792364863995126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2816.2960719836683</v>
          </cell>
          <cell r="O164">
            <v>2816.2960719836683</v>
          </cell>
          <cell r="P164">
            <v>1425.9470919207643</v>
          </cell>
          <cell r="S164">
            <v>1425.9470919207643</v>
          </cell>
          <cell r="T164">
            <v>2555.1191851865342</v>
          </cell>
          <cell r="W164">
            <v>2555.1191851865342</v>
          </cell>
          <cell r="X164">
            <v>1227.9388301135493</v>
          </cell>
          <cell r="AA164">
            <v>1227.9388301135493</v>
          </cell>
          <cell r="AB164">
            <v>2288.1729106741373</v>
          </cell>
          <cell r="AC164">
            <v>0</v>
          </cell>
          <cell r="AD164">
            <v>0</v>
          </cell>
          <cell r="AE164">
            <v>2288.1729106741373</v>
          </cell>
          <cell r="AF164">
            <v>616.40492874052677</v>
          </cell>
          <cell r="AI164">
            <v>616.40492874052677</v>
          </cell>
        </row>
        <row r="165">
          <cell r="E165">
            <v>86</v>
          </cell>
          <cell r="F165" t="str">
            <v>REV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O165">
            <v>0</v>
          </cell>
          <cell r="P165">
            <v>0</v>
          </cell>
          <cell r="S165">
            <v>0</v>
          </cell>
          <cell r="T165">
            <v>0</v>
          </cell>
          <cell r="W165">
            <v>0</v>
          </cell>
          <cell r="X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I165">
            <v>0</v>
          </cell>
        </row>
        <row r="166">
          <cell r="E166">
            <v>54</v>
          </cell>
          <cell r="F166" t="str">
            <v>DH</v>
          </cell>
          <cell r="G166">
            <v>0.11021083809358595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156.0043496572238</v>
          </cell>
          <cell r="O166">
            <v>156.0043496572238</v>
          </cell>
          <cell r="P166">
            <v>68.654682923377024</v>
          </cell>
          <cell r="S166">
            <v>68.654682923377024</v>
          </cell>
          <cell r="T166">
            <v>136.05043510262377</v>
          </cell>
          <cell r="W166">
            <v>136.05043510262377</v>
          </cell>
          <cell r="X166">
            <v>59.685217613336867</v>
          </cell>
          <cell r="AA166">
            <v>59.685217613336867</v>
          </cell>
          <cell r="AB166">
            <v>128.01968992703016</v>
          </cell>
          <cell r="AC166">
            <v>0</v>
          </cell>
          <cell r="AD166">
            <v>0</v>
          </cell>
          <cell r="AE166">
            <v>128.01968992703016</v>
          </cell>
          <cell r="AF166">
            <v>27.922181503006723</v>
          </cell>
          <cell r="AI166">
            <v>27.922181503006723</v>
          </cell>
        </row>
        <row r="167">
          <cell r="E167">
            <v>34</v>
          </cell>
          <cell r="F167" t="str">
            <v>DH</v>
          </cell>
          <cell r="G167">
            <v>0.11021083809358595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45.065967569833091</v>
          </cell>
          <cell r="O167">
            <v>45.065967569833091</v>
          </cell>
          <cell r="P167">
            <v>19.832714414311301</v>
          </cell>
          <cell r="S167">
            <v>19.832714414311301</v>
          </cell>
          <cell r="T167">
            <v>39.301753506669719</v>
          </cell>
          <cell r="W167">
            <v>39.301753506669719</v>
          </cell>
          <cell r="X167">
            <v>17.241647987835574</v>
          </cell>
          <cell r="AA167">
            <v>17.241647987835574</v>
          </cell>
          <cell r="AB167">
            <v>36.981861129052682</v>
          </cell>
          <cell r="AC167">
            <v>0</v>
          </cell>
          <cell r="AD167">
            <v>0</v>
          </cell>
          <cell r="AE167">
            <v>36.981861129052682</v>
          </cell>
          <cell r="AF167">
            <v>8.066057958373257</v>
          </cell>
          <cell r="AI167">
            <v>8.066057958373257</v>
          </cell>
        </row>
        <row r="168">
          <cell r="E168">
            <v>47</v>
          </cell>
          <cell r="F168" t="str">
            <v>TH</v>
          </cell>
          <cell r="G168">
            <v>0.10792364863995128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226.53631991251552</v>
          </cell>
          <cell r="O168">
            <v>226.53631991251552</v>
          </cell>
          <cell r="P168">
            <v>114.69987470676581</v>
          </cell>
          <cell r="S168">
            <v>114.69987470676581</v>
          </cell>
          <cell r="T168">
            <v>205.52785728324491</v>
          </cell>
          <cell r="W168">
            <v>205.52785728324491</v>
          </cell>
          <cell r="X168">
            <v>98.772549668640167</v>
          </cell>
          <cell r="AA168">
            <v>98.772549668640167</v>
          </cell>
          <cell r="AB168">
            <v>184.05531849587229</v>
          </cell>
          <cell r="AC168">
            <v>0</v>
          </cell>
          <cell r="AD168">
            <v>0</v>
          </cell>
          <cell r="AE168">
            <v>184.05531849587229</v>
          </cell>
          <cell r="AF168">
            <v>49.582181902650838</v>
          </cell>
          <cell r="AI168">
            <v>49.582181902650838</v>
          </cell>
        </row>
        <row r="169">
          <cell r="E169">
            <v>46</v>
          </cell>
          <cell r="F169" t="str">
            <v>DH</v>
          </cell>
          <cell r="G169">
            <v>0.11021083809358598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4.6239863458273778</v>
          </cell>
          <cell r="O169">
            <v>4.6239863458273778</v>
          </cell>
          <cell r="P169">
            <v>2.0349324689492945</v>
          </cell>
          <cell r="S169">
            <v>2.0349324689492945</v>
          </cell>
          <cell r="T169">
            <v>4.0325500900498499</v>
          </cell>
          <cell r="W169">
            <v>4.0325500900498499</v>
          </cell>
          <cell r="X169">
            <v>1.7690765154830794</v>
          </cell>
          <cell r="AA169">
            <v>1.7690765154830794</v>
          </cell>
          <cell r="AB169">
            <v>3.7945179062014138</v>
          </cell>
          <cell r="AC169">
            <v>0</v>
          </cell>
          <cell r="AD169">
            <v>0</v>
          </cell>
          <cell r="AE169">
            <v>3.7945179062014138</v>
          </cell>
          <cell r="AF169">
            <v>0.8276165779948067</v>
          </cell>
          <cell r="AI169">
            <v>0.8276165779948067</v>
          </cell>
        </row>
        <row r="170">
          <cell r="E170">
            <v>46</v>
          </cell>
          <cell r="F170" t="str">
            <v>DH</v>
          </cell>
          <cell r="G170">
            <v>0.11021083809358595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2571.5103792303044</v>
          </cell>
          <cell r="O170">
            <v>2571.5103792303044</v>
          </cell>
          <cell r="P170">
            <v>1131.675046933889</v>
          </cell>
          <cell r="S170">
            <v>1131.675046933889</v>
          </cell>
          <cell r="T170">
            <v>2242.5984066079268</v>
          </cell>
          <cell r="W170">
            <v>2242.5984066079268</v>
          </cell>
          <cell r="X170">
            <v>983.82613636444955</v>
          </cell>
          <cell r="AA170">
            <v>983.82613636444955</v>
          </cell>
          <cell r="AB170">
            <v>2110.2229656835689</v>
          </cell>
          <cell r="AC170">
            <v>0</v>
          </cell>
          <cell r="AD170">
            <v>0</v>
          </cell>
          <cell r="AE170">
            <v>2110.2229656835689</v>
          </cell>
          <cell r="AF170">
            <v>460.2575486100198</v>
          </cell>
          <cell r="AI170">
            <v>460.2575486100198</v>
          </cell>
        </row>
        <row r="171">
          <cell r="E171">
            <v>46</v>
          </cell>
          <cell r="F171" t="str">
            <v>DH</v>
          </cell>
          <cell r="G171">
            <v>0.11021083809358595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1554.1307604835738</v>
          </cell>
          <cell r="O171">
            <v>1554.1307604835738</v>
          </cell>
          <cell r="P171">
            <v>683.94474139283</v>
          </cell>
          <cell r="S171">
            <v>683.94474139283</v>
          </cell>
          <cell r="T171">
            <v>1355.3478902014128</v>
          </cell>
          <cell r="W171">
            <v>1355.3478902014128</v>
          </cell>
          <cell r="X171">
            <v>594.59004087292521</v>
          </cell>
          <cell r="AA171">
            <v>594.59004087292521</v>
          </cell>
          <cell r="AB171">
            <v>1275.3448125025009</v>
          </cell>
          <cell r="AC171">
            <v>0</v>
          </cell>
          <cell r="AD171">
            <v>0</v>
          </cell>
          <cell r="AE171">
            <v>1275.3448125025009</v>
          </cell>
          <cell r="AF171">
            <v>278.16353370259259</v>
          </cell>
          <cell r="AI171">
            <v>278.16353370259259</v>
          </cell>
        </row>
        <row r="172">
          <cell r="E172">
            <v>46</v>
          </cell>
          <cell r="F172" t="str">
            <v>DH</v>
          </cell>
          <cell r="G172">
            <v>0.11021083809358595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274.96579553717464</v>
          </cell>
          <cell r="O172">
            <v>274.96579553717464</v>
          </cell>
          <cell r="P172">
            <v>121.00745619501841</v>
          </cell>
          <cell r="S172">
            <v>121.00745619501841</v>
          </cell>
          <cell r="T172">
            <v>239.79598135159725</v>
          </cell>
          <cell r="W172">
            <v>239.79598135159725</v>
          </cell>
          <cell r="X172">
            <v>105.19830619415443</v>
          </cell>
          <cell r="AA172">
            <v>105.19830619415443</v>
          </cell>
          <cell r="AB172">
            <v>225.64137450367735</v>
          </cell>
          <cell r="AC172">
            <v>0</v>
          </cell>
          <cell r="AD172">
            <v>0</v>
          </cell>
          <cell r="AE172">
            <v>225.64137450367735</v>
          </cell>
          <cell r="AF172">
            <v>49.214299902388085</v>
          </cell>
          <cell r="AI172">
            <v>49.214299902388085</v>
          </cell>
        </row>
        <row r="173">
          <cell r="E173">
            <v>27</v>
          </cell>
          <cell r="F173" t="str">
            <v>DH</v>
          </cell>
          <cell r="G173">
            <v>0.11021083809358596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746.50470867796435</v>
          </cell>
          <cell r="O173">
            <v>746.50470867796435</v>
          </cell>
          <cell r="P173">
            <v>328.52317379421476</v>
          </cell>
          <cell r="S173">
            <v>328.52317379421476</v>
          </cell>
          <cell r="T173">
            <v>651.02217114426207</v>
          </cell>
          <cell r="W173">
            <v>651.02217114426207</v>
          </cell>
          <cell r="X173">
            <v>285.60290841071304</v>
          </cell>
          <cell r="AA173">
            <v>285.60290841071304</v>
          </cell>
          <cell r="AB173">
            <v>612.59382539014814</v>
          </cell>
          <cell r="AC173">
            <v>0</v>
          </cell>
          <cell r="AD173">
            <v>0</v>
          </cell>
          <cell r="AE173">
            <v>612.59382539014814</v>
          </cell>
          <cell r="AF173">
            <v>133.61191540078377</v>
          </cell>
          <cell r="AI173">
            <v>133.61191540078377</v>
          </cell>
        </row>
        <row r="174">
          <cell r="E174">
            <v>27</v>
          </cell>
          <cell r="F174" t="str">
            <v>DH</v>
          </cell>
          <cell r="G174">
            <v>0.11021083809358595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551.57773021346384</v>
          </cell>
          <cell r="O174">
            <v>551.57773021346384</v>
          </cell>
          <cell r="P174">
            <v>242.73934834898273</v>
          </cell>
          <cell r="S174">
            <v>242.73934834898273</v>
          </cell>
          <cell r="T174">
            <v>481.0275505352522</v>
          </cell>
          <cell r="W174">
            <v>481.0275505352522</v>
          </cell>
          <cell r="X174">
            <v>211.02640362782083</v>
          </cell>
          <cell r="AA174">
            <v>211.02640362782083</v>
          </cell>
          <cell r="AB174">
            <v>452.63359738196243</v>
          </cell>
          <cell r="AC174">
            <v>0</v>
          </cell>
          <cell r="AD174">
            <v>0</v>
          </cell>
          <cell r="AE174">
            <v>452.63359738196243</v>
          </cell>
          <cell r="AF174">
            <v>98.723231306542317</v>
          </cell>
          <cell r="AI174">
            <v>98.723231306542317</v>
          </cell>
        </row>
        <row r="175">
          <cell r="E175">
            <v>46</v>
          </cell>
          <cell r="F175" t="str">
            <v>DH</v>
          </cell>
          <cell r="G175">
            <v>0.11021083809358595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1033.0987857489456</v>
          </cell>
          <cell r="O175">
            <v>1033.0987857489456</v>
          </cell>
          <cell r="P175">
            <v>454.64802564776056</v>
          </cell>
          <cell r="S175">
            <v>454.64802564776056</v>
          </cell>
          <cell r="T175">
            <v>900.95910539650799</v>
          </cell>
          <cell r="W175">
            <v>900.95910539650799</v>
          </cell>
          <cell r="X175">
            <v>395.25004257241682</v>
          </cell>
          <cell r="AA175">
            <v>395.25004257241682</v>
          </cell>
          <cell r="AB175">
            <v>847.7775556012981</v>
          </cell>
          <cell r="AC175">
            <v>0</v>
          </cell>
          <cell r="AD175">
            <v>0</v>
          </cell>
          <cell r="AE175">
            <v>847.7775556012981</v>
          </cell>
          <cell r="AF175">
            <v>184.90748411566602</v>
          </cell>
          <cell r="AI175">
            <v>184.90748411566602</v>
          </cell>
        </row>
        <row r="176">
          <cell r="E176">
            <v>46</v>
          </cell>
          <cell r="F176" t="str">
            <v>DH</v>
          </cell>
          <cell r="G176">
            <v>0.11021083809358596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-391.0451554760262</v>
          </cell>
          <cell r="O176">
            <v>-391.0451554760262</v>
          </cell>
          <cell r="P176">
            <v>-172.09187575165853</v>
          </cell>
          <cell r="S176">
            <v>-172.09187575165853</v>
          </cell>
          <cell r="T176">
            <v>-341.02807815412092</v>
          </cell>
          <cell r="W176">
            <v>-341.02807815412092</v>
          </cell>
          <cell r="X176">
            <v>-149.60874650296668</v>
          </cell>
          <cell r="AA176">
            <v>-149.60874650296668</v>
          </cell>
          <cell r="AB176">
            <v>-320.89797279053022</v>
          </cell>
          <cell r="AC176">
            <v>0</v>
          </cell>
          <cell r="AD176">
            <v>0</v>
          </cell>
          <cell r="AE176">
            <v>-320.89797279053022</v>
          </cell>
          <cell r="AF176">
            <v>-69.990572897897977</v>
          </cell>
          <cell r="AI176">
            <v>-69.990572897897977</v>
          </cell>
        </row>
        <row r="177">
          <cell r="E177">
            <v>62</v>
          </cell>
          <cell r="F177" t="str">
            <v>CUST</v>
          </cell>
          <cell r="G177">
            <v>3.3286414346783443E-2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O177">
            <v>0</v>
          </cell>
          <cell r="P177">
            <v>4665.9718695652173</v>
          </cell>
          <cell r="S177">
            <v>4665.9718695652173</v>
          </cell>
          <cell r="T177">
            <v>0</v>
          </cell>
          <cell r="W177">
            <v>0</v>
          </cell>
          <cell r="X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1126.8009064748203</v>
          </cell>
          <cell r="AI177">
            <v>1126.8009064748203</v>
          </cell>
        </row>
        <row r="178">
          <cell r="E178">
            <v>62</v>
          </cell>
          <cell r="F178" t="str">
            <v>CUST</v>
          </cell>
          <cell r="G178">
            <v>0.16830875636173823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81.691243638261781</v>
          </cell>
          <cell r="O178">
            <v>81.691243638261781</v>
          </cell>
          <cell r="P178">
            <v>2.4141980947409629</v>
          </cell>
          <cell r="S178">
            <v>2.4141980947409629</v>
          </cell>
          <cell r="T178">
            <v>0</v>
          </cell>
          <cell r="W178">
            <v>0</v>
          </cell>
          <cell r="X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4.8936447866370879E-2</v>
          </cell>
          <cell r="AI178">
            <v>4.8936447866370879E-2</v>
          </cell>
        </row>
        <row r="179">
          <cell r="E179">
            <v>62</v>
          </cell>
          <cell r="F179" t="str">
            <v>CUST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O179">
            <v>0</v>
          </cell>
          <cell r="P179">
            <v>0</v>
          </cell>
          <cell r="S179">
            <v>0</v>
          </cell>
          <cell r="T179">
            <v>0</v>
          </cell>
          <cell r="W179">
            <v>0</v>
          </cell>
          <cell r="X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I179">
            <v>0</v>
          </cell>
        </row>
        <row r="180">
          <cell r="E180">
            <v>62</v>
          </cell>
          <cell r="F180" t="str">
            <v>CUST</v>
          </cell>
          <cell r="G180">
            <v>3.3286414346783449E-2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O180">
            <v>0</v>
          </cell>
          <cell r="P180">
            <v>2300.8289130434782</v>
          </cell>
          <cell r="S180">
            <v>2300.8289130434782</v>
          </cell>
          <cell r="T180">
            <v>0</v>
          </cell>
          <cell r="W180">
            <v>0</v>
          </cell>
          <cell r="X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555.63474820143892</v>
          </cell>
          <cell r="AI180">
            <v>555.63474820143892</v>
          </cell>
        </row>
        <row r="181">
          <cell r="E181">
            <v>63</v>
          </cell>
          <cell r="F181" t="str">
            <v>CUST</v>
          </cell>
          <cell r="G181">
            <v>3.3286414346783443E-2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O181">
            <v>0</v>
          </cell>
          <cell r="P181">
            <v>620.02481884057966</v>
          </cell>
          <cell r="S181">
            <v>620.02481884057966</v>
          </cell>
          <cell r="T181">
            <v>0</v>
          </cell>
          <cell r="W181">
            <v>0</v>
          </cell>
          <cell r="X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149.73183453237411</v>
          </cell>
          <cell r="AI181">
            <v>149.73183453237411</v>
          </cell>
        </row>
        <row r="182">
          <cell r="E182">
            <v>64</v>
          </cell>
          <cell r="F182" t="str">
            <v>CUST</v>
          </cell>
          <cell r="G182">
            <v>3.3286414346783443E-2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O182">
            <v>0</v>
          </cell>
          <cell r="P182">
            <v>797.544384057971</v>
          </cell>
          <cell r="S182">
            <v>797.544384057971</v>
          </cell>
          <cell r="T182">
            <v>0</v>
          </cell>
          <cell r="W182">
            <v>0</v>
          </cell>
          <cell r="X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192.60161870503597</v>
          </cell>
          <cell r="AI182">
            <v>192.60161870503597</v>
          </cell>
        </row>
        <row r="183">
          <cell r="E183">
            <v>62</v>
          </cell>
          <cell r="F183" t="str">
            <v>CUST</v>
          </cell>
          <cell r="G183">
            <v>3.3286414346783443E-2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O183">
            <v>0</v>
          </cell>
          <cell r="P183">
            <v>-46.133637681159421</v>
          </cell>
          <cell r="S183">
            <v>-46.133637681159421</v>
          </cell>
          <cell r="T183">
            <v>0</v>
          </cell>
          <cell r="W183">
            <v>0</v>
          </cell>
          <cell r="X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-11.140964028776979</v>
          </cell>
          <cell r="AI183">
            <v>-11.140964028776979</v>
          </cell>
        </row>
        <row r="184">
          <cell r="E184">
            <v>62</v>
          </cell>
          <cell r="F184" t="str">
            <v>CUST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O184">
            <v>0</v>
          </cell>
          <cell r="P184">
            <v>0</v>
          </cell>
          <cell r="S184">
            <v>0</v>
          </cell>
          <cell r="T184">
            <v>0</v>
          </cell>
          <cell r="W184">
            <v>0</v>
          </cell>
          <cell r="X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I184">
            <v>0</v>
          </cell>
        </row>
        <row r="185">
          <cell r="E185">
            <v>86</v>
          </cell>
          <cell r="F185" t="str">
            <v>CUST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O185">
            <v>0</v>
          </cell>
          <cell r="P185">
            <v>0</v>
          </cell>
          <cell r="S185">
            <v>0</v>
          </cell>
          <cell r="T185">
            <v>0</v>
          </cell>
          <cell r="W185">
            <v>0</v>
          </cell>
          <cell r="X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I185">
            <v>0</v>
          </cell>
        </row>
        <row r="186">
          <cell r="E186">
            <v>66</v>
          </cell>
          <cell r="F186" t="str">
            <v>CUST</v>
          </cell>
          <cell r="G186">
            <v>3.3286414346783443E-2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O186">
            <v>0</v>
          </cell>
          <cell r="P186">
            <v>71.94569565217391</v>
          </cell>
          <cell r="S186">
            <v>71.94569565217391</v>
          </cell>
          <cell r="T186">
            <v>0</v>
          </cell>
          <cell r="W186">
            <v>0</v>
          </cell>
          <cell r="X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17.374402877697843</v>
          </cell>
          <cell r="AI186">
            <v>17.374402877697843</v>
          </cell>
        </row>
        <row r="187">
          <cell r="E187">
            <v>62</v>
          </cell>
          <cell r="F187" t="str">
            <v>CUST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O187">
            <v>0</v>
          </cell>
          <cell r="P187">
            <v>0</v>
          </cell>
          <cell r="S187">
            <v>0</v>
          </cell>
          <cell r="T187">
            <v>0</v>
          </cell>
          <cell r="W187">
            <v>0</v>
          </cell>
          <cell r="X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I187">
            <v>0</v>
          </cell>
        </row>
        <row r="188">
          <cell r="E188">
            <v>74</v>
          </cell>
          <cell r="F188" t="str">
            <v>CUST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O188">
            <v>0</v>
          </cell>
          <cell r="P188">
            <v>0</v>
          </cell>
          <cell r="S188">
            <v>0</v>
          </cell>
          <cell r="T188">
            <v>0</v>
          </cell>
          <cell r="W188">
            <v>0</v>
          </cell>
          <cell r="X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I188">
            <v>0</v>
          </cell>
        </row>
        <row r="189">
          <cell r="E189">
            <v>78</v>
          </cell>
          <cell r="F189" t="str">
            <v>CUST</v>
          </cell>
          <cell r="G189">
            <v>3.3286414346783443E-2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O189">
            <v>0</v>
          </cell>
          <cell r="P189">
            <v>168.53768115942029</v>
          </cell>
          <cell r="S189">
            <v>168.53768115942029</v>
          </cell>
          <cell r="T189">
            <v>0</v>
          </cell>
          <cell r="W189">
            <v>0</v>
          </cell>
          <cell r="X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40.700719424460431</v>
          </cell>
          <cell r="AI189">
            <v>40.700719424460431</v>
          </cell>
        </row>
        <row r="190">
          <cell r="E190">
            <v>87</v>
          </cell>
          <cell r="F190" t="str">
            <v>ACT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O190">
            <v>0</v>
          </cell>
          <cell r="P190">
            <v>0</v>
          </cell>
          <cell r="S190">
            <v>0</v>
          </cell>
          <cell r="T190">
            <v>0</v>
          </cell>
          <cell r="W190">
            <v>0</v>
          </cell>
          <cell r="X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I190">
            <v>0</v>
          </cell>
        </row>
        <row r="191">
          <cell r="E191">
            <v>87</v>
          </cell>
          <cell r="F191" t="str">
            <v>ACT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O191">
            <v>0</v>
          </cell>
          <cell r="P191">
            <v>0</v>
          </cell>
          <cell r="S191">
            <v>0</v>
          </cell>
          <cell r="T191">
            <v>0</v>
          </cell>
          <cell r="W191">
            <v>0</v>
          </cell>
          <cell r="X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I191">
            <v>0</v>
          </cell>
        </row>
        <row r="192">
          <cell r="E192">
            <v>87</v>
          </cell>
          <cell r="F192" t="str">
            <v>ACT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O192">
            <v>0</v>
          </cell>
          <cell r="P192">
            <v>0</v>
          </cell>
          <cell r="S192">
            <v>0</v>
          </cell>
          <cell r="T192">
            <v>0</v>
          </cell>
          <cell r="W192">
            <v>0</v>
          </cell>
          <cell r="X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I192">
            <v>0</v>
          </cell>
        </row>
        <row r="193">
          <cell r="E193">
            <v>87</v>
          </cell>
          <cell r="F193" t="str">
            <v>ACT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O193">
            <v>0</v>
          </cell>
          <cell r="P193">
            <v>0</v>
          </cell>
          <cell r="S193">
            <v>0</v>
          </cell>
          <cell r="T193">
            <v>0</v>
          </cell>
          <cell r="W193">
            <v>0</v>
          </cell>
          <cell r="X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I193">
            <v>0</v>
          </cell>
        </row>
        <row r="194">
          <cell r="E194">
            <v>84</v>
          </cell>
          <cell r="F194" t="str">
            <v>CUST</v>
          </cell>
          <cell r="G194">
            <v>3.3286414346783443E-2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O194">
            <v>0</v>
          </cell>
          <cell r="P194">
            <v>9.3162246376811595</v>
          </cell>
          <cell r="S194">
            <v>9.3162246376811595</v>
          </cell>
          <cell r="T194">
            <v>0</v>
          </cell>
          <cell r="W194">
            <v>0</v>
          </cell>
          <cell r="X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2.2498057553956836</v>
          </cell>
          <cell r="AI194">
            <v>2.2498057553956836</v>
          </cell>
        </row>
        <row r="195">
          <cell r="E195">
            <v>69</v>
          </cell>
          <cell r="F195" t="str">
            <v>ACT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O195">
            <v>0</v>
          </cell>
          <cell r="P195">
            <v>0</v>
          </cell>
          <cell r="S195">
            <v>0</v>
          </cell>
          <cell r="T195">
            <v>0</v>
          </cell>
          <cell r="W195">
            <v>0</v>
          </cell>
          <cell r="X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I195">
            <v>0</v>
          </cell>
        </row>
        <row r="196">
          <cell r="E196">
            <v>71</v>
          </cell>
          <cell r="F196" t="str">
            <v>ACT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O196">
            <v>0</v>
          </cell>
          <cell r="P196">
            <v>0</v>
          </cell>
          <cell r="S196">
            <v>0</v>
          </cell>
          <cell r="T196">
            <v>0</v>
          </cell>
          <cell r="W196">
            <v>0</v>
          </cell>
          <cell r="X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I196">
            <v>0</v>
          </cell>
        </row>
        <row r="197">
          <cell r="E197">
            <v>62</v>
          </cell>
          <cell r="F197" t="str">
            <v>CUST</v>
          </cell>
          <cell r="G197">
            <v>0.16830875636173823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43522.800839869538</v>
          </cell>
          <cell r="O197">
            <v>43522.800839869538</v>
          </cell>
          <cell r="P197">
            <v>1286.2169577277739</v>
          </cell>
          <cell r="S197">
            <v>1286.2169577277739</v>
          </cell>
          <cell r="T197">
            <v>0</v>
          </cell>
          <cell r="W197">
            <v>0</v>
          </cell>
          <cell r="X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26.07196535934677</v>
          </cell>
          <cell r="AI197">
            <v>26.07196535934677</v>
          </cell>
        </row>
        <row r="198">
          <cell r="E198">
            <v>62</v>
          </cell>
          <cell r="F198" t="str">
            <v>CUST</v>
          </cell>
          <cell r="G198">
            <v>0.16830875636173823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61031.334698520157</v>
          </cell>
          <cell r="O198">
            <v>61031.334698520157</v>
          </cell>
          <cell r="P198">
            <v>1803.6416803875766</v>
          </cell>
          <cell r="S198">
            <v>1803.6416803875766</v>
          </cell>
          <cell r="T198">
            <v>0</v>
          </cell>
          <cell r="W198">
            <v>0</v>
          </cell>
          <cell r="X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36.560304332180607</v>
          </cell>
          <cell r="AI198">
            <v>36.560304332180607</v>
          </cell>
        </row>
        <row r="199">
          <cell r="E199">
            <v>62</v>
          </cell>
          <cell r="F199" t="str">
            <v>CUST</v>
          </cell>
          <cell r="G199">
            <v>0.1683087563617382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5873.4321336291268</v>
          </cell>
          <cell r="O199">
            <v>5873.4321336291268</v>
          </cell>
          <cell r="P199">
            <v>173.57586976380009</v>
          </cell>
          <cell r="S199">
            <v>173.57586976380009</v>
          </cell>
          <cell r="T199">
            <v>0</v>
          </cell>
          <cell r="W199">
            <v>0</v>
          </cell>
          <cell r="X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3.5184297925094619</v>
          </cell>
          <cell r="AI199">
            <v>3.5184297925094619</v>
          </cell>
        </row>
        <row r="200">
          <cell r="E200">
            <v>62</v>
          </cell>
          <cell r="F200" t="str">
            <v>CUST</v>
          </cell>
          <cell r="G200">
            <v>0.1683087563617382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102.22515463917526</v>
          </cell>
          <cell r="O200">
            <v>102.22515463917526</v>
          </cell>
          <cell r="P200">
            <v>3.0210309278350511</v>
          </cell>
          <cell r="S200">
            <v>3.0210309278350511</v>
          </cell>
          <cell r="T200">
            <v>0</v>
          </cell>
          <cell r="W200">
            <v>0</v>
          </cell>
          <cell r="X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6.1237113402061859E-2</v>
          </cell>
          <cell r="AI200">
            <v>6.1237113402061859E-2</v>
          </cell>
        </row>
        <row r="201">
          <cell r="E201">
            <v>62</v>
          </cell>
          <cell r="F201" t="str">
            <v>DH</v>
          </cell>
          <cell r="G201">
            <v>0.11021083809358594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573.97095028205649</v>
          </cell>
          <cell r="O201">
            <v>573.97095028205649</v>
          </cell>
          <cell r="P201">
            <v>252.59419808118983</v>
          </cell>
          <cell r="S201">
            <v>252.59419808118983</v>
          </cell>
          <cell r="T201">
            <v>500.55654021005876</v>
          </cell>
          <cell r="W201">
            <v>500.55654021005876</v>
          </cell>
          <cell r="X201">
            <v>219.59375585738351</v>
          </cell>
          <cell r="AA201">
            <v>219.59375585738351</v>
          </cell>
          <cell r="AB201">
            <v>471.0098355826787</v>
          </cell>
          <cell r="AC201">
            <v>0</v>
          </cell>
          <cell r="AD201">
            <v>0</v>
          </cell>
          <cell r="AE201">
            <v>471.0098355826787</v>
          </cell>
          <cell r="AF201">
            <v>102.73124490722633</v>
          </cell>
          <cell r="AI201">
            <v>102.73124490722633</v>
          </cell>
        </row>
        <row r="202">
          <cell r="E202">
            <v>62</v>
          </cell>
          <cell r="F202" t="str">
            <v>CUST</v>
          </cell>
          <cell r="G202">
            <v>0.1683087563617382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5629.3305285136366</v>
          </cell>
          <cell r="O202">
            <v>5629.3305285136366</v>
          </cell>
          <cell r="P202">
            <v>166.36200443690458</v>
          </cell>
          <cell r="S202">
            <v>166.36200443690458</v>
          </cell>
          <cell r="T202">
            <v>0</v>
          </cell>
          <cell r="W202">
            <v>0</v>
          </cell>
          <cell r="X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3.3722027926399587</v>
          </cell>
          <cell r="AI202">
            <v>3.3722027926399587</v>
          </cell>
        </row>
        <row r="203">
          <cell r="E203">
            <v>63</v>
          </cell>
          <cell r="F203" t="str">
            <v>CUST</v>
          </cell>
          <cell r="G203">
            <v>0.16830875636173823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11430.114914663713</v>
          </cell>
          <cell r="O203">
            <v>11430.114914663713</v>
          </cell>
          <cell r="P203">
            <v>337.79093597648352</v>
          </cell>
          <cell r="S203">
            <v>337.79093597648352</v>
          </cell>
          <cell r="T203">
            <v>0</v>
          </cell>
          <cell r="W203">
            <v>0</v>
          </cell>
          <cell r="X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6.8471135670908829</v>
          </cell>
          <cell r="AI203">
            <v>6.8471135670908829</v>
          </cell>
        </row>
        <row r="204">
          <cell r="E204">
            <v>64</v>
          </cell>
          <cell r="F204" t="str">
            <v>CUST</v>
          </cell>
          <cell r="G204">
            <v>0.1683087563617382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28572.386558788989</v>
          </cell>
          <cell r="O204">
            <v>28572.386558788989</v>
          </cell>
          <cell r="P204">
            <v>844.39161555526562</v>
          </cell>
          <cell r="S204">
            <v>844.39161555526562</v>
          </cell>
          <cell r="T204">
            <v>0</v>
          </cell>
          <cell r="W204">
            <v>0</v>
          </cell>
          <cell r="X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17.116046261255384</v>
          </cell>
          <cell r="AI204">
            <v>17.116046261255384</v>
          </cell>
        </row>
        <row r="205">
          <cell r="E205">
            <v>62</v>
          </cell>
          <cell r="F205" t="str">
            <v>CUST</v>
          </cell>
          <cell r="G205">
            <v>0.16830875636173823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4352.948959937361</v>
          </cell>
          <cell r="O205">
            <v>4352.948959937361</v>
          </cell>
          <cell r="P205">
            <v>128.64146287354822</v>
          </cell>
          <cell r="S205">
            <v>128.64146287354822</v>
          </cell>
          <cell r="T205">
            <v>0</v>
          </cell>
          <cell r="W205">
            <v>0</v>
          </cell>
          <cell r="X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2.6075972204097613</v>
          </cell>
          <cell r="AI205">
            <v>2.6075972204097613</v>
          </cell>
        </row>
        <row r="206">
          <cell r="E206">
            <v>62</v>
          </cell>
          <cell r="F206" t="str">
            <v>CUST</v>
          </cell>
          <cell r="G206">
            <v>0.16830875636173825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1099.4530392796555</v>
          </cell>
          <cell r="O206">
            <v>1099.4530392796555</v>
          </cell>
          <cell r="P206">
            <v>32.491823045804516</v>
          </cell>
          <cell r="S206">
            <v>32.491823045804516</v>
          </cell>
          <cell r="T206">
            <v>0</v>
          </cell>
          <cell r="W206">
            <v>0</v>
          </cell>
          <cell r="X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0.65861803471225377</v>
          </cell>
          <cell r="AI206">
            <v>0.65861803471225377</v>
          </cell>
        </row>
        <row r="207">
          <cell r="E207">
            <v>72</v>
          </cell>
          <cell r="F207" t="str">
            <v>DH</v>
          </cell>
          <cell r="G207">
            <v>0.11021083809358594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67.182046779375838</v>
          </cell>
          <cell r="O207">
            <v>67.182046779375838</v>
          </cell>
          <cell r="P207">
            <v>29.565599484347167</v>
          </cell>
          <cell r="S207">
            <v>29.565599484347167</v>
          </cell>
          <cell r="T207">
            <v>58.589050340595236</v>
          </cell>
          <cell r="W207">
            <v>58.589050340595236</v>
          </cell>
          <cell r="X207">
            <v>25.70296976043803</v>
          </cell>
          <cell r="AA207">
            <v>25.70296976043803</v>
          </cell>
          <cell r="AB207">
            <v>55.130673063003762</v>
          </cell>
          <cell r="AC207">
            <v>0</v>
          </cell>
          <cell r="AD207">
            <v>0</v>
          </cell>
          <cell r="AE207">
            <v>55.130673063003762</v>
          </cell>
          <cell r="AF207">
            <v>12.024467958995515</v>
          </cell>
          <cell r="AI207">
            <v>12.024467958995515</v>
          </cell>
        </row>
        <row r="208">
          <cell r="E208">
            <v>86</v>
          </cell>
          <cell r="F208" t="str">
            <v>CUST</v>
          </cell>
          <cell r="G208">
            <v>0.16830875636173823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10420.773576928095</v>
          </cell>
          <cell r="O208">
            <v>10420.773576928095</v>
          </cell>
          <cell r="P208">
            <v>307.96215842359391</v>
          </cell>
          <cell r="S208">
            <v>307.96215842359391</v>
          </cell>
          <cell r="T208">
            <v>0</v>
          </cell>
          <cell r="W208">
            <v>0</v>
          </cell>
          <cell r="X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6.2424761842620384</v>
          </cell>
          <cell r="AI208">
            <v>6.2424761842620384</v>
          </cell>
        </row>
        <row r="209">
          <cell r="E209">
            <v>61</v>
          </cell>
          <cell r="F209" t="str">
            <v>CUST</v>
          </cell>
          <cell r="G209">
            <v>0.16830875636173823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3586.7651520292316</v>
          </cell>
          <cell r="O209">
            <v>3586.7651520292316</v>
          </cell>
          <cell r="P209">
            <v>105.99865065901082</v>
          </cell>
          <cell r="S209">
            <v>105.99865065901082</v>
          </cell>
          <cell r="T209">
            <v>0</v>
          </cell>
          <cell r="W209">
            <v>0</v>
          </cell>
          <cell r="X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2.1486212971421117</v>
          </cell>
          <cell r="AI209">
            <v>2.1486212971421117</v>
          </cell>
        </row>
        <row r="210">
          <cell r="E210">
            <v>61</v>
          </cell>
          <cell r="F210" t="str">
            <v>CUST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O210">
            <v>0</v>
          </cell>
          <cell r="P210">
            <v>0</v>
          </cell>
          <cell r="S210">
            <v>0</v>
          </cell>
          <cell r="T210">
            <v>0</v>
          </cell>
          <cell r="W210">
            <v>0</v>
          </cell>
          <cell r="X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I210">
            <v>0</v>
          </cell>
        </row>
        <row r="211">
          <cell r="E211">
            <v>70</v>
          </cell>
          <cell r="F211" t="str">
            <v>REV</v>
          </cell>
          <cell r="G211">
            <v>0.12050036179656672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897.68374755168111</v>
          </cell>
          <cell r="O211">
            <v>897.68374755168111</v>
          </cell>
          <cell r="P211">
            <v>303.19328444542742</v>
          </cell>
          <cell r="S211">
            <v>303.19328444542742</v>
          </cell>
          <cell r="T211">
            <v>0.68046505247911293</v>
          </cell>
          <cell r="W211">
            <v>0.68046505247911293</v>
          </cell>
          <cell r="X211">
            <v>5.0190527673254701</v>
          </cell>
          <cell r="AA211">
            <v>5.0190527673254701</v>
          </cell>
          <cell r="AB211">
            <v>8.3007651446864585</v>
          </cell>
          <cell r="AC211">
            <v>0</v>
          </cell>
          <cell r="AD211">
            <v>0</v>
          </cell>
          <cell r="AE211">
            <v>8.3007651446864585</v>
          </cell>
          <cell r="AF211">
            <v>62.257819575492341</v>
          </cell>
          <cell r="AI211">
            <v>62.257819575492341</v>
          </cell>
        </row>
        <row r="212">
          <cell r="E212">
            <v>70</v>
          </cell>
          <cell r="F212" t="str">
            <v>REV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O212">
            <v>0</v>
          </cell>
          <cell r="P212">
            <v>0</v>
          </cell>
          <cell r="S212">
            <v>0</v>
          </cell>
          <cell r="T212">
            <v>0</v>
          </cell>
          <cell r="W212">
            <v>0</v>
          </cell>
          <cell r="X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I212">
            <v>0</v>
          </cell>
        </row>
        <row r="213">
          <cell r="E213">
            <v>66</v>
          </cell>
          <cell r="F213" t="str">
            <v>CUST</v>
          </cell>
          <cell r="G213">
            <v>0.1683087563617382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1633.9996920266215</v>
          </cell>
          <cell r="O213">
            <v>1633.9996920266215</v>
          </cell>
          <cell r="P213">
            <v>48.289128278742005</v>
          </cell>
          <cell r="S213">
            <v>48.289128278742005</v>
          </cell>
          <cell r="T213">
            <v>0</v>
          </cell>
          <cell r="W213">
            <v>0</v>
          </cell>
          <cell r="X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0.97883368132585158</v>
          </cell>
          <cell r="AI213">
            <v>0.97883368132585158</v>
          </cell>
        </row>
        <row r="214">
          <cell r="E214">
            <v>81</v>
          </cell>
          <cell r="F214" t="str">
            <v>CUST</v>
          </cell>
          <cell r="G214">
            <v>0.16830875636173823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1711.8383766149029</v>
          </cell>
          <cell r="O214">
            <v>1711.8383766149029</v>
          </cell>
          <cell r="P214">
            <v>50.589472791334984</v>
          </cell>
          <cell r="S214">
            <v>50.589472791334984</v>
          </cell>
          <cell r="T214">
            <v>0</v>
          </cell>
          <cell r="W214">
            <v>0</v>
          </cell>
          <cell r="X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1.0254622863108445</v>
          </cell>
          <cell r="AI214">
            <v>1.0254622863108445</v>
          </cell>
        </row>
        <row r="215">
          <cell r="E215">
            <v>62</v>
          </cell>
          <cell r="F215" t="str">
            <v>CUST</v>
          </cell>
          <cell r="G215">
            <v>0.1683087563617382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9506.601179694635</v>
          </cell>
          <cell r="O215">
            <v>9506.601179694635</v>
          </cell>
          <cell r="P215">
            <v>280.94588150854759</v>
          </cell>
          <cell r="S215">
            <v>280.94588150854759</v>
          </cell>
          <cell r="T215">
            <v>0</v>
          </cell>
          <cell r="W215">
            <v>0</v>
          </cell>
          <cell r="X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5.6948489494975858</v>
          </cell>
          <cell r="AI215">
            <v>5.6948489494975858</v>
          </cell>
        </row>
        <row r="216">
          <cell r="E216">
            <v>90</v>
          </cell>
          <cell r="F216" t="str">
            <v>DH</v>
          </cell>
          <cell r="G216">
            <v>0.11021083809358596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16383.435456180312</v>
          </cell>
          <cell r="O216">
            <v>16383.435456180312</v>
          </cell>
          <cell r="P216">
            <v>7210.0525973224885</v>
          </cell>
          <cell r="S216">
            <v>7210.0525973224885</v>
          </cell>
          <cell r="T216">
            <v>14287.893428527055</v>
          </cell>
          <cell r="W216">
            <v>14287.893428527055</v>
          </cell>
          <cell r="X216">
            <v>6268.0874770782484</v>
          </cell>
          <cell r="AA216">
            <v>6268.0874770782484</v>
          </cell>
          <cell r="AB216">
            <v>13444.51184629258</v>
          </cell>
          <cell r="AC216">
            <v>0</v>
          </cell>
          <cell r="AD216">
            <v>0</v>
          </cell>
          <cell r="AE216">
            <v>13444.51184629258</v>
          </cell>
          <cell r="AF216">
            <v>2932.3622030757883</v>
          </cell>
          <cell r="AI216">
            <v>2932.3622030757883</v>
          </cell>
        </row>
        <row r="217">
          <cell r="E217">
            <v>75</v>
          </cell>
          <cell r="F217" t="str">
            <v>CUST</v>
          </cell>
          <cell r="G217">
            <v>0.16830875636173823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3283.9357118621951</v>
          </cell>
          <cell r="O217">
            <v>3283.9357118621951</v>
          </cell>
          <cell r="P217">
            <v>97.04921832180608</v>
          </cell>
          <cell r="S217">
            <v>97.04921832180608</v>
          </cell>
          <cell r="T217">
            <v>0</v>
          </cell>
          <cell r="W217">
            <v>0</v>
          </cell>
          <cell r="X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1.9672138849014749</v>
          </cell>
          <cell r="AI217">
            <v>1.9672138849014749</v>
          </cell>
        </row>
        <row r="218">
          <cell r="E218">
            <v>74</v>
          </cell>
          <cell r="F218" t="str">
            <v>CUST</v>
          </cell>
          <cell r="G218">
            <v>0.16830875636173823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7557.2373430771231</v>
          </cell>
          <cell r="O218">
            <v>7557.2373430771231</v>
          </cell>
          <cell r="P218">
            <v>223.33688633694376</v>
          </cell>
          <cell r="S218">
            <v>223.33688633694376</v>
          </cell>
          <cell r="T218">
            <v>0</v>
          </cell>
          <cell r="W218">
            <v>0</v>
          </cell>
          <cell r="X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4.5270990473704815</v>
          </cell>
          <cell r="AI218">
            <v>4.5270990473704815</v>
          </cell>
        </row>
        <row r="219">
          <cell r="E219">
            <v>74</v>
          </cell>
          <cell r="F219" t="str">
            <v>CUST</v>
          </cell>
          <cell r="G219">
            <v>0.16830875636173823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7039.2772804384704</v>
          </cell>
          <cell r="O219">
            <v>7039.2772804384704</v>
          </cell>
          <cell r="P219">
            <v>208.02975988516249</v>
          </cell>
          <cell r="S219">
            <v>208.02975988516249</v>
          </cell>
          <cell r="T219">
            <v>0</v>
          </cell>
          <cell r="W219">
            <v>0</v>
          </cell>
          <cell r="X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4.2168194571316722</v>
          </cell>
          <cell r="AI219">
            <v>4.2168194571316722</v>
          </cell>
        </row>
        <row r="220">
          <cell r="E220">
            <v>74</v>
          </cell>
          <cell r="F220" t="str">
            <v>CUST</v>
          </cell>
          <cell r="G220">
            <v>0.1683087563617382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2240.0621271042673</v>
          </cell>
          <cell r="O220">
            <v>2240.0621271042673</v>
          </cell>
          <cell r="P220">
            <v>66.199919091739531</v>
          </cell>
          <cell r="S220">
            <v>66.199919091739531</v>
          </cell>
          <cell r="T220">
            <v>0</v>
          </cell>
          <cell r="W220">
            <v>0</v>
          </cell>
          <cell r="X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1.3418902518595852</v>
          </cell>
          <cell r="AI220">
            <v>1.3418902518595852</v>
          </cell>
        </row>
        <row r="221">
          <cell r="E221">
            <v>85</v>
          </cell>
          <cell r="F221" t="str">
            <v>CUST</v>
          </cell>
          <cell r="G221">
            <v>0.1683087563617382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1251.1732846143807</v>
          </cell>
          <cell r="O221">
            <v>1251.1732846143807</v>
          </cell>
          <cell r="P221">
            <v>36.975568315281222</v>
          </cell>
          <cell r="S221">
            <v>36.975568315281222</v>
          </cell>
          <cell r="T221">
            <v>0</v>
          </cell>
          <cell r="W221">
            <v>0</v>
          </cell>
          <cell r="X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0.74950476314759229</v>
          </cell>
          <cell r="AI221">
            <v>0.74950476314759229</v>
          </cell>
        </row>
        <row r="222">
          <cell r="E222">
            <v>78</v>
          </cell>
          <cell r="F222" t="str">
            <v>REV</v>
          </cell>
          <cell r="G222">
            <v>0.12050036179656672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1710.8190785843394</v>
          </cell>
          <cell r="O222">
            <v>1710.8190785843394</v>
          </cell>
          <cell r="P222">
            <v>577.83028482201928</v>
          </cell>
          <cell r="S222">
            <v>577.83028482201928</v>
          </cell>
          <cell r="T222">
            <v>1.2968404488398491</v>
          </cell>
          <cell r="W222">
            <v>1.2968404488398491</v>
          </cell>
          <cell r="X222">
            <v>9.5653856429739896</v>
          </cell>
          <cell r="AA222">
            <v>9.5653856429739896</v>
          </cell>
          <cell r="AB222">
            <v>15.81972205145655</v>
          </cell>
          <cell r="AC222">
            <v>0</v>
          </cell>
          <cell r="AD222">
            <v>0</v>
          </cell>
          <cell r="AE222">
            <v>15.81972205145655</v>
          </cell>
          <cell r="AF222">
            <v>118.65188136836775</v>
          </cell>
          <cell r="AI222">
            <v>118.65188136836775</v>
          </cell>
        </row>
        <row r="223">
          <cell r="E223">
            <v>78</v>
          </cell>
          <cell r="F223" t="str">
            <v>ACT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L223">
            <v>0</v>
          </cell>
          <cell r="O223">
            <v>0</v>
          </cell>
          <cell r="P223">
            <v>0</v>
          </cell>
          <cell r="S223">
            <v>0</v>
          </cell>
          <cell r="T223">
            <v>0</v>
          </cell>
          <cell r="W223">
            <v>0</v>
          </cell>
          <cell r="X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I223">
            <v>0</v>
          </cell>
        </row>
        <row r="224">
          <cell r="E224">
            <v>87</v>
          </cell>
          <cell r="F224" t="str">
            <v>REV</v>
          </cell>
          <cell r="G224">
            <v>0.1205003617965667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157.08152757999619</v>
          </cell>
          <cell r="O224">
            <v>157.08152757999619</v>
          </cell>
          <cell r="P224">
            <v>53.054390705611077</v>
          </cell>
          <cell r="S224">
            <v>53.054390705611077</v>
          </cell>
          <cell r="T224">
            <v>0.11907143267297216</v>
          </cell>
          <cell r="W224">
            <v>0.11907143267297216</v>
          </cell>
          <cell r="X224">
            <v>0.87826083277808542</v>
          </cell>
          <cell r="AA224">
            <v>0.87826083277808542</v>
          </cell>
          <cell r="AB224">
            <v>1.4525125051738443</v>
          </cell>
          <cell r="AC224">
            <v>0</v>
          </cell>
          <cell r="AD224">
            <v>0</v>
          </cell>
          <cell r="AE224">
            <v>1.4525125051738443</v>
          </cell>
          <cell r="AF224">
            <v>10.89420793168042</v>
          </cell>
          <cell r="AI224">
            <v>10.89420793168042</v>
          </cell>
        </row>
        <row r="225">
          <cell r="E225">
            <v>87</v>
          </cell>
          <cell r="F225" t="str">
            <v>REV</v>
          </cell>
          <cell r="G225">
            <v>0.12050036179656672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1064.5445446099402</v>
          </cell>
          <cell r="O225">
            <v>1064.5445446099402</v>
          </cell>
          <cell r="P225">
            <v>359.55062993960195</v>
          </cell>
          <cell r="S225">
            <v>359.55062993960195</v>
          </cell>
          <cell r="T225">
            <v>0.80694939770272733</v>
          </cell>
          <cell r="W225">
            <v>0.80694939770272733</v>
          </cell>
          <cell r="X225">
            <v>5.9519906171166896</v>
          </cell>
          <cell r="AA225">
            <v>5.9519906171166896</v>
          </cell>
          <cell r="AB225">
            <v>9.8437052859259619</v>
          </cell>
          <cell r="AC225">
            <v>0</v>
          </cell>
          <cell r="AD225">
            <v>0</v>
          </cell>
          <cell r="AE225">
            <v>9.8437052859259619</v>
          </cell>
          <cell r="AF225">
            <v>73.830257447748536</v>
          </cell>
          <cell r="AI225">
            <v>73.830257447748536</v>
          </cell>
        </row>
        <row r="226">
          <cell r="E226">
            <v>87</v>
          </cell>
          <cell r="F226" t="str">
            <v>REV</v>
          </cell>
          <cell r="G226">
            <v>0.12050036179656672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1467.8458189307973</v>
          </cell>
          <cell r="O226">
            <v>1467.8458189307973</v>
          </cell>
          <cell r="P226">
            <v>495.76590432310877</v>
          </cell>
          <cell r="S226">
            <v>495.76590432310877</v>
          </cell>
          <cell r="T226">
            <v>1.1126610957746985</v>
          </cell>
          <cell r="W226">
            <v>1.1126610957746985</v>
          </cell>
          <cell r="X226">
            <v>8.2068942872195603</v>
          </cell>
          <cell r="AA226">
            <v>8.2068942872195603</v>
          </cell>
          <cell r="AB226">
            <v>13.572979843720567</v>
          </cell>
          <cell r="AC226">
            <v>0</v>
          </cell>
          <cell r="AD226">
            <v>0</v>
          </cell>
          <cell r="AE226">
            <v>13.572979843720567</v>
          </cell>
          <cell r="AF226">
            <v>101.80075155518307</v>
          </cell>
          <cell r="AI226">
            <v>101.80075155518307</v>
          </cell>
        </row>
        <row r="227">
          <cell r="E227">
            <v>87</v>
          </cell>
          <cell r="F227" t="str">
            <v>REV</v>
          </cell>
          <cell r="G227">
            <v>0.12050036179656673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95.425376387362647</v>
          </cell>
          <cell r="O227">
            <v>95.425376387362647</v>
          </cell>
          <cell r="P227">
            <v>32.229984518751607</v>
          </cell>
          <cell r="S227">
            <v>32.229984518751607</v>
          </cell>
          <cell r="T227">
            <v>7.2334643384559527E-2</v>
          </cell>
          <cell r="W227">
            <v>7.2334643384559527E-2</v>
          </cell>
          <cell r="X227">
            <v>0.53353422152994179</v>
          </cell>
          <cell r="AA227">
            <v>0.53353422152994179</v>
          </cell>
          <cell r="AB227">
            <v>0.8823860746005131</v>
          </cell>
          <cell r="AC227">
            <v>0</v>
          </cell>
          <cell r="AD227">
            <v>0</v>
          </cell>
          <cell r="AE227">
            <v>0.8823860746005131</v>
          </cell>
          <cell r="AF227">
            <v>6.618116772472634</v>
          </cell>
          <cell r="AI227">
            <v>6.618116772472634</v>
          </cell>
        </row>
        <row r="228">
          <cell r="E228">
            <v>87</v>
          </cell>
          <cell r="F228" t="str">
            <v>REV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O228">
            <v>0</v>
          </cell>
          <cell r="P228">
            <v>0</v>
          </cell>
          <cell r="S228">
            <v>0</v>
          </cell>
          <cell r="T228">
            <v>0</v>
          </cell>
          <cell r="W228">
            <v>0</v>
          </cell>
          <cell r="X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I228">
            <v>0</v>
          </cell>
        </row>
        <row r="229">
          <cell r="E229">
            <v>87</v>
          </cell>
          <cell r="F229" t="str">
            <v>REV</v>
          </cell>
          <cell r="G229">
            <v>0.1205003617965667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196.6475066556564</v>
          </cell>
          <cell r="O229">
            <v>196.6475066556564</v>
          </cell>
          <cell r="P229">
            <v>66.417826526930583</v>
          </cell>
          <cell r="S229">
            <v>66.417826526930583</v>
          </cell>
          <cell r="T229">
            <v>0.1490633603440884</v>
          </cell>
          <cell r="W229">
            <v>0.1490633603440884</v>
          </cell>
          <cell r="X229">
            <v>1.0994787587049455</v>
          </cell>
          <cell r="AA229">
            <v>1.0994787587049455</v>
          </cell>
          <cell r="AB229">
            <v>1.8183739802449697</v>
          </cell>
          <cell r="AC229">
            <v>0</v>
          </cell>
          <cell r="AD229">
            <v>0</v>
          </cell>
          <cell r="AE229">
            <v>1.8183739802449697</v>
          </cell>
          <cell r="AF229">
            <v>13.638260715679767</v>
          </cell>
          <cell r="AI229">
            <v>13.638260715679767</v>
          </cell>
        </row>
        <row r="230">
          <cell r="E230">
            <v>87</v>
          </cell>
          <cell r="F230" t="str">
            <v>REV</v>
          </cell>
          <cell r="G230">
            <v>0.1205003617965667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50.252367695722818</v>
          </cell>
          <cell r="O230">
            <v>50.252367695722818</v>
          </cell>
          <cell r="P230">
            <v>16.972770705028633</v>
          </cell>
          <cell r="S230">
            <v>16.972770705028633</v>
          </cell>
          <cell r="T230">
            <v>3.8092457521406824E-2</v>
          </cell>
          <cell r="W230">
            <v>3.8092457521406824E-2</v>
          </cell>
          <cell r="X230">
            <v>0.28096675007848909</v>
          </cell>
          <cell r="AA230">
            <v>0.28096675007848909</v>
          </cell>
          <cell r="AB230">
            <v>0.46467712414789897</v>
          </cell>
          <cell r="AC230">
            <v>0</v>
          </cell>
          <cell r="AD230">
            <v>0</v>
          </cell>
          <cell r="AE230">
            <v>0.46467712414789897</v>
          </cell>
          <cell r="AF230">
            <v>3.4851949250217347</v>
          </cell>
          <cell r="AI230">
            <v>3.4851949250217347</v>
          </cell>
        </row>
        <row r="231">
          <cell r="E231">
            <v>87</v>
          </cell>
          <cell r="F231" t="str">
            <v>REV</v>
          </cell>
          <cell r="G231">
            <v>0.1205003617965667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3.0491399724360311</v>
          </cell>
          <cell r="O231">
            <v>3.0491399724360311</v>
          </cell>
          <cell r="P231">
            <v>1.0298490593130589</v>
          </cell>
          <cell r="S231">
            <v>1.0298490593130589</v>
          </cell>
          <cell r="T231">
            <v>2.311318654279628E-3</v>
          </cell>
          <cell r="W231">
            <v>2.311318654279628E-3</v>
          </cell>
          <cell r="X231">
            <v>1.7048091221832779E-2</v>
          </cell>
          <cell r="AA231">
            <v>1.7048091221832779E-2</v>
          </cell>
          <cell r="AB231">
            <v>2.8195001718029973E-2</v>
          </cell>
          <cell r="AC231">
            <v>0</v>
          </cell>
          <cell r="AD231">
            <v>0</v>
          </cell>
          <cell r="AE231">
            <v>2.8195001718029973E-2</v>
          </cell>
          <cell r="AF231">
            <v>0.21146958133316893</v>
          </cell>
          <cell r="AI231">
            <v>0.21146958133316893</v>
          </cell>
        </row>
        <row r="232">
          <cell r="E232">
            <v>84</v>
          </cell>
          <cell r="F232" t="str">
            <v>CUST</v>
          </cell>
          <cell r="G232">
            <v>0.1683087563617382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3515.2542711731703</v>
          </cell>
          <cell r="O232">
            <v>3515.2542711731703</v>
          </cell>
          <cell r="P232">
            <v>103.8853099308365</v>
          </cell>
          <cell r="S232">
            <v>103.8853099308365</v>
          </cell>
          <cell r="T232">
            <v>0</v>
          </cell>
          <cell r="W232">
            <v>0</v>
          </cell>
          <cell r="X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2.1057833094088481</v>
          </cell>
          <cell r="AI232">
            <v>2.1057833094088481</v>
          </cell>
        </row>
        <row r="233">
          <cell r="E233">
            <v>86</v>
          </cell>
          <cell r="F233" t="str">
            <v>REV</v>
          </cell>
          <cell r="G233">
            <v>0.12050036179656673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6038.7971528931157</v>
          </cell>
          <cell r="O233">
            <v>6038.7971528931157</v>
          </cell>
          <cell r="P233">
            <v>2039.6077659632022</v>
          </cell>
          <cell r="S233">
            <v>2039.6077659632022</v>
          </cell>
          <cell r="T233">
            <v>4.5775479758449773</v>
          </cell>
          <cell r="W233">
            <v>4.5775479758449773</v>
          </cell>
          <cell r="X233">
            <v>33.763607332993871</v>
          </cell>
          <cell r="AA233">
            <v>33.763607332993871</v>
          </cell>
          <cell r="AB233">
            <v>55.839973776155638</v>
          </cell>
          <cell r="AC233">
            <v>0</v>
          </cell>
          <cell r="AD233">
            <v>0</v>
          </cell>
          <cell r="AE233">
            <v>55.839973776155638</v>
          </cell>
          <cell r="AF233">
            <v>418.81380232538038</v>
          </cell>
          <cell r="AI233">
            <v>418.81380232538038</v>
          </cell>
        </row>
        <row r="234">
          <cell r="E234">
            <v>69</v>
          </cell>
          <cell r="F234" t="str">
            <v>CUST</v>
          </cell>
          <cell r="G234">
            <v>0.1683087563617382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4094.8438418374008</v>
          </cell>
          <cell r="O234">
            <v>4094.8438418374008</v>
          </cell>
          <cell r="P234">
            <v>121.01375570925225</v>
          </cell>
          <cell r="S234">
            <v>121.01375570925225</v>
          </cell>
          <cell r="T234">
            <v>0</v>
          </cell>
          <cell r="W234">
            <v>0</v>
          </cell>
          <cell r="X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2.4529815346470052</v>
          </cell>
          <cell r="AI234">
            <v>2.4529815346470052</v>
          </cell>
        </row>
        <row r="235">
          <cell r="E235">
            <v>71</v>
          </cell>
          <cell r="F235" t="str">
            <v>REV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O235">
            <v>0</v>
          </cell>
          <cell r="P235">
            <v>0</v>
          </cell>
          <cell r="S235">
            <v>0</v>
          </cell>
          <cell r="T235">
            <v>0</v>
          </cell>
          <cell r="W235">
            <v>0</v>
          </cell>
          <cell r="X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I235">
            <v>0</v>
          </cell>
        </row>
        <row r="236">
          <cell r="E236">
            <v>69</v>
          </cell>
          <cell r="F236" t="str">
            <v>REV</v>
          </cell>
          <cell r="G236">
            <v>0.1205003617965667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29.644416398683635</v>
          </cell>
          <cell r="O236">
            <v>29.644416398683635</v>
          </cell>
          <cell r="P236">
            <v>10.012421409988072</v>
          </cell>
          <cell r="S236">
            <v>10.012421409988072</v>
          </cell>
          <cell r="T236">
            <v>2.2471153583274159E-2</v>
          </cell>
          <cell r="W236">
            <v>2.2471153583274159E-2</v>
          </cell>
          <cell r="X236">
            <v>0.16574533132337427</v>
          </cell>
          <cell r="AA236">
            <v>0.16574533132337427</v>
          </cell>
          <cell r="AB236">
            <v>0.27411807225862478</v>
          </cell>
          <cell r="AC236">
            <v>0</v>
          </cell>
          <cell r="AD236">
            <v>0</v>
          </cell>
          <cell r="AE236">
            <v>0.27411807225862478</v>
          </cell>
          <cell r="AF236">
            <v>2.0559542629613645</v>
          </cell>
          <cell r="AI236">
            <v>2.0559542629613645</v>
          </cell>
        </row>
        <row r="237">
          <cell r="E237">
            <v>71</v>
          </cell>
          <cell r="F237" t="str">
            <v>REV</v>
          </cell>
          <cell r="G237">
            <v>0.12050036179656669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1197.0085018291438</v>
          </cell>
          <cell r="O237">
            <v>1197.0085018291438</v>
          </cell>
          <cell r="P237">
            <v>404.29041983717576</v>
          </cell>
          <cell r="S237">
            <v>404.29041983717576</v>
          </cell>
          <cell r="T237">
            <v>0.90736014240718921</v>
          </cell>
          <cell r="W237">
            <v>0.90736014240718921</v>
          </cell>
          <cell r="X237">
            <v>6.6926117911829506</v>
          </cell>
          <cell r="AA237">
            <v>6.6926117911829506</v>
          </cell>
          <cell r="AB237">
            <v>11.068582311951323</v>
          </cell>
          <cell r="AC237">
            <v>0</v>
          </cell>
          <cell r="AD237">
            <v>0</v>
          </cell>
          <cell r="AE237">
            <v>11.068582311951323</v>
          </cell>
          <cell r="AF237">
            <v>83.017142217915463</v>
          </cell>
          <cell r="AI237">
            <v>83.017142217915463</v>
          </cell>
        </row>
        <row r="238">
          <cell r="E238">
            <v>71</v>
          </cell>
          <cell r="F238" t="str">
            <v>REV</v>
          </cell>
          <cell r="G238">
            <v>0.12050036179656672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318.87990530068578</v>
          </cell>
          <cell r="O238">
            <v>318.87990530068578</v>
          </cell>
          <cell r="P238">
            <v>107.70190069214283</v>
          </cell>
          <cell r="S238">
            <v>107.70190069214283</v>
          </cell>
          <cell r="T238">
            <v>0.241718346897523</v>
          </cell>
          <cell r="W238">
            <v>0.241718346897523</v>
          </cell>
          <cell r="X238">
            <v>1.7828941155601672</v>
          </cell>
          <cell r="AA238">
            <v>1.7828941155601672</v>
          </cell>
          <cell r="AB238">
            <v>2.9486411116164963</v>
          </cell>
          <cell r="AC238">
            <v>0</v>
          </cell>
          <cell r="AD238">
            <v>0</v>
          </cell>
          <cell r="AE238">
            <v>2.9486411116164963</v>
          </cell>
          <cell r="AF238">
            <v>22.11554755737318</v>
          </cell>
          <cell r="AI238">
            <v>22.11554755737318</v>
          </cell>
        </row>
        <row r="239">
          <cell r="E239">
            <v>71</v>
          </cell>
          <cell r="F239" t="str">
            <v>REV</v>
          </cell>
          <cell r="G239">
            <v>0.12050036179656669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431.0806334364006</v>
          </cell>
          <cell r="O239">
            <v>431.0806334364006</v>
          </cell>
          <cell r="P239">
            <v>145.59777145221511</v>
          </cell>
          <cell r="S239">
            <v>145.59777145221511</v>
          </cell>
          <cell r="T239">
            <v>0.32676909507837754</v>
          </cell>
          <cell r="W239">
            <v>0.32676909507837754</v>
          </cell>
          <cell r="X239">
            <v>2.4102212522955586</v>
          </cell>
          <cell r="AA239">
            <v>2.4102212522955586</v>
          </cell>
          <cell r="AB239">
            <v>3.9861466873357041</v>
          </cell>
          <cell r="AC239">
            <v>0</v>
          </cell>
          <cell r="AD239">
            <v>0</v>
          </cell>
          <cell r="AE239">
            <v>3.9861466873357041</v>
          </cell>
          <cell r="AF239">
            <v>29.897099476480459</v>
          </cell>
          <cell r="AI239">
            <v>29.897099476480459</v>
          </cell>
        </row>
        <row r="240">
          <cell r="E240">
            <v>71</v>
          </cell>
          <cell r="F240" t="str">
            <v>ACT</v>
          </cell>
          <cell r="G240">
            <v>0.18106525480033178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877.54</v>
          </cell>
          <cell r="N240" t="str">
            <v>LedgerSource</v>
          </cell>
          <cell r="O240">
            <v>877.54</v>
          </cell>
          <cell r="P240">
            <v>0</v>
          </cell>
          <cell r="S240">
            <v>0</v>
          </cell>
          <cell r="T240">
            <v>0</v>
          </cell>
          <cell r="W240">
            <v>0</v>
          </cell>
          <cell r="X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I240">
            <v>0</v>
          </cell>
        </row>
        <row r="241">
          <cell r="E241">
            <v>76</v>
          </cell>
          <cell r="F241" t="str">
            <v>DH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S241">
            <v>0</v>
          </cell>
          <cell r="T241">
            <v>0</v>
          </cell>
          <cell r="W241">
            <v>0</v>
          </cell>
          <cell r="X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I241">
            <v>0</v>
          </cell>
        </row>
        <row r="242">
          <cell r="E242">
            <v>80</v>
          </cell>
          <cell r="F242" t="str">
            <v>CUST</v>
          </cell>
          <cell r="G242">
            <v>0.16830875636173823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3732.1216494845357</v>
          </cell>
          <cell r="O242">
            <v>3732.1216494845357</v>
          </cell>
          <cell r="P242">
            <v>110.29432989690721</v>
          </cell>
          <cell r="S242">
            <v>110.29432989690721</v>
          </cell>
          <cell r="T242">
            <v>0</v>
          </cell>
          <cell r="W242">
            <v>0</v>
          </cell>
          <cell r="X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2.2356958762886601</v>
          </cell>
          <cell r="AI242">
            <v>2.2356958762886601</v>
          </cell>
        </row>
        <row r="243">
          <cell r="E243">
            <v>91</v>
          </cell>
          <cell r="F243" t="str">
            <v>ACT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O243">
            <v>0</v>
          </cell>
          <cell r="P243">
            <v>0</v>
          </cell>
          <cell r="S243">
            <v>0</v>
          </cell>
          <cell r="T243">
            <v>0</v>
          </cell>
          <cell r="W243">
            <v>0</v>
          </cell>
          <cell r="X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I243">
            <v>0</v>
          </cell>
        </row>
        <row r="244">
          <cell r="E244">
            <v>91</v>
          </cell>
          <cell r="F244" t="str">
            <v>ACT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O244">
            <v>0</v>
          </cell>
          <cell r="P244">
            <v>0</v>
          </cell>
          <cell r="S244">
            <v>0</v>
          </cell>
          <cell r="T244">
            <v>0</v>
          </cell>
          <cell r="W244">
            <v>0</v>
          </cell>
          <cell r="X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I244">
            <v>0</v>
          </cell>
        </row>
        <row r="245">
          <cell r="E245">
            <v>77</v>
          </cell>
          <cell r="F245" t="str">
            <v>ACT</v>
          </cell>
          <cell r="G245">
            <v>5.3629611088429799E-2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2606.8201291311166</v>
          </cell>
          <cell r="N245" t="str">
            <v>Mult Co Tax</v>
          </cell>
          <cell r="O245">
            <v>2606.8201291311166</v>
          </cell>
          <cell r="P245">
            <v>0</v>
          </cell>
          <cell r="Q245">
            <v>964.24900143612444</v>
          </cell>
          <cell r="R245" t="str">
            <v>Mult Co Tax</v>
          </cell>
          <cell r="S245">
            <v>964.24900143612444</v>
          </cell>
          <cell r="T245">
            <v>0</v>
          </cell>
          <cell r="W245">
            <v>0</v>
          </cell>
          <cell r="X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183.00364562284466</v>
          </cell>
          <cell r="AH245" t="str">
            <v>Mult Co Tax</v>
          </cell>
          <cell r="AI245">
            <v>183.00364562284466</v>
          </cell>
        </row>
        <row r="246">
          <cell r="E246">
            <v>84</v>
          </cell>
          <cell r="F246" t="str">
            <v>CUST</v>
          </cell>
          <cell r="G246">
            <v>0.16830875636173823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13648.626616207752</v>
          </cell>
          <cell r="O246">
            <v>13648.626616207752</v>
          </cell>
          <cell r="P246">
            <v>403.35398146939843</v>
          </cell>
          <cell r="S246">
            <v>403.35398146939843</v>
          </cell>
          <cell r="T246">
            <v>0</v>
          </cell>
          <cell r="W246">
            <v>0</v>
          </cell>
          <cell r="X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8.176094218974292</v>
          </cell>
          <cell r="AI246">
            <v>8.176094218974292</v>
          </cell>
        </row>
        <row r="247">
          <cell r="E247">
            <v>84</v>
          </cell>
          <cell r="F247" t="str">
            <v>CUST</v>
          </cell>
          <cell r="G247">
            <v>0.1683087563617382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271.01070076993346</v>
          </cell>
          <cell r="O247">
            <v>271.01070076993346</v>
          </cell>
          <cell r="P247">
            <v>8.0091021793031452</v>
          </cell>
          <cell r="S247">
            <v>8.0091021793031452</v>
          </cell>
          <cell r="T247">
            <v>0</v>
          </cell>
          <cell r="W247">
            <v>0</v>
          </cell>
          <cell r="X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0.16234666579668539</v>
          </cell>
          <cell r="AI247">
            <v>0.16234666579668539</v>
          </cell>
        </row>
        <row r="248">
          <cell r="E248">
            <v>84</v>
          </cell>
          <cell r="F248" t="str">
            <v>CUST</v>
          </cell>
          <cell r="G248">
            <v>0.16830875636173823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650.18224194179822</v>
          </cell>
          <cell r="O248">
            <v>650.18224194179822</v>
          </cell>
          <cell r="P248">
            <v>19.214650920005219</v>
          </cell>
          <cell r="S248">
            <v>19.214650920005219</v>
          </cell>
          <cell r="T248">
            <v>0</v>
          </cell>
          <cell r="W248">
            <v>0</v>
          </cell>
          <cell r="X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0.38948616729740315</v>
          </cell>
          <cell r="AI248">
            <v>0.38948616729740315</v>
          </cell>
        </row>
        <row r="249">
          <cell r="E249">
            <v>89</v>
          </cell>
          <cell r="F249" t="str">
            <v>ACT</v>
          </cell>
          <cell r="G249">
            <v>5.8968756281498613E-2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1610.7677407759197</v>
          </cell>
          <cell r="O249">
            <v>1610.7677407759197</v>
          </cell>
          <cell r="P249">
            <v>0</v>
          </cell>
          <cell r="Q249">
            <v>543.60869987850617</v>
          </cell>
          <cell r="S249">
            <v>543.60869987850617</v>
          </cell>
          <cell r="T249">
            <v>0</v>
          </cell>
          <cell r="W249">
            <v>0</v>
          </cell>
          <cell r="X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110.40355934557408</v>
          </cell>
          <cell r="AI249">
            <v>110.40355934557408</v>
          </cell>
        </row>
        <row r="250">
          <cell r="E250">
            <v>89</v>
          </cell>
          <cell r="F250" t="str">
            <v>ACT</v>
          </cell>
          <cell r="G250">
            <v>5.8968756281498627E-2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763.68707974869699</v>
          </cell>
          <cell r="N250">
            <v>0</v>
          </cell>
          <cell r="O250">
            <v>763.68707974869699</v>
          </cell>
          <cell r="P250">
            <v>0</v>
          </cell>
          <cell r="Q250">
            <v>257.73234093713756</v>
          </cell>
          <cell r="S250">
            <v>257.73234093713756</v>
          </cell>
          <cell r="T250">
            <v>0</v>
          </cell>
          <cell r="U250">
            <v>0</v>
          </cell>
          <cell r="W250">
            <v>0</v>
          </cell>
          <cell r="X250">
            <v>0</v>
          </cell>
          <cell r="Y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52.343841819099758</v>
          </cell>
          <cell r="AI250">
            <v>52.343841819099758</v>
          </cell>
        </row>
        <row r="251">
          <cell r="E251">
            <v>86</v>
          </cell>
          <cell r="F251" t="str">
            <v>REV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O251">
            <v>0</v>
          </cell>
          <cell r="P251">
            <v>0</v>
          </cell>
          <cell r="S251">
            <v>0</v>
          </cell>
          <cell r="T251">
            <v>0</v>
          </cell>
          <cell r="W251">
            <v>0</v>
          </cell>
          <cell r="X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I251">
            <v>0</v>
          </cell>
        </row>
        <row r="252">
          <cell r="E252">
            <v>86</v>
          </cell>
          <cell r="F252" t="str">
            <v>REV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O252">
            <v>0</v>
          </cell>
          <cell r="P252">
            <v>0</v>
          </cell>
          <cell r="S252">
            <v>0</v>
          </cell>
          <cell r="T252">
            <v>0</v>
          </cell>
          <cell r="W252">
            <v>0</v>
          </cell>
          <cell r="X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I252">
            <v>0</v>
          </cell>
        </row>
        <row r="253">
          <cell r="E253">
            <v>86</v>
          </cell>
          <cell r="F253" t="str">
            <v>CUST</v>
          </cell>
          <cell r="G253">
            <v>0.1683087563617382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13.560746443951453</v>
          </cell>
          <cell r="O253">
            <v>13.560746443951453</v>
          </cell>
          <cell r="P253">
            <v>0.40075688372699991</v>
          </cell>
          <cell r="S253">
            <v>0.40075688372699991</v>
          </cell>
          <cell r="T253">
            <v>0</v>
          </cell>
          <cell r="W253">
            <v>0</v>
          </cell>
          <cell r="X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8.1234503458175664E-3</v>
          </cell>
          <cell r="AI253">
            <v>8.1234503458175664E-3</v>
          </cell>
        </row>
        <row r="254">
          <cell r="E254">
            <v>84</v>
          </cell>
          <cell r="F254" t="str">
            <v>CUST</v>
          </cell>
          <cell r="G254">
            <v>0.1683087563617382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3321.0660159206573</v>
          </cell>
          <cell r="O254">
            <v>3321.0660159206573</v>
          </cell>
          <cell r="P254">
            <v>98.14651963982773</v>
          </cell>
          <cell r="S254">
            <v>98.14651963982773</v>
          </cell>
          <cell r="T254">
            <v>0</v>
          </cell>
          <cell r="W254">
            <v>0</v>
          </cell>
          <cell r="X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1.9894564791856975</v>
          </cell>
          <cell r="AI254">
            <v>1.9894564791856975</v>
          </cell>
        </row>
        <row r="255">
          <cell r="E255">
            <v>72</v>
          </cell>
          <cell r="F255" t="str">
            <v>DH</v>
          </cell>
          <cell r="G255">
            <v>0.11021083809358595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16.819377430822421</v>
          </cell>
          <cell r="O255">
            <v>16.819377430822421</v>
          </cell>
          <cell r="P255">
            <v>7.4019027483458846</v>
          </cell>
          <cell r="S255">
            <v>7.4019027483458846</v>
          </cell>
          <cell r="T255">
            <v>14.668075746903906</v>
          </cell>
          <cell r="W255">
            <v>14.668075746903906</v>
          </cell>
          <cell r="X255">
            <v>6.4348731576087745</v>
          </cell>
          <cell r="AA255">
            <v>6.4348731576087745</v>
          </cell>
          <cell r="AB255">
            <v>13.802252874299077</v>
          </cell>
          <cell r="AC255">
            <v>0</v>
          </cell>
          <cell r="AD255">
            <v>0</v>
          </cell>
          <cell r="AE255">
            <v>13.802252874299077</v>
          </cell>
          <cell r="AF255">
            <v>3.0103885591836903</v>
          </cell>
          <cell r="AI255">
            <v>3.0103885591836903</v>
          </cell>
        </row>
        <row r="256">
          <cell r="E256">
            <v>76</v>
          </cell>
          <cell r="F256" t="str">
            <v>DH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O256">
            <v>0</v>
          </cell>
          <cell r="P256">
            <v>0</v>
          </cell>
          <cell r="S256">
            <v>0</v>
          </cell>
          <cell r="T256">
            <v>0</v>
          </cell>
          <cell r="W256">
            <v>0</v>
          </cell>
          <cell r="X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I256">
            <v>0</v>
          </cell>
        </row>
        <row r="257">
          <cell r="E257">
            <v>62</v>
          </cell>
          <cell r="F257" t="str">
            <v>CUST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O257">
            <v>0</v>
          </cell>
          <cell r="P257">
            <v>0</v>
          </cell>
          <cell r="S257">
            <v>0</v>
          </cell>
          <cell r="T257">
            <v>0</v>
          </cell>
          <cell r="W257">
            <v>0</v>
          </cell>
          <cell r="X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I257">
            <v>0</v>
          </cell>
        </row>
        <row r="258">
          <cell r="E258">
            <v>93</v>
          </cell>
          <cell r="F258" t="str">
            <v>DH</v>
          </cell>
          <cell r="G258">
            <v>0.11021083809358592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12916.824683951092</v>
          </cell>
          <cell r="O258">
            <v>12916.824683951092</v>
          </cell>
          <cell r="P258">
            <v>5684.4601128238392</v>
          </cell>
          <cell r="S258">
            <v>5684.4601128238392</v>
          </cell>
          <cell r="T258">
            <v>11264.683467205385</v>
          </cell>
          <cell r="W258">
            <v>11264.683467205385</v>
          </cell>
          <cell r="X258">
            <v>4941.8076728557644</v>
          </cell>
          <cell r="AA258">
            <v>4941.8076728557644</v>
          </cell>
          <cell r="AB258">
            <v>10599.755035770297</v>
          </cell>
          <cell r="AC258">
            <v>0</v>
          </cell>
          <cell r="AD258">
            <v>0</v>
          </cell>
          <cell r="AE258">
            <v>10599.755035770297</v>
          </cell>
          <cell r="AF258">
            <v>2311.8965853212617</v>
          </cell>
          <cell r="AI258">
            <v>2311.8965853212617</v>
          </cell>
        </row>
        <row r="259">
          <cell r="E259">
            <v>93</v>
          </cell>
          <cell r="F259" t="str">
            <v>REV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O259">
            <v>0</v>
          </cell>
          <cell r="P259">
            <v>0</v>
          </cell>
          <cell r="S259">
            <v>0</v>
          </cell>
          <cell r="T259">
            <v>0</v>
          </cell>
          <cell r="W259">
            <v>0</v>
          </cell>
          <cell r="X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I259">
            <v>0</v>
          </cell>
        </row>
        <row r="260">
          <cell r="E260">
            <v>93</v>
          </cell>
          <cell r="F260" t="str">
            <v>DH</v>
          </cell>
          <cell r="G260">
            <v>0.11021083809358596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-2866.5114842802591</v>
          </cell>
          <cell r="O260">
            <v>-2866.5114842802591</v>
          </cell>
          <cell r="P260">
            <v>-1261.4996792197917</v>
          </cell>
          <cell r="S260">
            <v>-1261.4996792197917</v>
          </cell>
          <cell r="T260">
            <v>-2499.8670583217199</v>
          </cell>
          <cell r="W260">
            <v>-2499.8670583217199</v>
          </cell>
          <cell r="X260">
            <v>-1096.6896891421018</v>
          </cell>
          <cell r="AA260">
            <v>-1096.6896891421018</v>
          </cell>
          <cell r="AB260">
            <v>-2352.3056388885575</v>
          </cell>
          <cell r="AC260">
            <v>0</v>
          </cell>
          <cell r="AD260">
            <v>0</v>
          </cell>
          <cell r="AE260">
            <v>-2352.3056388885575</v>
          </cell>
          <cell r="AF260">
            <v>-513.05783537696618</v>
          </cell>
          <cell r="AI260">
            <v>-513.05783537696618</v>
          </cell>
        </row>
        <row r="261">
          <cell r="E261">
            <v>0</v>
          </cell>
          <cell r="F261">
            <v>0</v>
          </cell>
          <cell r="G261">
            <v>0.11167423884376183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573888.75266681588</v>
          </cell>
          <cell r="M261">
            <v>480530.501069572</v>
          </cell>
          <cell r="N261">
            <v>0</v>
          </cell>
          <cell r="O261">
            <v>1054419.2537363875</v>
          </cell>
          <cell r="P261">
            <v>177431.8162779196</v>
          </cell>
          <cell r="Q261">
            <v>329018.14235054923</v>
          </cell>
          <cell r="R261">
            <v>0</v>
          </cell>
          <cell r="S261">
            <v>506449.95862846845</v>
          </cell>
          <cell r="T261">
            <v>310046.24167260336</v>
          </cell>
          <cell r="U261">
            <v>12023.0091655457</v>
          </cell>
          <cell r="V261">
            <v>0</v>
          </cell>
          <cell r="W261">
            <v>322069.25083814905</v>
          </cell>
          <cell r="X261">
            <v>119697.68546582865</v>
          </cell>
          <cell r="Y261">
            <v>9995.8199366559293</v>
          </cell>
          <cell r="Z261">
            <v>0</v>
          </cell>
          <cell r="AA261">
            <v>129693.50540248457</v>
          </cell>
          <cell r="AB261">
            <v>250249.72314694535</v>
          </cell>
          <cell r="AC261">
            <v>76903.269461026081</v>
          </cell>
          <cell r="AD261">
            <v>0</v>
          </cell>
          <cell r="AE261">
            <v>327152.99260797136</v>
          </cell>
          <cell r="AF261">
            <v>61100.888366053172</v>
          </cell>
          <cell r="AG261">
            <v>82145.490673638415</v>
          </cell>
          <cell r="AH261">
            <v>0</v>
          </cell>
          <cell r="AI261">
            <v>143246.37903969144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DownRanges"/>
      <sheetName val="StatEntry_Trend"/>
      <sheetName val="StatEntry_Detail"/>
      <sheetName val="StatEntry_Reclass_LOB_Sbst"/>
      <sheetName val="ChangeHistory"/>
      <sheetName val="Stat Lookup"/>
    </sheetNames>
    <sheetDataSet>
      <sheetData sheetId="0">
        <row r="5">
          <cell r="B5" t="str">
            <v>Can_Commercial</v>
          </cell>
          <cell r="D5" t="str">
            <v>Act</v>
          </cell>
        </row>
        <row r="6">
          <cell r="B6" t="str">
            <v>Can_Commercial Recycling</v>
          </cell>
          <cell r="D6" t="str">
            <v>Bud</v>
          </cell>
        </row>
        <row r="7">
          <cell r="B7" t="str">
            <v>Can_Landfill</v>
          </cell>
          <cell r="D7" t="str">
            <v>Proj</v>
          </cell>
        </row>
        <row r="8">
          <cell r="B8" t="str">
            <v>Can_Landfill Gas</v>
          </cell>
        </row>
        <row r="9">
          <cell r="B9" t="str">
            <v>Can_MRF</v>
          </cell>
        </row>
        <row r="10">
          <cell r="B10" t="str">
            <v>Can_Other</v>
          </cell>
        </row>
        <row r="11">
          <cell r="B11" t="str">
            <v>Can_Residential</v>
          </cell>
        </row>
        <row r="12">
          <cell r="B12" t="str">
            <v>Can_Residential Recycling</v>
          </cell>
        </row>
        <row r="13">
          <cell r="B13" t="str">
            <v>Can_Roll Off</v>
          </cell>
        </row>
        <row r="14">
          <cell r="B14" t="str">
            <v>Can_Transfer Station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/>
      <sheetData sheetId="1" refreshError="1">
        <row r="9">
          <cell r="L9">
            <v>11501</v>
          </cell>
        </row>
        <row r="10">
          <cell r="L10" t="str">
            <v>11501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009 BS"/>
      <sheetName val="2010 BS"/>
      <sheetName val="Combined BS"/>
      <sheetName val="2009 IS"/>
      <sheetName val="2010 IS"/>
      <sheetName val="Combined 12 mo IS"/>
      <sheetName val="Consolidated IS 2009 2010"/>
      <sheetName val="Consolidated IS - IRMGARD"/>
      <sheetName val="Pro forma "/>
      <sheetName val="Pro forma-Line of Service"/>
      <sheetName val="Restatements"/>
      <sheetName val="Proforma Adjusts"/>
      <sheetName val="2009 Price Out (REG)"/>
      <sheetName val="GL Recon"/>
      <sheetName val="Customer Count Summary"/>
      <sheetName val="2009 Payroll"/>
      <sheetName val="2010 Payroll"/>
      <sheetName val="2009,2010 Depr Summary"/>
      <sheetName val="Time Study"/>
      <sheetName val="2009 Insurance"/>
      <sheetName val="2010 Insurance"/>
      <sheetName val="2009 Disposal"/>
      <sheetName val="2010 Disposal"/>
      <sheetName val="2009 Fuel"/>
      <sheetName val="2009 Depr Summary"/>
      <sheetName val="2009 Trks"/>
      <sheetName val="2009 Cont, DB"/>
      <sheetName val="2009 Serv, Shop"/>
      <sheetName val="2009 Office"/>
      <sheetName val="2009 Leasehold"/>
      <sheetName val="2010 Fuel"/>
      <sheetName val="2010 Deprec Summary"/>
      <sheetName val="2010 Trks"/>
      <sheetName val="2010 Cont, DB"/>
      <sheetName val="2010 Serv, Shop"/>
      <sheetName val="2010 Office"/>
      <sheetName val="2010 Leasehold"/>
      <sheetName val="Region Allocation (2)"/>
      <sheetName val="LG-Total Company before DF"/>
      <sheetName val="LG-Packer Rts before DF"/>
      <sheetName val="LG-RO Rts before DF"/>
      <sheetName val="LG-Total Company"/>
      <sheetName val="LG-Packer Rts"/>
      <sheetName val="LG-RO Rts"/>
      <sheetName val="LG-Recycl"/>
      <sheetName val="Scenarios"/>
      <sheetName val="Scenarios (2)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41429.11</v>
          </cell>
          <cell r="F14">
            <v>39826.22</v>
          </cell>
          <cell r="G14">
            <v>49022.75</v>
          </cell>
          <cell r="H14">
            <v>45137.86</v>
          </cell>
          <cell r="I14">
            <v>48263.81</v>
          </cell>
          <cell r="J14">
            <v>55314.5</v>
          </cell>
          <cell r="K14">
            <v>60046.02</v>
          </cell>
          <cell r="L14">
            <v>64582.7</v>
          </cell>
          <cell r="M14">
            <v>55932.07</v>
          </cell>
          <cell r="N14">
            <v>50932.34</v>
          </cell>
          <cell r="O14">
            <v>38587.67</v>
          </cell>
          <cell r="P14">
            <v>43420.76</v>
          </cell>
          <cell r="Q14">
            <v>592495.81000000006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93946.63</v>
          </cell>
          <cell r="F19">
            <v>91101.8</v>
          </cell>
          <cell r="G19">
            <v>108743.12</v>
          </cell>
          <cell r="H19">
            <v>100411.54</v>
          </cell>
          <cell r="I19">
            <v>109421.85</v>
          </cell>
          <cell r="J19">
            <v>119111.11</v>
          </cell>
          <cell r="K19">
            <v>114939.05</v>
          </cell>
          <cell r="L19">
            <v>123201.29</v>
          </cell>
          <cell r="M19">
            <v>128616.56</v>
          </cell>
          <cell r="N19">
            <v>103849.76</v>
          </cell>
          <cell r="O19">
            <v>87162.7</v>
          </cell>
          <cell r="P19">
            <v>101585.44</v>
          </cell>
          <cell r="Q19">
            <v>1282090.8499999999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31010</v>
          </cell>
          <cell r="B22" t="str">
            <v>Hauling Revenue - Roll Off Extras</v>
          </cell>
          <cell r="E22">
            <v>16354.41</v>
          </cell>
          <cell r="F22">
            <v>16430.849999999999</v>
          </cell>
          <cell r="G22">
            <v>18226.63</v>
          </cell>
          <cell r="H22">
            <v>17972.400000000001</v>
          </cell>
          <cell r="I22">
            <v>18790.919999999998</v>
          </cell>
          <cell r="J22">
            <v>19705.3</v>
          </cell>
          <cell r="K22">
            <v>21354.080000000002</v>
          </cell>
          <cell r="L22">
            <v>22365.29</v>
          </cell>
          <cell r="M22">
            <v>20804.36</v>
          </cell>
          <cell r="N22">
            <v>18374.21</v>
          </cell>
          <cell r="O22">
            <v>17346.11</v>
          </cell>
          <cell r="P22">
            <v>15627.2</v>
          </cell>
          <cell r="Q22">
            <v>223351.76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754535.74</v>
          </cell>
          <cell r="F26">
            <v>750848.79</v>
          </cell>
          <cell r="G26">
            <v>751484.07</v>
          </cell>
          <cell r="H26">
            <v>759461.88</v>
          </cell>
          <cell r="I26">
            <v>756344.84</v>
          </cell>
          <cell r="J26">
            <v>762351.19</v>
          </cell>
          <cell r="K26">
            <v>763571.04</v>
          </cell>
          <cell r="L26">
            <v>762014.08</v>
          </cell>
          <cell r="M26">
            <v>763381.19</v>
          </cell>
          <cell r="N26">
            <v>760410.82</v>
          </cell>
          <cell r="O26">
            <v>760222.53</v>
          </cell>
          <cell r="P26">
            <v>757663.07</v>
          </cell>
          <cell r="Q26">
            <v>9102289.2400000002</v>
          </cell>
        </row>
        <row r="27">
          <cell r="A27">
            <v>32001</v>
          </cell>
          <cell r="B27" t="str">
            <v>Hauling Revenue - Residential MSW Extras</v>
          </cell>
          <cell r="E27">
            <v>48676.93</v>
          </cell>
          <cell r="F27">
            <v>46005.81</v>
          </cell>
          <cell r="G27">
            <v>44057.39</v>
          </cell>
          <cell r="H27">
            <v>54145.79</v>
          </cell>
          <cell r="I27">
            <v>47089.22</v>
          </cell>
          <cell r="J27">
            <v>62711.39</v>
          </cell>
          <cell r="K27">
            <v>60222.84</v>
          </cell>
          <cell r="L27">
            <v>63321.38</v>
          </cell>
          <cell r="M27">
            <v>48663.92</v>
          </cell>
          <cell r="N27">
            <v>45750.71</v>
          </cell>
          <cell r="O27">
            <v>44578.41</v>
          </cell>
          <cell r="P27">
            <v>66011.64</v>
          </cell>
          <cell r="Q27">
            <v>631235.43000000005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414760.73</v>
          </cell>
          <cell r="F41">
            <v>412841.01</v>
          </cell>
          <cell r="G41">
            <v>416757.93</v>
          </cell>
          <cell r="H41">
            <v>417298.76</v>
          </cell>
          <cell r="I41">
            <v>417121.97</v>
          </cell>
          <cell r="J41">
            <v>421939.51</v>
          </cell>
          <cell r="K41">
            <v>420917.49</v>
          </cell>
          <cell r="L41">
            <v>425821.47</v>
          </cell>
          <cell r="M41">
            <v>424192</v>
          </cell>
          <cell r="N41">
            <v>415412.9</v>
          </cell>
          <cell r="O41">
            <v>413023.47</v>
          </cell>
          <cell r="P41">
            <v>411406.25</v>
          </cell>
          <cell r="Q41">
            <v>5011493.49</v>
          </cell>
        </row>
        <row r="42">
          <cell r="A42">
            <v>33001</v>
          </cell>
          <cell r="B42" t="str">
            <v>Hauling Revenue - Commercial FEL Extras</v>
          </cell>
          <cell r="E42">
            <v>16369.94</v>
          </cell>
          <cell r="F42">
            <v>15223.46</v>
          </cell>
          <cell r="G42">
            <v>18054.59</v>
          </cell>
          <cell r="H42">
            <v>17483.330000000002</v>
          </cell>
          <cell r="I42">
            <v>19168.46</v>
          </cell>
          <cell r="J42">
            <v>18357.68</v>
          </cell>
          <cell r="K42">
            <v>21453.19</v>
          </cell>
          <cell r="L42">
            <v>22591.22</v>
          </cell>
          <cell r="M42">
            <v>16352.74</v>
          </cell>
          <cell r="N42">
            <v>17430.650000000001</v>
          </cell>
          <cell r="O42">
            <v>16278.67</v>
          </cell>
          <cell r="P42">
            <v>16972.88</v>
          </cell>
          <cell r="Q42">
            <v>215736.81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1386073.49</v>
          </cell>
          <cell r="F61">
            <v>1372277.94</v>
          </cell>
          <cell r="G61">
            <v>1406346.48</v>
          </cell>
          <cell r="H61">
            <v>1411911.56</v>
          </cell>
          <cell r="I61">
            <v>1416201.0699999998</v>
          </cell>
          <cell r="J61">
            <v>1459490.68</v>
          </cell>
          <cell r="K61">
            <v>1462503.71</v>
          </cell>
          <cell r="L61">
            <v>1483897.43</v>
          </cell>
          <cell r="M61">
            <v>1457942.84</v>
          </cell>
          <cell r="N61">
            <v>1412161.3899999997</v>
          </cell>
          <cell r="O61">
            <v>1377199.56</v>
          </cell>
          <cell r="P61">
            <v>1412687.2399999998</v>
          </cell>
          <cell r="Q61">
            <v>17058693.389999997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3459.12</v>
          </cell>
          <cell r="F152">
            <v>7799.57</v>
          </cell>
          <cell r="G152">
            <v>2100.42</v>
          </cell>
          <cell r="H152">
            <v>7267.51</v>
          </cell>
          <cell r="I152">
            <v>3376.39</v>
          </cell>
          <cell r="J152">
            <v>7176.57</v>
          </cell>
          <cell r="K152">
            <v>3493.22</v>
          </cell>
          <cell r="L152">
            <v>8060.32</v>
          </cell>
          <cell r="M152">
            <v>2594</v>
          </cell>
          <cell r="N152">
            <v>7784.1</v>
          </cell>
          <cell r="O152">
            <v>6369.79</v>
          </cell>
          <cell r="P152">
            <v>9281.82</v>
          </cell>
          <cell r="Q152">
            <v>68762.829999999987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3459.12</v>
          </cell>
          <cell r="F154">
            <v>7799.57</v>
          </cell>
          <cell r="G154">
            <v>2100.42</v>
          </cell>
          <cell r="H154">
            <v>7267.51</v>
          </cell>
          <cell r="I154">
            <v>3376.39</v>
          </cell>
          <cell r="J154">
            <v>7176.57</v>
          </cell>
          <cell r="K154">
            <v>3493.22</v>
          </cell>
          <cell r="L154">
            <v>8060.32</v>
          </cell>
          <cell r="M154">
            <v>2594</v>
          </cell>
          <cell r="N154">
            <v>7784.1</v>
          </cell>
          <cell r="O154">
            <v>6369.79</v>
          </cell>
          <cell r="P154">
            <v>9281.82</v>
          </cell>
          <cell r="Q154">
            <v>68762.829999999987</v>
          </cell>
        </row>
        <row r="156">
          <cell r="A156" t="str">
            <v>Total Revenue</v>
          </cell>
          <cell r="E156">
            <v>1389532.61</v>
          </cell>
          <cell r="F156">
            <v>1380077.51</v>
          </cell>
          <cell r="G156">
            <v>1408446.9</v>
          </cell>
          <cell r="H156">
            <v>1419179.07</v>
          </cell>
          <cell r="I156">
            <v>1419577.4599999997</v>
          </cell>
          <cell r="J156">
            <v>1466667.25</v>
          </cell>
          <cell r="K156">
            <v>1465996.93</v>
          </cell>
          <cell r="L156">
            <v>1491957.75</v>
          </cell>
          <cell r="M156">
            <v>1460536.84</v>
          </cell>
          <cell r="N156">
            <v>1419945.4899999998</v>
          </cell>
          <cell r="O156">
            <v>1383569.35</v>
          </cell>
          <cell r="P156">
            <v>1421969.0599999998</v>
          </cell>
          <cell r="Q156">
            <v>17127456.219999995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</row>
        <row r="161">
          <cell r="A161">
            <v>40109</v>
          </cell>
          <cell r="B161" t="str">
            <v>Disposal Landfill Intercompany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</row>
        <row r="166">
          <cell r="A166">
            <v>40139</v>
          </cell>
          <cell r="B166" t="str">
            <v>Disposal Transfer Intercompany</v>
          </cell>
          <cell r="E166">
            <v>522940.33</v>
          </cell>
          <cell r="F166">
            <v>473522.39</v>
          </cell>
          <cell r="G166">
            <v>554204.89</v>
          </cell>
          <cell r="H166">
            <v>538277.64</v>
          </cell>
          <cell r="I166">
            <v>535071.71</v>
          </cell>
          <cell r="J166">
            <v>582693.4</v>
          </cell>
          <cell r="K166">
            <v>571614.11</v>
          </cell>
          <cell r="L166">
            <v>571380.55000000005</v>
          </cell>
          <cell r="M166">
            <v>569779.74</v>
          </cell>
          <cell r="N166">
            <v>537814.68999999994</v>
          </cell>
          <cell r="O166">
            <v>530807.82999999996</v>
          </cell>
          <cell r="P166">
            <v>576009.71</v>
          </cell>
          <cell r="Q166">
            <v>6564116.9899999993</v>
          </cell>
        </row>
        <row r="167">
          <cell r="A167" t="str">
            <v>Total Disposal</v>
          </cell>
          <cell r="E167">
            <v>522940.33</v>
          </cell>
          <cell r="F167">
            <v>473522.39</v>
          </cell>
          <cell r="G167">
            <v>554204.89</v>
          </cell>
          <cell r="H167">
            <v>538277.64</v>
          </cell>
          <cell r="I167">
            <v>535071.71</v>
          </cell>
          <cell r="J167">
            <v>582693.4</v>
          </cell>
          <cell r="K167">
            <v>571614.11</v>
          </cell>
          <cell r="L167">
            <v>571380.55000000005</v>
          </cell>
          <cell r="M167">
            <v>569779.74</v>
          </cell>
          <cell r="N167">
            <v>537814.68999999994</v>
          </cell>
          <cell r="O167">
            <v>530807.82999999996</v>
          </cell>
          <cell r="P167">
            <v>576009.71</v>
          </cell>
          <cell r="Q167">
            <v>6564116.9899999993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A184">
            <v>43001</v>
          </cell>
          <cell r="B184" t="str">
            <v>Taxes and Pass Thru Fees</v>
          </cell>
          <cell r="E184">
            <v>21087.73</v>
          </cell>
          <cell r="F184">
            <v>20959.080000000002</v>
          </cell>
          <cell r="G184">
            <v>21310.05</v>
          </cell>
          <cell r="H184">
            <v>15944.56</v>
          </cell>
          <cell r="I184">
            <v>23292.27</v>
          </cell>
          <cell r="J184">
            <v>26639.14</v>
          </cell>
          <cell r="K184">
            <v>26629.39</v>
          </cell>
          <cell r="L184">
            <v>27074.49</v>
          </cell>
          <cell r="M184">
            <v>26539.13</v>
          </cell>
          <cell r="N184">
            <v>25799.21</v>
          </cell>
          <cell r="O184">
            <v>25079.16</v>
          </cell>
          <cell r="P184">
            <v>25860.43</v>
          </cell>
          <cell r="Q184">
            <v>286214.64</v>
          </cell>
        </row>
        <row r="185">
          <cell r="A185">
            <v>43002</v>
          </cell>
          <cell r="B185" t="str">
            <v>WUTC Taxes</v>
          </cell>
          <cell r="E185">
            <v>5546.62</v>
          </cell>
          <cell r="F185">
            <v>5496.04</v>
          </cell>
          <cell r="G185">
            <v>5619.91</v>
          </cell>
          <cell r="H185">
            <v>5691.97</v>
          </cell>
          <cell r="I185">
            <v>5646.5</v>
          </cell>
          <cell r="J185">
            <v>5841.42</v>
          </cell>
          <cell r="K185">
            <v>5857.81</v>
          </cell>
          <cell r="L185">
            <v>5948.97</v>
          </cell>
          <cell r="M185">
            <v>5802.43</v>
          </cell>
          <cell r="N185">
            <v>5678.9</v>
          </cell>
          <cell r="O185">
            <v>5511.15</v>
          </cell>
          <cell r="P185">
            <v>5695</v>
          </cell>
          <cell r="Q185">
            <v>68336.72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26634.35</v>
          </cell>
          <cell r="F188">
            <v>26455.120000000003</v>
          </cell>
          <cell r="G188">
            <v>26929.96</v>
          </cell>
          <cell r="H188">
            <v>21636.53</v>
          </cell>
          <cell r="I188">
            <v>28938.77</v>
          </cell>
          <cell r="J188">
            <v>32480.559999999998</v>
          </cell>
          <cell r="K188">
            <v>32487.200000000001</v>
          </cell>
          <cell r="L188">
            <v>33023.46</v>
          </cell>
          <cell r="M188">
            <v>32341.56</v>
          </cell>
          <cell r="N188">
            <v>31478.11</v>
          </cell>
          <cell r="O188">
            <v>30590.309999999998</v>
          </cell>
          <cell r="P188">
            <v>31555.43</v>
          </cell>
          <cell r="Q188">
            <v>354551.36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>
            <v>44169</v>
          </cell>
          <cell r="B199" t="str">
            <v>Cost of Materials - Intercompany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</row>
        <row r="212">
          <cell r="A212" t="str">
            <v>Total Revenue Reductions</v>
          </cell>
          <cell r="E212">
            <v>549574.68000000005</v>
          </cell>
          <cell r="F212">
            <v>499977.51</v>
          </cell>
          <cell r="G212">
            <v>581134.85</v>
          </cell>
          <cell r="H212">
            <v>559914.17000000004</v>
          </cell>
          <cell r="I212">
            <v>564010.48</v>
          </cell>
          <cell r="J212">
            <v>615173.96</v>
          </cell>
          <cell r="K212">
            <v>604101.30999999994</v>
          </cell>
          <cell r="L212">
            <v>604404.01</v>
          </cell>
          <cell r="M212">
            <v>602121.30000000005</v>
          </cell>
          <cell r="N212">
            <v>569292.79999999993</v>
          </cell>
          <cell r="O212">
            <v>561398.1399999999</v>
          </cell>
          <cell r="P212">
            <v>607565.14</v>
          </cell>
          <cell r="Q212">
            <v>6918668.3499999996</v>
          </cell>
        </row>
        <row r="214">
          <cell r="A214" t="str">
            <v>Net Revenue</v>
          </cell>
          <cell r="E214">
            <v>839957.93</v>
          </cell>
          <cell r="F214">
            <v>880100</v>
          </cell>
          <cell r="G214">
            <v>827312.04999999993</v>
          </cell>
          <cell r="H214">
            <v>859264.9</v>
          </cell>
          <cell r="I214">
            <v>855566.97999999975</v>
          </cell>
          <cell r="J214">
            <v>851493.29</v>
          </cell>
          <cell r="K214">
            <v>861895.62</v>
          </cell>
          <cell r="L214">
            <v>887553.74</v>
          </cell>
          <cell r="M214">
            <v>858415.54</v>
          </cell>
          <cell r="N214">
            <v>850652.68999999983</v>
          </cell>
          <cell r="O214">
            <v>822171.2100000002</v>
          </cell>
          <cell r="P214">
            <v>814403.91999999981</v>
          </cell>
          <cell r="Q214">
            <v>10208787.869999995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148506.62</v>
          </cell>
          <cell r="F219">
            <v>147781.52000000002</v>
          </cell>
          <cell r="G219">
            <v>162872.48000000001</v>
          </cell>
          <cell r="H219">
            <v>152426.56</v>
          </cell>
          <cell r="I219">
            <v>133250.6</v>
          </cell>
          <cell r="J219">
            <v>141014.94</v>
          </cell>
          <cell r="K219">
            <v>138800.41999999998</v>
          </cell>
          <cell r="L219">
            <v>144467.28999999998</v>
          </cell>
          <cell r="M219">
            <v>139411.4</v>
          </cell>
          <cell r="N219">
            <v>131255.16</v>
          </cell>
          <cell r="O219">
            <v>135440.33000000002</v>
          </cell>
          <cell r="P219">
            <v>141049.91999999998</v>
          </cell>
          <cell r="Q219">
            <v>1716277.2399999998</v>
          </cell>
        </row>
        <row r="220">
          <cell r="A220">
            <v>50025</v>
          </cell>
          <cell r="B220" t="str">
            <v>Wages O.T.</v>
          </cell>
          <cell r="E220">
            <v>22975.54</v>
          </cell>
          <cell r="F220">
            <v>6810.35</v>
          </cell>
          <cell r="G220">
            <v>14008.81</v>
          </cell>
          <cell r="H220">
            <v>20795.96</v>
          </cell>
          <cell r="I220">
            <v>28625.24</v>
          </cell>
          <cell r="J220">
            <v>22652.750000000004</v>
          </cell>
          <cell r="K220">
            <v>20035.850000000002</v>
          </cell>
          <cell r="L220">
            <v>20754.88</v>
          </cell>
          <cell r="M220">
            <v>29699.32</v>
          </cell>
          <cell r="N220">
            <v>20332.329999999998</v>
          </cell>
          <cell r="O220">
            <v>32459.590000000004</v>
          </cell>
          <cell r="P220">
            <v>20007.580000000002</v>
          </cell>
          <cell r="Q220">
            <v>259158.2</v>
          </cell>
        </row>
        <row r="221">
          <cell r="A221">
            <v>50035</v>
          </cell>
          <cell r="B221" t="str">
            <v>Safety Bonuses</v>
          </cell>
          <cell r="E221">
            <v>3200</v>
          </cell>
          <cell r="F221">
            <v>3200</v>
          </cell>
          <cell r="G221">
            <v>3200</v>
          </cell>
          <cell r="H221">
            <v>3200</v>
          </cell>
          <cell r="I221">
            <v>3950</v>
          </cell>
          <cell r="J221">
            <v>3950</v>
          </cell>
          <cell r="K221">
            <v>3950</v>
          </cell>
          <cell r="L221">
            <v>3950</v>
          </cell>
          <cell r="M221">
            <v>2000</v>
          </cell>
          <cell r="N221">
            <v>2000</v>
          </cell>
          <cell r="O221">
            <v>3200</v>
          </cell>
          <cell r="P221">
            <v>0</v>
          </cell>
          <cell r="Q221">
            <v>35800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1125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1125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>
            <v>50050</v>
          </cell>
          <cell r="B224" t="str">
            <v>Payroll Taxes</v>
          </cell>
          <cell r="E224">
            <v>21085.43</v>
          </cell>
          <cell r="F224">
            <v>16517.190000000002</v>
          </cell>
          <cell r="G224">
            <v>17618.89</v>
          </cell>
          <cell r="H224">
            <v>17201.14</v>
          </cell>
          <cell r="I224">
            <v>16035.320000000002</v>
          </cell>
          <cell r="J224">
            <v>17468.87</v>
          </cell>
          <cell r="K224">
            <v>16392.41</v>
          </cell>
          <cell r="L224">
            <v>16351.01</v>
          </cell>
          <cell r="M224">
            <v>17217.28</v>
          </cell>
          <cell r="N224">
            <v>14701.12</v>
          </cell>
          <cell r="O224">
            <v>17942.59</v>
          </cell>
          <cell r="P224">
            <v>10482.15</v>
          </cell>
          <cell r="Q224">
            <v>199013.4</v>
          </cell>
        </row>
        <row r="225">
          <cell r="A225">
            <v>50060</v>
          </cell>
          <cell r="B225" t="str">
            <v>Group Insurance</v>
          </cell>
          <cell r="E225">
            <v>1330</v>
          </cell>
          <cell r="F225">
            <v>1226</v>
          </cell>
          <cell r="G225">
            <v>729.5</v>
          </cell>
          <cell r="H225">
            <v>1026.5</v>
          </cell>
          <cell r="I225">
            <v>878</v>
          </cell>
          <cell r="J225">
            <v>878</v>
          </cell>
          <cell r="K225">
            <v>878.77</v>
          </cell>
          <cell r="L225">
            <v>826</v>
          </cell>
          <cell r="M225">
            <v>1077.5</v>
          </cell>
          <cell r="N225">
            <v>1826.5</v>
          </cell>
          <cell r="O225">
            <v>1678.77</v>
          </cell>
          <cell r="P225">
            <v>1088.4199999999998</v>
          </cell>
          <cell r="Q225">
            <v>13443.960000000001</v>
          </cell>
        </row>
        <row r="226">
          <cell r="A226">
            <v>50065</v>
          </cell>
          <cell r="B226" t="str">
            <v>Vacation Pay</v>
          </cell>
          <cell r="E226">
            <v>13381.59</v>
          </cell>
          <cell r="F226">
            <v>8706.9500000000007</v>
          </cell>
          <cell r="G226">
            <v>9543.1899999999987</v>
          </cell>
          <cell r="H226">
            <v>7013.4</v>
          </cell>
          <cell r="I226">
            <v>14309.95</v>
          </cell>
          <cell r="J226">
            <v>8179.11</v>
          </cell>
          <cell r="K226">
            <v>14227.68</v>
          </cell>
          <cell r="L226">
            <v>7288.4699999999993</v>
          </cell>
          <cell r="M226">
            <v>15009.16</v>
          </cell>
          <cell r="N226">
            <v>10400.879999999999</v>
          </cell>
          <cell r="O226">
            <v>16702.490000000002</v>
          </cell>
          <cell r="P226">
            <v>14167.710000000001</v>
          </cell>
          <cell r="Q226">
            <v>138930.58000000002</v>
          </cell>
        </row>
        <row r="227">
          <cell r="A227">
            <v>50070</v>
          </cell>
          <cell r="B227" t="str">
            <v>Sick Pay</v>
          </cell>
          <cell r="E227">
            <v>510.84</v>
          </cell>
          <cell r="F227">
            <v>-249.9</v>
          </cell>
          <cell r="G227">
            <v>257.39999999999998</v>
          </cell>
          <cell r="H227">
            <v>14.4</v>
          </cell>
          <cell r="I227">
            <v>0</v>
          </cell>
          <cell r="J227">
            <v>722.88</v>
          </cell>
          <cell r="K227">
            <v>80.319999999999993</v>
          </cell>
          <cell r="L227">
            <v>92</v>
          </cell>
          <cell r="M227">
            <v>0</v>
          </cell>
          <cell r="N227">
            <v>200.8</v>
          </cell>
          <cell r="O227">
            <v>156.4</v>
          </cell>
          <cell r="P227">
            <v>27.6</v>
          </cell>
          <cell r="Q227">
            <v>1812.7399999999998</v>
          </cell>
        </row>
        <row r="228">
          <cell r="A228">
            <v>50086</v>
          </cell>
          <cell r="B228" t="str">
            <v>Safety and Training</v>
          </cell>
          <cell r="E228">
            <v>52.5</v>
          </cell>
          <cell r="F228">
            <v>57.5</v>
          </cell>
          <cell r="G228">
            <v>269.42</v>
          </cell>
          <cell r="H228">
            <v>-147.5</v>
          </cell>
          <cell r="I228">
            <v>423.2</v>
          </cell>
          <cell r="J228">
            <v>0</v>
          </cell>
          <cell r="K228">
            <v>0</v>
          </cell>
          <cell r="L228">
            <v>0</v>
          </cell>
          <cell r="M228">
            <v>1724.48</v>
          </cell>
          <cell r="N228">
            <v>1092.78</v>
          </cell>
          <cell r="O228">
            <v>642.78</v>
          </cell>
          <cell r="P228">
            <v>0</v>
          </cell>
          <cell r="Q228">
            <v>4115.16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0</v>
          </cell>
          <cell r="G229">
            <v>0</v>
          </cell>
          <cell r="H229">
            <v>240</v>
          </cell>
          <cell r="I229">
            <v>120</v>
          </cell>
          <cell r="J229">
            <v>240</v>
          </cell>
          <cell r="K229">
            <v>694</v>
          </cell>
          <cell r="L229">
            <v>180</v>
          </cell>
          <cell r="M229">
            <v>420</v>
          </cell>
          <cell r="N229">
            <v>60</v>
          </cell>
          <cell r="O229">
            <v>360</v>
          </cell>
          <cell r="P229">
            <v>60</v>
          </cell>
          <cell r="Q229">
            <v>2434</v>
          </cell>
        </row>
        <row r="230">
          <cell r="A230">
            <v>50090</v>
          </cell>
          <cell r="B230" t="str">
            <v>Uniforms</v>
          </cell>
          <cell r="E230">
            <v>6868.59</v>
          </cell>
          <cell r="F230">
            <v>9292.77</v>
          </cell>
          <cell r="G230">
            <v>8124.38</v>
          </cell>
          <cell r="H230">
            <v>7694.95</v>
          </cell>
          <cell r="I230">
            <v>4128.24</v>
          </cell>
          <cell r="J230">
            <v>12100.73</v>
          </cell>
          <cell r="K230">
            <v>9167.7900000000009</v>
          </cell>
          <cell r="L230">
            <v>12042.49</v>
          </cell>
          <cell r="M230">
            <v>8237.0400000000009</v>
          </cell>
          <cell r="N230">
            <v>8038.55</v>
          </cell>
          <cell r="O230">
            <v>7814.48</v>
          </cell>
          <cell r="P230">
            <v>9358.16</v>
          </cell>
          <cell r="Q230">
            <v>102868.17000000001</v>
          </cell>
        </row>
        <row r="231">
          <cell r="A231">
            <v>50115</v>
          </cell>
          <cell r="B231" t="str">
            <v>Pension and Profit Sharing</v>
          </cell>
          <cell r="E231">
            <v>20881.310000000001</v>
          </cell>
          <cell r="F231">
            <v>19908.310000000001</v>
          </cell>
          <cell r="G231">
            <v>22571.059999999998</v>
          </cell>
          <cell r="H231">
            <v>20908.93</v>
          </cell>
          <cell r="I231">
            <v>20644.87</v>
          </cell>
          <cell r="J231">
            <v>20431.82</v>
          </cell>
          <cell r="K231">
            <v>19793.68</v>
          </cell>
          <cell r="L231">
            <v>25409.94</v>
          </cell>
          <cell r="M231">
            <v>19345.43</v>
          </cell>
          <cell r="N231">
            <v>18963.18</v>
          </cell>
          <cell r="O231">
            <v>19131.61</v>
          </cell>
          <cell r="P231">
            <v>16610.04</v>
          </cell>
          <cell r="Q231">
            <v>244600.17999999996</v>
          </cell>
        </row>
        <row r="232">
          <cell r="A232">
            <v>50116</v>
          </cell>
          <cell r="B232" t="str">
            <v>Union Benefit Expense</v>
          </cell>
          <cell r="E232">
            <v>55955.6</v>
          </cell>
          <cell r="F232">
            <v>54981.08</v>
          </cell>
          <cell r="G232">
            <v>57124.76</v>
          </cell>
          <cell r="H232">
            <v>59521.61</v>
          </cell>
          <cell r="I232">
            <v>55020.61</v>
          </cell>
          <cell r="J232">
            <v>53907.77</v>
          </cell>
          <cell r="K232">
            <v>51487.79</v>
          </cell>
          <cell r="L232">
            <v>50364.490000000005</v>
          </cell>
          <cell r="M232">
            <v>51135.950000000004</v>
          </cell>
          <cell r="N232">
            <v>51271.57</v>
          </cell>
          <cell r="O232">
            <v>52010.640000000007</v>
          </cell>
          <cell r="P232">
            <v>49943.11</v>
          </cell>
          <cell r="Q232">
            <v>642724.98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294808.01999999996</v>
          </cell>
          <cell r="F240">
            <v>268231.77</v>
          </cell>
          <cell r="G240">
            <v>297444.89</v>
          </cell>
          <cell r="H240">
            <v>289895.94999999995</v>
          </cell>
          <cell r="I240">
            <v>277386.03000000003</v>
          </cell>
          <cell r="J240">
            <v>281546.87</v>
          </cell>
          <cell r="K240">
            <v>275508.70999999996</v>
          </cell>
          <cell r="L240">
            <v>281726.57</v>
          </cell>
          <cell r="M240">
            <v>285277.56</v>
          </cell>
          <cell r="N240">
            <v>260142.86999999997</v>
          </cell>
          <cell r="O240">
            <v>287539.68</v>
          </cell>
          <cell r="P240">
            <v>262794.69</v>
          </cell>
          <cell r="Q240">
            <v>3362303.6100000003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2602.56</v>
          </cell>
          <cell r="F247">
            <v>2531.56</v>
          </cell>
          <cell r="G247">
            <v>2595.5500000000002</v>
          </cell>
          <cell r="H247">
            <v>2489.9299999999998</v>
          </cell>
          <cell r="I247">
            <v>2160.58</v>
          </cell>
          <cell r="J247">
            <v>2256.83</v>
          </cell>
          <cell r="K247">
            <v>2128.83</v>
          </cell>
          <cell r="L247">
            <v>2085.83</v>
          </cell>
          <cell r="M247">
            <v>2085.83</v>
          </cell>
          <cell r="N247">
            <v>2190.83</v>
          </cell>
          <cell r="O247">
            <v>2085.83</v>
          </cell>
          <cell r="P247">
            <v>2550.89</v>
          </cell>
          <cell r="Q247">
            <v>27765.050000000003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2602.56</v>
          </cell>
          <cell r="F251">
            <v>2531.56</v>
          </cell>
          <cell r="G251">
            <v>2595.5500000000002</v>
          </cell>
          <cell r="H251">
            <v>2489.9299999999998</v>
          </cell>
          <cell r="I251">
            <v>2160.58</v>
          </cell>
          <cell r="J251">
            <v>2256.83</v>
          </cell>
          <cell r="K251">
            <v>2128.83</v>
          </cell>
          <cell r="L251">
            <v>2085.83</v>
          </cell>
          <cell r="M251">
            <v>2085.83</v>
          </cell>
          <cell r="N251">
            <v>2190.83</v>
          </cell>
          <cell r="O251">
            <v>2085.83</v>
          </cell>
          <cell r="P251">
            <v>2550.89</v>
          </cell>
          <cell r="Q251">
            <v>27765.050000000003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6209.13</v>
          </cell>
          <cell r="F254">
            <v>5913.46</v>
          </cell>
          <cell r="G254">
            <v>6800.48</v>
          </cell>
          <cell r="H254">
            <v>6504.81</v>
          </cell>
          <cell r="I254">
            <v>6209.13</v>
          </cell>
          <cell r="J254">
            <v>6504.8</v>
          </cell>
          <cell r="K254">
            <v>6504.81</v>
          </cell>
          <cell r="L254">
            <v>6504.81</v>
          </cell>
          <cell r="M254">
            <v>6504.8</v>
          </cell>
          <cell r="N254">
            <v>6209.14</v>
          </cell>
          <cell r="O254">
            <v>6504.8</v>
          </cell>
          <cell r="P254">
            <v>6800.48</v>
          </cell>
          <cell r="Q254">
            <v>77170.649999999994</v>
          </cell>
        </row>
        <row r="255">
          <cell r="A255">
            <v>52020</v>
          </cell>
          <cell r="B255" t="str">
            <v>Wages Regular</v>
          </cell>
          <cell r="E255">
            <v>11640.62</v>
          </cell>
          <cell r="F255">
            <v>14929.71</v>
          </cell>
          <cell r="G255">
            <v>14082.73</v>
          </cell>
          <cell r="H255">
            <v>13654.74</v>
          </cell>
          <cell r="I255">
            <v>14918.37</v>
          </cell>
          <cell r="J255">
            <v>14754.95</v>
          </cell>
          <cell r="K255">
            <v>12181.44</v>
          </cell>
          <cell r="L255">
            <v>11315.17</v>
          </cell>
          <cell r="M255">
            <v>11931.83</v>
          </cell>
          <cell r="N255">
            <v>11946.65</v>
          </cell>
          <cell r="O255">
            <v>12371.33</v>
          </cell>
          <cell r="P255">
            <v>15662.7</v>
          </cell>
          <cell r="Q255">
            <v>159390.24</v>
          </cell>
        </row>
        <row r="256">
          <cell r="A256">
            <v>52025</v>
          </cell>
          <cell r="B256" t="str">
            <v>Wages O.T.</v>
          </cell>
          <cell r="E256">
            <v>2614.52</v>
          </cell>
          <cell r="F256">
            <v>2473.63</v>
          </cell>
          <cell r="G256">
            <v>2117.09</v>
          </cell>
          <cell r="H256">
            <v>2164.7199999999998</v>
          </cell>
          <cell r="I256">
            <v>2848.44</v>
          </cell>
          <cell r="J256">
            <v>3075.19</v>
          </cell>
          <cell r="K256">
            <v>3378.52</v>
          </cell>
          <cell r="L256">
            <v>1747.37</v>
          </cell>
          <cell r="M256">
            <v>2402.91</v>
          </cell>
          <cell r="N256">
            <v>2322.34</v>
          </cell>
          <cell r="O256">
            <v>3755.06</v>
          </cell>
          <cell r="P256">
            <v>2288.11</v>
          </cell>
          <cell r="Q256">
            <v>31187.9</v>
          </cell>
        </row>
        <row r="257">
          <cell r="A257">
            <v>52035</v>
          </cell>
          <cell r="B257" t="str">
            <v>Safety Bonuses</v>
          </cell>
          <cell r="E257">
            <v>833</v>
          </cell>
          <cell r="F257">
            <v>833</v>
          </cell>
          <cell r="G257">
            <v>833</v>
          </cell>
          <cell r="H257">
            <v>833</v>
          </cell>
          <cell r="I257">
            <v>1583</v>
          </cell>
          <cell r="J257">
            <v>1583</v>
          </cell>
          <cell r="K257">
            <v>1583</v>
          </cell>
          <cell r="L257">
            <v>1583</v>
          </cell>
          <cell r="M257">
            <v>500</v>
          </cell>
          <cell r="N257">
            <v>500</v>
          </cell>
          <cell r="O257">
            <v>1000</v>
          </cell>
          <cell r="P257">
            <v>0</v>
          </cell>
          <cell r="Q257">
            <v>11664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2869.35</v>
          </cell>
          <cell r="F260">
            <v>2242.16</v>
          </cell>
          <cell r="G260">
            <v>2468.5100000000002</v>
          </cell>
          <cell r="H260">
            <v>2064.63</v>
          </cell>
          <cell r="I260">
            <v>2186.88</v>
          </cell>
          <cell r="J260">
            <v>2344.56</v>
          </cell>
          <cell r="K260">
            <v>1962.2</v>
          </cell>
          <cell r="L260">
            <v>1763.36</v>
          </cell>
          <cell r="M260">
            <v>1881.81</v>
          </cell>
          <cell r="N260">
            <v>1731.74</v>
          </cell>
          <cell r="O260">
            <v>2453.91</v>
          </cell>
          <cell r="P260">
            <v>1757.74</v>
          </cell>
          <cell r="Q260">
            <v>25726.850000000006</v>
          </cell>
        </row>
        <row r="261">
          <cell r="A261">
            <v>52060</v>
          </cell>
          <cell r="B261" t="str">
            <v>Group Insurance</v>
          </cell>
          <cell r="E261">
            <v>1441</v>
          </cell>
          <cell r="F261">
            <v>1441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583.48</v>
          </cell>
          <cell r="Q261">
            <v>9234.48</v>
          </cell>
        </row>
        <row r="262">
          <cell r="A262">
            <v>52065</v>
          </cell>
          <cell r="B262" t="str">
            <v>Vacation Pay</v>
          </cell>
          <cell r="E262">
            <v>1511.38</v>
          </cell>
          <cell r="F262">
            <v>-838.54</v>
          </cell>
          <cell r="G262">
            <v>2800.68</v>
          </cell>
          <cell r="H262">
            <v>381.27</v>
          </cell>
          <cell r="I262">
            <v>800.29</v>
          </cell>
          <cell r="J262">
            <v>1912.65</v>
          </cell>
          <cell r="K262">
            <v>745.69</v>
          </cell>
          <cell r="L262">
            <v>1755.74</v>
          </cell>
          <cell r="M262">
            <v>996.88</v>
          </cell>
          <cell r="N262">
            <v>1492.04</v>
          </cell>
          <cell r="O262">
            <v>2476.17</v>
          </cell>
          <cell r="P262">
            <v>1846.32</v>
          </cell>
          <cell r="Q262">
            <v>15880.569999999998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</row>
        <row r="264">
          <cell r="A264">
            <v>52086</v>
          </cell>
          <cell r="B264" t="str">
            <v>Safety and Training</v>
          </cell>
          <cell r="E264">
            <v>104.55</v>
          </cell>
          <cell r="F264">
            <v>112.64</v>
          </cell>
          <cell r="G264">
            <v>154.71</v>
          </cell>
          <cell r="H264">
            <v>299.60000000000002</v>
          </cell>
          <cell r="I264">
            <v>846.98</v>
          </cell>
          <cell r="J264">
            <v>185.38</v>
          </cell>
          <cell r="K264">
            <v>78.989999999999995</v>
          </cell>
          <cell r="L264">
            <v>145.65</v>
          </cell>
          <cell r="M264">
            <v>0</v>
          </cell>
          <cell r="N264">
            <v>876.33</v>
          </cell>
          <cell r="O264">
            <v>-395.59</v>
          </cell>
          <cell r="P264">
            <v>1720.49</v>
          </cell>
          <cell r="Q264">
            <v>4129.7300000000005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1040.42</v>
          </cell>
          <cell r="F266">
            <v>1033.9000000000001</v>
          </cell>
          <cell r="G266">
            <v>1397.48</v>
          </cell>
          <cell r="H266">
            <v>1377.31</v>
          </cell>
          <cell r="I266">
            <v>475.1</v>
          </cell>
          <cell r="J266">
            <v>1617.7</v>
          </cell>
          <cell r="K266">
            <v>910.5</v>
          </cell>
          <cell r="L266">
            <v>1633.6</v>
          </cell>
          <cell r="M266">
            <v>1021.73</v>
          </cell>
          <cell r="N266">
            <v>756.54</v>
          </cell>
          <cell r="O266">
            <v>828.81</v>
          </cell>
          <cell r="P266">
            <v>987.61</v>
          </cell>
          <cell r="Q266">
            <v>13080.699999999999</v>
          </cell>
        </row>
        <row r="267">
          <cell r="A267">
            <v>52115</v>
          </cell>
          <cell r="B267" t="str">
            <v>Pension and Profit Sharing</v>
          </cell>
          <cell r="E267">
            <v>2995.29</v>
          </cell>
          <cell r="F267">
            <v>2862.61</v>
          </cell>
          <cell r="G267">
            <v>3299.63</v>
          </cell>
          <cell r="H267">
            <v>2999.06</v>
          </cell>
          <cell r="I267">
            <v>2963.05</v>
          </cell>
          <cell r="J267">
            <v>2934</v>
          </cell>
          <cell r="K267">
            <v>2846.98</v>
          </cell>
          <cell r="L267">
            <v>2774.57</v>
          </cell>
          <cell r="M267">
            <v>2785.85</v>
          </cell>
          <cell r="N267">
            <v>2807.65</v>
          </cell>
          <cell r="O267">
            <v>2756.7</v>
          </cell>
          <cell r="P267">
            <v>2412.85</v>
          </cell>
          <cell r="Q267">
            <v>34438.239999999998</v>
          </cell>
        </row>
        <row r="268">
          <cell r="A268">
            <v>52116</v>
          </cell>
          <cell r="B268" t="str">
            <v>Union Benefit Expense</v>
          </cell>
          <cell r="E268">
            <v>7876.76</v>
          </cell>
          <cell r="F268">
            <v>7880.62</v>
          </cell>
          <cell r="G268">
            <v>7872.8</v>
          </cell>
          <cell r="H268">
            <v>7884.58</v>
          </cell>
          <cell r="I268">
            <v>7878.69</v>
          </cell>
          <cell r="J268">
            <v>7878.69</v>
          </cell>
          <cell r="K268">
            <v>7881.97</v>
          </cell>
          <cell r="L268">
            <v>6752.1</v>
          </cell>
          <cell r="M268">
            <v>6747.85</v>
          </cell>
          <cell r="N268">
            <v>6756.35</v>
          </cell>
          <cell r="O268">
            <v>7182.94</v>
          </cell>
          <cell r="P268">
            <v>7779.69</v>
          </cell>
          <cell r="Q268">
            <v>90373.040000000023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13715.59</v>
          </cell>
          <cell r="F270">
            <v>21102.71</v>
          </cell>
          <cell r="G270">
            <v>18678.920000000006</v>
          </cell>
          <cell r="H270">
            <v>30064.99</v>
          </cell>
          <cell r="I270">
            <v>11133.51</v>
          </cell>
          <cell r="J270">
            <v>9706.94</v>
          </cell>
          <cell r="K270">
            <v>12873.069999999998</v>
          </cell>
          <cell r="L270">
            <v>12811.720000000001</v>
          </cell>
          <cell r="M270">
            <v>13514.23</v>
          </cell>
          <cell r="N270">
            <v>8953.7200000000012</v>
          </cell>
          <cell r="O270">
            <v>16547.27</v>
          </cell>
          <cell r="P270">
            <v>15817.25</v>
          </cell>
          <cell r="Q270">
            <v>184919.91999999998</v>
          </cell>
        </row>
        <row r="271">
          <cell r="A271">
            <v>52125</v>
          </cell>
          <cell r="B271" t="str">
            <v>Operating Supplies</v>
          </cell>
          <cell r="E271">
            <v>568.15</v>
          </cell>
          <cell r="F271">
            <v>288.02999999999997</v>
          </cell>
          <cell r="G271">
            <v>385.62</v>
          </cell>
          <cell r="H271">
            <v>179.18</v>
          </cell>
          <cell r="I271">
            <v>339.98</v>
          </cell>
          <cell r="J271">
            <v>264.08</v>
          </cell>
          <cell r="K271">
            <v>131.13</v>
          </cell>
          <cell r="L271">
            <v>13.55</v>
          </cell>
          <cell r="M271">
            <v>9.8699999999999992</v>
          </cell>
          <cell r="N271">
            <v>372.92</v>
          </cell>
          <cell r="O271">
            <v>819.61</v>
          </cell>
          <cell r="P271">
            <v>414.71</v>
          </cell>
          <cell r="Q271">
            <v>3786.8300000000004</v>
          </cell>
        </row>
        <row r="272">
          <cell r="A272">
            <v>52135</v>
          </cell>
          <cell r="B272" t="str">
            <v>Equipment and Maint Repair</v>
          </cell>
          <cell r="E272">
            <v>0</v>
          </cell>
          <cell r="F272">
            <v>0</v>
          </cell>
          <cell r="G272">
            <v>149.16</v>
          </cell>
          <cell r="H272">
            <v>681.98</v>
          </cell>
          <cell r="I272">
            <v>545.25</v>
          </cell>
          <cell r="J272">
            <v>332.59</v>
          </cell>
          <cell r="K272">
            <v>984.37</v>
          </cell>
          <cell r="L272">
            <v>173.37</v>
          </cell>
          <cell r="M272">
            <v>0</v>
          </cell>
          <cell r="N272">
            <v>156.19999999999999</v>
          </cell>
          <cell r="O272">
            <v>-156.19999999999999</v>
          </cell>
          <cell r="P272">
            <v>27.01</v>
          </cell>
          <cell r="Q272">
            <v>2893.73</v>
          </cell>
        </row>
        <row r="273">
          <cell r="A273">
            <v>52140</v>
          </cell>
          <cell r="B273" t="str">
            <v>Tires</v>
          </cell>
          <cell r="E273">
            <v>11282.69</v>
          </cell>
          <cell r="F273">
            <v>1664.63</v>
          </cell>
          <cell r="G273">
            <v>5175.3999999999996</v>
          </cell>
          <cell r="H273">
            <v>8753.43</v>
          </cell>
          <cell r="I273">
            <v>9084.64</v>
          </cell>
          <cell r="J273">
            <v>1370.04</v>
          </cell>
          <cell r="K273">
            <v>8864.5</v>
          </cell>
          <cell r="L273">
            <v>438.2</v>
          </cell>
          <cell r="M273">
            <v>5010.1400000000003</v>
          </cell>
          <cell r="N273">
            <v>1896.06</v>
          </cell>
          <cell r="O273">
            <v>7161.25</v>
          </cell>
          <cell r="P273">
            <v>3395.56</v>
          </cell>
          <cell r="Q273">
            <v>64096.539999999994</v>
          </cell>
        </row>
        <row r="274">
          <cell r="A274">
            <v>52142</v>
          </cell>
          <cell r="B274" t="str">
            <v>Fuel Expense</v>
          </cell>
          <cell r="E274">
            <v>54158.289999999994</v>
          </cell>
          <cell r="F274">
            <v>50956.94</v>
          </cell>
          <cell r="G274">
            <v>60111.49</v>
          </cell>
          <cell r="H274">
            <v>62505</v>
          </cell>
          <cell r="I274">
            <v>58155.18</v>
          </cell>
          <cell r="J274">
            <v>61304.36</v>
          </cell>
          <cell r="K274">
            <v>60908.59</v>
          </cell>
          <cell r="L274">
            <v>64096.240000000005</v>
          </cell>
          <cell r="M274">
            <v>63144.08</v>
          </cell>
          <cell r="N274">
            <v>63868.340000000004</v>
          </cell>
          <cell r="O274">
            <v>56605.93</v>
          </cell>
          <cell r="P274">
            <v>67191.64</v>
          </cell>
          <cell r="Q274">
            <v>723006.08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3179.71</v>
          </cell>
          <cell r="F277">
            <v>7401.66</v>
          </cell>
          <cell r="G277">
            <v>5696.15</v>
          </cell>
          <cell r="H277">
            <v>6990.25</v>
          </cell>
          <cell r="I277">
            <v>4918.58</v>
          </cell>
          <cell r="J277">
            <v>3341.27</v>
          </cell>
          <cell r="K277">
            <v>1599.94</v>
          </cell>
          <cell r="L277">
            <v>9095.31</v>
          </cell>
          <cell r="M277">
            <v>5629.35</v>
          </cell>
          <cell r="N277">
            <v>4937.97</v>
          </cell>
          <cell r="O277">
            <v>5285.37</v>
          </cell>
          <cell r="P277">
            <v>5402.36</v>
          </cell>
          <cell r="Q277">
            <v>63477.919999999998</v>
          </cell>
        </row>
        <row r="278">
          <cell r="A278">
            <v>52147</v>
          </cell>
          <cell r="B278" t="str">
            <v>Outside Repairs</v>
          </cell>
          <cell r="E278">
            <v>2520.1099999999997</v>
          </cell>
          <cell r="F278">
            <v>148.44</v>
          </cell>
          <cell r="G278">
            <v>4753.75</v>
          </cell>
          <cell r="H278">
            <v>2049.4</v>
          </cell>
          <cell r="I278">
            <v>568.04999999999995</v>
          </cell>
          <cell r="J278">
            <v>4319.34</v>
          </cell>
          <cell r="K278">
            <v>3088.65</v>
          </cell>
          <cell r="L278">
            <v>4131.92</v>
          </cell>
          <cell r="M278">
            <v>939.12</v>
          </cell>
          <cell r="N278">
            <v>4227.5600000000004</v>
          </cell>
          <cell r="O278">
            <v>38.909999999999997</v>
          </cell>
          <cell r="P278">
            <v>448.88</v>
          </cell>
          <cell r="Q278">
            <v>27234.129999999997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1060.3800000000001</v>
          </cell>
          <cell r="F281">
            <v>764.22</v>
          </cell>
          <cell r="G281">
            <v>713.08</v>
          </cell>
          <cell r="H281">
            <v>617.6</v>
          </cell>
          <cell r="I281">
            <v>412.22</v>
          </cell>
          <cell r="J281">
            <v>355.41</v>
          </cell>
          <cell r="K281">
            <v>1187.46</v>
          </cell>
          <cell r="L281">
            <v>314.74</v>
          </cell>
          <cell r="M281">
            <v>291.92</v>
          </cell>
          <cell r="N281">
            <v>296.52999999999997</v>
          </cell>
          <cell r="O281">
            <v>545.01</v>
          </cell>
          <cell r="P281">
            <v>997.3</v>
          </cell>
          <cell r="Q281">
            <v>7555.87</v>
          </cell>
        </row>
        <row r="282">
          <cell r="A282">
            <v>52165</v>
          </cell>
          <cell r="B282" t="str">
            <v>Communications</v>
          </cell>
          <cell r="E282">
            <v>497.52</v>
          </cell>
          <cell r="F282">
            <v>509.58</v>
          </cell>
          <cell r="G282">
            <v>521.71</v>
          </cell>
          <cell r="H282">
            <v>497.47</v>
          </cell>
          <cell r="I282">
            <v>622.69000000000005</v>
          </cell>
          <cell r="J282">
            <v>534.09</v>
          </cell>
          <cell r="K282">
            <v>-388.32</v>
          </cell>
          <cell r="L282">
            <v>662.93</v>
          </cell>
          <cell r="M282">
            <v>678.76</v>
          </cell>
          <cell r="N282">
            <v>509.78</v>
          </cell>
          <cell r="O282">
            <v>678.67</v>
          </cell>
          <cell r="P282">
            <v>546.71</v>
          </cell>
          <cell r="Q282">
            <v>5871.59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</row>
        <row r="287">
          <cell r="A287">
            <v>52182</v>
          </cell>
          <cell r="B287" t="str">
            <v>Towing Expense</v>
          </cell>
          <cell r="E287">
            <v>243.9</v>
          </cell>
          <cell r="F287">
            <v>678.32</v>
          </cell>
          <cell r="G287">
            <v>518.41999999999996</v>
          </cell>
          <cell r="H287">
            <v>0</v>
          </cell>
          <cell r="I287">
            <v>0</v>
          </cell>
          <cell r="J287">
            <v>271</v>
          </cell>
          <cell r="K287">
            <v>0</v>
          </cell>
          <cell r="L287">
            <v>211.38</v>
          </cell>
          <cell r="M287">
            <v>563.67999999999995</v>
          </cell>
          <cell r="N287">
            <v>0</v>
          </cell>
          <cell r="O287">
            <v>0</v>
          </cell>
          <cell r="P287">
            <v>243.9</v>
          </cell>
          <cell r="Q287">
            <v>2730.6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397.98</v>
          </cell>
          <cell r="O288">
            <v>-397.98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100.76</v>
          </cell>
          <cell r="F289">
            <v>168.31</v>
          </cell>
          <cell r="G289">
            <v>81.760000000000005</v>
          </cell>
          <cell r="H289">
            <v>538.53</v>
          </cell>
          <cell r="I289">
            <v>50.95</v>
          </cell>
          <cell r="J289">
            <v>51.81</v>
          </cell>
          <cell r="K289">
            <v>0</v>
          </cell>
          <cell r="L289">
            <v>226.01</v>
          </cell>
          <cell r="M289">
            <v>51.5</v>
          </cell>
          <cell r="N289">
            <v>0</v>
          </cell>
          <cell r="O289">
            <v>556.91</v>
          </cell>
          <cell r="P289">
            <v>324.24</v>
          </cell>
          <cell r="Q289">
            <v>2150.7799999999997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9</v>
          </cell>
          <cell r="F291">
            <v>0</v>
          </cell>
          <cell r="G291">
            <v>4.5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13.5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</row>
        <row r="296">
          <cell r="A296" t="str">
            <v>Total Truck Variable</v>
          </cell>
          <cell r="E296">
            <v>126472.12</v>
          </cell>
          <cell r="F296">
            <v>122567.03000000001</v>
          </cell>
          <cell r="G296">
            <v>139178.57</v>
          </cell>
          <cell r="H296">
            <v>151762.04999999999</v>
          </cell>
          <cell r="I296">
            <v>127181.98000000001</v>
          </cell>
          <cell r="J296">
            <v>125282.85</v>
          </cell>
          <cell r="K296">
            <v>127964.48999999999</v>
          </cell>
          <cell r="L296">
            <v>128791.74</v>
          </cell>
          <cell r="M296">
            <v>125167.81</v>
          </cell>
          <cell r="N296">
            <v>121736.34</v>
          </cell>
          <cell r="O296">
            <v>127259.88000000002</v>
          </cell>
          <cell r="P296">
            <v>136649.02999999997</v>
          </cell>
          <cell r="Q296">
            <v>1560013.8900000001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10121.69</v>
          </cell>
          <cell r="F307">
            <v>8242.4699999999993</v>
          </cell>
          <cell r="G307">
            <v>12061.67</v>
          </cell>
          <cell r="H307">
            <v>10915.7</v>
          </cell>
          <cell r="I307">
            <v>8008.44</v>
          </cell>
          <cell r="J307">
            <v>8531.7900000000009</v>
          </cell>
          <cell r="K307">
            <v>9525.08</v>
          </cell>
          <cell r="L307">
            <v>11641.49</v>
          </cell>
          <cell r="M307">
            <v>9358.9</v>
          </cell>
          <cell r="N307">
            <v>9463.3700000000008</v>
          </cell>
          <cell r="O307">
            <v>10355.24</v>
          </cell>
          <cell r="P307">
            <v>9802.01</v>
          </cell>
          <cell r="Q307">
            <v>118027.84999999999</v>
          </cell>
        </row>
        <row r="308">
          <cell r="A308">
            <v>55025</v>
          </cell>
          <cell r="B308" t="str">
            <v>Wages O.T.</v>
          </cell>
          <cell r="E308">
            <v>636.62</v>
          </cell>
          <cell r="F308">
            <v>425.9</v>
          </cell>
          <cell r="G308">
            <v>278.45999999999998</v>
          </cell>
          <cell r="H308">
            <v>1269.6099999999999</v>
          </cell>
          <cell r="I308">
            <v>580.07000000000005</v>
          </cell>
          <cell r="J308">
            <v>803.54</v>
          </cell>
          <cell r="K308">
            <v>467.98</v>
          </cell>
          <cell r="L308">
            <v>832.02</v>
          </cell>
          <cell r="M308">
            <v>17.989999999999998</v>
          </cell>
          <cell r="N308">
            <v>412.16</v>
          </cell>
          <cell r="O308">
            <v>650.38</v>
          </cell>
          <cell r="P308">
            <v>65.599999999999994</v>
          </cell>
          <cell r="Q308">
            <v>6440.3300000000008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1302.32</v>
          </cell>
          <cell r="F312">
            <v>934.4</v>
          </cell>
          <cell r="G312">
            <v>1150.47</v>
          </cell>
          <cell r="H312">
            <v>1167.9000000000001</v>
          </cell>
          <cell r="I312">
            <v>860.19</v>
          </cell>
          <cell r="J312">
            <v>884.97</v>
          </cell>
          <cell r="K312">
            <v>1058.24</v>
          </cell>
          <cell r="L312">
            <v>1180.19</v>
          </cell>
          <cell r="M312">
            <v>1055.3399999999999</v>
          </cell>
          <cell r="N312">
            <v>1038.93</v>
          </cell>
          <cell r="O312">
            <v>1185.43</v>
          </cell>
          <cell r="P312">
            <v>525.12</v>
          </cell>
          <cell r="Q312">
            <v>12343.500000000002</v>
          </cell>
        </row>
        <row r="313">
          <cell r="A313">
            <v>55060</v>
          </cell>
          <cell r="B313" t="str">
            <v>Group Insurance</v>
          </cell>
          <cell r="E313">
            <v>2215</v>
          </cell>
          <cell r="F313">
            <v>2215</v>
          </cell>
          <cell r="G313">
            <v>1935</v>
          </cell>
          <cell r="H313">
            <v>2495</v>
          </cell>
          <cell r="I313">
            <v>2215</v>
          </cell>
          <cell r="J313">
            <v>1919</v>
          </cell>
          <cell r="K313">
            <v>1919</v>
          </cell>
          <cell r="L313">
            <v>1919</v>
          </cell>
          <cell r="M313">
            <v>1691</v>
          </cell>
          <cell r="N313">
            <v>2147</v>
          </cell>
          <cell r="O313">
            <v>1711</v>
          </cell>
          <cell r="P313">
            <v>2215</v>
          </cell>
          <cell r="Q313">
            <v>24596</v>
          </cell>
        </row>
        <row r="314">
          <cell r="A314">
            <v>55065</v>
          </cell>
          <cell r="B314" t="str">
            <v>Vacation Pay</v>
          </cell>
          <cell r="E314">
            <v>303.81</v>
          </cell>
          <cell r="F314">
            <v>1016.29</v>
          </cell>
          <cell r="G314">
            <v>-198.06</v>
          </cell>
          <cell r="H314">
            <v>1145.3599999999999</v>
          </cell>
          <cell r="I314">
            <v>1042.8699999999999</v>
          </cell>
          <cell r="J314">
            <v>-719.54</v>
          </cell>
          <cell r="K314">
            <v>1222.3399999999999</v>
          </cell>
          <cell r="L314">
            <v>925.15</v>
          </cell>
          <cell r="M314">
            <v>1907.53</v>
          </cell>
          <cell r="N314">
            <v>789.75</v>
          </cell>
          <cell r="O314">
            <v>394.38</v>
          </cell>
          <cell r="P314">
            <v>930.27</v>
          </cell>
          <cell r="Q314">
            <v>8760.15</v>
          </cell>
        </row>
        <row r="315">
          <cell r="A315">
            <v>55070</v>
          </cell>
          <cell r="B315" t="str">
            <v>Sick Pay</v>
          </cell>
          <cell r="E315">
            <v>255.74</v>
          </cell>
          <cell r="F315">
            <v>163.92</v>
          </cell>
          <cell r="G315">
            <v>253.25</v>
          </cell>
          <cell r="H315">
            <v>-42.31</v>
          </cell>
          <cell r="I315">
            <v>0</v>
          </cell>
          <cell r="J315">
            <v>317.39999999999998</v>
          </cell>
          <cell r="K315">
            <v>165.6</v>
          </cell>
          <cell r="L315">
            <v>-138</v>
          </cell>
          <cell r="M315">
            <v>138</v>
          </cell>
          <cell r="N315">
            <v>216.36</v>
          </cell>
          <cell r="O315">
            <v>0</v>
          </cell>
          <cell r="P315">
            <v>317.60000000000002</v>
          </cell>
          <cell r="Q315">
            <v>1647.56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34.299999999999997</v>
          </cell>
          <cell r="I316">
            <v>29.01</v>
          </cell>
          <cell r="J316">
            <v>0</v>
          </cell>
          <cell r="K316">
            <v>0</v>
          </cell>
          <cell r="L316">
            <v>1292.83</v>
          </cell>
          <cell r="M316">
            <v>425.23</v>
          </cell>
          <cell r="N316">
            <v>50</v>
          </cell>
          <cell r="O316">
            <v>0</v>
          </cell>
          <cell r="P316">
            <v>0</v>
          </cell>
          <cell r="Q316">
            <v>1831.37</v>
          </cell>
        </row>
        <row r="317">
          <cell r="A317">
            <v>55090</v>
          </cell>
          <cell r="B317" t="str">
            <v>Uniforms</v>
          </cell>
          <cell r="E317">
            <v>711.08</v>
          </cell>
          <cell r="F317">
            <v>516.91999999999996</v>
          </cell>
          <cell r="G317">
            <v>548.66</v>
          </cell>
          <cell r="H317">
            <v>420.37</v>
          </cell>
          <cell r="I317">
            <v>237.53</v>
          </cell>
          <cell r="J317">
            <v>620.41999999999996</v>
          </cell>
          <cell r="K317">
            <v>488.2</v>
          </cell>
          <cell r="L317">
            <v>1071.5999999999999</v>
          </cell>
          <cell r="M317">
            <v>360.8</v>
          </cell>
          <cell r="N317">
            <v>378.21</v>
          </cell>
          <cell r="O317">
            <v>414.33</v>
          </cell>
          <cell r="P317">
            <v>378.31</v>
          </cell>
          <cell r="Q317">
            <v>6146.43</v>
          </cell>
        </row>
        <row r="318">
          <cell r="A318">
            <v>55115</v>
          </cell>
          <cell r="B318" t="str">
            <v>Pension and Profit Sharing</v>
          </cell>
          <cell r="E318">
            <v>75.61</v>
          </cell>
          <cell r="F318">
            <v>80.2</v>
          </cell>
          <cell r="G318">
            <v>115.17</v>
          </cell>
          <cell r="H318">
            <v>81.77</v>
          </cell>
          <cell r="I318">
            <v>90.46</v>
          </cell>
          <cell r="J318">
            <v>86.97</v>
          </cell>
          <cell r="K318">
            <v>86.46</v>
          </cell>
          <cell r="L318">
            <v>85.09</v>
          </cell>
          <cell r="M318">
            <v>75.69</v>
          </cell>
          <cell r="N318">
            <v>120.4</v>
          </cell>
          <cell r="O318">
            <v>78.64</v>
          </cell>
          <cell r="P318">
            <v>73.08</v>
          </cell>
          <cell r="Q318">
            <v>1049.54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6822.4</v>
          </cell>
          <cell r="F321">
            <v>7408.98</v>
          </cell>
          <cell r="G321">
            <v>6676.59</v>
          </cell>
          <cell r="H321">
            <v>10883.54</v>
          </cell>
          <cell r="I321">
            <v>6756.74</v>
          </cell>
          <cell r="J321">
            <v>6992.66</v>
          </cell>
          <cell r="K321">
            <v>7598.15</v>
          </cell>
          <cell r="L321">
            <v>6124.07</v>
          </cell>
          <cell r="M321">
            <v>6075.32</v>
          </cell>
          <cell r="N321">
            <v>1985.95</v>
          </cell>
          <cell r="O321">
            <v>4110.71</v>
          </cell>
          <cell r="P321">
            <v>5007.25</v>
          </cell>
          <cell r="Q321">
            <v>76442.360000000015</v>
          </cell>
        </row>
        <row r="322">
          <cell r="A322">
            <v>55125</v>
          </cell>
          <cell r="B322" t="str">
            <v>Operating Supplies</v>
          </cell>
          <cell r="E322">
            <v>208.43</v>
          </cell>
          <cell r="F322">
            <v>96</v>
          </cell>
          <cell r="G322">
            <v>0</v>
          </cell>
          <cell r="H322">
            <v>269.91000000000003</v>
          </cell>
          <cell r="I322">
            <v>134.9</v>
          </cell>
          <cell r="J322">
            <v>0</v>
          </cell>
          <cell r="K322">
            <v>0</v>
          </cell>
          <cell r="L322">
            <v>242.16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951.4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107.12</v>
          </cell>
          <cell r="G323">
            <v>103.06</v>
          </cell>
          <cell r="H323">
            <v>127.6</v>
          </cell>
          <cell r="I323">
            <v>177.2</v>
          </cell>
          <cell r="J323">
            <v>0</v>
          </cell>
          <cell r="K323">
            <v>402.9</v>
          </cell>
          <cell r="L323">
            <v>0</v>
          </cell>
          <cell r="M323">
            <v>1045.6400000000001</v>
          </cell>
          <cell r="N323">
            <v>613.79999999999995</v>
          </cell>
          <cell r="O323">
            <v>0.01</v>
          </cell>
          <cell r="P323">
            <v>0</v>
          </cell>
          <cell r="Q323">
            <v>2577.33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145.91</v>
          </cell>
          <cell r="F331">
            <v>170</v>
          </cell>
          <cell r="G331">
            <v>160.13999999999999</v>
          </cell>
          <cell r="H331">
            <v>153.57</v>
          </cell>
          <cell r="I331">
            <v>132.77000000000001</v>
          </cell>
          <cell r="J331">
            <v>124.01</v>
          </cell>
          <cell r="K331">
            <v>109.77</v>
          </cell>
          <cell r="L331">
            <v>522.32000000000005</v>
          </cell>
          <cell r="M331">
            <v>123.5</v>
          </cell>
          <cell r="N331">
            <v>114.69</v>
          </cell>
          <cell r="O331">
            <v>122.68</v>
          </cell>
          <cell r="P331">
            <v>122.68</v>
          </cell>
          <cell r="Q331">
            <v>2002.04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</row>
        <row r="337">
          <cell r="A337" t="str">
            <v>Total Container</v>
          </cell>
          <cell r="E337">
            <v>22798.61</v>
          </cell>
          <cell r="F337">
            <v>21377.199999999997</v>
          </cell>
          <cell r="G337">
            <v>23084.41</v>
          </cell>
          <cell r="H337">
            <v>28922.319999999996</v>
          </cell>
          <cell r="I337">
            <v>20265.18</v>
          </cell>
          <cell r="J337">
            <v>19561.219999999998</v>
          </cell>
          <cell r="K337">
            <v>23043.72</v>
          </cell>
          <cell r="L337">
            <v>25697.919999999998</v>
          </cell>
          <cell r="M337">
            <v>22274.94</v>
          </cell>
          <cell r="N337">
            <v>17330.62</v>
          </cell>
          <cell r="O337">
            <v>19022.799999999996</v>
          </cell>
          <cell r="P337">
            <v>19436.920000000002</v>
          </cell>
          <cell r="Q337">
            <v>262815.86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21484.6</v>
          </cell>
          <cell r="F340">
            <v>20461.52</v>
          </cell>
          <cell r="G340">
            <v>23530.74</v>
          </cell>
          <cell r="H340">
            <v>22507.68</v>
          </cell>
          <cell r="I340">
            <v>21484.6</v>
          </cell>
          <cell r="J340">
            <v>22507.66</v>
          </cell>
          <cell r="K340">
            <v>22636.52</v>
          </cell>
          <cell r="L340">
            <v>22649.4</v>
          </cell>
          <cell r="M340">
            <v>22649.39</v>
          </cell>
          <cell r="N340">
            <v>21768.59</v>
          </cell>
          <cell r="O340">
            <v>22733.7</v>
          </cell>
          <cell r="P340">
            <v>23898.34</v>
          </cell>
          <cell r="Q340">
            <v>268312.74</v>
          </cell>
        </row>
        <row r="341">
          <cell r="A341">
            <v>56020</v>
          </cell>
          <cell r="B341" t="str">
            <v>Wages Regular</v>
          </cell>
          <cell r="E341">
            <v>4948.7299999999996</v>
          </cell>
          <cell r="F341">
            <v>4243.8599999999997</v>
          </cell>
          <cell r="G341">
            <v>5249.43</v>
          </cell>
          <cell r="H341">
            <v>5618.66</v>
          </cell>
          <cell r="I341">
            <v>4920.93</v>
          </cell>
          <cell r="J341">
            <v>5799.39</v>
          </cell>
          <cell r="K341">
            <v>5404.71</v>
          </cell>
          <cell r="L341">
            <v>5365.56</v>
          </cell>
          <cell r="M341">
            <v>4903.59</v>
          </cell>
          <cell r="N341">
            <v>5263.01</v>
          </cell>
          <cell r="O341">
            <v>5800.6</v>
          </cell>
          <cell r="P341">
            <v>5428.54</v>
          </cell>
          <cell r="Q341">
            <v>62947.01</v>
          </cell>
        </row>
        <row r="342">
          <cell r="A342">
            <v>56025</v>
          </cell>
          <cell r="B342" t="str">
            <v>Wages O.T.</v>
          </cell>
          <cell r="E342">
            <v>515.38</v>
          </cell>
          <cell r="F342">
            <v>23.34</v>
          </cell>
          <cell r="G342">
            <v>199.47</v>
          </cell>
          <cell r="H342">
            <v>439.74</v>
          </cell>
          <cell r="I342">
            <v>937.69</v>
          </cell>
          <cell r="J342">
            <v>676.04</v>
          </cell>
          <cell r="K342">
            <v>89.23</v>
          </cell>
          <cell r="L342">
            <v>691.05</v>
          </cell>
          <cell r="M342">
            <v>707.32</v>
          </cell>
          <cell r="N342">
            <v>322.20999999999998</v>
          </cell>
          <cell r="O342">
            <v>737.63</v>
          </cell>
          <cell r="P342">
            <v>791.29</v>
          </cell>
          <cell r="Q342">
            <v>6130.3899999999994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</row>
        <row r="347">
          <cell r="A347">
            <v>56050</v>
          </cell>
          <cell r="B347" t="str">
            <v>Payroll Taxes</v>
          </cell>
          <cell r="E347">
            <v>3178.64</v>
          </cell>
          <cell r="F347">
            <v>2251.66</v>
          </cell>
          <cell r="G347">
            <v>2524.9499999999998</v>
          </cell>
          <cell r="H347">
            <v>2497.5100000000002</v>
          </cell>
          <cell r="I347">
            <v>2309.15</v>
          </cell>
          <cell r="J347">
            <v>2588.5</v>
          </cell>
          <cell r="K347">
            <v>2219.94</v>
          </cell>
          <cell r="L347">
            <v>1586.57</v>
          </cell>
          <cell r="M347">
            <v>1804.92</v>
          </cell>
          <cell r="N347">
            <v>1787.26</v>
          </cell>
          <cell r="O347">
            <v>1971.2</v>
          </cell>
          <cell r="P347">
            <v>1725.76</v>
          </cell>
          <cell r="Q347">
            <v>26446.059999999994</v>
          </cell>
        </row>
        <row r="348">
          <cell r="A348">
            <v>56060</v>
          </cell>
          <cell r="B348" t="str">
            <v>Group Insurance</v>
          </cell>
          <cell r="E348">
            <v>2508.5</v>
          </cell>
          <cell r="F348">
            <v>2315.5</v>
          </cell>
          <cell r="G348">
            <v>2043</v>
          </cell>
          <cell r="H348">
            <v>2781</v>
          </cell>
          <cell r="I348">
            <v>2412</v>
          </cell>
          <cell r="J348">
            <v>1237</v>
          </cell>
          <cell r="K348">
            <v>1237</v>
          </cell>
          <cell r="L348">
            <v>1237</v>
          </cell>
          <cell r="M348">
            <v>868</v>
          </cell>
          <cell r="N348">
            <v>1606</v>
          </cell>
          <cell r="O348">
            <v>1237</v>
          </cell>
          <cell r="P348">
            <v>1237</v>
          </cell>
          <cell r="Q348">
            <v>20719</v>
          </cell>
        </row>
        <row r="349">
          <cell r="A349">
            <v>56065</v>
          </cell>
          <cell r="B349" t="str">
            <v>Vacation Pay</v>
          </cell>
          <cell r="E349">
            <v>2015.83</v>
          </cell>
          <cell r="F349">
            <v>1112.7</v>
          </cell>
          <cell r="G349">
            <v>1240.4000000000001</v>
          </cell>
          <cell r="H349">
            <v>1221.3699999999999</v>
          </cell>
          <cell r="I349">
            <v>1789.21</v>
          </cell>
          <cell r="J349">
            <v>2096.9899999999998</v>
          </cell>
          <cell r="K349">
            <v>-3773.2</v>
          </cell>
          <cell r="L349">
            <v>-940.29</v>
          </cell>
          <cell r="M349">
            <v>2549.7399999999998</v>
          </cell>
          <cell r="N349">
            <v>360.95</v>
          </cell>
          <cell r="O349">
            <v>2162.4499999999998</v>
          </cell>
          <cell r="P349">
            <v>2200.5700000000002</v>
          </cell>
          <cell r="Q349">
            <v>12036.72</v>
          </cell>
        </row>
        <row r="350">
          <cell r="A350">
            <v>56070</v>
          </cell>
          <cell r="B350" t="str">
            <v>Sick Pay</v>
          </cell>
          <cell r="E350">
            <v>-88.92</v>
          </cell>
          <cell r="F350">
            <v>208.16</v>
          </cell>
          <cell r="G350">
            <v>-102.08</v>
          </cell>
          <cell r="H350">
            <v>0</v>
          </cell>
          <cell r="I350">
            <v>487.17</v>
          </cell>
          <cell r="J350">
            <v>-182.69</v>
          </cell>
          <cell r="K350">
            <v>304.48</v>
          </cell>
          <cell r="L350">
            <v>182.69</v>
          </cell>
          <cell r="M350">
            <v>124.67</v>
          </cell>
          <cell r="N350">
            <v>66.48</v>
          </cell>
          <cell r="O350">
            <v>0</v>
          </cell>
          <cell r="P350">
            <v>0</v>
          </cell>
          <cell r="Q350">
            <v>999.96000000000015</v>
          </cell>
        </row>
        <row r="351">
          <cell r="A351">
            <v>56086</v>
          </cell>
          <cell r="B351" t="str">
            <v>Safety and Training</v>
          </cell>
          <cell r="E351">
            <v>86.34</v>
          </cell>
          <cell r="F351">
            <v>16.23</v>
          </cell>
          <cell r="G351">
            <v>31.23</v>
          </cell>
          <cell r="H351">
            <v>21.48</v>
          </cell>
          <cell r="I351">
            <v>0</v>
          </cell>
          <cell r="J351">
            <v>64.92</v>
          </cell>
          <cell r="K351">
            <v>0</v>
          </cell>
          <cell r="L351">
            <v>80.650000000000006</v>
          </cell>
          <cell r="M351">
            <v>0</v>
          </cell>
          <cell r="N351">
            <v>121.71</v>
          </cell>
          <cell r="O351">
            <v>0</v>
          </cell>
          <cell r="P351">
            <v>0</v>
          </cell>
          <cell r="Q351">
            <v>422.56</v>
          </cell>
        </row>
        <row r="352">
          <cell r="A352">
            <v>56090</v>
          </cell>
          <cell r="B352" t="str">
            <v>Uniforms</v>
          </cell>
          <cell r="E352">
            <v>356.19</v>
          </cell>
          <cell r="F352">
            <v>519.97</v>
          </cell>
          <cell r="G352">
            <v>1421.43</v>
          </cell>
          <cell r="H352">
            <v>967.63</v>
          </cell>
          <cell r="I352">
            <v>1153.95</v>
          </cell>
          <cell r="J352">
            <v>1314.26</v>
          </cell>
          <cell r="K352">
            <v>1629.69</v>
          </cell>
          <cell r="L352">
            <v>1082.08</v>
          </cell>
          <cell r="M352">
            <v>1087.67</v>
          </cell>
          <cell r="N352">
            <v>1240.51</v>
          </cell>
          <cell r="O352">
            <v>1230.1199999999999</v>
          </cell>
          <cell r="P352">
            <v>1719.85</v>
          </cell>
          <cell r="Q352">
            <v>13723.35</v>
          </cell>
        </row>
        <row r="353">
          <cell r="A353">
            <v>56095</v>
          </cell>
          <cell r="B353" t="str">
            <v>Empl &amp; Commun Activ</v>
          </cell>
          <cell r="E353">
            <v>242.51</v>
          </cell>
          <cell r="F353">
            <v>-88.98</v>
          </cell>
          <cell r="G353">
            <v>0</v>
          </cell>
          <cell r="H353">
            <v>30.82</v>
          </cell>
          <cell r="I353">
            <v>161.91999999999999</v>
          </cell>
          <cell r="J353">
            <v>154.44999999999999</v>
          </cell>
          <cell r="K353">
            <v>0</v>
          </cell>
          <cell r="L353">
            <v>81.739999999999995</v>
          </cell>
          <cell r="M353">
            <v>97.68</v>
          </cell>
          <cell r="N353">
            <v>250.97</v>
          </cell>
          <cell r="O353">
            <v>-60.35</v>
          </cell>
          <cell r="P353">
            <v>0</v>
          </cell>
          <cell r="Q353">
            <v>870.75999999999988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259.32</v>
          </cell>
          <cell r="F356">
            <v>257.68</v>
          </cell>
          <cell r="G356">
            <v>386.43</v>
          </cell>
          <cell r="H356">
            <v>258.10000000000002</v>
          </cell>
          <cell r="I356">
            <v>332.41</v>
          </cell>
          <cell r="J356">
            <v>433.93</v>
          </cell>
          <cell r="K356">
            <v>427.05</v>
          </cell>
          <cell r="L356">
            <v>424.39</v>
          </cell>
          <cell r="M356">
            <v>428.34</v>
          </cell>
          <cell r="N356">
            <v>657.37</v>
          </cell>
          <cell r="O356">
            <v>545.69000000000005</v>
          </cell>
          <cell r="P356">
            <v>433.37</v>
          </cell>
          <cell r="Q356">
            <v>4844.0800000000008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391.66</v>
          </cell>
          <cell r="F359">
            <v>526.79999999999995</v>
          </cell>
          <cell r="G359">
            <v>580.32000000000005</v>
          </cell>
          <cell r="H359">
            <v>1039.98</v>
          </cell>
          <cell r="I359">
            <v>-623.28</v>
          </cell>
          <cell r="J359">
            <v>102.55</v>
          </cell>
          <cell r="K359">
            <v>582.14</v>
          </cell>
          <cell r="L359">
            <v>366.9</v>
          </cell>
          <cell r="M359">
            <v>350.1</v>
          </cell>
          <cell r="N359">
            <v>0</v>
          </cell>
          <cell r="O359">
            <v>255.27</v>
          </cell>
          <cell r="P359">
            <v>127.61</v>
          </cell>
          <cell r="Q359">
            <v>3700.05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1519.45</v>
          </cell>
          <cell r="F364">
            <v>1450.07</v>
          </cell>
          <cell r="G364">
            <v>1554.65</v>
          </cell>
          <cell r="H364">
            <v>4434.3500000000004</v>
          </cell>
          <cell r="I364">
            <v>-1597.73</v>
          </cell>
          <cell r="J364">
            <v>1513.67</v>
          </cell>
          <cell r="K364">
            <v>1505.33</v>
          </cell>
          <cell r="L364">
            <v>5156.7</v>
          </cell>
          <cell r="M364">
            <v>1422.01</v>
          </cell>
          <cell r="N364">
            <v>1404.71</v>
          </cell>
          <cell r="O364">
            <v>4969.07</v>
          </cell>
          <cell r="P364">
            <v>2885.81</v>
          </cell>
          <cell r="Q364">
            <v>26218.09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23</v>
          </cell>
          <cell r="G365">
            <v>32.75</v>
          </cell>
          <cell r="H365">
            <v>17.62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14.84</v>
          </cell>
          <cell r="O365">
            <v>-12.97</v>
          </cell>
          <cell r="P365">
            <v>0</v>
          </cell>
          <cell r="Q365">
            <v>75.240000000000009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34.36</v>
          </cell>
          <cell r="K366">
            <v>0</v>
          </cell>
          <cell r="L366">
            <v>0</v>
          </cell>
          <cell r="M366">
            <v>0</v>
          </cell>
          <cell r="N366">
            <v>348.63</v>
          </cell>
          <cell r="O366">
            <v>-333.79</v>
          </cell>
          <cell r="P366">
            <v>0</v>
          </cell>
          <cell r="Q366">
            <v>49.199999999999989</v>
          </cell>
        </row>
        <row r="367">
          <cell r="A367">
            <v>56210</v>
          </cell>
          <cell r="B367" t="str">
            <v>Office Supply and Equip</v>
          </cell>
          <cell r="E367">
            <v>302.63</v>
          </cell>
          <cell r="F367">
            <v>422.29</v>
          </cell>
          <cell r="G367">
            <v>391.69</v>
          </cell>
          <cell r="H367">
            <v>179.55</v>
          </cell>
          <cell r="I367">
            <v>722.74</v>
          </cell>
          <cell r="J367">
            <v>352.24</v>
          </cell>
          <cell r="K367">
            <v>0</v>
          </cell>
          <cell r="L367">
            <v>741.46</v>
          </cell>
          <cell r="M367">
            <v>364.82</v>
          </cell>
          <cell r="N367">
            <v>0</v>
          </cell>
          <cell r="O367">
            <v>886.4</v>
          </cell>
          <cell r="P367">
            <v>0</v>
          </cell>
          <cell r="Q367">
            <v>4363.8200000000006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37720.86</v>
          </cell>
          <cell r="F371">
            <v>33743.800000000003</v>
          </cell>
          <cell r="G371">
            <v>39084.410000000011</v>
          </cell>
          <cell r="H371">
            <v>42015.490000000013</v>
          </cell>
          <cell r="I371">
            <v>34490.759999999995</v>
          </cell>
          <cell r="J371">
            <v>38693.26999999999</v>
          </cell>
          <cell r="K371">
            <v>32262.889999999992</v>
          </cell>
          <cell r="L371">
            <v>38705.899999999994</v>
          </cell>
          <cell r="M371">
            <v>37358.249999999993</v>
          </cell>
          <cell r="N371">
            <v>35213.239999999991</v>
          </cell>
          <cell r="O371">
            <v>42122.020000000004</v>
          </cell>
          <cell r="P371">
            <v>40448.14</v>
          </cell>
          <cell r="Q371">
            <v>451859.03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142.55000000000001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1177.5899999999999</v>
          </cell>
          <cell r="O376">
            <v>-1102.77</v>
          </cell>
          <cell r="P376">
            <v>0</v>
          </cell>
          <cell r="Q376">
            <v>217.36999999999989</v>
          </cell>
        </row>
        <row r="377">
          <cell r="A377">
            <v>57147</v>
          </cell>
          <cell r="B377" t="str">
            <v>Bldg &amp; Property</v>
          </cell>
          <cell r="E377">
            <v>5273.81</v>
          </cell>
          <cell r="F377">
            <v>1312.43</v>
          </cell>
          <cell r="G377">
            <v>1899.21</v>
          </cell>
          <cell r="H377">
            <v>1309.79</v>
          </cell>
          <cell r="I377">
            <v>1872.61</v>
          </cell>
          <cell r="J377">
            <v>1128</v>
          </cell>
          <cell r="K377">
            <v>1740.26</v>
          </cell>
          <cell r="L377">
            <v>3083.68</v>
          </cell>
          <cell r="M377">
            <v>2114.81</v>
          </cell>
          <cell r="N377">
            <v>1811.92</v>
          </cell>
          <cell r="O377">
            <v>3002.6</v>
          </cell>
          <cell r="P377">
            <v>2169.63</v>
          </cell>
          <cell r="Q377">
            <v>26718.750000000004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461.43</v>
          </cell>
          <cell r="F380">
            <v>96.57</v>
          </cell>
          <cell r="G380">
            <v>117.6</v>
          </cell>
          <cell r="H380">
            <v>83.43</v>
          </cell>
          <cell r="I380">
            <v>90.9</v>
          </cell>
          <cell r="J380">
            <v>57.15</v>
          </cell>
          <cell r="K380">
            <v>89.42</v>
          </cell>
          <cell r="L380">
            <v>52.59</v>
          </cell>
          <cell r="M380">
            <v>307.08</v>
          </cell>
          <cell r="N380">
            <v>59.56</v>
          </cell>
          <cell r="O380">
            <v>541.69000000000005</v>
          </cell>
          <cell r="P380">
            <v>104.21</v>
          </cell>
          <cell r="Q380">
            <v>2061.6299999999997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5891.03</v>
          </cell>
          <cell r="F383">
            <v>6528.62</v>
          </cell>
          <cell r="G383">
            <v>5891.03</v>
          </cell>
          <cell r="H383">
            <v>5800.95</v>
          </cell>
          <cell r="I383">
            <v>5800.95</v>
          </cell>
          <cell r="J383">
            <v>5800.95</v>
          </cell>
          <cell r="K383">
            <v>5800.95</v>
          </cell>
          <cell r="L383">
            <v>5800.95</v>
          </cell>
          <cell r="M383">
            <v>4412</v>
          </cell>
          <cell r="N383">
            <v>4412</v>
          </cell>
          <cell r="O383">
            <v>5800.95</v>
          </cell>
          <cell r="P383">
            <v>13259</v>
          </cell>
          <cell r="Q383">
            <v>75199.37999999999</v>
          </cell>
        </row>
        <row r="384">
          <cell r="A384">
            <v>57175</v>
          </cell>
          <cell r="B384" t="str">
            <v>Equipment Vehicle Rental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1912.5</v>
          </cell>
          <cell r="F387">
            <v>1912.5</v>
          </cell>
          <cell r="G387">
            <v>1912.5</v>
          </cell>
          <cell r="H387">
            <v>1912.5</v>
          </cell>
          <cell r="I387">
            <v>2520</v>
          </cell>
          <cell r="J387">
            <v>2520</v>
          </cell>
          <cell r="K387">
            <v>2678.73</v>
          </cell>
          <cell r="L387">
            <v>2580.4699999999998</v>
          </cell>
          <cell r="M387">
            <v>2576.33</v>
          </cell>
          <cell r="N387">
            <v>2636.37</v>
          </cell>
          <cell r="O387">
            <v>2511.33</v>
          </cell>
          <cell r="P387">
            <v>2531.54</v>
          </cell>
          <cell r="Q387">
            <v>28204.769999999997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4.5</v>
          </cell>
          <cell r="H388">
            <v>4.5</v>
          </cell>
          <cell r="I388">
            <v>4.5</v>
          </cell>
          <cell r="J388">
            <v>4.5</v>
          </cell>
          <cell r="K388">
            <v>18</v>
          </cell>
          <cell r="L388">
            <v>4.5</v>
          </cell>
          <cell r="M388">
            <v>4.5</v>
          </cell>
          <cell r="N388">
            <v>4.5</v>
          </cell>
          <cell r="O388">
            <v>4.5</v>
          </cell>
          <cell r="P388">
            <v>0</v>
          </cell>
          <cell r="Q388">
            <v>54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18100.03</v>
          </cell>
          <cell r="K390">
            <v>1254.3699999999999</v>
          </cell>
          <cell r="L390">
            <v>1448.12</v>
          </cell>
          <cell r="M390">
            <v>-11585</v>
          </cell>
          <cell r="N390">
            <v>0</v>
          </cell>
          <cell r="O390">
            <v>0</v>
          </cell>
          <cell r="P390">
            <v>0</v>
          </cell>
          <cell r="Q390">
            <v>9217.5199999999968</v>
          </cell>
        </row>
        <row r="391">
          <cell r="A391">
            <v>57275</v>
          </cell>
          <cell r="B391" t="str">
            <v>Property Taxes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</row>
        <row r="392">
          <cell r="A392">
            <v>57280</v>
          </cell>
          <cell r="B392" t="str">
            <v>Other Taxes</v>
          </cell>
          <cell r="E392">
            <v>459</v>
          </cell>
          <cell r="F392">
            <v>459</v>
          </cell>
          <cell r="G392">
            <v>459</v>
          </cell>
          <cell r="H392">
            <v>459</v>
          </cell>
          <cell r="I392">
            <v>459</v>
          </cell>
          <cell r="J392">
            <v>459</v>
          </cell>
          <cell r="K392">
            <v>459</v>
          </cell>
          <cell r="L392">
            <v>459</v>
          </cell>
          <cell r="M392">
            <v>459</v>
          </cell>
          <cell r="N392">
            <v>459</v>
          </cell>
          <cell r="O392">
            <v>459</v>
          </cell>
          <cell r="P392">
            <v>459</v>
          </cell>
          <cell r="Q392">
            <v>5508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0</v>
          </cell>
          <cell r="P393">
            <v>631.95000000000005</v>
          </cell>
          <cell r="Q393">
            <v>898.90000000000009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62.5</v>
          </cell>
          <cell r="F395">
            <v>62.5</v>
          </cell>
          <cell r="G395">
            <v>62.5</v>
          </cell>
          <cell r="H395">
            <v>62.5</v>
          </cell>
          <cell r="I395">
            <v>62.5</v>
          </cell>
          <cell r="J395">
            <v>62.5</v>
          </cell>
          <cell r="K395">
            <v>62.5</v>
          </cell>
          <cell r="L395">
            <v>62.5</v>
          </cell>
          <cell r="M395">
            <v>62.5</v>
          </cell>
          <cell r="N395">
            <v>0</v>
          </cell>
          <cell r="O395">
            <v>125</v>
          </cell>
          <cell r="P395">
            <v>0</v>
          </cell>
          <cell r="Q395">
            <v>687.5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15</v>
          </cell>
          <cell r="O398">
            <v>0</v>
          </cell>
          <cell r="P398">
            <v>80</v>
          </cell>
          <cell r="Q398">
            <v>95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79.209999999999994</v>
          </cell>
          <cell r="F400">
            <v>79.209999999999994</v>
          </cell>
          <cell r="G400">
            <v>79.209999999999994</v>
          </cell>
          <cell r="H400">
            <v>129.57</v>
          </cell>
          <cell r="I400">
            <v>342.55</v>
          </cell>
          <cell r="J400">
            <v>129.55000000000001</v>
          </cell>
          <cell r="K400">
            <v>129.55000000000001</v>
          </cell>
          <cell r="L400">
            <v>129.55000000000001</v>
          </cell>
          <cell r="M400">
            <v>129.55000000000001</v>
          </cell>
          <cell r="N400">
            <v>129.55000000000001</v>
          </cell>
          <cell r="O400">
            <v>129.55000000000001</v>
          </cell>
          <cell r="P400">
            <v>39.549999999999997</v>
          </cell>
          <cell r="Q400">
            <v>1526.5999999999997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14139.48</v>
          </cell>
          <cell r="F406">
            <v>10450.829999999998</v>
          </cell>
          <cell r="G406">
            <v>10425.549999999999</v>
          </cell>
          <cell r="H406">
            <v>9904.7899999999991</v>
          </cell>
          <cell r="I406">
            <v>11153.009999999998</v>
          </cell>
          <cell r="J406">
            <v>28261.679999999997</v>
          </cell>
          <cell r="K406">
            <v>12232.779999999999</v>
          </cell>
          <cell r="L406">
            <v>13621.359999999997</v>
          </cell>
          <cell r="M406">
            <v>-1519.2300000000007</v>
          </cell>
          <cell r="N406">
            <v>10972.439999999999</v>
          </cell>
          <cell r="O406">
            <v>11471.849999999999</v>
          </cell>
          <cell r="P406">
            <v>19274.88</v>
          </cell>
          <cell r="Q406">
            <v>150389.41999999998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-2328.46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-2328.46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6884.94</v>
          </cell>
          <cell r="F417">
            <v>6884.94</v>
          </cell>
          <cell r="G417">
            <v>6884.94</v>
          </cell>
          <cell r="H417">
            <v>6884.94</v>
          </cell>
          <cell r="I417">
            <v>6884.94</v>
          </cell>
          <cell r="J417">
            <v>6884.94</v>
          </cell>
          <cell r="K417">
            <v>6884.94</v>
          </cell>
          <cell r="L417">
            <v>6884.94</v>
          </cell>
          <cell r="M417">
            <v>6884.94</v>
          </cell>
          <cell r="N417">
            <v>6884.94</v>
          </cell>
          <cell r="O417">
            <v>6884.94</v>
          </cell>
          <cell r="P417">
            <v>6884.94</v>
          </cell>
          <cell r="Q417">
            <v>82619.280000000013</v>
          </cell>
        </row>
        <row r="418">
          <cell r="A418">
            <v>59341</v>
          </cell>
          <cell r="B418" t="str">
            <v>A&amp;L - Current Year Claims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2600</v>
          </cell>
          <cell r="Q418">
            <v>2600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0.3</v>
          </cell>
          <cell r="J419">
            <v>-0.15</v>
          </cell>
          <cell r="K419">
            <v>1577.07</v>
          </cell>
          <cell r="L419">
            <v>0.05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1577.27</v>
          </cell>
        </row>
        <row r="420">
          <cell r="A420">
            <v>59343</v>
          </cell>
          <cell r="B420" t="str">
            <v>WC - Current Year Claims</v>
          </cell>
          <cell r="E420">
            <v>53330.6</v>
          </cell>
          <cell r="F420">
            <v>13301</v>
          </cell>
          <cell r="G420">
            <v>13532.93</v>
          </cell>
          <cell r="H420">
            <v>-35945.980000000003</v>
          </cell>
          <cell r="I420">
            <v>151.47999999999999</v>
          </cell>
          <cell r="J420">
            <v>0</v>
          </cell>
          <cell r="K420">
            <v>-5630.29</v>
          </cell>
          <cell r="L420">
            <v>19.420000000000002</v>
          </cell>
          <cell r="M420">
            <v>28.64</v>
          </cell>
          <cell r="N420">
            <v>6955.88</v>
          </cell>
          <cell r="O420">
            <v>11900</v>
          </cell>
          <cell r="P420">
            <v>2180.23</v>
          </cell>
          <cell r="Q420">
            <v>59823.909999999996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66006.16</v>
          </cell>
          <cell r="I421">
            <v>2800</v>
          </cell>
          <cell r="J421">
            <v>-3742.81</v>
          </cell>
          <cell r="K421">
            <v>36406.36</v>
          </cell>
          <cell r="L421">
            <v>0</v>
          </cell>
          <cell r="M421">
            <v>28.28</v>
          </cell>
          <cell r="N421">
            <v>4000</v>
          </cell>
          <cell r="O421">
            <v>-547</v>
          </cell>
          <cell r="P421">
            <v>12729.61</v>
          </cell>
          <cell r="Q421">
            <v>117680.6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-3539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2099.67</v>
          </cell>
          <cell r="Q423">
            <v>-1439.33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A425">
            <v>59500</v>
          </cell>
          <cell r="B425" t="str">
            <v>Workers Comp Prem</v>
          </cell>
          <cell r="E425">
            <v>1104</v>
          </cell>
          <cell r="F425">
            <v>4000</v>
          </cell>
          <cell r="G425">
            <v>4000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27104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57780.54</v>
          </cell>
          <cell r="F428">
            <v>24185.94</v>
          </cell>
          <cell r="G428">
            <v>22089.41</v>
          </cell>
          <cell r="H428">
            <v>38945.119999999995</v>
          </cell>
          <cell r="I428">
            <v>10836.72</v>
          </cell>
          <cell r="J428">
            <v>5141.9799999999996</v>
          </cell>
          <cell r="K428">
            <v>41238.080000000002</v>
          </cell>
          <cell r="L428">
            <v>8904.41</v>
          </cell>
          <cell r="M428">
            <v>9941.86</v>
          </cell>
          <cell r="N428">
            <v>20840.82</v>
          </cell>
          <cell r="O428">
            <v>21237.94</v>
          </cell>
          <cell r="P428">
            <v>26494.449999999997</v>
          </cell>
          <cell r="Q428">
            <v>287637.27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145.82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145.82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145.82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145.82</v>
          </cell>
        </row>
        <row r="435">
          <cell r="A435" t="str">
            <v>Total Operating Costs</v>
          </cell>
          <cell r="E435">
            <v>556322.18999999994</v>
          </cell>
          <cell r="F435">
            <v>483088.13</v>
          </cell>
          <cell r="G435">
            <v>533902.79</v>
          </cell>
          <cell r="H435">
            <v>564081.47</v>
          </cell>
          <cell r="I435">
            <v>483474.26</v>
          </cell>
          <cell r="J435">
            <v>500744.69999999995</v>
          </cell>
          <cell r="K435">
            <v>514379.49999999994</v>
          </cell>
          <cell r="L435">
            <v>499533.73</v>
          </cell>
          <cell r="M435">
            <v>480587.02</v>
          </cell>
          <cell r="N435">
            <v>468427.15999999992</v>
          </cell>
          <cell r="O435">
            <v>510740</v>
          </cell>
          <cell r="P435">
            <v>507649</v>
          </cell>
          <cell r="Q435">
            <v>6102929.9500000002</v>
          </cell>
        </row>
        <row r="437">
          <cell r="A437" t="str">
            <v>Gross Profit</v>
          </cell>
          <cell r="E437">
            <v>283635.74000000011</v>
          </cell>
          <cell r="F437">
            <v>397011.87</v>
          </cell>
          <cell r="G437">
            <v>293409.25999999989</v>
          </cell>
          <cell r="H437">
            <v>295183.43000000005</v>
          </cell>
          <cell r="I437">
            <v>372092.71999999974</v>
          </cell>
          <cell r="J437">
            <v>350748.59000000008</v>
          </cell>
          <cell r="K437">
            <v>347516.12000000005</v>
          </cell>
          <cell r="L437">
            <v>388020.01</v>
          </cell>
          <cell r="M437">
            <v>377828.52</v>
          </cell>
          <cell r="N437">
            <v>382225.52999999991</v>
          </cell>
          <cell r="O437">
            <v>311431.2100000002</v>
          </cell>
          <cell r="P437">
            <v>306754.91999999981</v>
          </cell>
          <cell r="Q437">
            <v>4105857.9199999953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3237.6</v>
          </cell>
          <cell r="Q470">
            <v>3237.6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3237.6</v>
          </cell>
          <cell r="Q480">
            <v>3237.6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28808.37</v>
          </cell>
          <cell r="F483">
            <v>29237.93</v>
          </cell>
          <cell r="G483">
            <v>34055.660000000003</v>
          </cell>
          <cell r="H483">
            <v>32303.54</v>
          </cell>
          <cell r="I483">
            <v>32394.99</v>
          </cell>
          <cell r="J483">
            <v>34374</v>
          </cell>
          <cell r="K483">
            <v>35547.46</v>
          </cell>
          <cell r="L483">
            <v>34794.910000000003</v>
          </cell>
          <cell r="M483">
            <v>35448.120000000003</v>
          </cell>
          <cell r="N483">
            <v>34195.99</v>
          </cell>
          <cell r="O483">
            <v>35269.089999999997</v>
          </cell>
          <cell r="P483">
            <v>37099.64</v>
          </cell>
          <cell r="Q483">
            <v>403529.69999999995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28572.240000000002</v>
          </cell>
          <cell r="F485">
            <v>30096.06</v>
          </cell>
          <cell r="G485">
            <v>32883.68</v>
          </cell>
          <cell r="H485">
            <v>33553.279999999999</v>
          </cell>
          <cell r="I485">
            <v>27323.32</v>
          </cell>
          <cell r="J485">
            <v>31281.360000000001</v>
          </cell>
          <cell r="K485">
            <v>28636.82</v>
          </cell>
          <cell r="L485">
            <v>32591.07</v>
          </cell>
          <cell r="M485">
            <v>25152.99</v>
          </cell>
          <cell r="N485">
            <v>26476.49</v>
          </cell>
          <cell r="O485">
            <v>29556.5</v>
          </cell>
          <cell r="P485">
            <v>26409.97</v>
          </cell>
          <cell r="Q485">
            <v>352533.78</v>
          </cell>
        </row>
        <row r="486">
          <cell r="A486">
            <v>70025</v>
          </cell>
          <cell r="B486" t="str">
            <v>Wages O.T.</v>
          </cell>
          <cell r="E486">
            <v>1534.05</v>
          </cell>
          <cell r="F486">
            <v>1546.14</v>
          </cell>
          <cell r="G486">
            <v>1142.1400000000001</v>
          </cell>
          <cell r="H486">
            <v>1991.39</v>
          </cell>
          <cell r="I486">
            <v>1423.14</v>
          </cell>
          <cell r="J486">
            <v>1581.5</v>
          </cell>
          <cell r="K486">
            <v>577.54</v>
          </cell>
          <cell r="L486">
            <v>3583.2</v>
          </cell>
          <cell r="M486">
            <v>1079.97</v>
          </cell>
          <cell r="N486">
            <v>1516.27</v>
          </cell>
          <cell r="O486">
            <v>2000.96</v>
          </cell>
          <cell r="P486">
            <v>1477.46</v>
          </cell>
          <cell r="Q486">
            <v>19453.760000000002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1075</v>
          </cell>
          <cell r="F489">
            <v>1675</v>
          </cell>
          <cell r="G489">
            <v>7455.5</v>
          </cell>
          <cell r="H489">
            <v>3066.38</v>
          </cell>
          <cell r="I489">
            <v>1438.95</v>
          </cell>
          <cell r="J489">
            <v>3016.36</v>
          </cell>
          <cell r="K489">
            <v>2625</v>
          </cell>
          <cell r="L489">
            <v>2678.43</v>
          </cell>
          <cell r="M489">
            <v>2913.79</v>
          </cell>
          <cell r="N489">
            <v>1746.4</v>
          </cell>
          <cell r="O489">
            <v>2652.32</v>
          </cell>
          <cell r="P489">
            <v>5362.05</v>
          </cell>
          <cell r="Q489">
            <v>35705.180000000008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</row>
        <row r="492">
          <cell r="A492">
            <v>70050</v>
          </cell>
          <cell r="B492" t="str">
            <v>Payroll Taxes</v>
          </cell>
          <cell r="E492">
            <v>7335.33</v>
          </cell>
          <cell r="F492">
            <v>5253.85</v>
          </cell>
          <cell r="G492">
            <v>6887.21</v>
          </cell>
          <cell r="H492">
            <v>5839.13</v>
          </cell>
          <cell r="I492">
            <v>4643.53</v>
          </cell>
          <cell r="J492">
            <v>5669.76</v>
          </cell>
          <cell r="K492">
            <v>4555.33</v>
          </cell>
          <cell r="L492">
            <v>5742.05</v>
          </cell>
          <cell r="M492">
            <v>4517.6899999999996</v>
          </cell>
          <cell r="N492">
            <v>4408.2</v>
          </cell>
          <cell r="O492">
            <v>4942.4399999999996</v>
          </cell>
          <cell r="P492">
            <v>5199.09</v>
          </cell>
          <cell r="Q492">
            <v>64993.61</v>
          </cell>
        </row>
        <row r="493">
          <cell r="A493">
            <v>70060</v>
          </cell>
          <cell r="B493" t="str">
            <v>Group Insurance</v>
          </cell>
          <cell r="E493">
            <v>11410.52</v>
          </cell>
          <cell r="F493">
            <v>11524.58</v>
          </cell>
          <cell r="G493">
            <v>10554.24</v>
          </cell>
          <cell r="H493">
            <v>13084.2</v>
          </cell>
          <cell r="I493">
            <v>12115.75</v>
          </cell>
          <cell r="J493">
            <v>12494.37</v>
          </cell>
          <cell r="K493">
            <v>12559.75</v>
          </cell>
          <cell r="L493">
            <v>12415.93</v>
          </cell>
          <cell r="M493">
            <v>11362.28</v>
          </cell>
          <cell r="N493">
            <v>13749.11</v>
          </cell>
          <cell r="O493">
            <v>12593.52</v>
          </cell>
          <cell r="P493">
            <v>12600.59</v>
          </cell>
          <cell r="Q493">
            <v>146464.84</v>
          </cell>
        </row>
        <row r="494">
          <cell r="A494">
            <v>70065</v>
          </cell>
          <cell r="B494" t="str">
            <v>Vacation Pay</v>
          </cell>
          <cell r="E494">
            <v>1582.88</v>
          </cell>
          <cell r="F494">
            <v>4413.99</v>
          </cell>
          <cell r="G494">
            <v>48.78</v>
          </cell>
          <cell r="H494">
            <v>2185.79</v>
          </cell>
          <cell r="I494">
            <v>4000.59</v>
          </cell>
          <cell r="J494">
            <v>-891.88</v>
          </cell>
          <cell r="K494">
            <v>4756.8500000000004</v>
          </cell>
          <cell r="L494">
            <v>2920.08</v>
          </cell>
          <cell r="M494">
            <v>4784.29</v>
          </cell>
          <cell r="N494">
            <v>3124.36</v>
          </cell>
          <cell r="O494">
            <v>2610.1999999999998</v>
          </cell>
          <cell r="P494">
            <v>4173.68</v>
          </cell>
          <cell r="Q494">
            <v>33709.61</v>
          </cell>
        </row>
        <row r="495">
          <cell r="A495">
            <v>70070</v>
          </cell>
          <cell r="B495" t="str">
            <v>Sick Pay</v>
          </cell>
          <cell r="E495">
            <v>396.68</v>
          </cell>
          <cell r="F495">
            <v>680.36</v>
          </cell>
          <cell r="G495">
            <v>1133.57</v>
          </cell>
          <cell r="H495">
            <v>674.93</v>
          </cell>
          <cell r="I495">
            <v>892.47</v>
          </cell>
          <cell r="J495">
            <v>554.58000000000004</v>
          </cell>
          <cell r="K495">
            <v>198.93</v>
          </cell>
          <cell r="L495">
            <v>122.21</v>
          </cell>
          <cell r="M495">
            <v>727.21</v>
          </cell>
          <cell r="N495">
            <v>366.82</v>
          </cell>
          <cell r="O495">
            <v>768.29</v>
          </cell>
          <cell r="P495">
            <v>121.28</v>
          </cell>
          <cell r="Q495">
            <v>6637.329999999999</v>
          </cell>
        </row>
        <row r="496">
          <cell r="A496">
            <v>70086</v>
          </cell>
          <cell r="B496" t="str">
            <v>Safety and Training</v>
          </cell>
          <cell r="E496">
            <v>14.8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35.6</v>
          </cell>
          <cell r="K496">
            <v>0</v>
          </cell>
          <cell r="L496">
            <v>70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120.4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708.81</v>
          </cell>
          <cell r="O497">
            <v>-708.81</v>
          </cell>
          <cell r="P497">
            <v>0</v>
          </cell>
          <cell r="Q497">
            <v>0</v>
          </cell>
        </row>
        <row r="498">
          <cell r="A498">
            <v>70095</v>
          </cell>
          <cell r="B498" t="str">
            <v>Empl &amp; Commun Activ</v>
          </cell>
          <cell r="E498">
            <v>16986.41</v>
          </cell>
          <cell r="F498">
            <v>158.86000000000001</v>
          </cell>
          <cell r="G498">
            <v>1019.92</v>
          </cell>
          <cell r="H498">
            <v>210.51</v>
          </cell>
          <cell r="I498">
            <v>1580.13</v>
          </cell>
          <cell r="J498">
            <v>4162.7</v>
          </cell>
          <cell r="K498">
            <v>660.39</v>
          </cell>
          <cell r="L498">
            <v>2656.19</v>
          </cell>
          <cell r="M498">
            <v>517.80999999999995</v>
          </cell>
          <cell r="N498">
            <v>54.01</v>
          </cell>
          <cell r="O498">
            <v>1519.35</v>
          </cell>
          <cell r="P498">
            <v>3351.61</v>
          </cell>
          <cell r="Q498">
            <v>32877.889999999992</v>
          </cell>
        </row>
        <row r="499">
          <cell r="A499">
            <v>70105</v>
          </cell>
          <cell r="B499" t="str">
            <v>Employee Relocation</v>
          </cell>
          <cell r="E499">
            <v>381.64</v>
          </cell>
          <cell r="F499">
            <v>381.64</v>
          </cell>
          <cell r="G499">
            <v>381.64</v>
          </cell>
          <cell r="H499">
            <v>381.64</v>
          </cell>
          <cell r="I499">
            <v>381.64</v>
          </cell>
          <cell r="J499">
            <v>381.64</v>
          </cell>
          <cell r="K499">
            <v>381.64</v>
          </cell>
          <cell r="L499">
            <v>381.64</v>
          </cell>
          <cell r="M499">
            <v>381.64</v>
          </cell>
          <cell r="N499">
            <v>381.64</v>
          </cell>
          <cell r="O499">
            <v>381.64</v>
          </cell>
          <cell r="P499">
            <v>381.64</v>
          </cell>
          <cell r="Q499">
            <v>4579.6799999999994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312.5</v>
          </cell>
          <cell r="F502">
            <v>5000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1308.46</v>
          </cell>
          <cell r="L502">
            <v>0</v>
          </cell>
          <cell r="M502">
            <v>250</v>
          </cell>
          <cell r="N502">
            <v>0</v>
          </cell>
          <cell r="O502">
            <v>0</v>
          </cell>
          <cell r="P502">
            <v>0</v>
          </cell>
          <cell r="Q502">
            <v>6870.96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</row>
        <row r="505">
          <cell r="A505">
            <v>70116</v>
          </cell>
          <cell r="B505" t="str">
            <v>Pension and Profit Sharing</v>
          </cell>
          <cell r="E505">
            <v>775.31</v>
          </cell>
          <cell r="F505">
            <v>784.92</v>
          </cell>
          <cell r="G505">
            <v>1191.3900000000001</v>
          </cell>
          <cell r="H505">
            <v>882.19</v>
          </cell>
          <cell r="I505">
            <v>848.69</v>
          </cell>
          <cell r="J505">
            <v>942.95</v>
          </cell>
          <cell r="K505">
            <v>949.67</v>
          </cell>
          <cell r="L505">
            <v>1042.08</v>
          </cell>
          <cell r="M505">
            <v>979.97</v>
          </cell>
          <cell r="N505">
            <v>1418.44</v>
          </cell>
          <cell r="O505">
            <v>969.88</v>
          </cell>
          <cell r="P505">
            <v>1066.9100000000001</v>
          </cell>
          <cell r="Q505">
            <v>11852.4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2932.61</v>
          </cell>
          <cell r="F510">
            <v>3215.3</v>
          </cell>
          <cell r="G510">
            <v>3962.99</v>
          </cell>
          <cell r="H510">
            <v>2924.73</v>
          </cell>
          <cell r="I510">
            <v>1275.23</v>
          </cell>
          <cell r="J510">
            <v>4265.58</v>
          </cell>
          <cell r="K510">
            <v>8940.42</v>
          </cell>
          <cell r="L510">
            <v>7247.4</v>
          </cell>
          <cell r="M510">
            <v>-383</v>
          </cell>
          <cell r="N510">
            <v>2709.33</v>
          </cell>
          <cell r="O510">
            <v>3459.2</v>
          </cell>
          <cell r="P510">
            <v>2793.15</v>
          </cell>
          <cell r="Q510">
            <v>43342.94</v>
          </cell>
        </row>
        <row r="511">
          <cell r="A511">
            <v>70150</v>
          </cell>
          <cell r="B511" t="str">
            <v>Utilities</v>
          </cell>
          <cell r="E511">
            <v>380.73</v>
          </cell>
          <cell r="F511">
            <v>364.13</v>
          </cell>
          <cell r="G511">
            <v>364.19</v>
          </cell>
          <cell r="H511">
            <v>352.07</v>
          </cell>
          <cell r="I511">
            <v>323.74</v>
          </cell>
          <cell r="J511">
            <v>309.05</v>
          </cell>
          <cell r="K511">
            <v>1116.01</v>
          </cell>
          <cell r="L511">
            <v>325.92</v>
          </cell>
          <cell r="M511">
            <v>289.63</v>
          </cell>
          <cell r="N511">
            <v>300.67</v>
          </cell>
          <cell r="O511">
            <v>324.64999999999998</v>
          </cell>
          <cell r="P511">
            <v>559.65</v>
          </cell>
          <cell r="Q511">
            <v>5010.4399999999996</v>
          </cell>
        </row>
        <row r="512">
          <cell r="A512">
            <v>70165</v>
          </cell>
          <cell r="B512" t="str">
            <v>Communications</v>
          </cell>
          <cell r="E512">
            <v>471.39</v>
          </cell>
          <cell r="F512">
            <v>299.95</v>
          </cell>
          <cell r="G512">
            <v>548.38</v>
          </cell>
          <cell r="H512">
            <v>403.25</v>
          </cell>
          <cell r="I512">
            <v>472.01</v>
          </cell>
          <cell r="J512">
            <v>532</v>
          </cell>
          <cell r="K512">
            <v>463.52</v>
          </cell>
          <cell r="L512">
            <v>1173.68</v>
          </cell>
          <cell r="M512">
            <v>539.39</v>
          </cell>
          <cell r="N512">
            <v>124.82</v>
          </cell>
          <cell r="O512">
            <v>370.1</v>
          </cell>
          <cell r="P512">
            <v>2409.2399999999998</v>
          </cell>
          <cell r="Q512">
            <v>7807.73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18.989999999999998</v>
          </cell>
          <cell r="F514">
            <v>62.24</v>
          </cell>
          <cell r="G514">
            <v>118.47</v>
          </cell>
          <cell r="H514">
            <v>68.52</v>
          </cell>
          <cell r="I514">
            <v>56.02</v>
          </cell>
          <cell r="J514">
            <v>68.52</v>
          </cell>
          <cell r="K514">
            <v>118.98</v>
          </cell>
          <cell r="L514">
            <v>62.5</v>
          </cell>
          <cell r="M514">
            <v>25</v>
          </cell>
          <cell r="N514">
            <v>-73.709999999999994</v>
          </cell>
          <cell r="O514">
            <v>223.71</v>
          </cell>
          <cell r="P514">
            <v>50</v>
          </cell>
          <cell r="Q514">
            <v>799.24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3168.8</v>
          </cell>
          <cell r="Q515">
            <v>3168.8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554.46</v>
          </cell>
          <cell r="F517">
            <v>488.09</v>
          </cell>
          <cell r="G517">
            <v>167.53</v>
          </cell>
          <cell r="H517">
            <v>594.19000000000005</v>
          </cell>
          <cell r="I517">
            <v>578.76</v>
          </cell>
          <cell r="J517">
            <v>533.45000000000005</v>
          </cell>
          <cell r="K517">
            <v>916.47</v>
          </cell>
          <cell r="L517">
            <v>529.91</v>
          </cell>
          <cell r="M517">
            <v>533.41</v>
          </cell>
          <cell r="N517">
            <v>625</v>
          </cell>
          <cell r="O517">
            <v>547.6</v>
          </cell>
          <cell r="P517">
            <v>547.17999999999995</v>
          </cell>
          <cell r="Q517">
            <v>6616.05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</row>
        <row r="519">
          <cell r="A519">
            <v>70195</v>
          </cell>
          <cell r="B519" t="str">
            <v>Dues and Subscriptions</v>
          </cell>
          <cell r="E519">
            <v>913</v>
          </cell>
          <cell r="F519">
            <v>1939.67</v>
          </cell>
          <cell r="G519">
            <v>663</v>
          </cell>
          <cell r="H519">
            <v>2175.4699999999998</v>
          </cell>
          <cell r="I519">
            <v>775.41</v>
          </cell>
          <cell r="J519">
            <v>1375.47</v>
          </cell>
          <cell r="K519">
            <v>833</v>
          </cell>
          <cell r="L519">
            <v>2029.58</v>
          </cell>
          <cell r="M519">
            <v>672.93</v>
          </cell>
          <cell r="N519">
            <v>1244.56</v>
          </cell>
          <cell r="O519">
            <v>2034.76</v>
          </cell>
          <cell r="P519">
            <v>974.76</v>
          </cell>
          <cell r="Q519">
            <v>15631.61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284.18</v>
          </cell>
          <cell r="F521">
            <v>570.14</v>
          </cell>
          <cell r="G521">
            <v>-220.29</v>
          </cell>
          <cell r="H521">
            <v>1900</v>
          </cell>
          <cell r="I521">
            <v>-1665.7</v>
          </cell>
          <cell r="J521">
            <v>263.64999999999998</v>
          </cell>
          <cell r="K521">
            <v>203.4</v>
          </cell>
          <cell r="L521">
            <v>-15.5</v>
          </cell>
          <cell r="M521">
            <v>340.62</v>
          </cell>
          <cell r="N521">
            <v>348.94</v>
          </cell>
          <cell r="O521">
            <v>14.75</v>
          </cell>
          <cell r="P521">
            <v>68.2</v>
          </cell>
          <cell r="Q521">
            <v>2092.3899999999994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7.85</v>
          </cell>
          <cell r="G522">
            <v>137.01</v>
          </cell>
          <cell r="H522">
            <v>-29.88</v>
          </cell>
          <cell r="I522">
            <v>73.069999999999993</v>
          </cell>
          <cell r="J522">
            <v>428.59</v>
          </cell>
          <cell r="K522">
            <v>-290.98</v>
          </cell>
          <cell r="L522">
            <v>540.96</v>
          </cell>
          <cell r="M522">
            <v>-468.86</v>
          </cell>
          <cell r="N522">
            <v>13.96</v>
          </cell>
          <cell r="O522">
            <v>0</v>
          </cell>
          <cell r="P522">
            <v>0</v>
          </cell>
          <cell r="Q522">
            <v>411.71999999999997</v>
          </cell>
        </row>
        <row r="523">
          <cell r="A523">
            <v>70202</v>
          </cell>
          <cell r="B523" t="str">
            <v>Excursions Meetings</v>
          </cell>
          <cell r="E523">
            <v>0</v>
          </cell>
          <cell r="F523">
            <v>115.17</v>
          </cell>
          <cell r="G523">
            <v>0</v>
          </cell>
          <cell r="H523">
            <v>0</v>
          </cell>
          <cell r="I523">
            <v>0</v>
          </cell>
          <cell r="J523">
            <v>416.25</v>
          </cell>
          <cell r="K523">
            <v>0</v>
          </cell>
          <cell r="L523">
            <v>0</v>
          </cell>
          <cell r="M523">
            <v>0</v>
          </cell>
          <cell r="N523">
            <v>46.73</v>
          </cell>
          <cell r="O523">
            <v>-46.73</v>
          </cell>
          <cell r="P523">
            <v>0</v>
          </cell>
          <cell r="Q523">
            <v>531.41999999999996</v>
          </cell>
        </row>
        <row r="524">
          <cell r="A524">
            <v>70203</v>
          </cell>
          <cell r="B524" t="str">
            <v>Lodging</v>
          </cell>
          <cell r="E524">
            <v>-462.54</v>
          </cell>
          <cell r="F524">
            <v>0</v>
          </cell>
          <cell r="G524">
            <v>0</v>
          </cell>
          <cell r="H524">
            <v>326.7</v>
          </cell>
          <cell r="I524">
            <v>193</v>
          </cell>
          <cell r="J524">
            <v>436.86</v>
          </cell>
          <cell r="K524">
            <v>-170.97</v>
          </cell>
          <cell r="L524">
            <v>841.43</v>
          </cell>
          <cell r="M524">
            <v>127.5</v>
          </cell>
          <cell r="N524">
            <v>159.44</v>
          </cell>
          <cell r="O524">
            <v>-28.18</v>
          </cell>
          <cell r="P524">
            <v>171.48</v>
          </cell>
          <cell r="Q524">
            <v>1594.72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45.73</v>
          </cell>
          <cell r="F526">
            <v>-10.71</v>
          </cell>
          <cell r="G526">
            <v>526.05999999999995</v>
          </cell>
          <cell r="H526">
            <v>861.17</v>
          </cell>
          <cell r="I526">
            <v>156.44999999999999</v>
          </cell>
          <cell r="J526">
            <v>24.24</v>
          </cell>
          <cell r="K526">
            <v>2459.6</v>
          </cell>
          <cell r="L526">
            <v>-623.04</v>
          </cell>
          <cell r="M526">
            <v>1397.2</v>
          </cell>
          <cell r="N526">
            <v>-382.55</v>
          </cell>
          <cell r="O526">
            <v>-70.31</v>
          </cell>
          <cell r="P526">
            <v>-1079.19</v>
          </cell>
          <cell r="Q526">
            <v>3304.6499999999992</v>
          </cell>
        </row>
        <row r="527">
          <cell r="A527">
            <v>70206</v>
          </cell>
          <cell r="B527" t="str">
            <v>Meals</v>
          </cell>
          <cell r="E527">
            <v>-77.31</v>
          </cell>
          <cell r="F527">
            <v>17.46</v>
          </cell>
          <cell r="G527">
            <v>200.29</v>
          </cell>
          <cell r="H527">
            <v>-74.84</v>
          </cell>
          <cell r="I527">
            <v>191.59</v>
          </cell>
          <cell r="J527">
            <v>1.26</v>
          </cell>
          <cell r="K527">
            <v>-7.59</v>
          </cell>
          <cell r="L527">
            <v>350.62</v>
          </cell>
          <cell r="M527">
            <v>-21.04</v>
          </cell>
          <cell r="N527">
            <v>31.96</v>
          </cell>
          <cell r="O527">
            <v>562.61</v>
          </cell>
          <cell r="P527">
            <v>262.97000000000003</v>
          </cell>
          <cell r="Q527">
            <v>1437.9800000000002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5866.86</v>
          </cell>
          <cell r="F530">
            <v>2088.08</v>
          </cell>
          <cell r="G530">
            <v>1297.8399999999999</v>
          </cell>
          <cell r="H530">
            <v>1260.67</v>
          </cell>
          <cell r="I530">
            <v>1042.3699999999999</v>
          </cell>
          <cell r="J530">
            <v>1576.14</v>
          </cell>
          <cell r="K530">
            <v>1736.71</v>
          </cell>
          <cell r="L530">
            <v>1305.27</v>
          </cell>
          <cell r="M530">
            <v>1356.75</v>
          </cell>
          <cell r="N530">
            <v>4188.3100000000004</v>
          </cell>
          <cell r="O530">
            <v>352.32</v>
          </cell>
          <cell r="P530">
            <v>2617.98</v>
          </cell>
          <cell r="Q530">
            <v>24689.3</v>
          </cell>
        </row>
        <row r="531">
          <cell r="A531">
            <v>70213</v>
          </cell>
          <cell r="B531" t="str">
            <v>Pcard Rebate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2484.66</v>
          </cell>
          <cell r="F532">
            <v>2690.82</v>
          </cell>
          <cell r="G532">
            <v>2823.76</v>
          </cell>
          <cell r="H532">
            <v>2495.84</v>
          </cell>
          <cell r="I532">
            <v>2467.4499999999998</v>
          </cell>
          <cell r="J532">
            <v>2868.03</v>
          </cell>
          <cell r="K532">
            <v>2914.02</v>
          </cell>
          <cell r="L532">
            <v>3099.61</v>
          </cell>
          <cell r="M532">
            <v>3243.81</v>
          </cell>
          <cell r="N532">
            <v>129.69</v>
          </cell>
          <cell r="O532">
            <v>6329.67</v>
          </cell>
          <cell r="P532">
            <v>3002.76</v>
          </cell>
          <cell r="Q532">
            <v>34550.120000000003</v>
          </cell>
        </row>
        <row r="533">
          <cell r="A533">
            <v>70215</v>
          </cell>
          <cell r="B533" t="str">
            <v>Bank Charges</v>
          </cell>
          <cell r="E533">
            <v>146.88</v>
          </cell>
          <cell r="F533">
            <v>148.75</v>
          </cell>
          <cell r="G533">
            <v>150.41999999999999</v>
          </cell>
          <cell r="H533">
            <v>150.63</v>
          </cell>
          <cell r="I533">
            <v>131.56</v>
          </cell>
          <cell r="J533">
            <v>137.5</v>
          </cell>
          <cell r="K533">
            <v>0</v>
          </cell>
          <cell r="L533">
            <v>129.06</v>
          </cell>
          <cell r="M533">
            <v>133.75</v>
          </cell>
          <cell r="N533">
            <v>0</v>
          </cell>
          <cell r="O533">
            <v>264.07</v>
          </cell>
          <cell r="P533">
            <v>18.73</v>
          </cell>
          <cell r="Q533">
            <v>1411.35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0</v>
          </cell>
          <cell r="F536">
            <v>473.41</v>
          </cell>
          <cell r="G536">
            <v>0</v>
          </cell>
          <cell r="H536">
            <v>10.55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311.8</v>
          </cell>
          <cell r="P536">
            <v>0</v>
          </cell>
          <cell r="Q536">
            <v>795.76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108.21</v>
          </cell>
          <cell r="N538">
            <v>0</v>
          </cell>
          <cell r="O538">
            <v>0</v>
          </cell>
          <cell r="P538">
            <v>0</v>
          </cell>
          <cell r="Q538">
            <v>108.21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2439.5700000000002</v>
          </cell>
          <cell r="F540">
            <v>2131.5700000000002</v>
          </cell>
          <cell r="G540">
            <v>3481.88</v>
          </cell>
          <cell r="H540">
            <v>-1738.5</v>
          </cell>
          <cell r="I540">
            <v>447.82</v>
          </cell>
          <cell r="J540">
            <v>9856.85</v>
          </cell>
          <cell r="K540">
            <v>1380.87</v>
          </cell>
          <cell r="L540">
            <v>9752.81</v>
          </cell>
          <cell r="M540">
            <v>14711.58</v>
          </cell>
          <cell r="N540">
            <v>-607.33000000000004</v>
          </cell>
          <cell r="O540">
            <v>1378.45</v>
          </cell>
          <cell r="P540">
            <v>10240.9</v>
          </cell>
          <cell r="Q540">
            <v>53476.47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99.03</v>
          </cell>
          <cell r="F542">
            <v>97.9</v>
          </cell>
          <cell r="G542">
            <v>97.9</v>
          </cell>
          <cell r="H542">
            <v>97.9</v>
          </cell>
          <cell r="I542">
            <v>97.9</v>
          </cell>
          <cell r="J542">
            <v>97.9</v>
          </cell>
          <cell r="K542">
            <v>97.9</v>
          </cell>
          <cell r="L542">
            <v>80.55</v>
          </cell>
          <cell r="M542">
            <v>80.55</v>
          </cell>
          <cell r="N542">
            <v>80.55</v>
          </cell>
          <cell r="O542">
            <v>80.680000000000007</v>
          </cell>
          <cell r="P542">
            <v>80.680000000000007</v>
          </cell>
          <cell r="Q542">
            <v>1089.4399999999998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219.75</v>
          </cell>
          <cell r="G545">
            <v>56.21</v>
          </cell>
          <cell r="H545">
            <v>0</v>
          </cell>
          <cell r="I545">
            <v>0</v>
          </cell>
          <cell r="J545">
            <v>56.21</v>
          </cell>
          <cell r="K545">
            <v>0</v>
          </cell>
          <cell r="L545">
            <v>0</v>
          </cell>
          <cell r="M545">
            <v>56.21</v>
          </cell>
          <cell r="N545">
            <v>0</v>
          </cell>
          <cell r="O545">
            <v>-84.14</v>
          </cell>
          <cell r="P545">
            <v>482.7</v>
          </cell>
          <cell r="Q545">
            <v>786.93999999999994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1875</v>
          </cell>
          <cell r="F549">
            <v>1875</v>
          </cell>
          <cell r="G549">
            <v>2015.82</v>
          </cell>
          <cell r="H549">
            <v>2554.7800000000002</v>
          </cell>
          <cell r="I549">
            <v>2554.7800000000002</v>
          </cell>
          <cell r="J549">
            <v>2554.7800000000002</v>
          </cell>
          <cell r="K549">
            <v>3187.6</v>
          </cell>
          <cell r="L549">
            <v>2396.5700000000002</v>
          </cell>
          <cell r="M549">
            <v>2396.5700000000002</v>
          </cell>
          <cell r="N549">
            <v>2449.23</v>
          </cell>
          <cell r="O549">
            <v>2343.73</v>
          </cell>
          <cell r="P549">
            <v>2554.7199999999998</v>
          </cell>
          <cell r="Q549">
            <v>28758.58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24958.15</v>
          </cell>
          <cell r="F551">
            <v>2262.73</v>
          </cell>
          <cell r="G551">
            <v>16300.02</v>
          </cell>
          <cell r="H551">
            <v>2127.0700000000002</v>
          </cell>
          <cell r="I551">
            <v>33912.97</v>
          </cell>
          <cell r="J551">
            <v>1054.05</v>
          </cell>
          <cell r="K551">
            <v>22342.57</v>
          </cell>
          <cell r="L551">
            <v>2410.96</v>
          </cell>
          <cell r="M551">
            <v>22431</v>
          </cell>
          <cell r="N551">
            <v>1947.24</v>
          </cell>
          <cell r="O551">
            <v>21688.02</v>
          </cell>
          <cell r="P551">
            <v>-2059.87</v>
          </cell>
          <cell r="Q551">
            <v>149374.91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145.26</v>
          </cell>
          <cell r="G553">
            <v>231.28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1365.11</v>
          </cell>
          <cell r="O553">
            <v>-1365.11</v>
          </cell>
          <cell r="P553">
            <v>187.29</v>
          </cell>
          <cell r="Q553">
            <v>563.82999999999993</v>
          </cell>
        </row>
        <row r="554">
          <cell r="A554">
            <v>70310</v>
          </cell>
          <cell r="B554" t="str">
            <v>Bad Debt Provision</v>
          </cell>
          <cell r="E554">
            <v>59587.53</v>
          </cell>
          <cell r="F554">
            <v>-42181.27</v>
          </cell>
          <cell r="G554">
            <v>26327.15</v>
          </cell>
          <cell r="H554">
            <v>-23518.21</v>
          </cell>
          <cell r="I554">
            <v>45403.42</v>
          </cell>
          <cell r="J554">
            <v>-30919.22</v>
          </cell>
          <cell r="K554">
            <v>58231.48</v>
          </cell>
          <cell r="L554">
            <v>-42566.26</v>
          </cell>
          <cell r="M554">
            <v>51551.54</v>
          </cell>
          <cell r="N554">
            <v>-30438.81</v>
          </cell>
          <cell r="O554">
            <v>61503.66</v>
          </cell>
          <cell r="P554">
            <v>-32663.45</v>
          </cell>
          <cell r="Q554">
            <v>100317.56000000001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6202.09</v>
          </cell>
          <cell r="F556">
            <v>-976.61</v>
          </cell>
          <cell r="G556">
            <v>5260.16</v>
          </cell>
          <cell r="H556">
            <v>-803.96</v>
          </cell>
          <cell r="I556">
            <v>1871.95</v>
          </cell>
          <cell r="J556">
            <v>1067.25</v>
          </cell>
          <cell r="K556">
            <v>1589.22</v>
          </cell>
          <cell r="L556">
            <v>936.71</v>
          </cell>
          <cell r="M556">
            <v>1051.27</v>
          </cell>
          <cell r="N556">
            <v>482.15</v>
          </cell>
          <cell r="O556">
            <v>1946.37</v>
          </cell>
          <cell r="P556">
            <v>5166.42</v>
          </cell>
          <cell r="Q556">
            <v>23793.020000000004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207906.74000000002</v>
          </cell>
          <cell r="F575">
            <v>66798.010000000024</v>
          </cell>
          <cell r="G575">
            <v>161263.80000000002</v>
          </cell>
          <cell r="H575">
            <v>86311.12999999999</v>
          </cell>
          <cell r="I575">
            <v>177403</v>
          </cell>
          <cell r="J575">
            <v>90607.349999999991</v>
          </cell>
          <cell r="K575">
            <v>198820.07000000004</v>
          </cell>
          <cell r="L575">
            <v>89006.530000000013</v>
          </cell>
          <cell r="M575">
            <v>188289.78000000003</v>
          </cell>
          <cell r="N575">
            <v>72891.83</v>
          </cell>
          <cell r="O575">
            <v>194697.06000000006</v>
          </cell>
          <cell r="P575">
            <v>96799.019999999931</v>
          </cell>
          <cell r="Q575">
            <v>1630794.3199999996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55340.22</v>
          </cell>
          <cell r="F578">
            <v>54315.21</v>
          </cell>
          <cell r="G578">
            <v>54439.91</v>
          </cell>
          <cell r="H578">
            <v>55653.47</v>
          </cell>
          <cell r="I578">
            <v>54826.44</v>
          </cell>
          <cell r="J578">
            <v>55802.53</v>
          </cell>
          <cell r="K578">
            <v>55353.69</v>
          </cell>
          <cell r="L578">
            <v>57179.64</v>
          </cell>
          <cell r="M578">
            <v>55296.08</v>
          </cell>
          <cell r="N578">
            <v>55281.99</v>
          </cell>
          <cell r="O578">
            <v>54995.29</v>
          </cell>
          <cell r="P578">
            <v>55389.94</v>
          </cell>
          <cell r="Q578">
            <v>663874.41000000015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55340.22</v>
          </cell>
          <cell r="F580">
            <v>54315.21</v>
          </cell>
          <cell r="G580">
            <v>54439.91</v>
          </cell>
          <cell r="H580">
            <v>55653.47</v>
          </cell>
          <cell r="I580">
            <v>54826.44</v>
          </cell>
          <cell r="J580">
            <v>55802.53</v>
          </cell>
          <cell r="K580">
            <v>55353.69</v>
          </cell>
          <cell r="L580">
            <v>57179.64</v>
          </cell>
          <cell r="M580">
            <v>55296.08</v>
          </cell>
          <cell r="N580">
            <v>55281.99</v>
          </cell>
          <cell r="O580">
            <v>54995.29</v>
          </cell>
          <cell r="P580">
            <v>55389.94</v>
          </cell>
          <cell r="Q580">
            <v>663874.41000000015</v>
          </cell>
        </row>
        <row r="582">
          <cell r="A582" t="str">
            <v>Total SG&amp;A</v>
          </cell>
          <cell r="E582">
            <v>263246.96000000002</v>
          </cell>
          <cell r="F582">
            <v>121113.22000000003</v>
          </cell>
          <cell r="G582">
            <v>215703.71000000002</v>
          </cell>
          <cell r="H582">
            <v>141964.59999999998</v>
          </cell>
          <cell r="I582">
            <v>232229.44</v>
          </cell>
          <cell r="J582">
            <v>146409.88</v>
          </cell>
          <cell r="K582">
            <v>254173.76000000004</v>
          </cell>
          <cell r="L582">
            <v>146186.17000000001</v>
          </cell>
          <cell r="M582">
            <v>243585.86000000004</v>
          </cell>
          <cell r="N582">
            <v>128173.82</v>
          </cell>
          <cell r="O582">
            <v>249692.35000000006</v>
          </cell>
          <cell r="P582">
            <v>155426.55999999994</v>
          </cell>
          <cell r="Q582">
            <v>2297906.3299999996</v>
          </cell>
        </row>
        <row r="584">
          <cell r="A584" t="str">
            <v>EBITDA</v>
          </cell>
          <cell r="E584">
            <v>20388.780000000086</v>
          </cell>
          <cell r="F584">
            <v>275898.64999999997</v>
          </cell>
          <cell r="G584">
            <v>77705.549999999872</v>
          </cell>
          <cell r="H584">
            <v>153218.83000000007</v>
          </cell>
          <cell r="I584">
            <v>139863.27999999974</v>
          </cell>
          <cell r="J584">
            <v>204338.71000000008</v>
          </cell>
          <cell r="K584">
            <v>93342.360000000015</v>
          </cell>
          <cell r="L584">
            <v>241833.84</v>
          </cell>
          <cell r="M584">
            <v>134242.65999999997</v>
          </cell>
          <cell r="N584">
            <v>254051.7099999999</v>
          </cell>
          <cell r="O584">
            <v>61738.860000000132</v>
          </cell>
          <cell r="P584">
            <v>151328.35999999987</v>
          </cell>
          <cell r="Q584">
            <v>1807951.5899999957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49490.6</v>
          </cell>
          <cell r="F588">
            <v>49625.87</v>
          </cell>
          <cell r="G588">
            <v>49625.95</v>
          </cell>
          <cell r="H588">
            <v>49620.11</v>
          </cell>
          <cell r="I588">
            <v>49620.2</v>
          </cell>
          <cell r="J588">
            <v>48737.05</v>
          </cell>
          <cell r="K588">
            <v>48736.639999999999</v>
          </cell>
          <cell r="L588">
            <v>47681.86</v>
          </cell>
          <cell r="M588">
            <v>47682.18</v>
          </cell>
          <cell r="N588">
            <v>47681.87</v>
          </cell>
          <cell r="O588">
            <v>47328.05</v>
          </cell>
          <cell r="P588">
            <v>47849.53</v>
          </cell>
          <cell r="Q588">
            <v>583679.91</v>
          </cell>
        </row>
        <row r="589">
          <cell r="A589">
            <v>54260</v>
          </cell>
          <cell r="B589" t="str">
            <v>Depreciation</v>
          </cell>
          <cell r="E589">
            <v>11933.53</v>
          </cell>
          <cell r="F589">
            <v>11933.51</v>
          </cell>
          <cell r="G589">
            <v>11933.4</v>
          </cell>
          <cell r="H589">
            <v>11933.26</v>
          </cell>
          <cell r="I589">
            <v>11933.49</v>
          </cell>
          <cell r="J589">
            <v>11933.83</v>
          </cell>
          <cell r="K589">
            <v>11932.86</v>
          </cell>
          <cell r="L589">
            <v>11933.32</v>
          </cell>
          <cell r="M589">
            <v>11933.62</v>
          </cell>
          <cell r="N589">
            <v>11933.41</v>
          </cell>
          <cell r="O589">
            <v>11933.19</v>
          </cell>
          <cell r="P589">
            <v>11933.37</v>
          </cell>
          <cell r="Q589">
            <v>143200.79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2414.64</v>
          </cell>
          <cell r="F591">
            <v>2414.6799999999998</v>
          </cell>
          <cell r="G591">
            <v>2414.64</v>
          </cell>
          <cell r="H591">
            <v>2441.84</v>
          </cell>
          <cell r="I591">
            <v>2441.87</v>
          </cell>
          <cell r="J591">
            <v>2441.86</v>
          </cell>
          <cell r="K591">
            <v>2441.83</v>
          </cell>
          <cell r="L591">
            <v>2503.59</v>
          </cell>
          <cell r="M591">
            <v>2503.59</v>
          </cell>
          <cell r="N591">
            <v>3307.76</v>
          </cell>
          <cell r="O591">
            <v>3318.13</v>
          </cell>
          <cell r="P591">
            <v>3312.93</v>
          </cell>
          <cell r="Q591">
            <v>31957.360000000004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1532.42</v>
          </cell>
          <cell r="F594">
            <v>1532.4</v>
          </cell>
          <cell r="G594">
            <v>1532.42</v>
          </cell>
          <cell r="H594">
            <v>1459.5</v>
          </cell>
          <cell r="I594">
            <v>1459.49</v>
          </cell>
          <cell r="J594">
            <v>1422.66</v>
          </cell>
          <cell r="K594">
            <v>1422.61</v>
          </cell>
          <cell r="L594">
            <v>1422.6</v>
          </cell>
          <cell r="M594">
            <v>1422.64</v>
          </cell>
          <cell r="N594">
            <v>1422.61</v>
          </cell>
          <cell r="O594">
            <v>1422.62</v>
          </cell>
          <cell r="P594">
            <v>1595.38</v>
          </cell>
          <cell r="Q594">
            <v>17647.350000000002</v>
          </cell>
        </row>
        <row r="595">
          <cell r="A595" t="str">
            <v>Total Depreciation</v>
          </cell>
          <cell r="E595">
            <v>65371.189999999995</v>
          </cell>
          <cell r="F595">
            <v>65506.460000000006</v>
          </cell>
          <cell r="G595">
            <v>65506.409999999996</v>
          </cell>
          <cell r="H595">
            <v>65454.710000000006</v>
          </cell>
          <cell r="I595">
            <v>65455.049999999996</v>
          </cell>
          <cell r="J595">
            <v>64535.400000000009</v>
          </cell>
          <cell r="K595">
            <v>64533.94</v>
          </cell>
          <cell r="L595">
            <v>63541.37</v>
          </cell>
          <cell r="M595">
            <v>63542.03</v>
          </cell>
          <cell r="N595">
            <v>64345.65</v>
          </cell>
          <cell r="O595">
            <v>64001.990000000005</v>
          </cell>
          <cell r="P595">
            <v>64691.21</v>
          </cell>
          <cell r="Q595">
            <v>776485.41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</row>
        <row r="611">
          <cell r="A611" t="str">
            <v>Total DDA</v>
          </cell>
          <cell r="E611">
            <v>65371.189999999995</v>
          </cell>
          <cell r="F611">
            <v>65506.460000000006</v>
          </cell>
          <cell r="G611">
            <v>65506.409999999996</v>
          </cell>
          <cell r="H611">
            <v>65454.710000000006</v>
          </cell>
          <cell r="I611">
            <v>65455.049999999996</v>
          </cell>
          <cell r="J611">
            <v>64535.400000000009</v>
          </cell>
          <cell r="K611">
            <v>64533.94</v>
          </cell>
          <cell r="L611">
            <v>63541.37</v>
          </cell>
          <cell r="M611">
            <v>63542.03</v>
          </cell>
          <cell r="N611">
            <v>64345.65</v>
          </cell>
          <cell r="O611">
            <v>64001.990000000005</v>
          </cell>
          <cell r="P611">
            <v>64691.21</v>
          </cell>
          <cell r="Q611">
            <v>776485.41</v>
          </cell>
        </row>
        <row r="613">
          <cell r="A613" t="str">
            <v>EBIT</v>
          </cell>
          <cell r="E613">
            <v>-44982.409999999909</v>
          </cell>
          <cell r="F613">
            <v>210392.18999999994</v>
          </cell>
          <cell r="G613">
            <v>12199.139999999876</v>
          </cell>
          <cell r="H613">
            <v>87764.120000000068</v>
          </cell>
          <cell r="I613">
            <v>74408.229999999749</v>
          </cell>
          <cell r="J613">
            <v>139803.31000000006</v>
          </cell>
          <cell r="K613">
            <v>28808.420000000013</v>
          </cell>
          <cell r="L613">
            <v>178292.47</v>
          </cell>
          <cell r="M613">
            <v>70700.629999999976</v>
          </cell>
          <cell r="N613">
            <v>189706.05999999991</v>
          </cell>
          <cell r="O613">
            <v>-2263.1299999998737</v>
          </cell>
          <cell r="P613">
            <v>86637.149999999878</v>
          </cell>
          <cell r="Q613">
            <v>1031466.1799999956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-44982.409999999909</v>
          </cell>
          <cell r="F633">
            <v>210392.18999999994</v>
          </cell>
          <cell r="G633">
            <v>12199.139999999876</v>
          </cell>
          <cell r="H633">
            <v>87764.120000000068</v>
          </cell>
          <cell r="I633">
            <v>74408.229999999749</v>
          </cell>
          <cell r="J633">
            <v>139803.31000000006</v>
          </cell>
          <cell r="K633">
            <v>28808.420000000013</v>
          </cell>
          <cell r="L633">
            <v>178292.47</v>
          </cell>
          <cell r="M633">
            <v>70700.629999999976</v>
          </cell>
          <cell r="N633">
            <v>189706.05999999991</v>
          </cell>
          <cell r="O633">
            <v>-2263.1299999998737</v>
          </cell>
          <cell r="P633">
            <v>86637.149999999878</v>
          </cell>
          <cell r="Q633">
            <v>1031466.1799999956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-44982.409999999909</v>
          </cell>
          <cell r="F639">
            <v>210392.18999999994</v>
          </cell>
          <cell r="G639">
            <v>12199.139999999876</v>
          </cell>
          <cell r="H639">
            <v>87764.120000000068</v>
          </cell>
          <cell r="I639">
            <v>74408.229999999749</v>
          </cell>
          <cell r="J639">
            <v>139803.31000000006</v>
          </cell>
          <cell r="K639">
            <v>28808.420000000013</v>
          </cell>
          <cell r="L639">
            <v>178292.47</v>
          </cell>
          <cell r="M639">
            <v>70700.629999999976</v>
          </cell>
          <cell r="N639">
            <v>189706.05999999991</v>
          </cell>
          <cell r="O639">
            <v>-2263.1299999998737</v>
          </cell>
          <cell r="P639">
            <v>86637.149999999878</v>
          </cell>
          <cell r="Q639">
            <v>1031466.1799999956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-44982.409999999909</v>
          </cell>
          <cell r="F646">
            <v>210392.18999999994</v>
          </cell>
          <cell r="G646">
            <v>12199.139999999876</v>
          </cell>
          <cell r="H646">
            <v>87764.120000000068</v>
          </cell>
          <cell r="I646">
            <v>74408.229999999749</v>
          </cell>
          <cell r="J646">
            <v>139803.31000000006</v>
          </cell>
          <cell r="K646">
            <v>28808.420000000013</v>
          </cell>
          <cell r="L646">
            <v>178292.47</v>
          </cell>
          <cell r="M646">
            <v>70700.629999999976</v>
          </cell>
          <cell r="N646">
            <v>189706.05999999991</v>
          </cell>
          <cell r="O646">
            <v>-2263.1299999998737</v>
          </cell>
          <cell r="P646">
            <v>86637.149999999878</v>
          </cell>
          <cell r="Q646">
            <v>1031466.1799999956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-44982.409999999909</v>
          </cell>
          <cell r="F652">
            <v>210392.18999999994</v>
          </cell>
          <cell r="G652">
            <v>12199.139999999876</v>
          </cell>
          <cell r="H652">
            <v>87764.120000000068</v>
          </cell>
          <cell r="I652">
            <v>74408.229999999749</v>
          </cell>
          <cell r="J652">
            <v>139803.31000000006</v>
          </cell>
          <cell r="K652">
            <v>28808.420000000013</v>
          </cell>
          <cell r="L652">
            <v>178292.47</v>
          </cell>
          <cell r="M652">
            <v>70700.629999999976</v>
          </cell>
          <cell r="N652">
            <v>189706.05999999991</v>
          </cell>
          <cell r="O652">
            <v>-2263.1299999998737</v>
          </cell>
          <cell r="P652">
            <v>86637.149999999878</v>
          </cell>
          <cell r="Q652">
            <v>1031466.1799999956</v>
          </cell>
        </row>
        <row r="654">
          <cell r="A654" t="str">
            <v>Net Income Attributable to Waste Connections per categories</v>
          </cell>
          <cell r="E654">
            <v>-44982.41</v>
          </cell>
          <cell r="F654">
            <v>210392.19</v>
          </cell>
          <cell r="G654">
            <v>12199.14</v>
          </cell>
          <cell r="H654">
            <v>87764.12</v>
          </cell>
          <cell r="I654">
            <v>74408.23</v>
          </cell>
          <cell r="J654">
            <v>139803.31</v>
          </cell>
          <cell r="K654">
            <v>28808.42</v>
          </cell>
          <cell r="L654">
            <v>178292.47</v>
          </cell>
          <cell r="M654">
            <v>70700.63</v>
          </cell>
          <cell r="N654">
            <v>189706.06</v>
          </cell>
          <cell r="O654">
            <v>-2263.13</v>
          </cell>
          <cell r="P654">
            <v>86637.15</v>
          </cell>
        </row>
      </sheetData>
      <sheetData sheetId="5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102444.08</v>
          </cell>
          <cell r="F14">
            <v>106574.9</v>
          </cell>
          <cell r="G14">
            <v>117486.29</v>
          </cell>
          <cell r="H14">
            <v>113663.22</v>
          </cell>
          <cell r="I14">
            <v>107537.52</v>
          </cell>
          <cell r="J14">
            <v>118709.91</v>
          </cell>
          <cell r="K14">
            <v>120424.95</v>
          </cell>
          <cell r="L14">
            <v>126593.49</v>
          </cell>
          <cell r="M14">
            <v>117849.49</v>
          </cell>
          <cell r="N14">
            <v>117031.26</v>
          </cell>
          <cell r="O14">
            <v>112018.5</v>
          </cell>
          <cell r="P14">
            <v>117369.28</v>
          </cell>
          <cell r="Q14">
            <v>1377702.89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210983.37</v>
          </cell>
          <cell r="F19">
            <v>189715.35</v>
          </cell>
          <cell r="G19">
            <v>221645.6</v>
          </cell>
          <cell r="H19">
            <v>218362.54</v>
          </cell>
          <cell r="I19">
            <v>210236.77</v>
          </cell>
          <cell r="J19">
            <v>240624.92</v>
          </cell>
          <cell r="K19">
            <v>227991.29</v>
          </cell>
          <cell r="L19">
            <v>234898.35</v>
          </cell>
          <cell r="M19">
            <v>229778.1</v>
          </cell>
          <cell r="N19">
            <v>229912.49</v>
          </cell>
          <cell r="O19">
            <v>225521.76</v>
          </cell>
          <cell r="P19">
            <v>242379.21</v>
          </cell>
          <cell r="Q19">
            <v>2682049.75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2048.52</v>
          </cell>
          <cell r="F21">
            <v>2727.36</v>
          </cell>
          <cell r="G21">
            <v>2727.36</v>
          </cell>
          <cell r="H21">
            <v>3409.2</v>
          </cell>
          <cell r="I21">
            <v>2727.36</v>
          </cell>
          <cell r="J21">
            <v>2727.36</v>
          </cell>
          <cell r="K21">
            <v>5009.2</v>
          </cell>
          <cell r="L21">
            <v>3527.36</v>
          </cell>
          <cell r="M21">
            <v>3327.36</v>
          </cell>
          <cell r="N21">
            <v>3409.2</v>
          </cell>
          <cell r="O21">
            <v>2727.36</v>
          </cell>
          <cell r="P21">
            <v>3409.2</v>
          </cell>
          <cell r="Q21">
            <v>37776.839999999997</v>
          </cell>
        </row>
        <row r="22">
          <cell r="A22">
            <v>31010</v>
          </cell>
          <cell r="B22" t="str">
            <v>Hauling Revenue - Roll Off Extras</v>
          </cell>
          <cell r="E22">
            <v>27177.39</v>
          </cell>
          <cell r="F22">
            <v>26583.03</v>
          </cell>
          <cell r="G22">
            <v>26586.07</v>
          </cell>
          <cell r="H22">
            <v>27681.49</v>
          </cell>
          <cell r="I22">
            <v>28895.1</v>
          </cell>
          <cell r="J22">
            <v>30218.400000000001</v>
          </cell>
          <cell r="K22">
            <v>29088.41</v>
          </cell>
          <cell r="L22">
            <v>30882.48</v>
          </cell>
          <cell r="M22">
            <v>30023.54</v>
          </cell>
          <cell r="N22">
            <v>28675.83</v>
          </cell>
          <cell r="O22">
            <v>27741.67</v>
          </cell>
          <cell r="P22">
            <v>26907</v>
          </cell>
          <cell r="Q22">
            <v>340460.41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1215495.77</v>
          </cell>
          <cell r="F26">
            <v>1200770.8</v>
          </cell>
          <cell r="G26">
            <v>1215802.44</v>
          </cell>
          <cell r="H26">
            <v>1220176.8500000001</v>
          </cell>
          <cell r="I26">
            <v>1224050.48</v>
          </cell>
          <cell r="J26">
            <v>1230237.8799999999</v>
          </cell>
          <cell r="K26">
            <v>1235768.5</v>
          </cell>
          <cell r="L26">
            <v>1230565.3500000001</v>
          </cell>
          <cell r="M26">
            <v>1233092.93</v>
          </cell>
          <cell r="N26">
            <v>1227440.83</v>
          </cell>
          <cell r="O26">
            <v>1230545.96</v>
          </cell>
          <cell r="P26">
            <v>1228126.99</v>
          </cell>
          <cell r="Q26">
            <v>14692074.779999999</v>
          </cell>
        </row>
        <row r="27">
          <cell r="A27">
            <v>32001</v>
          </cell>
          <cell r="B27" t="str">
            <v>Hauling Revenue - Residential MSW Extras</v>
          </cell>
          <cell r="E27">
            <v>29897.43</v>
          </cell>
          <cell r="F27">
            <v>23606.09</v>
          </cell>
          <cell r="G27">
            <v>37252.050000000003</v>
          </cell>
          <cell r="H27">
            <v>36299.58</v>
          </cell>
          <cell r="I27">
            <v>42698.61</v>
          </cell>
          <cell r="J27">
            <v>50366.1</v>
          </cell>
          <cell r="K27">
            <v>50649.79</v>
          </cell>
          <cell r="L27">
            <v>43300.24</v>
          </cell>
          <cell r="M27">
            <v>44830.46</v>
          </cell>
          <cell r="N27">
            <v>36083.339999999997</v>
          </cell>
          <cell r="O27">
            <v>44102.97</v>
          </cell>
          <cell r="P27">
            <v>42927.11</v>
          </cell>
          <cell r="Q27">
            <v>482013.77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232014.97</v>
          </cell>
          <cell r="F36">
            <v>232365.45</v>
          </cell>
          <cell r="G36">
            <v>257766.36</v>
          </cell>
          <cell r="H36">
            <v>270150.08</v>
          </cell>
          <cell r="I36">
            <v>281923.53999999998</v>
          </cell>
          <cell r="J36">
            <v>287780.03999999998</v>
          </cell>
          <cell r="K36">
            <v>291816.17</v>
          </cell>
          <cell r="L36">
            <v>292493.43</v>
          </cell>
          <cell r="M36">
            <v>290035.87</v>
          </cell>
          <cell r="N36">
            <v>289167.18</v>
          </cell>
          <cell r="O36">
            <v>283845.96999999997</v>
          </cell>
          <cell r="P36">
            <v>275560.67</v>
          </cell>
          <cell r="Q36">
            <v>3284919.7300000004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785575.03</v>
          </cell>
          <cell r="F41">
            <v>787034.21</v>
          </cell>
          <cell r="G41">
            <v>790933.58</v>
          </cell>
          <cell r="H41">
            <v>778610.72</v>
          </cell>
          <cell r="I41">
            <v>780041.46</v>
          </cell>
          <cell r="J41">
            <v>778320.61</v>
          </cell>
          <cell r="K41">
            <v>768305.23</v>
          </cell>
          <cell r="L41">
            <v>774319.69</v>
          </cell>
          <cell r="M41">
            <v>801901.87</v>
          </cell>
          <cell r="N41">
            <v>774557.42</v>
          </cell>
          <cell r="O41">
            <v>791933.57</v>
          </cell>
          <cell r="P41">
            <v>766346.74</v>
          </cell>
          <cell r="Q41">
            <v>9377880.129999999</v>
          </cell>
        </row>
        <row r="42">
          <cell r="A42">
            <v>33001</v>
          </cell>
          <cell r="B42" t="str">
            <v>Hauling Revenue - Commercial FEL Extras</v>
          </cell>
          <cell r="E42">
            <v>39516.839999999997</v>
          </cell>
          <cell r="F42">
            <v>40932.36</v>
          </cell>
          <cell r="G42">
            <v>42606.080000000002</v>
          </cell>
          <cell r="H42">
            <v>42197.16</v>
          </cell>
          <cell r="I42">
            <v>43036.11</v>
          </cell>
          <cell r="J42">
            <v>44513.7</v>
          </cell>
          <cell r="K42">
            <v>47317.760000000002</v>
          </cell>
          <cell r="L42">
            <v>46590.51</v>
          </cell>
          <cell r="M42">
            <v>43401.91</v>
          </cell>
          <cell r="N42">
            <v>44637.59</v>
          </cell>
          <cell r="O42">
            <v>43797.96</v>
          </cell>
          <cell r="P42">
            <v>45382.02</v>
          </cell>
          <cell r="Q42">
            <v>523930.00000000006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119520.55</v>
          </cell>
          <cell r="F49">
            <v>122687.61</v>
          </cell>
          <cell r="G49">
            <v>123043.3</v>
          </cell>
          <cell r="H49">
            <v>123772.17</v>
          </cell>
          <cell r="I49">
            <v>125625.36</v>
          </cell>
          <cell r="J49">
            <v>127061.96</v>
          </cell>
          <cell r="K49">
            <v>116074.3</v>
          </cell>
          <cell r="L49">
            <v>111337.44</v>
          </cell>
          <cell r="M49">
            <v>128400.61</v>
          </cell>
          <cell r="N49">
            <v>133541.20000000001</v>
          </cell>
          <cell r="O49">
            <v>129324.87</v>
          </cell>
          <cell r="P49">
            <v>130696.08</v>
          </cell>
          <cell r="Q49">
            <v>1491085.4500000002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2764673.9499999997</v>
          </cell>
          <cell r="F61">
            <v>2732997.1599999997</v>
          </cell>
          <cell r="G61">
            <v>2835849.13</v>
          </cell>
          <cell r="H61">
            <v>2834323.0100000002</v>
          </cell>
          <cell r="I61">
            <v>2846772.3099999996</v>
          </cell>
          <cell r="J61">
            <v>2910560.8800000004</v>
          </cell>
          <cell r="K61">
            <v>2892445.5999999996</v>
          </cell>
          <cell r="L61">
            <v>2894508.3399999994</v>
          </cell>
          <cell r="M61">
            <v>2922642.14</v>
          </cell>
          <cell r="N61">
            <v>2884456.3400000003</v>
          </cell>
          <cell r="O61">
            <v>2891560.59</v>
          </cell>
          <cell r="P61">
            <v>2879104.3000000003</v>
          </cell>
          <cell r="Q61">
            <v>34289893.75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745.55</v>
          </cell>
          <cell r="F77">
            <v>533.20000000000005</v>
          </cell>
          <cell r="G77">
            <v>3342.9</v>
          </cell>
          <cell r="H77">
            <v>13178.15</v>
          </cell>
          <cell r="I77">
            <v>5247</v>
          </cell>
          <cell r="J77">
            <v>16966.05</v>
          </cell>
          <cell r="K77">
            <v>7984.5</v>
          </cell>
          <cell r="L77">
            <v>1463.55</v>
          </cell>
          <cell r="M77">
            <v>-1454.1</v>
          </cell>
          <cell r="N77">
            <v>1425.6</v>
          </cell>
          <cell r="O77">
            <v>1051.75</v>
          </cell>
          <cell r="P77">
            <v>1088</v>
          </cell>
          <cell r="Q77">
            <v>51572.15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387</v>
          </cell>
          <cell r="F79">
            <v>318.60000000000002</v>
          </cell>
          <cell r="G79">
            <v>0</v>
          </cell>
          <cell r="H79">
            <v>331.2</v>
          </cell>
          <cell r="I79">
            <v>0</v>
          </cell>
          <cell r="J79">
            <v>412.2</v>
          </cell>
          <cell r="K79">
            <v>644.4</v>
          </cell>
          <cell r="L79">
            <v>0</v>
          </cell>
          <cell r="M79">
            <v>0</v>
          </cell>
          <cell r="N79">
            <v>-644.4</v>
          </cell>
          <cell r="O79">
            <v>652</v>
          </cell>
          <cell r="P79">
            <v>0</v>
          </cell>
          <cell r="Q79">
            <v>2101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65030.879999999997</v>
          </cell>
          <cell r="F82">
            <v>76173.81</v>
          </cell>
          <cell r="G82">
            <v>70361.429999999993</v>
          </cell>
          <cell r="H82">
            <v>74831.539999999994</v>
          </cell>
          <cell r="I82">
            <v>73578.62</v>
          </cell>
          <cell r="J82">
            <v>75531.38</v>
          </cell>
          <cell r="K82">
            <v>73771.45</v>
          </cell>
          <cell r="L82">
            <v>57407.56</v>
          </cell>
          <cell r="M82">
            <v>68624.86</v>
          </cell>
          <cell r="N82">
            <v>71603.88</v>
          </cell>
          <cell r="O82">
            <v>84200.36</v>
          </cell>
          <cell r="P82">
            <v>95665.68</v>
          </cell>
          <cell r="Q82">
            <v>886781.45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66163.429999999993</v>
          </cell>
          <cell r="F95">
            <v>77025.61</v>
          </cell>
          <cell r="G95">
            <v>73704.329999999987</v>
          </cell>
          <cell r="H95">
            <v>88340.89</v>
          </cell>
          <cell r="I95">
            <v>78825.62</v>
          </cell>
          <cell r="J95">
            <v>92909.63</v>
          </cell>
          <cell r="K95">
            <v>82400.349999999991</v>
          </cell>
          <cell r="L95">
            <v>58871.11</v>
          </cell>
          <cell r="M95">
            <v>67170.759999999995</v>
          </cell>
          <cell r="N95">
            <v>72385.08</v>
          </cell>
          <cell r="O95">
            <v>85904.11</v>
          </cell>
          <cell r="P95">
            <v>96753.68</v>
          </cell>
          <cell r="Q95">
            <v>940454.6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8589.2099999999991</v>
          </cell>
          <cell r="F152">
            <v>1694.09</v>
          </cell>
          <cell r="G152">
            <v>4218.3599999999997</v>
          </cell>
          <cell r="H152">
            <v>1373.97</v>
          </cell>
          <cell r="I152">
            <v>5262.72</v>
          </cell>
          <cell r="J152">
            <v>1769.91</v>
          </cell>
          <cell r="K152">
            <v>5502.45</v>
          </cell>
          <cell r="L152">
            <v>1702.72</v>
          </cell>
          <cell r="M152">
            <v>5805.85</v>
          </cell>
          <cell r="N152">
            <v>2208.19</v>
          </cell>
          <cell r="O152">
            <v>5752.25</v>
          </cell>
          <cell r="P152">
            <v>3433.24</v>
          </cell>
          <cell r="Q152">
            <v>47312.959999999999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8589.2099999999991</v>
          </cell>
          <cell r="F154">
            <v>1694.09</v>
          </cell>
          <cell r="G154">
            <v>4218.3599999999997</v>
          </cell>
          <cell r="H154">
            <v>1373.97</v>
          </cell>
          <cell r="I154">
            <v>5262.72</v>
          </cell>
          <cell r="J154">
            <v>1769.91</v>
          </cell>
          <cell r="K154">
            <v>5502.45</v>
          </cell>
          <cell r="L154">
            <v>1702.72</v>
          </cell>
          <cell r="M154">
            <v>5805.85</v>
          </cell>
          <cell r="N154">
            <v>2208.19</v>
          </cell>
          <cell r="O154">
            <v>5752.25</v>
          </cell>
          <cell r="P154">
            <v>3433.24</v>
          </cell>
          <cell r="Q154">
            <v>47312.959999999999</v>
          </cell>
        </row>
        <row r="156">
          <cell r="A156" t="str">
            <v>Total Revenue</v>
          </cell>
          <cell r="E156">
            <v>2839426.59</v>
          </cell>
          <cell r="F156">
            <v>2811716.86</v>
          </cell>
          <cell r="G156">
            <v>2913771.82</v>
          </cell>
          <cell r="H156">
            <v>2924037.87</v>
          </cell>
          <cell r="I156">
            <v>2930860.6499999994</v>
          </cell>
          <cell r="J156">
            <v>3005240.4200000004</v>
          </cell>
          <cell r="K156">
            <v>2980348.3999999994</v>
          </cell>
          <cell r="L156">
            <v>2955082.1699999995</v>
          </cell>
          <cell r="M156">
            <v>2995618.75</v>
          </cell>
          <cell r="N156">
            <v>2959049.6100000003</v>
          </cell>
          <cell r="O156">
            <v>2983216.9499999997</v>
          </cell>
          <cell r="P156">
            <v>2979291.22</v>
          </cell>
          <cell r="Q156">
            <v>35277661.310000002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23350.03</v>
          </cell>
          <cell r="F160">
            <v>26834.720000000001</v>
          </cell>
          <cell r="G160">
            <v>42381.84</v>
          </cell>
          <cell r="H160">
            <v>36707.01</v>
          </cell>
          <cell r="I160">
            <v>39327.86</v>
          </cell>
          <cell r="J160">
            <v>44813.91</v>
          </cell>
          <cell r="K160">
            <v>45601.91</v>
          </cell>
          <cell r="L160">
            <v>42594.05</v>
          </cell>
          <cell r="M160">
            <v>39719.949999999997</v>
          </cell>
          <cell r="N160">
            <v>37160.81</v>
          </cell>
          <cell r="O160">
            <v>33518.03</v>
          </cell>
          <cell r="P160">
            <v>28405.79</v>
          </cell>
          <cell r="Q160">
            <v>440415.91</v>
          </cell>
        </row>
        <row r="161">
          <cell r="A161">
            <v>40109</v>
          </cell>
          <cell r="B161" t="str">
            <v>Disposal Landfill Intercompany</v>
          </cell>
          <cell r="E161">
            <v>194.6</v>
          </cell>
          <cell r="F161">
            <v>327.96</v>
          </cell>
          <cell r="G161">
            <v>99.4</v>
          </cell>
          <cell r="H161">
            <v>8930.7999999999993</v>
          </cell>
          <cell r="I161">
            <v>8418</v>
          </cell>
          <cell r="J161">
            <v>10225</v>
          </cell>
          <cell r="K161">
            <v>9550</v>
          </cell>
          <cell r="L161">
            <v>8953</v>
          </cell>
          <cell r="M161">
            <v>8660</v>
          </cell>
          <cell r="N161">
            <v>8485</v>
          </cell>
          <cell r="O161">
            <v>8205</v>
          </cell>
          <cell r="P161">
            <v>8111.2</v>
          </cell>
          <cell r="Q161">
            <v>80159.959999999992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4652.22</v>
          </cell>
          <cell r="F165">
            <v>5422.23</v>
          </cell>
          <cell r="G165">
            <v>6556.26</v>
          </cell>
          <cell r="H165">
            <v>5248.01</v>
          </cell>
          <cell r="I165">
            <v>6285.68</v>
          </cell>
          <cell r="J165">
            <v>5271.25</v>
          </cell>
          <cell r="K165">
            <v>2375.48</v>
          </cell>
          <cell r="L165">
            <v>2345.9499999999998</v>
          </cell>
          <cell r="M165">
            <v>4253.9399999999996</v>
          </cell>
          <cell r="N165">
            <v>5654.19</v>
          </cell>
          <cell r="O165">
            <v>5131.53</v>
          </cell>
          <cell r="P165">
            <v>5010.78</v>
          </cell>
          <cell r="Q165">
            <v>58207.520000000004</v>
          </cell>
        </row>
        <row r="166">
          <cell r="A166">
            <v>40139</v>
          </cell>
          <cell r="B166" t="str">
            <v>Disposal Transfer Intercompany</v>
          </cell>
          <cell r="E166">
            <v>593825.03</v>
          </cell>
          <cell r="F166">
            <v>547142.99</v>
          </cell>
          <cell r="G166">
            <v>630810.36</v>
          </cell>
          <cell r="H166">
            <v>605643.42000000004</v>
          </cell>
          <cell r="I166">
            <v>594549.89</v>
          </cell>
          <cell r="J166">
            <v>658860.29</v>
          </cell>
          <cell r="K166">
            <v>621190.5</v>
          </cell>
          <cell r="L166">
            <v>619548.27</v>
          </cell>
          <cell r="M166">
            <v>634021.85</v>
          </cell>
          <cell r="N166">
            <v>591478.38</v>
          </cell>
          <cell r="O166">
            <v>635582.61</v>
          </cell>
          <cell r="P166">
            <v>652795.86</v>
          </cell>
          <cell r="Q166">
            <v>7385449.4500000002</v>
          </cell>
        </row>
        <row r="167">
          <cell r="A167" t="str">
            <v>Total Disposal</v>
          </cell>
          <cell r="E167">
            <v>622021.88</v>
          </cell>
          <cell r="F167">
            <v>579727.9</v>
          </cell>
          <cell r="G167">
            <v>679847.86</v>
          </cell>
          <cell r="H167">
            <v>656529.24</v>
          </cell>
          <cell r="I167">
            <v>648581.43000000005</v>
          </cell>
          <cell r="J167">
            <v>719170.45000000007</v>
          </cell>
          <cell r="K167">
            <v>678717.89</v>
          </cell>
          <cell r="L167">
            <v>673441.27</v>
          </cell>
          <cell r="M167">
            <v>686655.74</v>
          </cell>
          <cell r="N167">
            <v>642778.38</v>
          </cell>
          <cell r="O167">
            <v>682437.16999999993</v>
          </cell>
          <cell r="P167">
            <v>694323.63</v>
          </cell>
          <cell r="Q167">
            <v>7964232.8399999999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178.39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178.39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521936.87</v>
          </cell>
          <cell r="F183">
            <v>516837.5</v>
          </cell>
          <cell r="G183">
            <v>526589.43999999994</v>
          </cell>
          <cell r="H183">
            <v>507133.7</v>
          </cell>
          <cell r="I183">
            <v>514778.73</v>
          </cell>
          <cell r="J183">
            <v>520529.95</v>
          </cell>
          <cell r="K183">
            <v>523325.23</v>
          </cell>
          <cell r="L183">
            <v>525169.91</v>
          </cell>
          <cell r="M183">
            <v>526242.24</v>
          </cell>
          <cell r="N183">
            <v>522492.7</v>
          </cell>
          <cell r="O183">
            <v>519798.37</v>
          </cell>
          <cell r="P183">
            <v>519523.19</v>
          </cell>
          <cell r="Q183">
            <v>6244357.830000001</v>
          </cell>
        </row>
        <row r="184">
          <cell r="A184">
            <v>43001</v>
          </cell>
          <cell r="B184" t="str">
            <v>Taxes and Pass Thru Fees</v>
          </cell>
          <cell r="E184">
            <v>41543.1</v>
          </cell>
          <cell r="F184">
            <v>40952.97</v>
          </cell>
          <cell r="G184">
            <v>42462.54</v>
          </cell>
          <cell r="H184">
            <v>45489.33</v>
          </cell>
          <cell r="I184">
            <v>48581.71</v>
          </cell>
          <cell r="J184">
            <v>53321.59</v>
          </cell>
          <cell r="K184">
            <v>51875.89</v>
          </cell>
          <cell r="L184">
            <v>52096.88</v>
          </cell>
          <cell r="M184">
            <v>52109.83</v>
          </cell>
          <cell r="N184">
            <v>51665.29</v>
          </cell>
          <cell r="O184">
            <v>51559.19</v>
          </cell>
          <cell r="P184">
            <v>51703.040000000001</v>
          </cell>
          <cell r="Q184">
            <v>583361.3600000001</v>
          </cell>
        </row>
        <row r="185">
          <cell r="A185">
            <v>43002</v>
          </cell>
          <cell r="B185" t="str">
            <v>WUTC Taxes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563479.97</v>
          </cell>
          <cell r="F188">
            <v>557790.47</v>
          </cell>
          <cell r="G188">
            <v>569051.98</v>
          </cell>
          <cell r="H188">
            <v>552801.42000000004</v>
          </cell>
          <cell r="I188">
            <v>563360.43999999994</v>
          </cell>
          <cell r="J188">
            <v>573851.54</v>
          </cell>
          <cell r="K188">
            <v>575201.12</v>
          </cell>
          <cell r="L188">
            <v>577266.79</v>
          </cell>
          <cell r="M188">
            <v>578352.06999999995</v>
          </cell>
          <cell r="N188">
            <v>574157.99</v>
          </cell>
          <cell r="O188">
            <v>571357.56000000006</v>
          </cell>
          <cell r="P188">
            <v>571226.23</v>
          </cell>
          <cell r="Q188">
            <v>6827897.580000001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2426.64</v>
          </cell>
          <cell r="F191">
            <v>2389.0700000000002</v>
          </cell>
          <cell r="G191">
            <v>2400.6</v>
          </cell>
          <cell r="H191">
            <v>2445.6799999999998</v>
          </cell>
          <cell r="I191">
            <v>2403.29</v>
          </cell>
          <cell r="J191">
            <v>2402.11</v>
          </cell>
          <cell r="K191">
            <v>437.67</v>
          </cell>
          <cell r="L191">
            <v>1356.93</v>
          </cell>
          <cell r="M191">
            <v>2409.56</v>
          </cell>
          <cell r="N191">
            <v>2530.52</v>
          </cell>
          <cell r="O191">
            <v>2633.11</v>
          </cell>
          <cell r="P191">
            <v>2651.26</v>
          </cell>
          <cell r="Q191">
            <v>26486.440000000002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8</v>
          </cell>
          <cell r="G198">
            <v>8</v>
          </cell>
          <cell r="H198">
            <v>0</v>
          </cell>
          <cell r="I198">
            <v>8</v>
          </cell>
          <cell r="J198">
            <v>0</v>
          </cell>
          <cell r="K198">
            <v>8</v>
          </cell>
          <cell r="L198">
            <v>7</v>
          </cell>
          <cell r="M198">
            <v>0</v>
          </cell>
          <cell r="N198">
            <v>7</v>
          </cell>
          <cell r="O198">
            <v>15</v>
          </cell>
          <cell r="P198">
            <v>8</v>
          </cell>
          <cell r="Q198">
            <v>69</v>
          </cell>
        </row>
        <row r="199">
          <cell r="A199">
            <v>44169</v>
          </cell>
          <cell r="B199" t="str">
            <v>Cost of Materials - Intercompany</v>
          </cell>
          <cell r="E199">
            <v>1793.25</v>
          </cell>
          <cell r="F199">
            <v>1711</v>
          </cell>
          <cell r="G199">
            <v>2209.37</v>
          </cell>
          <cell r="H199">
            <v>2644.25</v>
          </cell>
          <cell r="I199">
            <v>3170</v>
          </cell>
          <cell r="J199">
            <v>2275.25</v>
          </cell>
          <cell r="K199">
            <v>1660.5</v>
          </cell>
          <cell r="L199">
            <v>2033.7</v>
          </cell>
          <cell r="M199">
            <v>1648</v>
          </cell>
          <cell r="N199">
            <v>2091.5500000000002</v>
          </cell>
          <cell r="O199">
            <v>2223.8000000000002</v>
          </cell>
          <cell r="P199">
            <v>2182.25</v>
          </cell>
          <cell r="Q199">
            <v>25642.92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4219.8899999999994</v>
          </cell>
          <cell r="F203">
            <v>4108.07</v>
          </cell>
          <cell r="G203">
            <v>4617.9699999999993</v>
          </cell>
          <cell r="H203">
            <v>5089.93</v>
          </cell>
          <cell r="I203">
            <v>5581.29</v>
          </cell>
          <cell r="J203">
            <v>4677.3600000000006</v>
          </cell>
          <cell r="K203">
            <v>2106.17</v>
          </cell>
          <cell r="L203">
            <v>3397.63</v>
          </cell>
          <cell r="M203">
            <v>4057.56</v>
          </cell>
          <cell r="N203">
            <v>4629.07</v>
          </cell>
          <cell r="O203">
            <v>4871.91</v>
          </cell>
          <cell r="P203">
            <v>4841.51</v>
          </cell>
          <cell r="Q203">
            <v>52198.36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205.8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205.8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205.8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205.8</v>
          </cell>
        </row>
        <row r="212">
          <cell r="A212" t="str">
            <v>Total Revenue Reductions</v>
          </cell>
          <cell r="E212">
            <v>1189721.74</v>
          </cell>
          <cell r="F212">
            <v>1141626.44</v>
          </cell>
          <cell r="G212">
            <v>1253517.81</v>
          </cell>
          <cell r="H212">
            <v>1214626.3900000001</v>
          </cell>
          <cell r="I212">
            <v>1217523.1600000001</v>
          </cell>
          <cell r="J212">
            <v>1297699.3500000001</v>
          </cell>
          <cell r="K212">
            <v>1256025.1800000002</v>
          </cell>
          <cell r="L212">
            <v>1254105.69</v>
          </cell>
          <cell r="M212">
            <v>1269065.3700000001</v>
          </cell>
          <cell r="N212">
            <v>1221565.4399999999</v>
          </cell>
          <cell r="O212">
            <v>1258666.6400000001</v>
          </cell>
          <cell r="P212">
            <v>1270391.3700000001</v>
          </cell>
          <cell r="Q212">
            <v>14844534.580000002</v>
          </cell>
        </row>
        <row r="214">
          <cell r="A214" t="str">
            <v>Net Revenue</v>
          </cell>
          <cell r="E214">
            <v>1649704.8499999999</v>
          </cell>
          <cell r="F214">
            <v>1670090.42</v>
          </cell>
          <cell r="G214">
            <v>1660254.0099999998</v>
          </cell>
          <cell r="H214">
            <v>1709411.48</v>
          </cell>
          <cell r="I214">
            <v>1713337.4899999993</v>
          </cell>
          <cell r="J214">
            <v>1707541.0700000003</v>
          </cell>
          <cell r="K214">
            <v>1724323.2199999993</v>
          </cell>
          <cell r="L214">
            <v>1700976.4799999995</v>
          </cell>
          <cell r="M214">
            <v>1726553.38</v>
          </cell>
          <cell r="N214">
            <v>1737484.1700000004</v>
          </cell>
          <cell r="O214">
            <v>1724550.3099999996</v>
          </cell>
          <cell r="P214">
            <v>1708899.85</v>
          </cell>
          <cell r="Q214">
            <v>20433126.73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164883.42000000001</v>
          </cell>
          <cell r="F219">
            <v>163593.57</v>
          </cell>
          <cell r="G219">
            <v>188109.33</v>
          </cell>
          <cell r="H219">
            <v>179849.71</v>
          </cell>
          <cell r="I219">
            <v>172347.9</v>
          </cell>
          <cell r="J219">
            <v>187859.47</v>
          </cell>
          <cell r="K219">
            <v>178348.24</v>
          </cell>
          <cell r="L219">
            <v>182091.36</v>
          </cell>
          <cell r="M219">
            <v>176392.37000000002</v>
          </cell>
          <cell r="N219">
            <v>178231.65999999997</v>
          </cell>
          <cell r="O219">
            <v>171402.89</v>
          </cell>
          <cell r="P219">
            <v>200565.78999999998</v>
          </cell>
          <cell r="Q219">
            <v>2143675.71</v>
          </cell>
        </row>
        <row r="220">
          <cell r="A220">
            <v>50025</v>
          </cell>
          <cell r="B220" t="str">
            <v>Wages O.T.</v>
          </cell>
          <cell r="E220">
            <v>32984.839999999997</v>
          </cell>
          <cell r="F220">
            <v>9544.4</v>
          </cell>
          <cell r="G220">
            <v>22471.78</v>
          </cell>
          <cell r="H220">
            <v>31363.030000000002</v>
          </cell>
          <cell r="I220">
            <v>49805.09</v>
          </cell>
          <cell r="J220">
            <v>35207.21</v>
          </cell>
          <cell r="K220">
            <v>36825.21</v>
          </cell>
          <cell r="L220">
            <v>33200.26</v>
          </cell>
          <cell r="M220">
            <v>40758.67</v>
          </cell>
          <cell r="N220">
            <v>31022.81</v>
          </cell>
          <cell r="O220">
            <v>51285.26</v>
          </cell>
          <cell r="P220">
            <v>33854.409999999996</v>
          </cell>
          <cell r="Q220">
            <v>408322.97</v>
          </cell>
        </row>
        <row r="221">
          <cell r="A221">
            <v>50035</v>
          </cell>
          <cell r="B221" t="str">
            <v>Safety Bonuses</v>
          </cell>
          <cell r="E221">
            <v>4800</v>
          </cell>
          <cell r="F221">
            <v>4800</v>
          </cell>
          <cell r="G221">
            <v>4800</v>
          </cell>
          <cell r="H221">
            <v>4800</v>
          </cell>
          <cell r="I221">
            <v>5550</v>
          </cell>
          <cell r="J221">
            <v>5550</v>
          </cell>
          <cell r="K221">
            <v>5550</v>
          </cell>
          <cell r="L221">
            <v>5550</v>
          </cell>
          <cell r="M221">
            <v>3500</v>
          </cell>
          <cell r="N221">
            <v>3500</v>
          </cell>
          <cell r="O221">
            <v>4800</v>
          </cell>
          <cell r="P221">
            <v>-8000</v>
          </cell>
          <cell r="Q221">
            <v>45200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4788.33</v>
          </cell>
          <cell r="L223">
            <v>3663.38</v>
          </cell>
          <cell r="M223">
            <v>2786.12</v>
          </cell>
          <cell r="N223">
            <v>7835.02</v>
          </cell>
          <cell r="O223">
            <v>2360.66</v>
          </cell>
          <cell r="P223">
            <v>120.48</v>
          </cell>
          <cell r="Q223">
            <v>21553.989999999998</v>
          </cell>
        </row>
        <row r="224">
          <cell r="A224">
            <v>50050</v>
          </cell>
          <cell r="B224" t="str">
            <v>Payroll Taxes</v>
          </cell>
          <cell r="E224">
            <v>25189.960000000003</v>
          </cell>
          <cell r="F224">
            <v>18251.73</v>
          </cell>
          <cell r="G224">
            <v>20679.02</v>
          </cell>
          <cell r="H224">
            <v>21039.350000000002</v>
          </cell>
          <cell r="I224">
            <v>21060.63</v>
          </cell>
          <cell r="J224">
            <v>22770.019999999997</v>
          </cell>
          <cell r="K224">
            <v>23082.989999999998</v>
          </cell>
          <cell r="L224">
            <v>21413.860000000004</v>
          </cell>
          <cell r="M224">
            <v>22297.15</v>
          </cell>
          <cell r="N224">
            <v>19721.989999999998</v>
          </cell>
          <cell r="O224">
            <v>24041.16</v>
          </cell>
          <cell r="P224">
            <v>17044.59</v>
          </cell>
          <cell r="Q224">
            <v>256592.45</v>
          </cell>
        </row>
        <row r="225">
          <cell r="A225">
            <v>50060</v>
          </cell>
          <cell r="B225" t="str">
            <v>Group Insurance</v>
          </cell>
          <cell r="E225">
            <v>-52</v>
          </cell>
          <cell r="F225">
            <v>52</v>
          </cell>
          <cell r="G225">
            <v>400</v>
          </cell>
          <cell r="H225">
            <v>400</v>
          </cell>
          <cell r="I225">
            <v>400</v>
          </cell>
          <cell r="J225">
            <v>400</v>
          </cell>
          <cell r="K225">
            <v>400.77</v>
          </cell>
          <cell r="L225">
            <v>348</v>
          </cell>
          <cell r="M225">
            <v>400</v>
          </cell>
          <cell r="N225">
            <v>400</v>
          </cell>
          <cell r="O225">
            <v>1.54</v>
          </cell>
          <cell r="P225">
            <v>-913.13</v>
          </cell>
          <cell r="Q225">
            <v>2237.1799999999998</v>
          </cell>
        </row>
        <row r="226">
          <cell r="A226">
            <v>50065</v>
          </cell>
          <cell r="B226" t="str">
            <v>Vacation Pay</v>
          </cell>
          <cell r="E226">
            <v>19746.13</v>
          </cell>
          <cell r="F226">
            <v>10715.919999999998</v>
          </cell>
          <cell r="G226">
            <v>10164.220000000001</v>
          </cell>
          <cell r="H226">
            <v>13775.17</v>
          </cell>
          <cell r="I226">
            <v>12214.41</v>
          </cell>
          <cell r="J226">
            <v>9839.7799999999988</v>
          </cell>
          <cell r="K226">
            <v>16829.84</v>
          </cell>
          <cell r="L226">
            <v>10619.08</v>
          </cell>
          <cell r="M226">
            <v>20174.8</v>
          </cell>
          <cell r="N226">
            <v>7964.8900000000012</v>
          </cell>
          <cell r="O226">
            <v>28346.93</v>
          </cell>
          <cell r="P226">
            <v>21322.129999999997</v>
          </cell>
          <cell r="Q226">
            <v>181713.30000000002</v>
          </cell>
        </row>
        <row r="227">
          <cell r="A227">
            <v>50070</v>
          </cell>
          <cell r="B227" t="str">
            <v>Sick Pay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</row>
        <row r="228">
          <cell r="A228">
            <v>50086</v>
          </cell>
          <cell r="B228" t="str">
            <v>Safety and Training</v>
          </cell>
          <cell r="E228">
            <v>157.5</v>
          </cell>
          <cell r="F228">
            <v>172.5</v>
          </cell>
          <cell r="G228">
            <v>808.28</v>
          </cell>
          <cell r="H228">
            <v>-442.5</v>
          </cell>
          <cell r="I228">
            <v>965.32</v>
          </cell>
          <cell r="J228">
            <v>0</v>
          </cell>
          <cell r="K228">
            <v>0</v>
          </cell>
          <cell r="L228">
            <v>0</v>
          </cell>
          <cell r="M228">
            <v>25</v>
          </cell>
          <cell r="N228">
            <v>675</v>
          </cell>
          <cell r="O228">
            <v>0</v>
          </cell>
          <cell r="P228">
            <v>0</v>
          </cell>
          <cell r="Q228">
            <v>2361.1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294</v>
          </cell>
          <cell r="G229">
            <v>180</v>
          </cell>
          <cell r="H229">
            <v>60</v>
          </cell>
          <cell r="I229">
            <v>180</v>
          </cell>
          <cell r="J229">
            <v>0</v>
          </cell>
          <cell r="K229">
            <v>660</v>
          </cell>
          <cell r="L229">
            <v>180</v>
          </cell>
          <cell r="M229">
            <v>480</v>
          </cell>
          <cell r="N229">
            <v>360</v>
          </cell>
          <cell r="O229">
            <v>180</v>
          </cell>
          <cell r="P229">
            <v>120</v>
          </cell>
          <cell r="Q229">
            <v>2754</v>
          </cell>
        </row>
        <row r="230">
          <cell r="A230">
            <v>50090</v>
          </cell>
          <cell r="B230" t="str">
            <v>Uniforms</v>
          </cell>
          <cell r="E230">
            <v>4074.6600000000003</v>
          </cell>
          <cell r="F230">
            <v>3623.04</v>
          </cell>
          <cell r="G230">
            <v>5198.9500000000007</v>
          </cell>
          <cell r="H230">
            <v>3689.49</v>
          </cell>
          <cell r="I230">
            <v>10448.56</v>
          </cell>
          <cell r="J230">
            <v>4504.9699999999993</v>
          </cell>
          <cell r="K230">
            <v>4758.2000000000007</v>
          </cell>
          <cell r="L230">
            <v>10818.759999999998</v>
          </cell>
          <cell r="M230">
            <v>4750.04</v>
          </cell>
          <cell r="N230">
            <v>7936.8100000000013</v>
          </cell>
          <cell r="O230">
            <v>4016.29</v>
          </cell>
          <cell r="P230">
            <v>3616.1000000000004</v>
          </cell>
          <cell r="Q230">
            <v>67435.87</v>
          </cell>
        </row>
        <row r="231">
          <cell r="A231">
            <v>50115</v>
          </cell>
          <cell r="B231" t="str">
            <v>Pension and Profit Sharing</v>
          </cell>
          <cell r="E231">
            <v>28983.06</v>
          </cell>
          <cell r="F231">
            <v>25738.78</v>
          </cell>
          <cell r="G231">
            <v>27512.51</v>
          </cell>
          <cell r="H231">
            <v>29149.510000000002</v>
          </cell>
          <cell r="I231">
            <v>28747.71</v>
          </cell>
          <cell r="J231">
            <v>30320.410000000003</v>
          </cell>
          <cell r="K231">
            <v>30592.95</v>
          </cell>
          <cell r="L231">
            <v>30361.019999999997</v>
          </cell>
          <cell r="M231">
            <v>30798.07</v>
          </cell>
          <cell r="N231">
            <v>28965.410000000003</v>
          </cell>
          <cell r="O231">
            <v>29195.13</v>
          </cell>
          <cell r="P231">
            <v>27681.32</v>
          </cell>
          <cell r="Q231">
            <v>348045.87999999995</v>
          </cell>
        </row>
        <row r="232">
          <cell r="A232">
            <v>50116</v>
          </cell>
          <cell r="B232" t="str">
            <v>Union Benefit Expense</v>
          </cell>
          <cell r="E232">
            <v>75002.37000000001</v>
          </cell>
          <cell r="F232">
            <v>76004.59</v>
          </cell>
          <cell r="G232">
            <v>72736.17</v>
          </cell>
          <cell r="H232">
            <v>70560.600000000006</v>
          </cell>
          <cell r="I232">
            <v>73715.539999999994</v>
          </cell>
          <cell r="J232">
            <v>76036.11</v>
          </cell>
          <cell r="K232">
            <v>76033.8</v>
          </cell>
          <cell r="L232">
            <v>76047.17</v>
          </cell>
          <cell r="M232">
            <v>75995.589999999982</v>
          </cell>
          <cell r="N232">
            <v>77106.5</v>
          </cell>
          <cell r="O232">
            <v>74405.170000000013</v>
          </cell>
          <cell r="P232">
            <v>74519.92</v>
          </cell>
          <cell r="Q232">
            <v>898163.53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355829.94</v>
          </cell>
          <cell r="F240">
            <v>312790.53000000003</v>
          </cell>
          <cell r="G240">
            <v>353060.25999999995</v>
          </cell>
          <cell r="H240">
            <v>354244.36</v>
          </cell>
          <cell r="I240">
            <v>375435.16</v>
          </cell>
          <cell r="J240">
            <v>372487.97</v>
          </cell>
          <cell r="K240">
            <v>377870.32999999996</v>
          </cell>
          <cell r="L240">
            <v>374292.89</v>
          </cell>
          <cell r="M240">
            <v>378357.81</v>
          </cell>
          <cell r="N240">
            <v>363720.08999999997</v>
          </cell>
          <cell r="O240">
            <v>390035.03</v>
          </cell>
          <cell r="P240">
            <v>369931.60999999993</v>
          </cell>
          <cell r="Q240">
            <v>4378055.9800000004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7094.03</v>
          </cell>
          <cell r="F247">
            <v>5283.39</v>
          </cell>
          <cell r="G247">
            <v>6038.79</v>
          </cell>
          <cell r="H247">
            <v>6260.76</v>
          </cell>
          <cell r="I247">
            <v>7130.37</v>
          </cell>
          <cell r="J247">
            <v>6495.12</v>
          </cell>
          <cell r="K247">
            <v>7155.12</v>
          </cell>
          <cell r="L247">
            <v>8517.26</v>
          </cell>
          <cell r="M247">
            <v>6025.42</v>
          </cell>
          <cell r="N247">
            <v>6730.71</v>
          </cell>
          <cell r="O247">
            <v>6040.84</v>
          </cell>
          <cell r="P247">
            <v>7017.82</v>
          </cell>
          <cell r="Q247">
            <v>79789.63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7094.03</v>
          </cell>
          <cell r="F251">
            <v>5283.39</v>
          </cell>
          <cell r="G251">
            <v>6038.79</v>
          </cell>
          <cell r="H251">
            <v>6260.76</v>
          </cell>
          <cell r="I251">
            <v>7130.37</v>
          </cell>
          <cell r="J251">
            <v>6495.12</v>
          </cell>
          <cell r="K251">
            <v>7155.12</v>
          </cell>
          <cell r="L251">
            <v>8517.26</v>
          </cell>
          <cell r="M251">
            <v>6025.42</v>
          </cell>
          <cell r="N251">
            <v>6730.71</v>
          </cell>
          <cell r="O251">
            <v>6040.84</v>
          </cell>
          <cell r="P251">
            <v>7017.82</v>
          </cell>
          <cell r="Q251">
            <v>79789.63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</row>
        <row r="255">
          <cell r="A255">
            <v>52020</v>
          </cell>
          <cell r="B255" t="str">
            <v>Wages Regular</v>
          </cell>
          <cell r="E255">
            <v>41831.43</v>
          </cell>
          <cell r="F255">
            <v>31547.360000000001</v>
          </cell>
          <cell r="G255">
            <v>41785.230000000003</v>
          </cell>
          <cell r="H255">
            <v>41270.26</v>
          </cell>
          <cell r="I255">
            <v>32339.71</v>
          </cell>
          <cell r="J255">
            <v>31241.200000000001</v>
          </cell>
          <cell r="K255">
            <v>37276.75</v>
          </cell>
          <cell r="L255">
            <v>38079.120000000003</v>
          </cell>
          <cell r="M255">
            <v>35899.410000000003</v>
          </cell>
          <cell r="N255">
            <v>39332.589999999997</v>
          </cell>
          <cell r="O255">
            <v>37890.239999999998</v>
          </cell>
          <cell r="P255">
            <v>44055.94</v>
          </cell>
          <cell r="Q255">
            <v>452549.24000000005</v>
          </cell>
        </row>
        <row r="256">
          <cell r="A256">
            <v>52025</v>
          </cell>
          <cell r="B256" t="str">
            <v>Wages O.T.</v>
          </cell>
          <cell r="E256">
            <v>7524.35</v>
          </cell>
          <cell r="F256">
            <v>4047.27</v>
          </cell>
          <cell r="G256">
            <v>4760.2299999999996</v>
          </cell>
          <cell r="H256">
            <v>4152.5200000000004</v>
          </cell>
          <cell r="I256">
            <v>5808.01</v>
          </cell>
          <cell r="J256">
            <v>4035.92</v>
          </cell>
          <cell r="K256">
            <v>11119.38</v>
          </cell>
          <cell r="L256">
            <v>2971.58</v>
          </cell>
          <cell r="M256">
            <v>6964.42</v>
          </cell>
          <cell r="N256">
            <v>4824.8500000000004</v>
          </cell>
          <cell r="O256">
            <v>7793.34</v>
          </cell>
          <cell r="P256">
            <v>5555.18</v>
          </cell>
          <cell r="Q256">
            <v>69557.049999999988</v>
          </cell>
        </row>
        <row r="257">
          <cell r="A257">
            <v>52035</v>
          </cell>
          <cell r="B257" t="str">
            <v>Safety Bonuses</v>
          </cell>
          <cell r="E257">
            <v>1250</v>
          </cell>
          <cell r="F257">
            <v>1250</v>
          </cell>
          <cell r="G257">
            <v>1250</v>
          </cell>
          <cell r="H257">
            <v>1250</v>
          </cell>
          <cell r="I257">
            <v>2000</v>
          </cell>
          <cell r="J257">
            <v>2000</v>
          </cell>
          <cell r="K257">
            <v>2000</v>
          </cell>
          <cell r="L257">
            <v>2000</v>
          </cell>
          <cell r="M257">
            <v>1000</v>
          </cell>
          <cell r="N257">
            <v>1000</v>
          </cell>
          <cell r="O257">
            <v>1200</v>
          </cell>
          <cell r="P257">
            <v>-2000</v>
          </cell>
          <cell r="Q257">
            <v>14200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5936.87</v>
          </cell>
          <cell r="F260">
            <v>3515.19</v>
          </cell>
          <cell r="G260">
            <v>4535.6499999999996</v>
          </cell>
          <cell r="H260">
            <v>4653.75</v>
          </cell>
          <cell r="I260">
            <v>4561.24</v>
          </cell>
          <cell r="J260">
            <v>5119.2299999999996</v>
          </cell>
          <cell r="K260">
            <v>5503.32</v>
          </cell>
          <cell r="L260">
            <v>4465.1099999999997</v>
          </cell>
          <cell r="M260">
            <v>4260.3100000000004</v>
          </cell>
          <cell r="N260">
            <v>4002.25</v>
          </cell>
          <cell r="O260">
            <v>5640.4</v>
          </cell>
          <cell r="P260">
            <v>3070</v>
          </cell>
          <cell r="Q260">
            <v>55263.32</v>
          </cell>
        </row>
        <row r="261">
          <cell r="A261">
            <v>52060</v>
          </cell>
          <cell r="B261" t="str">
            <v>Group Insurance</v>
          </cell>
          <cell r="E261">
            <v>-159</v>
          </cell>
          <cell r="F261">
            <v>-159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511.58</v>
          </cell>
          <cell r="Q261">
            <v>5962.58</v>
          </cell>
        </row>
        <row r="262">
          <cell r="A262">
            <v>52065</v>
          </cell>
          <cell r="B262" t="str">
            <v>Vacation Pay</v>
          </cell>
          <cell r="E262">
            <v>5737.5</v>
          </cell>
          <cell r="F262">
            <v>2090.71</v>
          </cell>
          <cell r="G262">
            <v>1979.73</v>
          </cell>
          <cell r="H262">
            <v>3044.17</v>
          </cell>
          <cell r="I262">
            <v>1571.02</v>
          </cell>
          <cell r="J262">
            <v>4642.26</v>
          </cell>
          <cell r="K262">
            <v>3319.05</v>
          </cell>
          <cell r="L262">
            <v>1557.75</v>
          </cell>
          <cell r="M262">
            <v>5888.63</v>
          </cell>
          <cell r="N262">
            <v>2065.0500000000002</v>
          </cell>
          <cell r="O262">
            <v>3190.34</v>
          </cell>
          <cell r="P262">
            <v>2387</v>
          </cell>
          <cell r="Q262">
            <v>37473.21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111.2</v>
          </cell>
          <cell r="H263">
            <v>903.6</v>
          </cell>
          <cell r="I263">
            <v>-301.2</v>
          </cell>
          <cell r="J263">
            <v>114.8</v>
          </cell>
          <cell r="K263">
            <v>229.6</v>
          </cell>
          <cell r="L263">
            <v>-114.8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943.2</v>
          </cell>
        </row>
        <row r="264">
          <cell r="A264">
            <v>52086</v>
          </cell>
          <cell r="B264" t="str">
            <v>Safety and Training</v>
          </cell>
          <cell r="E264">
            <v>313.67</v>
          </cell>
          <cell r="F264">
            <v>337.9</v>
          </cell>
          <cell r="G264">
            <v>464.12</v>
          </cell>
          <cell r="H264">
            <v>898.81</v>
          </cell>
          <cell r="I264">
            <v>1000.19</v>
          </cell>
          <cell r="J264">
            <v>951.13</v>
          </cell>
          <cell r="K264">
            <v>348.03</v>
          </cell>
          <cell r="L264">
            <v>1085.5</v>
          </cell>
          <cell r="M264">
            <v>0</v>
          </cell>
          <cell r="N264">
            <v>252.45</v>
          </cell>
          <cell r="O264">
            <v>0</v>
          </cell>
          <cell r="P264">
            <v>1352.06</v>
          </cell>
          <cell r="Q264">
            <v>7003.8600000000006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300.83</v>
          </cell>
          <cell r="F266">
            <v>353.71</v>
          </cell>
          <cell r="G266">
            <v>389.7</v>
          </cell>
          <cell r="H266">
            <v>320.22000000000003</v>
          </cell>
          <cell r="I266">
            <v>296.99</v>
          </cell>
          <cell r="J266">
            <v>450.43</v>
          </cell>
          <cell r="K266">
            <v>428.66</v>
          </cell>
          <cell r="L266">
            <v>1034.03</v>
          </cell>
          <cell r="M266">
            <v>250.15</v>
          </cell>
          <cell r="N266">
            <v>3123.18</v>
          </cell>
          <cell r="O266">
            <v>276.32</v>
          </cell>
          <cell r="P266">
            <v>308.07</v>
          </cell>
          <cell r="Q266">
            <v>7532.2899999999991</v>
          </cell>
        </row>
        <row r="267">
          <cell r="A267">
            <v>52115</v>
          </cell>
          <cell r="B267" t="str">
            <v>Pension and Profit Sharing</v>
          </cell>
          <cell r="E267">
            <v>4010.46</v>
          </cell>
          <cell r="F267">
            <v>3565.56</v>
          </cell>
          <cell r="G267">
            <v>3834.74</v>
          </cell>
          <cell r="H267">
            <v>3873.02</v>
          </cell>
          <cell r="I267">
            <v>3977.37</v>
          </cell>
          <cell r="J267">
            <v>4220.3500000000004</v>
          </cell>
          <cell r="K267">
            <v>4228.8599999999997</v>
          </cell>
          <cell r="L267">
            <v>4197.5600000000004</v>
          </cell>
          <cell r="M267">
            <v>4257.6400000000003</v>
          </cell>
          <cell r="N267">
            <v>4035.58</v>
          </cell>
          <cell r="O267">
            <v>4052.24</v>
          </cell>
          <cell r="P267">
            <v>3832.52</v>
          </cell>
          <cell r="Q267">
            <v>48085.9</v>
          </cell>
        </row>
        <row r="268">
          <cell r="A268">
            <v>52116</v>
          </cell>
          <cell r="B268" t="str">
            <v>Union Benefit Expense</v>
          </cell>
          <cell r="E268">
            <v>11221.99</v>
          </cell>
          <cell r="F268">
            <v>11221.61</v>
          </cell>
          <cell r="G268">
            <v>8963.65</v>
          </cell>
          <cell r="H268">
            <v>10117.1</v>
          </cell>
          <cell r="I268">
            <v>10108.799999999999</v>
          </cell>
          <cell r="J268">
            <v>10108.799999999999</v>
          </cell>
          <cell r="K268">
            <v>10108.799999999999</v>
          </cell>
          <cell r="L268">
            <v>10108.799999999999</v>
          </cell>
          <cell r="M268">
            <v>10102.129999999999</v>
          </cell>
          <cell r="N268">
            <v>10118.73</v>
          </cell>
          <cell r="O268">
            <v>8978.93</v>
          </cell>
          <cell r="P268">
            <v>9916.0499999999993</v>
          </cell>
          <cell r="Q268">
            <v>121075.39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41193.56</v>
          </cell>
          <cell r="F270">
            <v>42024.94</v>
          </cell>
          <cell r="G270">
            <v>38734.660000000003</v>
          </cell>
          <cell r="H270">
            <v>21757.73</v>
          </cell>
          <cell r="I270">
            <v>38676.519999999997</v>
          </cell>
          <cell r="J270">
            <v>21919.95</v>
          </cell>
          <cell r="K270">
            <v>34237.410000000003</v>
          </cell>
          <cell r="L270">
            <v>36723.200000000004</v>
          </cell>
          <cell r="M270">
            <v>30874.03</v>
          </cell>
          <cell r="N270">
            <v>23554.1</v>
          </cell>
          <cell r="O270">
            <v>38660.959999999999</v>
          </cell>
          <cell r="P270">
            <v>71007.829999999987</v>
          </cell>
          <cell r="Q270">
            <v>439364.89</v>
          </cell>
        </row>
        <row r="271">
          <cell r="A271">
            <v>52125</v>
          </cell>
          <cell r="B271" t="str">
            <v>Operating Supplies</v>
          </cell>
          <cell r="E271">
            <v>450.54</v>
          </cell>
          <cell r="F271">
            <v>864.08</v>
          </cell>
          <cell r="G271">
            <v>1556.99</v>
          </cell>
          <cell r="H271">
            <v>537.54</v>
          </cell>
          <cell r="I271">
            <v>1099.93</v>
          </cell>
          <cell r="J271">
            <v>712.27</v>
          </cell>
          <cell r="K271">
            <v>5197.97</v>
          </cell>
          <cell r="L271">
            <v>-137.46</v>
          </cell>
          <cell r="M271">
            <v>1851.48</v>
          </cell>
          <cell r="N271">
            <v>2157.91</v>
          </cell>
          <cell r="O271">
            <v>2427.54</v>
          </cell>
          <cell r="P271">
            <v>1259.3</v>
          </cell>
          <cell r="Q271">
            <v>17978.09</v>
          </cell>
        </row>
        <row r="272">
          <cell r="A272">
            <v>52135</v>
          </cell>
          <cell r="B272" t="str">
            <v>Equipment and Maint Repair</v>
          </cell>
          <cell r="E272">
            <v>1311.54</v>
          </cell>
          <cell r="F272">
            <v>0</v>
          </cell>
          <cell r="G272">
            <v>1331.95</v>
          </cell>
          <cell r="H272">
            <v>2045.95</v>
          </cell>
          <cell r="I272">
            <v>0</v>
          </cell>
          <cell r="J272">
            <v>829.81</v>
          </cell>
          <cell r="K272">
            <v>0</v>
          </cell>
          <cell r="L272">
            <v>606.65</v>
          </cell>
          <cell r="M272">
            <v>0</v>
          </cell>
          <cell r="N272">
            <v>19.89</v>
          </cell>
          <cell r="O272">
            <v>0</v>
          </cell>
          <cell r="P272">
            <v>4997.33</v>
          </cell>
          <cell r="Q272">
            <v>11143.119999999999</v>
          </cell>
        </row>
        <row r="273">
          <cell r="A273">
            <v>52140</v>
          </cell>
          <cell r="B273" t="str">
            <v>Tires</v>
          </cell>
          <cell r="E273">
            <v>10747.01</v>
          </cell>
          <cell r="F273">
            <v>20260.900000000001</v>
          </cell>
          <cell r="G273">
            <v>12967.76</v>
          </cell>
          <cell r="H273">
            <v>15725.04</v>
          </cell>
          <cell r="I273">
            <v>18198.22</v>
          </cell>
          <cell r="J273">
            <v>22108.07</v>
          </cell>
          <cell r="K273">
            <v>15799.4</v>
          </cell>
          <cell r="L273">
            <v>23775.3</v>
          </cell>
          <cell r="M273">
            <v>38329.33</v>
          </cell>
          <cell r="N273">
            <v>6596.26</v>
          </cell>
          <cell r="O273">
            <v>14714.42</v>
          </cell>
          <cell r="P273">
            <v>23906.22</v>
          </cell>
          <cell r="Q273">
            <v>223127.93</v>
          </cell>
        </row>
        <row r="274">
          <cell r="A274">
            <v>52142</v>
          </cell>
          <cell r="B274" t="str">
            <v>Fuel Expense</v>
          </cell>
          <cell r="E274">
            <v>90672.87</v>
          </cell>
          <cell r="F274">
            <v>84188.88</v>
          </cell>
          <cell r="G274">
            <v>96017.58</v>
          </cell>
          <cell r="H274">
            <v>104369.3</v>
          </cell>
          <cell r="I274">
            <v>97844</v>
          </cell>
          <cell r="J274">
            <v>100692.82</v>
          </cell>
          <cell r="K274">
            <v>101529.68</v>
          </cell>
          <cell r="L274">
            <v>100169.49</v>
          </cell>
          <cell r="M274">
            <v>104198.62999999999</v>
          </cell>
          <cell r="N274">
            <v>102536.13</v>
          </cell>
          <cell r="O274">
            <v>101351.78</v>
          </cell>
          <cell r="P274">
            <v>108470.82</v>
          </cell>
          <cell r="Q274">
            <v>1192041.98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1875.42</v>
          </cell>
          <cell r="F277">
            <v>3140.6</v>
          </cell>
          <cell r="G277">
            <v>5599.47</v>
          </cell>
          <cell r="H277">
            <v>2698.4</v>
          </cell>
          <cell r="I277">
            <v>3948.29</v>
          </cell>
          <cell r="J277">
            <v>2749.6</v>
          </cell>
          <cell r="K277">
            <v>7146.81</v>
          </cell>
          <cell r="L277">
            <v>2889.82</v>
          </cell>
          <cell r="M277">
            <v>9639.18</v>
          </cell>
          <cell r="N277">
            <v>6672.23</v>
          </cell>
          <cell r="O277">
            <v>11463.27</v>
          </cell>
          <cell r="P277">
            <v>-1288.0899999999999</v>
          </cell>
          <cell r="Q277">
            <v>56535</v>
          </cell>
        </row>
        <row r="278">
          <cell r="A278">
            <v>52147</v>
          </cell>
          <cell r="B278" t="str">
            <v>Outside Repairs</v>
          </cell>
          <cell r="E278">
            <v>8076.3899999999994</v>
          </cell>
          <cell r="F278">
            <v>4057.67</v>
          </cell>
          <cell r="G278">
            <v>2887.37</v>
          </cell>
          <cell r="H278">
            <v>4718.95</v>
          </cell>
          <cell r="I278">
            <v>7256.5</v>
          </cell>
          <cell r="J278">
            <v>4191.84</v>
          </cell>
          <cell r="K278">
            <v>8112.14</v>
          </cell>
          <cell r="L278">
            <v>5106.9299999999994</v>
          </cell>
          <cell r="M278">
            <v>11697.4</v>
          </cell>
          <cell r="N278">
            <v>2871.95</v>
          </cell>
          <cell r="O278">
            <v>2463.9499999999998</v>
          </cell>
          <cell r="P278">
            <v>2818.3500000000004</v>
          </cell>
          <cell r="Q278">
            <v>64259.439999999995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3181.16</v>
          </cell>
          <cell r="F281">
            <v>2292.6799999999998</v>
          </cell>
          <cell r="G281">
            <v>2139.2399999999998</v>
          </cell>
          <cell r="H281">
            <v>1852.79</v>
          </cell>
          <cell r="I281">
            <v>1236.6600000000001</v>
          </cell>
          <cell r="J281">
            <v>1066.23</v>
          </cell>
          <cell r="K281">
            <v>890.6</v>
          </cell>
          <cell r="L281">
            <v>864.21</v>
          </cell>
          <cell r="M281">
            <v>875.77</v>
          </cell>
          <cell r="N281">
            <v>889.61</v>
          </cell>
          <cell r="O281">
            <v>1635.02</v>
          </cell>
          <cell r="P281">
            <v>2991.91</v>
          </cell>
          <cell r="Q281">
            <v>19915.88</v>
          </cell>
        </row>
        <row r="282">
          <cell r="A282">
            <v>52165</v>
          </cell>
          <cell r="B282" t="str">
            <v>Communications</v>
          </cell>
          <cell r="E282">
            <v>1324.81</v>
          </cell>
          <cell r="F282">
            <v>1312.75</v>
          </cell>
          <cell r="G282">
            <v>1300.6099999999999</v>
          </cell>
          <cell r="H282">
            <v>1324.91</v>
          </cell>
          <cell r="I282">
            <v>1652.06</v>
          </cell>
          <cell r="J282">
            <v>1336.3</v>
          </cell>
          <cell r="K282">
            <v>1291.19</v>
          </cell>
          <cell r="L282">
            <v>1252.44</v>
          </cell>
          <cell r="M282">
            <v>1871.82</v>
          </cell>
          <cell r="N282">
            <v>1105.6099999999999</v>
          </cell>
          <cell r="O282">
            <v>1351.41</v>
          </cell>
          <cell r="P282">
            <v>1424.14</v>
          </cell>
          <cell r="Q282">
            <v>16548.05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230.74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230.74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16.23</v>
          </cell>
          <cell r="I286">
            <v>369.59000000000003</v>
          </cell>
          <cell r="J286">
            <v>0</v>
          </cell>
          <cell r="K286">
            <v>0</v>
          </cell>
          <cell r="L286">
            <v>95.38</v>
          </cell>
          <cell r="M286">
            <v>0</v>
          </cell>
          <cell r="N286">
            <v>0</v>
          </cell>
          <cell r="O286">
            <v>0</v>
          </cell>
          <cell r="P286">
            <v>103.97</v>
          </cell>
          <cell r="Q286">
            <v>585.17000000000007</v>
          </cell>
        </row>
        <row r="287">
          <cell r="A287">
            <v>52182</v>
          </cell>
          <cell r="B287" t="str">
            <v>Towing Expense</v>
          </cell>
          <cell r="E287">
            <v>455.28</v>
          </cell>
          <cell r="F287">
            <v>428.18</v>
          </cell>
          <cell r="G287">
            <v>195.12</v>
          </cell>
          <cell r="H287">
            <v>627.72</v>
          </cell>
          <cell r="I287">
            <v>1626</v>
          </cell>
          <cell r="J287">
            <v>0</v>
          </cell>
          <cell r="K287">
            <v>569.1</v>
          </cell>
          <cell r="L287">
            <v>0</v>
          </cell>
          <cell r="M287">
            <v>238.48</v>
          </cell>
          <cell r="N287">
            <v>0</v>
          </cell>
          <cell r="O287">
            <v>661.24</v>
          </cell>
          <cell r="P287">
            <v>514.9</v>
          </cell>
          <cell r="Q287">
            <v>5316.0199999999995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302.27999999999997</v>
          </cell>
          <cell r="F289">
            <v>504.92</v>
          </cell>
          <cell r="G289">
            <v>245.31</v>
          </cell>
          <cell r="H289">
            <v>1615.6</v>
          </cell>
          <cell r="I289">
            <v>152.86000000000001</v>
          </cell>
          <cell r="J289">
            <v>155.44</v>
          </cell>
          <cell r="K289">
            <v>66.27</v>
          </cell>
          <cell r="L289">
            <v>678.01</v>
          </cell>
          <cell r="M289">
            <v>154.47999999999999</v>
          </cell>
          <cell r="N289">
            <v>1193.94</v>
          </cell>
          <cell r="O289">
            <v>147.13</v>
          </cell>
          <cell r="P289">
            <v>809.46</v>
          </cell>
          <cell r="Q289">
            <v>6025.7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27</v>
          </cell>
          <cell r="F291">
            <v>0</v>
          </cell>
          <cell r="G291">
            <v>13.5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40.5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-8839.42</v>
          </cell>
          <cell r="F295">
            <v>-11223.85</v>
          </cell>
          <cell r="G295">
            <v>-12345.57</v>
          </cell>
          <cell r="H295">
            <v>-17818.71</v>
          </cell>
          <cell r="I295">
            <v>-8260.7000000000007</v>
          </cell>
          <cell r="J295">
            <v>-18104.939999999999</v>
          </cell>
          <cell r="K295">
            <v>-8429.56</v>
          </cell>
          <cell r="L295">
            <v>-12829.3</v>
          </cell>
          <cell r="M295">
            <v>-6149.56</v>
          </cell>
          <cell r="N295">
            <v>-5808.26</v>
          </cell>
          <cell r="O295">
            <v>-5947.92</v>
          </cell>
          <cell r="P295">
            <v>-45343.87</v>
          </cell>
          <cell r="Q295">
            <v>-161101.66</v>
          </cell>
        </row>
        <row r="296">
          <cell r="A296" t="str">
            <v>Total Truck Variable</v>
          </cell>
          <cell r="E296">
            <v>228977.27999999997</v>
          </cell>
          <cell r="F296">
            <v>205622.06000000003</v>
          </cell>
          <cell r="G296">
            <v>219279.73999999996</v>
          </cell>
          <cell r="H296">
            <v>210675.40000000005</v>
          </cell>
          <cell r="I296">
            <v>225803.05999999997</v>
          </cell>
          <cell r="J296">
            <v>201182.51</v>
          </cell>
          <cell r="K296">
            <v>241614.46</v>
          </cell>
          <cell r="L296">
            <v>225220.32000000004</v>
          </cell>
          <cell r="M296">
            <v>262765.23</v>
          </cell>
          <cell r="N296">
            <v>211264.55</v>
          </cell>
          <cell r="O296">
            <v>238591.60999999996</v>
          </cell>
          <cell r="P296">
            <v>240660.66999999993</v>
          </cell>
          <cell r="Q296">
            <v>2711656.8899999997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4237.87</v>
          </cell>
          <cell r="F307">
            <v>3645.1</v>
          </cell>
          <cell r="G307">
            <v>5053.71</v>
          </cell>
          <cell r="H307">
            <v>3782.98</v>
          </cell>
          <cell r="I307">
            <v>4116.55</v>
          </cell>
          <cell r="J307">
            <v>4866.5600000000004</v>
          </cell>
          <cell r="K307">
            <v>3450.41</v>
          </cell>
          <cell r="L307">
            <v>-895.79</v>
          </cell>
          <cell r="M307">
            <v>2790.36</v>
          </cell>
          <cell r="N307">
            <v>2211.17</v>
          </cell>
          <cell r="O307">
            <v>1382.48</v>
          </cell>
          <cell r="P307">
            <v>2606.41</v>
          </cell>
          <cell r="Q307">
            <v>37247.81</v>
          </cell>
        </row>
        <row r="308">
          <cell r="A308">
            <v>55025</v>
          </cell>
          <cell r="B308" t="str">
            <v>Wages O.T.</v>
          </cell>
          <cell r="E308">
            <v>207.52</v>
          </cell>
          <cell r="F308">
            <v>12.82</v>
          </cell>
          <cell r="G308">
            <v>38.619999999999997</v>
          </cell>
          <cell r="H308">
            <v>37.99</v>
          </cell>
          <cell r="I308">
            <v>485</v>
          </cell>
          <cell r="J308">
            <v>319.70999999999998</v>
          </cell>
          <cell r="K308">
            <v>215.61</v>
          </cell>
          <cell r="L308">
            <v>-99.64</v>
          </cell>
          <cell r="M308">
            <v>16.27</v>
          </cell>
          <cell r="N308">
            <v>59.9</v>
          </cell>
          <cell r="O308">
            <v>192.29</v>
          </cell>
          <cell r="P308">
            <v>-41.94</v>
          </cell>
          <cell r="Q308">
            <v>1444.1499999999999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526.11</v>
          </cell>
          <cell r="F312">
            <v>376.89</v>
          </cell>
          <cell r="G312">
            <v>487.16</v>
          </cell>
          <cell r="H312">
            <v>433.36</v>
          </cell>
          <cell r="I312">
            <v>441.95</v>
          </cell>
          <cell r="J312">
            <v>479.57</v>
          </cell>
          <cell r="K312">
            <v>386.21</v>
          </cell>
          <cell r="L312">
            <v>296.14999999999998</v>
          </cell>
          <cell r="M312">
            <v>200.44</v>
          </cell>
          <cell r="N312">
            <v>209.02</v>
          </cell>
          <cell r="O312">
            <v>287.25</v>
          </cell>
          <cell r="P312">
            <v>160.52000000000001</v>
          </cell>
          <cell r="Q312">
            <v>4284.630000000001</v>
          </cell>
        </row>
        <row r="313">
          <cell r="A313">
            <v>55060</v>
          </cell>
          <cell r="B313" t="str">
            <v>Group Insurance</v>
          </cell>
          <cell r="E313">
            <v>592</v>
          </cell>
          <cell r="F313">
            <v>592</v>
          </cell>
          <cell r="G313">
            <v>488</v>
          </cell>
          <cell r="H313">
            <v>696</v>
          </cell>
          <cell r="I313">
            <v>592</v>
          </cell>
          <cell r="J313">
            <v>592</v>
          </cell>
          <cell r="K313">
            <v>592</v>
          </cell>
          <cell r="L313">
            <v>592</v>
          </cell>
          <cell r="M313">
            <v>589</v>
          </cell>
          <cell r="N313">
            <v>693</v>
          </cell>
          <cell r="O313">
            <v>641</v>
          </cell>
          <cell r="P313">
            <v>641</v>
          </cell>
          <cell r="Q313">
            <v>7300</v>
          </cell>
        </row>
        <row r="314">
          <cell r="A314">
            <v>55065</v>
          </cell>
          <cell r="B314" t="str">
            <v>Vacation Pay</v>
          </cell>
          <cell r="E314">
            <v>1530.51</v>
          </cell>
          <cell r="F314">
            <v>299.68</v>
          </cell>
          <cell r="G314">
            <v>-333.52</v>
          </cell>
          <cell r="H314">
            <v>791.16</v>
          </cell>
          <cell r="I314">
            <v>342.62</v>
          </cell>
          <cell r="J314">
            <v>95.96</v>
          </cell>
          <cell r="K314">
            <v>412.42</v>
          </cell>
          <cell r="L314">
            <v>663.21</v>
          </cell>
          <cell r="M314">
            <v>-476.38</v>
          </cell>
          <cell r="N314">
            <v>100.96</v>
          </cell>
          <cell r="O314">
            <v>-21.16</v>
          </cell>
          <cell r="P314">
            <v>202.89</v>
          </cell>
          <cell r="Q314">
            <v>3608.35</v>
          </cell>
        </row>
        <row r="315">
          <cell r="A315">
            <v>55070</v>
          </cell>
          <cell r="B315" t="str">
            <v>Sick Pay</v>
          </cell>
          <cell r="E315">
            <v>0</v>
          </cell>
          <cell r="F315">
            <v>106.8</v>
          </cell>
          <cell r="G315">
            <v>0</v>
          </cell>
          <cell r="H315">
            <v>207</v>
          </cell>
          <cell r="I315">
            <v>107.64</v>
          </cell>
          <cell r="J315">
            <v>-66.239999999999995</v>
          </cell>
          <cell r="K315">
            <v>386.4</v>
          </cell>
          <cell r="L315">
            <v>0</v>
          </cell>
          <cell r="M315">
            <v>0</v>
          </cell>
          <cell r="N315">
            <v>0</v>
          </cell>
          <cell r="O315">
            <v>1048.8</v>
          </cell>
          <cell r="P315">
            <v>-386.4</v>
          </cell>
          <cell r="Q315">
            <v>1404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102.92</v>
          </cell>
          <cell r="I316">
            <v>87.01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25</v>
          </cell>
          <cell r="O316">
            <v>0</v>
          </cell>
          <cell r="P316">
            <v>0</v>
          </cell>
          <cell r="Q316">
            <v>214.93</v>
          </cell>
        </row>
        <row r="317">
          <cell r="A317">
            <v>55090</v>
          </cell>
          <cell r="B317" t="str">
            <v>Uniforms</v>
          </cell>
          <cell r="E317">
            <v>150.38</v>
          </cell>
          <cell r="F317">
            <v>176.83</v>
          </cell>
          <cell r="G317">
            <v>194.81</v>
          </cell>
          <cell r="H317">
            <v>160.08000000000001</v>
          </cell>
          <cell r="I317">
            <v>148.47</v>
          </cell>
          <cell r="J317">
            <v>225.16</v>
          </cell>
          <cell r="K317">
            <v>214.31</v>
          </cell>
          <cell r="L317">
            <v>616.44000000000005</v>
          </cell>
          <cell r="M317">
            <v>125.04</v>
          </cell>
          <cell r="N317">
            <v>178.98</v>
          </cell>
          <cell r="O317">
            <v>138.13999999999999</v>
          </cell>
          <cell r="P317">
            <v>154.04</v>
          </cell>
          <cell r="Q317">
            <v>2482.6799999999998</v>
          </cell>
        </row>
        <row r="318">
          <cell r="A318">
            <v>55115</v>
          </cell>
          <cell r="B318" t="str">
            <v>Pension and Profit Sharing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8487.7999999999993</v>
          </cell>
          <cell r="F321">
            <v>7446.84</v>
          </cell>
          <cell r="G321">
            <v>15850.27</v>
          </cell>
          <cell r="H321">
            <v>18201.75</v>
          </cell>
          <cell r="I321">
            <v>9184.14</v>
          </cell>
          <cell r="J321">
            <v>13165.81</v>
          </cell>
          <cell r="K321">
            <v>11588.02</v>
          </cell>
          <cell r="L321">
            <v>15366.43</v>
          </cell>
          <cell r="M321">
            <v>-29929.23</v>
          </cell>
          <cell r="N321">
            <v>8572.4699999999993</v>
          </cell>
          <cell r="O321">
            <v>2939.21</v>
          </cell>
          <cell r="P321">
            <v>7744.74</v>
          </cell>
          <cell r="Q321">
            <v>88618.250000000015</v>
          </cell>
        </row>
        <row r="322">
          <cell r="A322">
            <v>55125</v>
          </cell>
          <cell r="B322" t="str">
            <v>Operating Supplies</v>
          </cell>
          <cell r="E322">
            <v>625.29999999999995</v>
          </cell>
          <cell r="F322">
            <v>287.99</v>
          </cell>
          <cell r="G322">
            <v>0</v>
          </cell>
          <cell r="H322">
            <v>809.74</v>
          </cell>
          <cell r="I322">
            <v>404.7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64.819999999999993</v>
          </cell>
          <cell r="P322">
            <v>0</v>
          </cell>
          <cell r="Q322">
            <v>2192.5500000000002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321.35000000000002</v>
          </cell>
          <cell r="G323">
            <v>309.18</v>
          </cell>
          <cell r="H323">
            <v>826.48</v>
          </cell>
          <cell r="I323">
            <v>87.89</v>
          </cell>
          <cell r="J323">
            <v>0</v>
          </cell>
          <cell r="K323">
            <v>0</v>
          </cell>
          <cell r="L323">
            <v>0</v>
          </cell>
          <cell r="M323">
            <v>531.54999999999995</v>
          </cell>
          <cell r="N323">
            <v>172.24</v>
          </cell>
          <cell r="O323">
            <v>0</v>
          </cell>
          <cell r="P323">
            <v>250.34</v>
          </cell>
          <cell r="Q323">
            <v>2499.0299999999997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292.57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292.57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116.52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116.52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437.73</v>
          </cell>
          <cell r="F331">
            <v>510</v>
          </cell>
          <cell r="G331">
            <v>480.44</v>
          </cell>
          <cell r="H331">
            <v>460.73</v>
          </cell>
          <cell r="I331">
            <v>398.31</v>
          </cell>
          <cell r="J331">
            <v>372.03</v>
          </cell>
          <cell r="K331">
            <v>329.33</v>
          </cell>
          <cell r="L331">
            <v>0</v>
          </cell>
          <cell r="M331">
            <v>370.51</v>
          </cell>
          <cell r="N331">
            <v>344.08</v>
          </cell>
          <cell r="O331">
            <v>368.05</v>
          </cell>
          <cell r="P331">
            <v>368.05</v>
          </cell>
          <cell r="Q331">
            <v>4439.26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-3211.72</v>
          </cell>
          <cell r="F336">
            <v>-1377.44</v>
          </cell>
          <cell r="G336">
            <v>-15514.36</v>
          </cell>
          <cell r="H336">
            <v>-20245.62</v>
          </cell>
          <cell r="I336">
            <v>-8044.68</v>
          </cell>
          <cell r="J336">
            <v>-1309.6400000000001</v>
          </cell>
          <cell r="K336">
            <v>-416.83</v>
          </cell>
          <cell r="L336">
            <v>-3864.87</v>
          </cell>
          <cell r="M336">
            <v>-3105</v>
          </cell>
          <cell r="N336">
            <v>-3070</v>
          </cell>
          <cell r="O336">
            <v>-7561.32</v>
          </cell>
          <cell r="P336">
            <v>-4472.33</v>
          </cell>
          <cell r="Q336">
            <v>-72193.810000000012</v>
          </cell>
        </row>
        <row r="337">
          <cell r="A337" t="str">
            <v>Total Container</v>
          </cell>
          <cell r="E337">
            <v>13583.499999999998</v>
          </cell>
          <cell r="F337">
            <v>12807.949999999999</v>
          </cell>
          <cell r="G337">
            <v>7054.3099999999977</v>
          </cell>
          <cell r="H337">
            <v>6264.57</v>
          </cell>
          <cell r="I337">
            <v>8351.6000000000022</v>
          </cell>
          <cell r="J337">
            <v>18740.919999999998</v>
          </cell>
          <cell r="K337">
            <v>17157.88</v>
          </cell>
          <cell r="L337">
            <v>12673.93</v>
          </cell>
          <cell r="M337">
            <v>-28887.440000000002</v>
          </cell>
          <cell r="N337">
            <v>9496.82</v>
          </cell>
          <cell r="O337">
            <v>-520.4399999999996</v>
          </cell>
          <cell r="P337">
            <v>7227.3199999999979</v>
          </cell>
          <cell r="Q337">
            <v>83950.92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8076.93</v>
          </cell>
          <cell r="F340">
            <v>7692.32</v>
          </cell>
          <cell r="G340">
            <v>8846.17</v>
          </cell>
          <cell r="H340">
            <v>8461.56</v>
          </cell>
          <cell r="I340">
            <v>8176.05</v>
          </cell>
          <cell r="J340">
            <v>8565.3799999999992</v>
          </cell>
          <cell r="K340">
            <v>8565.39</v>
          </cell>
          <cell r="L340">
            <v>8565.39</v>
          </cell>
          <cell r="M340">
            <v>8565.39</v>
          </cell>
          <cell r="N340">
            <v>8176.07</v>
          </cell>
          <cell r="O340">
            <v>8565.39</v>
          </cell>
          <cell r="P340">
            <v>8954.7199999999993</v>
          </cell>
          <cell r="Q340">
            <v>101210.76</v>
          </cell>
        </row>
        <row r="341">
          <cell r="A341">
            <v>56020</v>
          </cell>
          <cell r="B341" t="str">
            <v>Wages Regular</v>
          </cell>
          <cell r="E341">
            <v>2832.84</v>
          </cell>
          <cell r="F341">
            <v>5053.68</v>
          </cell>
          <cell r="G341">
            <v>4774.8999999999996</v>
          </cell>
          <cell r="H341">
            <v>4762.42</v>
          </cell>
          <cell r="I341">
            <v>2680.17</v>
          </cell>
          <cell r="J341">
            <v>3378.56</v>
          </cell>
          <cell r="K341">
            <v>5325.53</v>
          </cell>
          <cell r="L341">
            <v>3835.06</v>
          </cell>
          <cell r="M341">
            <v>4435.92</v>
          </cell>
          <cell r="N341">
            <v>4522.72</v>
          </cell>
          <cell r="O341">
            <v>4731.6499999999996</v>
          </cell>
          <cell r="P341">
            <v>4844.54</v>
          </cell>
          <cell r="Q341">
            <v>51177.990000000005</v>
          </cell>
        </row>
        <row r="342">
          <cell r="A342">
            <v>56025</v>
          </cell>
          <cell r="B342" t="str">
            <v>Wages O.T.</v>
          </cell>
          <cell r="E342">
            <v>274.88</v>
          </cell>
          <cell r="F342">
            <v>259.24</v>
          </cell>
          <cell r="G342">
            <v>649.44000000000005</v>
          </cell>
          <cell r="H342">
            <v>504.21</v>
          </cell>
          <cell r="I342">
            <v>341.07</v>
          </cell>
          <cell r="J342">
            <v>196.68</v>
          </cell>
          <cell r="K342">
            <v>716.35</v>
          </cell>
          <cell r="L342">
            <v>71.97</v>
          </cell>
          <cell r="M342">
            <v>716.15</v>
          </cell>
          <cell r="N342">
            <v>388.74</v>
          </cell>
          <cell r="O342">
            <v>560.69000000000005</v>
          </cell>
          <cell r="P342">
            <v>692.62</v>
          </cell>
          <cell r="Q342">
            <v>5372.04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2127.6</v>
          </cell>
          <cell r="J346">
            <v>283.68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2411.2799999999997</v>
          </cell>
        </row>
        <row r="347">
          <cell r="A347">
            <v>56050</v>
          </cell>
          <cell r="B347" t="str">
            <v>Payroll Taxes</v>
          </cell>
          <cell r="E347">
            <v>1457.13</v>
          </cell>
          <cell r="F347">
            <v>1086.04</v>
          </cell>
          <cell r="G347">
            <v>1432.76</v>
          </cell>
          <cell r="H347">
            <v>1237.58</v>
          </cell>
          <cell r="I347">
            <v>1015.69</v>
          </cell>
          <cell r="J347">
            <v>1252.47</v>
          </cell>
          <cell r="K347">
            <v>1534.22</v>
          </cell>
          <cell r="L347">
            <v>1138.26</v>
          </cell>
          <cell r="M347">
            <v>1122.4100000000001</v>
          </cell>
          <cell r="N347">
            <v>1083.83</v>
          </cell>
          <cell r="O347">
            <v>1262.81</v>
          </cell>
          <cell r="P347">
            <v>1237.03</v>
          </cell>
          <cell r="Q347">
            <v>14860.230000000001</v>
          </cell>
        </row>
        <row r="348">
          <cell r="A348">
            <v>56060</v>
          </cell>
          <cell r="B348" t="str">
            <v>Group Insurance</v>
          </cell>
          <cell r="E348">
            <v>2260</v>
          </cell>
          <cell r="F348">
            <v>2260</v>
          </cell>
          <cell r="G348">
            <v>2015</v>
          </cell>
          <cell r="H348">
            <v>2505</v>
          </cell>
          <cell r="I348">
            <v>2286.75</v>
          </cell>
          <cell r="J348">
            <v>2260</v>
          </cell>
          <cell r="K348">
            <v>2233.2399999999998</v>
          </cell>
          <cell r="L348">
            <v>2260</v>
          </cell>
          <cell r="M348">
            <v>2015</v>
          </cell>
          <cell r="N348">
            <v>2505</v>
          </cell>
          <cell r="O348">
            <v>2260</v>
          </cell>
          <cell r="P348">
            <v>2260</v>
          </cell>
          <cell r="Q348">
            <v>27119.989999999998</v>
          </cell>
        </row>
        <row r="349">
          <cell r="A349">
            <v>56065</v>
          </cell>
          <cell r="B349" t="str">
            <v>Vacation Pay</v>
          </cell>
          <cell r="E349">
            <v>1525.21</v>
          </cell>
          <cell r="F349">
            <v>-107.25</v>
          </cell>
          <cell r="G349">
            <v>686</v>
          </cell>
          <cell r="H349">
            <v>651.78</v>
          </cell>
          <cell r="I349">
            <v>5006.99</v>
          </cell>
          <cell r="J349">
            <v>-77.53</v>
          </cell>
          <cell r="K349">
            <v>1031.8800000000001</v>
          </cell>
          <cell r="L349">
            <v>1229.18</v>
          </cell>
          <cell r="M349">
            <v>-193.57</v>
          </cell>
          <cell r="N349">
            <v>1097.0899999999999</v>
          </cell>
          <cell r="O349">
            <v>647.59</v>
          </cell>
          <cell r="P349">
            <v>92.16</v>
          </cell>
          <cell r="Q349">
            <v>11589.53</v>
          </cell>
        </row>
        <row r="350">
          <cell r="A350">
            <v>56070</v>
          </cell>
          <cell r="B350" t="str">
            <v>Sick Pay</v>
          </cell>
          <cell r="E350">
            <v>197.6</v>
          </cell>
          <cell r="F350">
            <v>-54.84</v>
          </cell>
          <cell r="G350">
            <v>58.3</v>
          </cell>
          <cell r="H350">
            <v>30.87</v>
          </cell>
          <cell r="I350">
            <v>0</v>
          </cell>
          <cell r="J350">
            <v>421.35</v>
          </cell>
          <cell r="K350">
            <v>0</v>
          </cell>
          <cell r="L350">
            <v>0</v>
          </cell>
          <cell r="M350">
            <v>371.67</v>
          </cell>
          <cell r="N350">
            <v>-106.19</v>
          </cell>
          <cell r="O350">
            <v>333.34</v>
          </cell>
          <cell r="P350">
            <v>-137.26</v>
          </cell>
          <cell r="Q350">
            <v>1114.8399999999999</v>
          </cell>
        </row>
        <row r="351">
          <cell r="A351">
            <v>56086</v>
          </cell>
          <cell r="B351" t="str">
            <v>Safety and Training</v>
          </cell>
          <cell r="E351">
            <v>259.02</v>
          </cell>
          <cell r="F351">
            <v>48.7</v>
          </cell>
          <cell r="G351">
            <v>93.68</v>
          </cell>
          <cell r="H351">
            <v>64.45</v>
          </cell>
          <cell r="I351">
            <v>0</v>
          </cell>
          <cell r="J351">
            <v>194.76</v>
          </cell>
          <cell r="K351">
            <v>1077.77</v>
          </cell>
          <cell r="L351">
            <v>241.93</v>
          </cell>
          <cell r="M351">
            <v>798.35</v>
          </cell>
          <cell r="N351">
            <v>821.91</v>
          </cell>
          <cell r="O351">
            <v>200.16</v>
          </cell>
          <cell r="P351">
            <v>135.97999999999999</v>
          </cell>
          <cell r="Q351">
            <v>3936.7099999999996</v>
          </cell>
        </row>
        <row r="352">
          <cell r="A352">
            <v>56090</v>
          </cell>
          <cell r="B352" t="str">
            <v>Uniforms</v>
          </cell>
          <cell r="E352">
            <v>1795.66</v>
          </cell>
          <cell r="F352">
            <v>143.75</v>
          </cell>
          <cell r="G352">
            <v>1117.68</v>
          </cell>
          <cell r="H352">
            <v>663</v>
          </cell>
          <cell r="I352">
            <v>503.29</v>
          </cell>
          <cell r="J352">
            <v>889.18</v>
          </cell>
          <cell r="K352">
            <v>1081.28</v>
          </cell>
          <cell r="L352">
            <v>680.36</v>
          </cell>
          <cell r="M352">
            <v>906.86</v>
          </cell>
          <cell r="N352">
            <v>144.98000000000002</v>
          </cell>
          <cell r="O352">
            <v>1093.78</v>
          </cell>
          <cell r="P352">
            <v>477.8</v>
          </cell>
          <cell r="Q352">
            <v>9497.619999999999</v>
          </cell>
        </row>
        <row r="353">
          <cell r="A353">
            <v>56095</v>
          </cell>
          <cell r="B353" t="str">
            <v>Empl &amp; Commun Activ</v>
          </cell>
          <cell r="E353">
            <v>727.54</v>
          </cell>
          <cell r="F353">
            <v>-266.95</v>
          </cell>
          <cell r="G353">
            <v>0</v>
          </cell>
          <cell r="H353">
            <v>92.48</v>
          </cell>
          <cell r="I353">
            <v>485.76</v>
          </cell>
          <cell r="J353">
            <v>463.36</v>
          </cell>
          <cell r="K353">
            <v>0</v>
          </cell>
          <cell r="L353">
            <v>0</v>
          </cell>
          <cell r="M353">
            <v>293.06</v>
          </cell>
          <cell r="N353">
            <v>28.73</v>
          </cell>
          <cell r="O353">
            <v>-181.04</v>
          </cell>
          <cell r="P353">
            <v>0</v>
          </cell>
          <cell r="Q353">
            <v>1642.94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226.28</v>
          </cell>
          <cell r="F356">
            <v>217.62</v>
          </cell>
          <cell r="G356">
            <v>333.09</v>
          </cell>
          <cell r="H356">
            <v>220.44</v>
          </cell>
          <cell r="I356">
            <v>189.47</v>
          </cell>
          <cell r="J356">
            <v>211.84</v>
          </cell>
          <cell r="K356">
            <v>270.73</v>
          </cell>
          <cell r="L356">
            <v>224.38</v>
          </cell>
          <cell r="M356">
            <v>228.09</v>
          </cell>
          <cell r="N356">
            <v>329.68</v>
          </cell>
          <cell r="O356">
            <v>224.86</v>
          </cell>
          <cell r="P356">
            <v>246.21</v>
          </cell>
          <cell r="Q356">
            <v>2922.69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1415.21</v>
          </cell>
          <cell r="F359">
            <v>1483.02</v>
          </cell>
          <cell r="G359">
            <v>1740.94</v>
          </cell>
          <cell r="H359">
            <v>445.37</v>
          </cell>
          <cell r="I359">
            <v>804.72</v>
          </cell>
          <cell r="J359">
            <v>164.82</v>
          </cell>
          <cell r="K359">
            <v>658.52</v>
          </cell>
          <cell r="L359">
            <v>1100.71</v>
          </cell>
          <cell r="M359">
            <v>1250.03</v>
          </cell>
          <cell r="N359">
            <v>1674.36</v>
          </cell>
          <cell r="O359">
            <v>765.8</v>
          </cell>
          <cell r="P359">
            <v>382.82</v>
          </cell>
          <cell r="Q359">
            <v>11886.32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20</v>
          </cell>
          <cell r="Q361">
            <v>20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4606.6000000000004</v>
          </cell>
          <cell r="F364">
            <v>4350.2299999999996</v>
          </cell>
          <cell r="G364">
            <v>4615.41</v>
          </cell>
          <cell r="H364">
            <v>1003.34</v>
          </cell>
          <cell r="I364">
            <v>7555.03</v>
          </cell>
          <cell r="J364">
            <v>4491</v>
          </cell>
          <cell r="K364">
            <v>4590.99</v>
          </cell>
          <cell r="L364">
            <v>470.11</v>
          </cell>
          <cell r="M364">
            <v>4254.96</v>
          </cell>
          <cell r="N364">
            <v>4208.18</v>
          </cell>
          <cell r="O364">
            <v>512.84</v>
          </cell>
          <cell r="P364">
            <v>4070.45</v>
          </cell>
          <cell r="Q364">
            <v>44729.139999999992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69</v>
          </cell>
          <cell r="G365">
            <v>98.25</v>
          </cell>
          <cell r="H365">
            <v>52.88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5.62</v>
          </cell>
          <cell r="O365">
            <v>0</v>
          </cell>
          <cell r="P365">
            <v>0</v>
          </cell>
          <cell r="Q365">
            <v>225.75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103.1</v>
          </cell>
          <cell r="K366">
            <v>0</v>
          </cell>
          <cell r="L366">
            <v>0</v>
          </cell>
          <cell r="M366">
            <v>0</v>
          </cell>
          <cell r="N366">
            <v>44.52</v>
          </cell>
          <cell r="O366">
            <v>90.55</v>
          </cell>
          <cell r="P366">
            <v>110.62</v>
          </cell>
          <cell r="Q366">
            <v>348.79</v>
          </cell>
        </row>
        <row r="367">
          <cell r="A367">
            <v>56210</v>
          </cell>
          <cell r="B367" t="str">
            <v>Office Supply and Equip</v>
          </cell>
          <cell r="E367">
            <v>907.9</v>
          </cell>
          <cell r="F367">
            <v>1266.8599999999999</v>
          </cell>
          <cell r="G367">
            <v>1175.05</v>
          </cell>
          <cell r="H367">
            <v>2018.74</v>
          </cell>
          <cell r="I367">
            <v>1340.75</v>
          </cell>
          <cell r="J367">
            <v>1056.72</v>
          </cell>
          <cell r="K367">
            <v>1348.09</v>
          </cell>
          <cell r="L367">
            <v>2224.39</v>
          </cell>
          <cell r="M367">
            <v>1094.46</v>
          </cell>
          <cell r="N367">
            <v>1045.8699999999999</v>
          </cell>
          <cell r="O367">
            <v>1613.32</v>
          </cell>
          <cell r="P367">
            <v>1365.17</v>
          </cell>
          <cell r="Q367">
            <v>16457.32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26562.799999999996</v>
          </cell>
          <cell r="F371">
            <v>23501.42</v>
          </cell>
          <cell r="G371">
            <v>27636.67</v>
          </cell>
          <cell r="H371">
            <v>22714.119999999995</v>
          </cell>
          <cell r="I371">
            <v>32513.34</v>
          </cell>
          <cell r="J371">
            <v>23855.37</v>
          </cell>
          <cell r="K371">
            <v>28433.989999999994</v>
          </cell>
          <cell r="L371">
            <v>22041.739999999998</v>
          </cell>
          <cell r="M371">
            <v>25858.779999999995</v>
          </cell>
          <cell r="N371">
            <v>25971.11</v>
          </cell>
          <cell r="O371">
            <v>22681.739999999998</v>
          </cell>
          <cell r="P371">
            <v>24752.86</v>
          </cell>
          <cell r="Q371">
            <v>306523.94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427.66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224.45</v>
          </cell>
          <cell r="O376">
            <v>3002.92</v>
          </cell>
          <cell r="P376">
            <v>0</v>
          </cell>
          <cell r="Q376">
            <v>3655.03</v>
          </cell>
        </row>
        <row r="377">
          <cell r="A377">
            <v>57147</v>
          </cell>
          <cell r="B377" t="str">
            <v>Bldg &amp; Property</v>
          </cell>
          <cell r="E377">
            <v>8063.84</v>
          </cell>
          <cell r="F377">
            <v>8169.88</v>
          </cell>
          <cell r="G377">
            <v>6041.82</v>
          </cell>
          <cell r="H377">
            <v>6588.54</v>
          </cell>
          <cell r="I377">
            <v>4365.71</v>
          </cell>
          <cell r="J377">
            <v>4713.99</v>
          </cell>
          <cell r="K377">
            <v>10806.84</v>
          </cell>
          <cell r="L377">
            <v>9251.0400000000009</v>
          </cell>
          <cell r="M377">
            <v>6193.48</v>
          </cell>
          <cell r="N377">
            <v>8759.64</v>
          </cell>
          <cell r="O377">
            <v>5195.24</v>
          </cell>
          <cell r="P377">
            <v>16632.82</v>
          </cell>
          <cell r="Q377">
            <v>94782.84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1384.3</v>
          </cell>
          <cell r="F380">
            <v>289.72000000000003</v>
          </cell>
          <cell r="G380">
            <v>352.8</v>
          </cell>
          <cell r="H380">
            <v>250.3</v>
          </cell>
          <cell r="I380">
            <v>272.69</v>
          </cell>
          <cell r="J380">
            <v>171.46</v>
          </cell>
          <cell r="K380">
            <v>268.27</v>
          </cell>
          <cell r="L380">
            <v>157.77000000000001</v>
          </cell>
          <cell r="M380">
            <v>921.26</v>
          </cell>
          <cell r="N380">
            <v>178.68</v>
          </cell>
          <cell r="O380">
            <v>1625.08</v>
          </cell>
          <cell r="P380">
            <v>312.62</v>
          </cell>
          <cell r="Q380">
            <v>6184.95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17643.07</v>
          </cell>
          <cell r="F383">
            <v>17035.48</v>
          </cell>
          <cell r="G383">
            <v>17673.07</v>
          </cell>
          <cell r="H383">
            <v>17402.849999999999</v>
          </cell>
          <cell r="I383">
            <v>17402.849999999999</v>
          </cell>
          <cell r="J383">
            <v>17402.849999999999</v>
          </cell>
          <cell r="K383">
            <v>17402.849999999999</v>
          </cell>
          <cell r="L383">
            <v>17402.849999999999</v>
          </cell>
          <cell r="M383">
            <v>18791.8</v>
          </cell>
          <cell r="N383">
            <v>17402.849999999999</v>
          </cell>
          <cell r="O383">
            <v>18791.8</v>
          </cell>
          <cell r="P383">
            <v>2852.62</v>
          </cell>
          <cell r="Q383">
            <v>197204.94</v>
          </cell>
        </row>
        <row r="384">
          <cell r="A384">
            <v>57175</v>
          </cell>
          <cell r="B384" t="str">
            <v>Equipment Vehicle Rental</v>
          </cell>
          <cell r="E384">
            <v>328.66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2091.2399999999998</v>
          </cell>
          <cell r="P384">
            <v>397.36</v>
          </cell>
          <cell r="Q384">
            <v>2817.2599999999998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5737.5</v>
          </cell>
          <cell r="F387">
            <v>5737.5</v>
          </cell>
          <cell r="G387">
            <v>5737.5</v>
          </cell>
          <cell r="H387">
            <v>5737.5</v>
          </cell>
          <cell r="I387">
            <v>3780</v>
          </cell>
          <cell r="J387">
            <v>3780</v>
          </cell>
          <cell r="K387">
            <v>3780</v>
          </cell>
          <cell r="L387">
            <v>3780</v>
          </cell>
          <cell r="M387">
            <v>3780</v>
          </cell>
          <cell r="N387">
            <v>3780</v>
          </cell>
          <cell r="O387">
            <v>3780</v>
          </cell>
          <cell r="P387">
            <v>3780</v>
          </cell>
          <cell r="Q387">
            <v>53190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13.5</v>
          </cell>
          <cell r="H388">
            <v>13.5</v>
          </cell>
          <cell r="I388">
            <v>13.5</v>
          </cell>
          <cell r="J388">
            <v>13.5</v>
          </cell>
          <cell r="K388">
            <v>0</v>
          </cell>
          <cell r="L388">
            <v>13.5</v>
          </cell>
          <cell r="M388">
            <v>13.5</v>
          </cell>
          <cell r="N388">
            <v>13.5</v>
          </cell>
          <cell r="O388">
            <v>13.5</v>
          </cell>
          <cell r="P388">
            <v>0</v>
          </cell>
          <cell r="Q388">
            <v>108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54300.08</v>
          </cell>
          <cell r="K390">
            <v>3763.13</v>
          </cell>
          <cell r="L390">
            <v>4344.38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62407.59</v>
          </cell>
        </row>
        <row r="391">
          <cell r="A391">
            <v>57275</v>
          </cell>
          <cell r="B391" t="str">
            <v>Property Taxes</v>
          </cell>
          <cell r="E391">
            <v>648.66999999999996</v>
          </cell>
          <cell r="F391">
            <v>748.26</v>
          </cell>
          <cell r="G391">
            <v>748.26</v>
          </cell>
          <cell r="H391">
            <v>931.59</v>
          </cell>
          <cell r="I391">
            <v>931.59</v>
          </cell>
          <cell r="J391">
            <v>931.61</v>
          </cell>
          <cell r="K391">
            <v>676.33</v>
          </cell>
          <cell r="L391">
            <v>676.33</v>
          </cell>
          <cell r="M391">
            <v>676.33</v>
          </cell>
          <cell r="N391">
            <v>676.33</v>
          </cell>
          <cell r="O391">
            <v>676.33</v>
          </cell>
          <cell r="P391">
            <v>676.33</v>
          </cell>
          <cell r="Q391">
            <v>8997.9599999999991</v>
          </cell>
        </row>
        <row r="392">
          <cell r="A392">
            <v>57280</v>
          </cell>
          <cell r="B392" t="str">
            <v>Other Taxes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266.95</v>
          </cell>
          <cell r="P393">
            <v>0</v>
          </cell>
          <cell r="Q393">
            <v>533.9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-33322.47</v>
          </cell>
          <cell r="K394">
            <v>33322.47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187.5</v>
          </cell>
          <cell r="F395">
            <v>187.5</v>
          </cell>
          <cell r="G395">
            <v>187.5</v>
          </cell>
          <cell r="H395">
            <v>187.5</v>
          </cell>
          <cell r="I395">
            <v>187.5</v>
          </cell>
          <cell r="J395">
            <v>187.5</v>
          </cell>
          <cell r="K395">
            <v>187.5</v>
          </cell>
          <cell r="L395">
            <v>187.5</v>
          </cell>
          <cell r="M395">
            <v>187.5</v>
          </cell>
          <cell r="N395">
            <v>187.5</v>
          </cell>
          <cell r="O395">
            <v>187.5</v>
          </cell>
          <cell r="P395">
            <v>250</v>
          </cell>
          <cell r="Q395">
            <v>2312.5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65</v>
          </cell>
          <cell r="F398">
            <v>0</v>
          </cell>
          <cell r="G398">
            <v>132.5</v>
          </cell>
          <cell r="H398">
            <v>0</v>
          </cell>
          <cell r="I398">
            <v>0</v>
          </cell>
          <cell r="J398">
            <v>132.5</v>
          </cell>
          <cell r="K398">
            <v>0</v>
          </cell>
          <cell r="L398">
            <v>0</v>
          </cell>
          <cell r="M398">
            <v>132.5</v>
          </cell>
          <cell r="N398">
            <v>1975</v>
          </cell>
          <cell r="O398">
            <v>0</v>
          </cell>
          <cell r="P398">
            <v>132.5</v>
          </cell>
          <cell r="Q398">
            <v>2570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4619.28</v>
          </cell>
          <cell r="F400">
            <v>6292.28</v>
          </cell>
          <cell r="G400">
            <v>6547.28</v>
          </cell>
          <cell r="H400">
            <v>5761.53</v>
          </cell>
          <cell r="I400">
            <v>5761.53</v>
          </cell>
          <cell r="J400">
            <v>5761.53</v>
          </cell>
          <cell r="K400">
            <v>5761.49</v>
          </cell>
          <cell r="L400">
            <v>5761.53</v>
          </cell>
          <cell r="M400">
            <v>5761.53</v>
          </cell>
          <cell r="N400">
            <v>5761.53</v>
          </cell>
          <cell r="O400">
            <v>6186.53</v>
          </cell>
          <cell r="P400">
            <v>4741.53</v>
          </cell>
          <cell r="Q400">
            <v>68717.569999999992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38677.819999999992</v>
          </cell>
          <cell r="F406">
            <v>38460.620000000003</v>
          </cell>
          <cell r="G406">
            <v>37434.229999999996</v>
          </cell>
          <cell r="H406">
            <v>37300.97</v>
          </cell>
          <cell r="I406">
            <v>32715.37</v>
          </cell>
          <cell r="J406">
            <v>54072.55</v>
          </cell>
          <cell r="K406">
            <v>75968.88</v>
          </cell>
          <cell r="L406">
            <v>41574.9</v>
          </cell>
          <cell r="M406">
            <v>36457.9</v>
          </cell>
          <cell r="N406">
            <v>39226.43</v>
          </cell>
          <cell r="O406">
            <v>41817.089999999997</v>
          </cell>
          <cell r="P406">
            <v>29775.78</v>
          </cell>
          <cell r="Q406">
            <v>503482.54000000004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10091.379999999999</v>
          </cell>
          <cell r="F417">
            <v>10091.379999999999</v>
          </cell>
          <cell r="G417">
            <v>10091.379999999999</v>
          </cell>
          <cell r="H417">
            <v>10091.379999999999</v>
          </cell>
          <cell r="I417">
            <v>10091.379999999999</v>
          </cell>
          <cell r="J417">
            <v>10091.379999999999</v>
          </cell>
          <cell r="K417">
            <v>10091.379999999999</v>
          </cell>
          <cell r="L417">
            <v>10091.379999999999</v>
          </cell>
          <cell r="M417">
            <v>10091.379999999999</v>
          </cell>
          <cell r="N417">
            <v>10091.379999999999</v>
          </cell>
          <cell r="O417">
            <v>10091.379999999999</v>
          </cell>
          <cell r="P417">
            <v>10091.379999999999</v>
          </cell>
          <cell r="Q417">
            <v>121096.56000000001</v>
          </cell>
        </row>
        <row r="418">
          <cell r="A418">
            <v>59341</v>
          </cell>
          <cell r="B418" t="str">
            <v>A&amp;L - Current Year Claims</v>
          </cell>
          <cell r="E418">
            <v>-6142.07</v>
          </cell>
          <cell r="F418">
            <v>-2400</v>
          </cell>
          <cell r="G418">
            <v>400</v>
          </cell>
          <cell r="H418">
            <v>9853.9</v>
          </cell>
          <cell r="I418">
            <v>0</v>
          </cell>
          <cell r="J418">
            <v>0</v>
          </cell>
          <cell r="K418">
            <v>0</v>
          </cell>
          <cell r="L418">
            <v>4250</v>
          </cell>
          <cell r="M418">
            <v>8924.2000000000007</v>
          </cell>
          <cell r="N418">
            <v>751</v>
          </cell>
          <cell r="O418">
            <v>2071.27</v>
          </cell>
          <cell r="P418">
            <v>24430</v>
          </cell>
          <cell r="Q418">
            <v>42138.3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-10802.07</v>
          </cell>
          <cell r="I419">
            <v>-2004.25</v>
          </cell>
          <cell r="J419">
            <v>1249.05</v>
          </cell>
          <cell r="K419">
            <v>6999.75</v>
          </cell>
          <cell r="L419">
            <v>0</v>
          </cell>
          <cell r="M419">
            <v>0</v>
          </cell>
          <cell r="N419">
            <v>2499.5</v>
          </cell>
          <cell r="O419">
            <v>0</v>
          </cell>
          <cell r="P419">
            <v>0</v>
          </cell>
          <cell r="Q419">
            <v>-2058.0200000000004</v>
          </cell>
        </row>
        <row r="420">
          <cell r="A420">
            <v>59343</v>
          </cell>
          <cell r="B420" t="str">
            <v>WC - Current Year Claims</v>
          </cell>
          <cell r="E420">
            <v>7290.88</v>
          </cell>
          <cell r="F420">
            <v>-17465.98</v>
          </cell>
          <cell r="G420">
            <v>13819.28</v>
          </cell>
          <cell r="H420">
            <v>8553.6</v>
          </cell>
          <cell r="I420">
            <v>5696</v>
          </cell>
          <cell r="J420">
            <v>3275.7</v>
          </cell>
          <cell r="K420">
            <v>6448.16</v>
          </cell>
          <cell r="L420">
            <v>2722</v>
          </cell>
          <cell r="M420">
            <v>820</v>
          </cell>
          <cell r="N420">
            <v>-18388.02</v>
          </cell>
          <cell r="O420">
            <v>-1818.92</v>
          </cell>
          <cell r="P420">
            <v>2266.29</v>
          </cell>
          <cell r="Q420">
            <v>13218.990000000002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-9078.02</v>
          </cell>
          <cell r="I421">
            <v>16579.04</v>
          </cell>
          <cell r="J421">
            <v>98644.06</v>
          </cell>
          <cell r="K421">
            <v>-15344.09</v>
          </cell>
          <cell r="L421">
            <v>-28729.19</v>
          </cell>
          <cell r="M421">
            <v>17918.650000000001</v>
          </cell>
          <cell r="N421">
            <v>-103.64</v>
          </cell>
          <cell r="O421">
            <v>1197.08</v>
          </cell>
          <cell r="P421">
            <v>-19684.740000000002</v>
          </cell>
          <cell r="Q421">
            <v>61399.150000000009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5142.99</v>
          </cell>
          <cell r="F423">
            <v>1000</v>
          </cell>
          <cell r="G423">
            <v>2757.56</v>
          </cell>
          <cell r="H423">
            <v>0</v>
          </cell>
          <cell r="I423">
            <v>1701.74</v>
          </cell>
          <cell r="J423">
            <v>6490.95</v>
          </cell>
          <cell r="K423">
            <v>104.97</v>
          </cell>
          <cell r="L423">
            <v>48.7</v>
          </cell>
          <cell r="M423">
            <v>0</v>
          </cell>
          <cell r="N423">
            <v>11054.22</v>
          </cell>
          <cell r="O423">
            <v>655.83</v>
          </cell>
          <cell r="P423">
            <v>11383.6</v>
          </cell>
          <cell r="Q423">
            <v>40340.559999999998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10000</v>
          </cell>
          <cell r="O424">
            <v>31.43</v>
          </cell>
          <cell r="P424">
            <v>-10904.79</v>
          </cell>
          <cell r="Q424">
            <v>-873.36000000000058</v>
          </cell>
        </row>
        <row r="425">
          <cell r="A425">
            <v>59500</v>
          </cell>
          <cell r="B425" t="str">
            <v>Workers Comp Prem</v>
          </cell>
          <cell r="E425">
            <v>4000</v>
          </cell>
          <cell r="F425">
            <v>2000</v>
          </cell>
          <cell r="G425">
            <v>2000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26000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20383.18</v>
          </cell>
          <cell r="F428">
            <v>-6774.6</v>
          </cell>
          <cell r="G428">
            <v>29068.22</v>
          </cell>
          <cell r="H428">
            <v>10618.789999999997</v>
          </cell>
          <cell r="I428">
            <v>33063.910000000003</v>
          </cell>
          <cell r="J428">
            <v>121751.14</v>
          </cell>
          <cell r="K428">
            <v>10300.169999999996</v>
          </cell>
          <cell r="L428">
            <v>-9617.11</v>
          </cell>
          <cell r="M428">
            <v>40754.230000000003</v>
          </cell>
          <cell r="N428">
            <v>18904.439999999999</v>
          </cell>
          <cell r="O428">
            <v>15228.07</v>
          </cell>
          <cell r="P428">
            <v>17581.739999999998</v>
          </cell>
          <cell r="Q428">
            <v>301262.18000000005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1319.45</v>
          </cell>
          <cell r="I432">
            <v>0</v>
          </cell>
          <cell r="J432">
            <v>24949.35</v>
          </cell>
          <cell r="K432">
            <v>-33354.22</v>
          </cell>
          <cell r="L432">
            <v>-3080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-10165.420000000002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1319.45</v>
          </cell>
          <cell r="I433">
            <v>0</v>
          </cell>
          <cell r="J433">
            <v>24949.35</v>
          </cell>
          <cell r="K433">
            <v>-33354.22</v>
          </cell>
          <cell r="L433">
            <v>-3080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-10165.420000000002</v>
          </cell>
        </row>
        <row r="435">
          <cell r="A435" t="str">
            <v>Total Operating Costs</v>
          </cell>
          <cell r="E435">
            <v>691108.55</v>
          </cell>
          <cell r="F435">
            <v>591691.37000000011</v>
          </cell>
          <cell r="G435">
            <v>679572.21999999986</v>
          </cell>
          <cell r="H435">
            <v>649398.42000000004</v>
          </cell>
          <cell r="I435">
            <v>715012.80999999994</v>
          </cell>
          <cell r="J435">
            <v>823534.92999999993</v>
          </cell>
          <cell r="K435">
            <v>725146.60999999987</v>
          </cell>
          <cell r="L435">
            <v>671623.93</v>
          </cell>
          <cell r="M435">
            <v>721331.92999999993</v>
          </cell>
          <cell r="N435">
            <v>675314.14999999991</v>
          </cell>
          <cell r="O435">
            <v>713873.94</v>
          </cell>
          <cell r="P435">
            <v>696947.79999999981</v>
          </cell>
          <cell r="Q435">
            <v>8354556.6600000001</v>
          </cell>
        </row>
        <row r="437">
          <cell r="A437" t="str">
            <v>Gross Profit</v>
          </cell>
          <cell r="E437">
            <v>958596.29999999981</v>
          </cell>
          <cell r="F437">
            <v>1078399.0499999998</v>
          </cell>
          <cell r="G437">
            <v>980681.78999999992</v>
          </cell>
          <cell r="H437">
            <v>1060013.06</v>
          </cell>
          <cell r="I437">
            <v>998324.67999999935</v>
          </cell>
          <cell r="J437">
            <v>884006.14000000036</v>
          </cell>
          <cell r="K437">
            <v>999176.6099999994</v>
          </cell>
          <cell r="L437">
            <v>1029352.5499999995</v>
          </cell>
          <cell r="M437">
            <v>1005221.45</v>
          </cell>
          <cell r="N437">
            <v>1062170.0200000005</v>
          </cell>
          <cell r="O437">
            <v>1010676.3699999996</v>
          </cell>
          <cell r="P437">
            <v>1011952.0500000003</v>
          </cell>
          <cell r="Q437">
            <v>12078570.07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8.23</v>
          </cell>
          <cell r="M450">
            <v>-8.23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2300</v>
          </cell>
          <cell r="F458">
            <v>2448</v>
          </cell>
          <cell r="G458">
            <v>2391</v>
          </cell>
          <cell r="H458">
            <v>2584.5</v>
          </cell>
          <cell r="I458">
            <v>2565</v>
          </cell>
          <cell r="J458">
            <v>3535</v>
          </cell>
          <cell r="K458">
            <v>2899</v>
          </cell>
          <cell r="L458">
            <v>2443</v>
          </cell>
          <cell r="M458">
            <v>1800</v>
          </cell>
          <cell r="N458">
            <v>2326</v>
          </cell>
          <cell r="O458">
            <v>2339</v>
          </cell>
          <cell r="P458">
            <v>0</v>
          </cell>
          <cell r="Q458">
            <v>27630.5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198.54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198.54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58.5</v>
          </cell>
          <cell r="L468">
            <v>177.74</v>
          </cell>
          <cell r="M468">
            <v>-77.739999999999995</v>
          </cell>
          <cell r="N468">
            <v>0</v>
          </cell>
          <cell r="O468">
            <v>75.52</v>
          </cell>
          <cell r="P468">
            <v>23.74</v>
          </cell>
          <cell r="Q468">
            <v>257.76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12977.33</v>
          </cell>
          <cell r="F470">
            <v>949.64</v>
          </cell>
          <cell r="G470">
            <v>5900.84</v>
          </cell>
          <cell r="H470">
            <v>4161.1099999999997</v>
          </cell>
          <cell r="I470">
            <v>3165.78</v>
          </cell>
          <cell r="J470">
            <v>4520.0600000000004</v>
          </cell>
          <cell r="K470">
            <v>1806.35</v>
          </cell>
          <cell r="L470">
            <v>955.59</v>
          </cell>
          <cell r="M470">
            <v>28827.18</v>
          </cell>
          <cell r="N470">
            <v>25999.119999999999</v>
          </cell>
          <cell r="O470">
            <v>1245.2</v>
          </cell>
          <cell r="P470">
            <v>38523.21</v>
          </cell>
          <cell r="Q470">
            <v>129031.41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15475.869999999999</v>
          </cell>
          <cell r="F480">
            <v>3397.64</v>
          </cell>
          <cell r="G480">
            <v>8291.84</v>
          </cell>
          <cell r="H480">
            <v>6745.61</v>
          </cell>
          <cell r="I480">
            <v>5730.7800000000007</v>
          </cell>
          <cell r="J480">
            <v>8055.06</v>
          </cell>
          <cell r="K480">
            <v>4763.8500000000004</v>
          </cell>
          <cell r="L480">
            <v>3584.5600000000004</v>
          </cell>
          <cell r="M480">
            <v>30541.21</v>
          </cell>
          <cell r="N480">
            <v>28325.119999999999</v>
          </cell>
          <cell r="O480">
            <v>3659.7200000000003</v>
          </cell>
          <cell r="P480">
            <v>38546.949999999997</v>
          </cell>
          <cell r="Q480">
            <v>157118.21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31950.25</v>
          </cell>
          <cell r="F483">
            <v>29217.37</v>
          </cell>
          <cell r="G483">
            <v>34993.21</v>
          </cell>
          <cell r="H483">
            <v>32805.65</v>
          </cell>
          <cell r="I483">
            <v>33117.839999999997</v>
          </cell>
          <cell r="J483">
            <v>36102.11</v>
          </cell>
          <cell r="K483">
            <v>36862.230000000003</v>
          </cell>
          <cell r="L483">
            <v>32246.880000000001</v>
          </cell>
          <cell r="M483">
            <v>35474.660000000003</v>
          </cell>
          <cell r="N483">
            <v>34757.17</v>
          </cell>
          <cell r="O483">
            <v>34601.15</v>
          </cell>
          <cell r="P483">
            <v>36751.879999999997</v>
          </cell>
          <cell r="Q483">
            <v>408880.39999999997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39238.25</v>
          </cell>
          <cell r="F485">
            <v>41055.800000000003</v>
          </cell>
          <cell r="G485">
            <v>43441.67</v>
          </cell>
          <cell r="H485">
            <v>43159.68</v>
          </cell>
          <cell r="I485">
            <v>40707.99</v>
          </cell>
          <cell r="J485">
            <v>44340.75</v>
          </cell>
          <cell r="K485">
            <v>44034.15</v>
          </cell>
          <cell r="L485">
            <v>37123.65</v>
          </cell>
          <cell r="M485">
            <v>40606.129999999997</v>
          </cell>
          <cell r="N485">
            <v>42194.06</v>
          </cell>
          <cell r="O485">
            <v>45471.69</v>
          </cell>
          <cell r="P485">
            <v>48949.11</v>
          </cell>
          <cell r="Q485">
            <v>510322.93</v>
          </cell>
        </row>
        <row r="486">
          <cell r="A486">
            <v>70025</v>
          </cell>
          <cell r="B486" t="str">
            <v>Wages O.T.</v>
          </cell>
          <cell r="E486">
            <v>2096.58</v>
          </cell>
          <cell r="F486">
            <v>2256.92</v>
          </cell>
          <cell r="G486">
            <v>520.88</v>
          </cell>
          <cell r="H486">
            <v>1862.34</v>
          </cell>
          <cell r="I486">
            <v>3126.98</v>
          </cell>
          <cell r="J486">
            <v>1540.45</v>
          </cell>
          <cell r="K486">
            <v>2442.46</v>
          </cell>
          <cell r="L486">
            <v>2985.84</v>
          </cell>
          <cell r="M486">
            <v>1455.97</v>
          </cell>
          <cell r="N486">
            <v>1845.98</v>
          </cell>
          <cell r="O486">
            <v>2373.81</v>
          </cell>
          <cell r="P486">
            <v>1626.79</v>
          </cell>
          <cell r="Q486">
            <v>24135.000000000004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4809.7700000000004</v>
          </cell>
          <cell r="F489">
            <v>2140.23</v>
          </cell>
          <cell r="G489">
            <v>5107.6499999999996</v>
          </cell>
          <cell r="H489">
            <v>4226.5600000000004</v>
          </cell>
          <cell r="I489">
            <v>1425.85</v>
          </cell>
          <cell r="J489">
            <v>387.84</v>
          </cell>
          <cell r="K489">
            <v>100</v>
          </cell>
          <cell r="L489">
            <v>3426.61</v>
          </cell>
          <cell r="M489">
            <v>665.4</v>
          </cell>
          <cell r="N489">
            <v>-1015.84</v>
          </cell>
          <cell r="O489">
            <v>581.19000000000005</v>
          </cell>
          <cell r="P489">
            <v>5025.8500000000004</v>
          </cell>
          <cell r="Q489">
            <v>26881.11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6680.67</v>
          </cell>
          <cell r="F491">
            <v>232.03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10440.92</v>
          </cell>
          <cell r="M491">
            <v>7401.37</v>
          </cell>
          <cell r="N491">
            <v>14152.75</v>
          </cell>
          <cell r="O491">
            <v>1820.49</v>
          </cell>
          <cell r="P491">
            <v>6453.68</v>
          </cell>
          <cell r="Q491">
            <v>47181.909999999996</v>
          </cell>
        </row>
        <row r="492">
          <cell r="A492">
            <v>70050</v>
          </cell>
          <cell r="B492" t="str">
            <v>Payroll Taxes</v>
          </cell>
          <cell r="E492">
            <v>9179.65</v>
          </cell>
          <cell r="F492">
            <v>6291.4</v>
          </cell>
          <cell r="G492">
            <v>7661.43</v>
          </cell>
          <cell r="H492">
            <v>6697.51</v>
          </cell>
          <cell r="I492">
            <v>6629.71</v>
          </cell>
          <cell r="J492">
            <v>7324.51</v>
          </cell>
          <cell r="K492">
            <v>5887.85</v>
          </cell>
          <cell r="L492">
            <v>5608.72</v>
          </cell>
          <cell r="M492">
            <v>5768.98</v>
          </cell>
          <cell r="N492">
            <v>5999.27</v>
          </cell>
          <cell r="O492">
            <v>6190.7</v>
          </cell>
          <cell r="P492">
            <v>6776.28</v>
          </cell>
          <cell r="Q492">
            <v>80016.009999999995</v>
          </cell>
        </row>
        <row r="493">
          <cell r="A493">
            <v>70060</v>
          </cell>
          <cell r="B493" t="str">
            <v>Group Insurance</v>
          </cell>
          <cell r="E493">
            <v>10365.61</v>
          </cell>
          <cell r="F493">
            <v>10230.65</v>
          </cell>
          <cell r="G493">
            <v>8851.43</v>
          </cell>
          <cell r="H493">
            <v>12049.32</v>
          </cell>
          <cell r="I493">
            <v>9943.51</v>
          </cell>
          <cell r="J493">
            <v>9742.43</v>
          </cell>
          <cell r="K493">
            <v>9734.74</v>
          </cell>
          <cell r="L493">
            <v>9561.06</v>
          </cell>
          <cell r="M493">
            <v>8494.4699999999993</v>
          </cell>
          <cell r="N493">
            <v>11177.83</v>
          </cell>
          <cell r="O493">
            <v>11411.65</v>
          </cell>
          <cell r="P493">
            <v>11731.69</v>
          </cell>
          <cell r="Q493">
            <v>123294.39</v>
          </cell>
        </row>
        <row r="494">
          <cell r="A494">
            <v>70065</v>
          </cell>
          <cell r="B494" t="str">
            <v>Vacation Pay</v>
          </cell>
          <cell r="E494">
            <v>5445.15</v>
          </cell>
          <cell r="F494">
            <v>2867.53</v>
          </cell>
          <cell r="G494">
            <v>2000.31</v>
          </cell>
          <cell r="H494">
            <v>3981.39</v>
          </cell>
          <cell r="I494">
            <v>4870.18</v>
          </cell>
          <cell r="J494">
            <v>3114.5</v>
          </cell>
          <cell r="K494">
            <v>4765.6099999999997</v>
          </cell>
          <cell r="L494">
            <v>2058.0100000000002</v>
          </cell>
          <cell r="M494">
            <v>3147.12</v>
          </cell>
          <cell r="N494">
            <v>4048.56</v>
          </cell>
          <cell r="O494">
            <v>2256.75</v>
          </cell>
          <cell r="P494">
            <v>3468.68</v>
          </cell>
          <cell r="Q494">
            <v>42023.79</v>
          </cell>
        </row>
        <row r="495">
          <cell r="A495">
            <v>70070</v>
          </cell>
          <cell r="B495" t="str">
            <v>Sick Pay</v>
          </cell>
          <cell r="E495">
            <v>334.55</v>
          </cell>
          <cell r="F495">
            <v>550.89</v>
          </cell>
          <cell r="G495">
            <v>1270.23</v>
          </cell>
          <cell r="H495">
            <v>745.77</v>
          </cell>
          <cell r="I495">
            <v>1246.57</v>
          </cell>
          <cell r="J495">
            <v>334.08</v>
          </cell>
          <cell r="K495">
            <v>365.29</v>
          </cell>
          <cell r="L495">
            <v>1258.6099999999999</v>
          </cell>
          <cell r="M495">
            <v>594.48</v>
          </cell>
          <cell r="N495">
            <v>799.28</v>
          </cell>
          <cell r="O495">
            <v>359.64</v>
          </cell>
          <cell r="P495">
            <v>428.72</v>
          </cell>
          <cell r="Q495">
            <v>8288.1099999999988</v>
          </cell>
        </row>
        <row r="496">
          <cell r="A496">
            <v>70086</v>
          </cell>
          <cell r="B496" t="str">
            <v>Safety and Training</v>
          </cell>
          <cell r="E496">
            <v>307.08999999999997</v>
          </cell>
          <cell r="F496">
            <v>-262.68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146.11000000000001</v>
          </cell>
          <cell r="N496">
            <v>550</v>
          </cell>
          <cell r="O496">
            <v>70</v>
          </cell>
          <cell r="P496">
            <v>2091.2399999999998</v>
          </cell>
          <cell r="Q496">
            <v>2901.7599999999998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912.78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912.78</v>
          </cell>
        </row>
        <row r="498">
          <cell r="A498">
            <v>70095</v>
          </cell>
          <cell r="B498" t="str">
            <v>Empl &amp; Commun Activ</v>
          </cell>
          <cell r="E498">
            <v>14055.36</v>
          </cell>
          <cell r="F498">
            <v>3129.49</v>
          </cell>
          <cell r="G498">
            <v>-8366.42</v>
          </cell>
          <cell r="H498">
            <v>1482.03</v>
          </cell>
          <cell r="I498">
            <v>4740.3999999999996</v>
          </cell>
          <cell r="J498">
            <v>5688.11</v>
          </cell>
          <cell r="K498">
            <v>11283.12</v>
          </cell>
          <cell r="L498">
            <v>21266.09</v>
          </cell>
          <cell r="M498">
            <v>1553.42</v>
          </cell>
          <cell r="N498">
            <v>3453.38</v>
          </cell>
          <cell r="O498">
            <v>4558.05</v>
          </cell>
          <cell r="P498">
            <v>3947.63</v>
          </cell>
          <cell r="Q498">
            <v>66790.659999999989</v>
          </cell>
        </row>
        <row r="499">
          <cell r="A499">
            <v>70105</v>
          </cell>
          <cell r="B499" t="str">
            <v>Employee Relocation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937.5</v>
          </cell>
          <cell r="F502">
            <v>-1250</v>
          </cell>
          <cell r="G502">
            <v>500</v>
          </cell>
          <cell r="H502">
            <v>2250</v>
          </cell>
          <cell r="I502">
            <v>250</v>
          </cell>
          <cell r="J502">
            <v>500</v>
          </cell>
          <cell r="K502">
            <v>1191.54</v>
          </cell>
          <cell r="L502">
            <v>500</v>
          </cell>
          <cell r="M502">
            <v>0</v>
          </cell>
          <cell r="N502">
            <v>0</v>
          </cell>
          <cell r="O502">
            <v>500</v>
          </cell>
          <cell r="P502">
            <v>0</v>
          </cell>
          <cell r="Q502">
            <v>5379.04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1250</v>
          </cell>
          <cell r="I504">
            <v>0</v>
          </cell>
          <cell r="J504">
            <v>0</v>
          </cell>
          <cell r="K504">
            <v>1250</v>
          </cell>
          <cell r="L504">
            <v>0</v>
          </cell>
          <cell r="M504">
            <v>500</v>
          </cell>
          <cell r="N504">
            <v>250</v>
          </cell>
          <cell r="O504">
            <v>0</v>
          </cell>
          <cell r="P504">
            <v>0</v>
          </cell>
          <cell r="Q504">
            <v>3250</v>
          </cell>
        </row>
        <row r="505">
          <cell r="A505">
            <v>70116</v>
          </cell>
          <cell r="B505" t="str">
            <v>Pension and Profit Sharing</v>
          </cell>
          <cell r="E505">
            <v>991.8</v>
          </cell>
          <cell r="F505">
            <v>1061.8</v>
          </cell>
          <cell r="G505">
            <v>1561.6</v>
          </cell>
          <cell r="H505">
            <v>1001.55</v>
          </cell>
          <cell r="I505">
            <v>1064.48</v>
          </cell>
          <cell r="J505">
            <v>880.04</v>
          </cell>
          <cell r="K505">
            <v>837.46</v>
          </cell>
          <cell r="L505">
            <v>818.44</v>
          </cell>
          <cell r="M505">
            <v>814.08</v>
          </cell>
          <cell r="N505">
            <v>1291.5999999999999</v>
          </cell>
          <cell r="O505">
            <v>832.75</v>
          </cell>
          <cell r="P505">
            <v>978.78</v>
          </cell>
          <cell r="Q505">
            <v>12134.380000000001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9455.33</v>
          </cell>
          <cell r="F510">
            <v>10366.76</v>
          </cell>
          <cell r="G510">
            <v>12777.28</v>
          </cell>
          <cell r="H510">
            <v>9429.9599999999991</v>
          </cell>
          <cell r="I510">
            <v>4111.67</v>
          </cell>
          <cell r="J510">
            <v>13752.97</v>
          </cell>
          <cell r="K510">
            <v>28825.42</v>
          </cell>
          <cell r="L510">
            <v>23366.78</v>
          </cell>
          <cell r="M510">
            <v>-1234.82</v>
          </cell>
          <cell r="N510">
            <v>8735.3799999999992</v>
          </cell>
          <cell r="O510">
            <v>11153.09</v>
          </cell>
          <cell r="P510">
            <v>9005.61</v>
          </cell>
          <cell r="Q510">
            <v>139745.43</v>
          </cell>
        </row>
        <row r="511">
          <cell r="A511">
            <v>70150</v>
          </cell>
          <cell r="B511" t="str">
            <v>Utilities</v>
          </cell>
          <cell r="E511">
            <v>1142.2</v>
          </cell>
          <cell r="F511">
            <v>1092.4000000000001</v>
          </cell>
          <cell r="G511">
            <v>1092.57</v>
          </cell>
          <cell r="H511">
            <v>1056.2</v>
          </cell>
          <cell r="I511">
            <v>971.23</v>
          </cell>
          <cell r="J511">
            <v>927.16</v>
          </cell>
          <cell r="K511">
            <v>0</v>
          </cell>
          <cell r="L511">
            <v>869.77</v>
          </cell>
          <cell r="M511">
            <v>868.91</v>
          </cell>
          <cell r="N511">
            <v>878.75</v>
          </cell>
          <cell r="O511">
            <v>973.97</v>
          </cell>
          <cell r="P511">
            <v>1678.97</v>
          </cell>
          <cell r="Q511">
            <v>11552.13</v>
          </cell>
        </row>
        <row r="512">
          <cell r="A512">
            <v>70165</v>
          </cell>
          <cell r="B512" t="str">
            <v>Communications</v>
          </cell>
          <cell r="E512">
            <v>1837.34</v>
          </cell>
          <cell r="F512">
            <v>1811.33</v>
          </cell>
          <cell r="G512">
            <v>2247.1</v>
          </cell>
          <cell r="H512">
            <v>1908.93</v>
          </cell>
          <cell r="I512">
            <v>2066.65</v>
          </cell>
          <cell r="J512">
            <v>2198.11</v>
          </cell>
          <cell r="K512">
            <v>2042.44</v>
          </cell>
          <cell r="L512">
            <v>2129.4</v>
          </cell>
          <cell r="M512">
            <v>2270.06</v>
          </cell>
          <cell r="N512">
            <v>2682.39</v>
          </cell>
          <cell r="O512">
            <v>1762.11</v>
          </cell>
          <cell r="P512">
            <v>2834.19</v>
          </cell>
          <cell r="Q512">
            <v>25790.05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156.94999999999999</v>
          </cell>
          <cell r="F514">
            <v>186.7</v>
          </cell>
          <cell r="G514">
            <v>355.41</v>
          </cell>
          <cell r="H514">
            <v>205.54</v>
          </cell>
          <cell r="I514">
            <v>168.04</v>
          </cell>
          <cell r="J514">
            <v>205.54</v>
          </cell>
          <cell r="K514">
            <v>356.92</v>
          </cell>
          <cell r="L514">
            <v>187.5</v>
          </cell>
          <cell r="M514">
            <v>75</v>
          </cell>
          <cell r="N514">
            <v>223.5</v>
          </cell>
          <cell r="O514">
            <v>226.5</v>
          </cell>
          <cell r="P514">
            <v>150</v>
          </cell>
          <cell r="Q514">
            <v>2497.6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1663.37</v>
          </cell>
          <cell r="F517">
            <v>1464.26</v>
          </cell>
          <cell r="G517">
            <v>492.87</v>
          </cell>
          <cell r="H517">
            <v>1792.31</v>
          </cell>
          <cell r="I517">
            <v>1736.3</v>
          </cell>
          <cell r="J517">
            <v>1600.37</v>
          </cell>
          <cell r="K517">
            <v>417.65</v>
          </cell>
          <cell r="L517">
            <v>1589.73</v>
          </cell>
          <cell r="M517">
            <v>1686.05</v>
          </cell>
          <cell r="N517">
            <v>1653.87</v>
          </cell>
          <cell r="O517">
            <v>1642.82</v>
          </cell>
          <cell r="P517">
            <v>1641.55</v>
          </cell>
          <cell r="Q517">
            <v>17381.149999999998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244</v>
          </cell>
          <cell r="K518">
            <v>-244</v>
          </cell>
          <cell r="L518">
            <v>0</v>
          </cell>
          <cell r="M518">
            <v>0</v>
          </cell>
          <cell r="N518">
            <v>450</v>
          </cell>
          <cell r="O518">
            <v>80</v>
          </cell>
          <cell r="P518">
            <v>5</v>
          </cell>
          <cell r="Q518">
            <v>535</v>
          </cell>
        </row>
        <row r="519">
          <cell r="A519">
            <v>70195</v>
          </cell>
          <cell r="B519" t="str">
            <v>Dues and Subscriptions</v>
          </cell>
          <cell r="E519">
            <v>734.67</v>
          </cell>
          <cell r="F519">
            <v>3500</v>
          </cell>
          <cell r="G519">
            <v>654.66999999999996</v>
          </cell>
          <cell r="H519">
            <v>3788.33</v>
          </cell>
          <cell r="I519">
            <v>831.17</v>
          </cell>
          <cell r="J519">
            <v>2522.33</v>
          </cell>
          <cell r="K519">
            <v>3255.67</v>
          </cell>
          <cell r="L519">
            <v>3419.03</v>
          </cell>
          <cell r="M519">
            <v>1208.23</v>
          </cell>
          <cell r="N519">
            <v>2099.1799999999998</v>
          </cell>
          <cell r="O519">
            <v>3420.89</v>
          </cell>
          <cell r="P519">
            <v>1716.89</v>
          </cell>
          <cell r="Q519">
            <v>27151.059999999998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225.54</v>
          </cell>
          <cell r="F521">
            <v>769.5</v>
          </cell>
          <cell r="G521">
            <v>907.05</v>
          </cell>
          <cell r="H521">
            <v>0</v>
          </cell>
          <cell r="I521">
            <v>627.9</v>
          </cell>
          <cell r="J521">
            <v>18.75</v>
          </cell>
          <cell r="K521">
            <v>51</v>
          </cell>
          <cell r="L521">
            <v>-46.5</v>
          </cell>
          <cell r="M521">
            <v>1021.88</v>
          </cell>
          <cell r="N521">
            <v>876</v>
          </cell>
          <cell r="O521">
            <v>92.25</v>
          </cell>
          <cell r="P521">
            <v>339.6</v>
          </cell>
          <cell r="Q521">
            <v>4882.97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23.53</v>
          </cell>
          <cell r="G522">
            <v>0</v>
          </cell>
          <cell r="H522">
            <v>321.41000000000003</v>
          </cell>
          <cell r="I522">
            <v>0</v>
          </cell>
          <cell r="J522">
            <v>341.1</v>
          </cell>
          <cell r="K522">
            <v>728.42</v>
          </cell>
          <cell r="L522">
            <v>-72.099999999999994</v>
          </cell>
          <cell r="M522">
            <v>0</v>
          </cell>
          <cell r="N522">
            <v>41.89</v>
          </cell>
          <cell r="O522">
            <v>0</v>
          </cell>
          <cell r="P522">
            <v>0</v>
          </cell>
          <cell r="Q522">
            <v>1384.2500000000002</v>
          </cell>
        </row>
        <row r="523">
          <cell r="A523">
            <v>70202</v>
          </cell>
          <cell r="B523" t="str">
            <v>Excursions Meetings</v>
          </cell>
          <cell r="E523">
            <v>300</v>
          </cell>
          <cell r="F523">
            <v>345.51</v>
          </cell>
          <cell r="G523">
            <v>0</v>
          </cell>
          <cell r="H523">
            <v>0</v>
          </cell>
          <cell r="I523">
            <v>485</v>
          </cell>
          <cell r="J523">
            <v>1248.75</v>
          </cell>
          <cell r="K523">
            <v>0</v>
          </cell>
          <cell r="L523">
            <v>288.39999999999998</v>
          </cell>
          <cell r="M523">
            <v>0</v>
          </cell>
          <cell r="N523">
            <v>0</v>
          </cell>
          <cell r="O523">
            <v>279</v>
          </cell>
          <cell r="P523">
            <v>0</v>
          </cell>
          <cell r="Q523">
            <v>2946.6600000000003</v>
          </cell>
        </row>
        <row r="524">
          <cell r="A524">
            <v>70203</v>
          </cell>
          <cell r="B524" t="str">
            <v>Lodging</v>
          </cell>
          <cell r="E524">
            <v>462.54</v>
          </cell>
          <cell r="F524">
            <v>0</v>
          </cell>
          <cell r="G524">
            <v>0</v>
          </cell>
          <cell r="H524">
            <v>653.4</v>
          </cell>
          <cell r="I524">
            <v>579</v>
          </cell>
          <cell r="J524">
            <v>0</v>
          </cell>
          <cell r="K524">
            <v>797.67</v>
          </cell>
          <cell r="L524">
            <v>618.57000000000005</v>
          </cell>
          <cell r="M524">
            <v>382.5</v>
          </cell>
          <cell r="N524">
            <v>140.19999999999999</v>
          </cell>
          <cell r="O524">
            <v>457.4</v>
          </cell>
          <cell r="P524">
            <v>1133.44</v>
          </cell>
          <cell r="Q524">
            <v>5224.72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592.16</v>
          </cell>
          <cell r="F526">
            <v>812.81</v>
          </cell>
          <cell r="G526">
            <v>372.79</v>
          </cell>
          <cell r="H526">
            <v>924.67</v>
          </cell>
          <cell r="I526">
            <v>591.26</v>
          </cell>
          <cell r="J526">
            <v>614.52</v>
          </cell>
          <cell r="K526">
            <v>370.59</v>
          </cell>
          <cell r="L526">
            <v>811.62</v>
          </cell>
          <cell r="M526">
            <v>291.60000000000002</v>
          </cell>
          <cell r="N526">
            <v>789.52</v>
          </cell>
          <cell r="O526">
            <v>730.2</v>
          </cell>
          <cell r="P526">
            <v>523.23</v>
          </cell>
          <cell r="Q526">
            <v>7424.9699999999993</v>
          </cell>
        </row>
        <row r="527">
          <cell r="A527">
            <v>70206</v>
          </cell>
          <cell r="B527" t="str">
            <v>Meals</v>
          </cell>
          <cell r="E527">
            <v>155.22</v>
          </cell>
          <cell r="F527">
            <v>199.8</v>
          </cell>
          <cell r="G527">
            <v>112.98</v>
          </cell>
          <cell r="H527">
            <v>115.92</v>
          </cell>
          <cell r="I527">
            <v>277.83</v>
          </cell>
          <cell r="J527">
            <v>270.38</v>
          </cell>
          <cell r="K527">
            <v>579.17999999999995</v>
          </cell>
          <cell r="L527">
            <v>-136.55000000000001</v>
          </cell>
          <cell r="M527">
            <v>50</v>
          </cell>
          <cell r="N527">
            <v>287</v>
          </cell>
          <cell r="O527">
            <v>150.02000000000001</v>
          </cell>
          <cell r="P527">
            <v>59.7</v>
          </cell>
          <cell r="Q527">
            <v>2121.48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3.75</v>
          </cell>
          <cell r="O528">
            <v>0</v>
          </cell>
          <cell r="P528">
            <v>0</v>
          </cell>
          <cell r="Q528">
            <v>3.75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7068.1</v>
          </cell>
          <cell r="F530">
            <v>6155.01</v>
          </cell>
          <cell r="G530">
            <v>3868.92</v>
          </cell>
          <cell r="H530">
            <v>3782.02</v>
          </cell>
          <cell r="I530">
            <v>2862.22</v>
          </cell>
          <cell r="J530">
            <v>4721.92</v>
          </cell>
          <cell r="K530">
            <v>5210.1099999999997</v>
          </cell>
          <cell r="L530">
            <v>4854.1400000000003</v>
          </cell>
          <cell r="M530">
            <v>4059.64</v>
          </cell>
          <cell r="N530">
            <v>7017.47</v>
          </cell>
          <cell r="O530">
            <v>1056.94</v>
          </cell>
          <cell r="P530">
            <v>7841.63</v>
          </cell>
          <cell r="Q530">
            <v>58498.12</v>
          </cell>
        </row>
        <row r="531">
          <cell r="A531">
            <v>70213</v>
          </cell>
          <cell r="B531" t="str">
            <v>P-Card Rebate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7453.96</v>
          </cell>
          <cell r="F532">
            <v>8072.47</v>
          </cell>
          <cell r="G532">
            <v>8471.26</v>
          </cell>
          <cell r="H532">
            <v>7487.53</v>
          </cell>
          <cell r="I532">
            <v>7402.35</v>
          </cell>
          <cell r="J532">
            <v>8604.07</v>
          </cell>
          <cell r="K532">
            <v>8742.07</v>
          </cell>
          <cell r="L532">
            <v>9298.84</v>
          </cell>
          <cell r="M532">
            <v>9731.43</v>
          </cell>
          <cell r="N532">
            <v>9257.65</v>
          </cell>
          <cell r="O532">
            <v>10120.43</v>
          </cell>
          <cell r="P532">
            <v>9008.27</v>
          </cell>
          <cell r="Q532">
            <v>103650.33</v>
          </cell>
        </row>
        <row r="533">
          <cell r="A533">
            <v>70215</v>
          </cell>
          <cell r="B533" t="str">
            <v>Bank Charges</v>
          </cell>
          <cell r="E533">
            <v>520.58000000000004</v>
          </cell>
          <cell r="F533">
            <v>527.17999999999995</v>
          </cell>
          <cell r="G533">
            <v>539.19000000000005</v>
          </cell>
          <cell r="H533">
            <v>530.33000000000004</v>
          </cell>
          <cell r="I533">
            <v>471.57</v>
          </cell>
          <cell r="J533">
            <v>491.42</v>
          </cell>
          <cell r="K533">
            <v>465.31</v>
          </cell>
          <cell r="L533">
            <v>559.30999999999995</v>
          </cell>
          <cell r="M533">
            <v>476.99</v>
          </cell>
          <cell r="N533">
            <v>385.37</v>
          </cell>
          <cell r="O533">
            <v>367.56</v>
          </cell>
          <cell r="P533">
            <v>638.20000000000005</v>
          </cell>
          <cell r="Q533">
            <v>5973.01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2100</v>
          </cell>
          <cell r="F536">
            <v>-679.79</v>
          </cell>
          <cell r="G536">
            <v>0</v>
          </cell>
          <cell r="H536">
            <v>31.64</v>
          </cell>
          <cell r="I536">
            <v>0</v>
          </cell>
          <cell r="J536">
            <v>0</v>
          </cell>
          <cell r="K536">
            <v>500</v>
          </cell>
          <cell r="L536">
            <v>710.94</v>
          </cell>
          <cell r="M536">
            <v>0</v>
          </cell>
          <cell r="N536">
            <v>3049.29</v>
          </cell>
          <cell r="O536">
            <v>5336.83</v>
          </cell>
          <cell r="P536">
            <v>0</v>
          </cell>
          <cell r="Q536">
            <v>11048.91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25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25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134.16</v>
          </cell>
          <cell r="F540">
            <v>0</v>
          </cell>
          <cell r="G540">
            <v>198.36</v>
          </cell>
          <cell r="H540">
            <v>3699.71</v>
          </cell>
          <cell r="I540">
            <v>1056.02</v>
          </cell>
          <cell r="J540">
            <v>682.19</v>
          </cell>
          <cell r="K540">
            <v>3008.78</v>
          </cell>
          <cell r="L540">
            <v>-2300.2800000000002</v>
          </cell>
          <cell r="M540">
            <v>3301.28</v>
          </cell>
          <cell r="N540">
            <v>0.2</v>
          </cell>
          <cell r="O540">
            <v>-0.2</v>
          </cell>
          <cell r="P540">
            <v>1207.32</v>
          </cell>
          <cell r="Q540">
            <v>10987.54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324.20999999999998</v>
          </cell>
          <cell r="F542">
            <v>333.23</v>
          </cell>
          <cell r="G542">
            <v>333.23</v>
          </cell>
          <cell r="H542">
            <v>333.23</v>
          </cell>
          <cell r="I542">
            <v>333.23</v>
          </cell>
          <cell r="J542">
            <v>333.23</v>
          </cell>
          <cell r="K542">
            <v>333.23</v>
          </cell>
          <cell r="L542">
            <v>300.73</v>
          </cell>
          <cell r="M542">
            <v>300.73</v>
          </cell>
          <cell r="N542">
            <v>300.73</v>
          </cell>
          <cell r="O542">
            <v>300.86</v>
          </cell>
          <cell r="P542">
            <v>300.86</v>
          </cell>
          <cell r="Q542">
            <v>3827.5000000000005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659.25</v>
          </cell>
          <cell r="G545">
            <v>168.64</v>
          </cell>
          <cell r="H545">
            <v>0</v>
          </cell>
          <cell r="I545">
            <v>900</v>
          </cell>
          <cell r="J545">
            <v>168.64</v>
          </cell>
          <cell r="K545">
            <v>-900</v>
          </cell>
          <cell r="L545">
            <v>0</v>
          </cell>
          <cell r="M545">
            <v>168.64</v>
          </cell>
          <cell r="N545">
            <v>0</v>
          </cell>
          <cell r="O545">
            <v>548.44000000000005</v>
          </cell>
          <cell r="P545">
            <v>243.29</v>
          </cell>
          <cell r="Q545">
            <v>1956.8999999999996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3633</v>
          </cell>
          <cell r="F549">
            <v>3633</v>
          </cell>
          <cell r="G549">
            <v>4280.66</v>
          </cell>
          <cell r="H549">
            <v>5100.2</v>
          </cell>
          <cell r="I549">
            <v>5100.2</v>
          </cell>
          <cell r="J549">
            <v>5100.2</v>
          </cell>
          <cell r="K549">
            <v>6353.54</v>
          </cell>
          <cell r="L549">
            <v>4787.74</v>
          </cell>
          <cell r="M549">
            <v>4507.07</v>
          </cell>
          <cell r="N549">
            <v>4985.55</v>
          </cell>
          <cell r="O549">
            <v>5021.75</v>
          </cell>
          <cell r="P549">
            <v>4949.34</v>
          </cell>
          <cell r="Q549">
            <v>57452.25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3053.24</v>
          </cell>
          <cell r="F551">
            <v>27123.4</v>
          </cell>
          <cell r="G551">
            <v>1994.05</v>
          </cell>
          <cell r="H551">
            <v>25497.25</v>
          </cell>
          <cell r="I551">
            <v>4148.7299999999996</v>
          </cell>
          <cell r="J551">
            <v>12634.95</v>
          </cell>
          <cell r="K551">
            <v>2733.27</v>
          </cell>
          <cell r="L551">
            <v>28900.27</v>
          </cell>
          <cell r="M551">
            <v>2744.08</v>
          </cell>
          <cell r="N551">
            <v>23341.62</v>
          </cell>
          <cell r="O551">
            <v>2653.19</v>
          </cell>
          <cell r="P551">
            <v>25630.6</v>
          </cell>
          <cell r="Q551">
            <v>160454.65000000002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435.77</v>
          </cell>
          <cell r="G553">
            <v>693.82</v>
          </cell>
          <cell r="H553">
            <v>0</v>
          </cell>
          <cell r="I553">
            <v>0</v>
          </cell>
          <cell r="J553">
            <v>0</v>
          </cell>
          <cell r="K553">
            <v>71.819999999999993</v>
          </cell>
          <cell r="L553">
            <v>73.77</v>
          </cell>
          <cell r="M553">
            <v>0</v>
          </cell>
          <cell r="N553">
            <v>0</v>
          </cell>
          <cell r="O553">
            <v>0</v>
          </cell>
          <cell r="P553">
            <v>561.86</v>
          </cell>
          <cell r="Q553">
            <v>1837.04</v>
          </cell>
        </row>
        <row r="554">
          <cell r="A554">
            <v>70310</v>
          </cell>
          <cell r="B554" t="str">
            <v>Bad Debt Provision</v>
          </cell>
          <cell r="E554">
            <v>-38144.620000000003</v>
          </cell>
          <cell r="F554">
            <v>34133.97</v>
          </cell>
          <cell r="G554">
            <v>-43595.040000000001</v>
          </cell>
          <cell r="H554">
            <v>39178.03</v>
          </cell>
          <cell r="I554">
            <v>-23435.439999999999</v>
          </cell>
          <cell r="J554">
            <v>54303.69</v>
          </cell>
          <cell r="K554">
            <v>-33171.480000000003</v>
          </cell>
          <cell r="L554">
            <v>54213.2</v>
          </cell>
          <cell r="M554">
            <v>-34096.239999999998</v>
          </cell>
          <cell r="N554">
            <v>57772.45</v>
          </cell>
          <cell r="O554">
            <v>-39518.949999999997</v>
          </cell>
          <cell r="P554">
            <v>53267.67</v>
          </cell>
          <cell r="Q554">
            <v>80907.239999999991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6198.28</v>
          </cell>
          <cell r="F556">
            <v>9319.4599999999991</v>
          </cell>
          <cell r="G556">
            <v>5273.3</v>
          </cell>
          <cell r="H556">
            <v>8215.32</v>
          </cell>
          <cell r="I556">
            <v>5615.84</v>
          </cell>
          <cell r="J556">
            <v>3201.73</v>
          </cell>
          <cell r="K556">
            <v>4767.67</v>
          </cell>
          <cell r="L556">
            <v>2810.14</v>
          </cell>
          <cell r="M556">
            <v>5490.95</v>
          </cell>
          <cell r="N556">
            <v>4968.87</v>
          </cell>
          <cell r="O556">
            <v>5918.1</v>
          </cell>
          <cell r="P556">
            <v>0</v>
          </cell>
          <cell r="Q556">
            <v>61779.659999999996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-78.28</v>
          </cell>
          <cell r="G563">
            <v>0</v>
          </cell>
          <cell r="H563">
            <v>-123.75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-202.03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38.020000000000003</v>
          </cell>
          <cell r="M564">
            <v>0</v>
          </cell>
          <cell r="N564">
            <v>-38.020000000000003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135458.46000000002</v>
          </cell>
          <cell r="F575">
            <v>208641.47999999992</v>
          </cell>
          <cell r="G575">
            <v>98781.099999999962</v>
          </cell>
          <cell r="H575">
            <v>225439.98</v>
          </cell>
          <cell r="I575">
            <v>124024.28</v>
          </cell>
          <cell r="J575">
            <v>224140.84000000008</v>
          </cell>
          <cell r="K575">
            <v>154049.73000000004</v>
          </cell>
          <cell r="L575">
            <v>264592.3</v>
          </cell>
          <cell r="M575">
            <v>109926.17</v>
          </cell>
          <cell r="N575">
            <v>249406.65000000005</v>
          </cell>
          <cell r="O575">
            <v>123801.06999999996</v>
          </cell>
          <cell r="P575">
            <v>250967.55000000005</v>
          </cell>
          <cell r="Q575">
            <v>2169229.61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95576.95</v>
          </cell>
          <cell r="F578">
            <v>93754.57</v>
          </cell>
          <cell r="G578">
            <v>96892.32</v>
          </cell>
          <cell r="H578">
            <v>96287.7</v>
          </cell>
          <cell r="I578">
            <v>98950.95</v>
          </cell>
          <cell r="J578">
            <v>99254.64</v>
          </cell>
          <cell r="K578">
            <v>97352.26</v>
          </cell>
          <cell r="L578">
            <v>97777.96</v>
          </cell>
          <cell r="M578">
            <v>98592.93</v>
          </cell>
          <cell r="N578">
            <v>101400.48</v>
          </cell>
          <cell r="O578">
            <v>100544.01</v>
          </cell>
          <cell r="P578">
            <v>100617.72</v>
          </cell>
          <cell r="Q578">
            <v>1177002.49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95576.95</v>
          </cell>
          <cell r="F580">
            <v>93754.57</v>
          </cell>
          <cell r="G580">
            <v>96892.32</v>
          </cell>
          <cell r="H580">
            <v>96287.7</v>
          </cell>
          <cell r="I580">
            <v>98950.95</v>
          </cell>
          <cell r="J580">
            <v>99254.64</v>
          </cell>
          <cell r="K580">
            <v>97352.26</v>
          </cell>
          <cell r="L580">
            <v>97777.96</v>
          </cell>
          <cell r="M580">
            <v>98592.93</v>
          </cell>
          <cell r="N580">
            <v>101400.48</v>
          </cell>
          <cell r="O580">
            <v>100544.01</v>
          </cell>
          <cell r="P580">
            <v>100617.72</v>
          </cell>
          <cell r="Q580">
            <v>1177002.49</v>
          </cell>
        </row>
        <row r="582">
          <cell r="A582" t="str">
            <v>Total SG&amp;A</v>
          </cell>
          <cell r="E582">
            <v>246511.28000000003</v>
          </cell>
          <cell r="F582">
            <v>305793.68999999994</v>
          </cell>
          <cell r="G582">
            <v>203965.25999999998</v>
          </cell>
          <cell r="H582">
            <v>328473.28999999998</v>
          </cell>
          <cell r="I582">
            <v>228706.00999999998</v>
          </cell>
          <cell r="J582">
            <v>331450.5400000001</v>
          </cell>
          <cell r="K582">
            <v>256165.84000000005</v>
          </cell>
          <cell r="L582">
            <v>365954.82</v>
          </cell>
          <cell r="M582">
            <v>239060.30999999997</v>
          </cell>
          <cell r="N582">
            <v>379132.25000000006</v>
          </cell>
          <cell r="O582">
            <v>228004.79999999996</v>
          </cell>
          <cell r="P582">
            <v>390132.22000000003</v>
          </cell>
          <cell r="Q582">
            <v>3503350.3099999996</v>
          </cell>
        </row>
        <row r="584">
          <cell r="A584" t="str">
            <v>EBITDA</v>
          </cell>
          <cell r="E584">
            <v>712085.01999999979</v>
          </cell>
          <cell r="F584">
            <v>772605.35999999987</v>
          </cell>
          <cell r="G584">
            <v>776716.52999999991</v>
          </cell>
          <cell r="H584">
            <v>731539.77</v>
          </cell>
          <cell r="I584">
            <v>769618.66999999934</v>
          </cell>
          <cell r="J584">
            <v>552555.60000000033</v>
          </cell>
          <cell r="K584">
            <v>743010.76999999932</v>
          </cell>
          <cell r="L584">
            <v>663397.72999999952</v>
          </cell>
          <cell r="M584">
            <v>766161.14</v>
          </cell>
          <cell r="N584">
            <v>683037.77000000048</v>
          </cell>
          <cell r="O584">
            <v>782671.56999999972</v>
          </cell>
          <cell r="P584">
            <v>621819.83000000031</v>
          </cell>
          <cell r="Q584">
            <v>8575219.7600000016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128653.02</v>
          </cell>
          <cell r="F588">
            <v>131370.81</v>
          </cell>
          <cell r="G588">
            <v>131344.75</v>
          </cell>
          <cell r="H588">
            <v>130833.62</v>
          </cell>
          <cell r="I588">
            <v>128898.54</v>
          </cell>
          <cell r="J588">
            <v>124756.98</v>
          </cell>
          <cell r="K588">
            <v>129780.01</v>
          </cell>
          <cell r="L588">
            <v>124499.33</v>
          </cell>
          <cell r="M588">
            <v>116250.86</v>
          </cell>
          <cell r="N588">
            <v>116469.34</v>
          </cell>
          <cell r="O588">
            <v>115552.67</v>
          </cell>
          <cell r="P588">
            <v>115400.84</v>
          </cell>
          <cell r="Q588">
            <v>1493810.77</v>
          </cell>
        </row>
        <row r="589">
          <cell r="A589">
            <v>54260</v>
          </cell>
          <cell r="B589" t="str">
            <v>Depreciation</v>
          </cell>
          <cell r="E589">
            <v>44644.21</v>
          </cell>
          <cell r="F589">
            <v>45130.14</v>
          </cell>
          <cell r="G589">
            <v>45176.2</v>
          </cell>
          <cell r="H589">
            <v>45736.24</v>
          </cell>
          <cell r="I589">
            <v>45872.49</v>
          </cell>
          <cell r="J589">
            <v>46097.22</v>
          </cell>
          <cell r="K589">
            <v>46974.19</v>
          </cell>
          <cell r="L589">
            <v>47668</v>
          </cell>
          <cell r="M589">
            <v>47777.17</v>
          </cell>
          <cell r="N589">
            <v>47529.919999999998</v>
          </cell>
          <cell r="O589">
            <v>47583.6</v>
          </cell>
          <cell r="P589">
            <v>47682.03</v>
          </cell>
          <cell r="Q589">
            <v>557871.40999999992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5579.13</v>
          </cell>
          <cell r="F591">
            <v>5579.15</v>
          </cell>
          <cell r="G591">
            <v>5579.14</v>
          </cell>
          <cell r="H591">
            <v>5579.12</v>
          </cell>
          <cell r="I591">
            <v>5579.14</v>
          </cell>
          <cell r="J591">
            <v>5579.19</v>
          </cell>
          <cell r="K591">
            <v>5579.09</v>
          </cell>
          <cell r="L591">
            <v>5579.1</v>
          </cell>
          <cell r="M591">
            <v>5521.44</v>
          </cell>
          <cell r="N591">
            <v>5521.33</v>
          </cell>
          <cell r="O591">
            <v>5521.37</v>
          </cell>
          <cell r="P591">
            <v>5521.3</v>
          </cell>
          <cell r="Q591">
            <v>66718.5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819.53</v>
          </cell>
          <cell r="F594">
            <v>819.52</v>
          </cell>
          <cell r="G594">
            <v>819.52</v>
          </cell>
          <cell r="H594">
            <v>819.45</v>
          </cell>
          <cell r="I594">
            <v>622.97</v>
          </cell>
          <cell r="J594">
            <v>622.99</v>
          </cell>
          <cell r="K594">
            <v>622.98</v>
          </cell>
          <cell r="L594">
            <v>622.91</v>
          </cell>
          <cell r="M594">
            <v>451.09</v>
          </cell>
          <cell r="N594">
            <v>451.1</v>
          </cell>
          <cell r="O594">
            <v>430.18</v>
          </cell>
          <cell r="P594">
            <v>386.57</v>
          </cell>
          <cell r="Q594">
            <v>7488.8099999999995</v>
          </cell>
        </row>
        <row r="595">
          <cell r="A595" t="str">
            <v>Total Depreciation</v>
          </cell>
          <cell r="E595">
            <v>179695.89</v>
          </cell>
          <cell r="F595">
            <v>182899.62</v>
          </cell>
          <cell r="G595">
            <v>182919.61000000002</v>
          </cell>
          <cell r="H595">
            <v>182968.43</v>
          </cell>
          <cell r="I595">
            <v>180973.14</v>
          </cell>
          <cell r="J595">
            <v>177056.38</v>
          </cell>
          <cell r="K595">
            <v>182956.27000000002</v>
          </cell>
          <cell r="L595">
            <v>178369.34000000003</v>
          </cell>
          <cell r="M595">
            <v>170000.56</v>
          </cell>
          <cell r="N595">
            <v>169971.69</v>
          </cell>
          <cell r="O595">
            <v>169087.81999999998</v>
          </cell>
          <cell r="P595">
            <v>168990.74</v>
          </cell>
          <cell r="Q595">
            <v>2125889.4899999998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1987.84</v>
          </cell>
          <cell r="F605">
            <v>1987.84</v>
          </cell>
          <cell r="G605">
            <v>1987.83</v>
          </cell>
          <cell r="H605">
            <v>1987.84</v>
          </cell>
          <cell r="I605">
            <v>1987.83</v>
          </cell>
          <cell r="J605">
            <v>1987.83</v>
          </cell>
          <cell r="K605">
            <v>1987.84</v>
          </cell>
          <cell r="L605">
            <v>1987.8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15902.65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1987.84</v>
          </cell>
          <cell r="F609">
            <v>1987.84</v>
          </cell>
          <cell r="G609">
            <v>1987.83</v>
          </cell>
          <cell r="H609">
            <v>1987.84</v>
          </cell>
          <cell r="I609">
            <v>1987.83</v>
          </cell>
          <cell r="J609">
            <v>1987.83</v>
          </cell>
          <cell r="K609">
            <v>1987.84</v>
          </cell>
          <cell r="L609">
            <v>1987.8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15902.65</v>
          </cell>
        </row>
        <row r="611">
          <cell r="A611" t="str">
            <v>Total DDA</v>
          </cell>
          <cell r="E611">
            <v>181683.73</v>
          </cell>
          <cell r="F611">
            <v>184887.46</v>
          </cell>
          <cell r="G611">
            <v>184907.44</v>
          </cell>
          <cell r="H611">
            <v>184956.27</v>
          </cell>
          <cell r="I611">
            <v>182960.97</v>
          </cell>
          <cell r="J611">
            <v>179044.21</v>
          </cell>
          <cell r="K611">
            <v>184944.11000000002</v>
          </cell>
          <cell r="L611">
            <v>180357.14</v>
          </cell>
          <cell r="M611">
            <v>170000.56</v>
          </cell>
          <cell r="N611">
            <v>169971.69</v>
          </cell>
          <cell r="O611">
            <v>169087.81999999998</v>
          </cell>
          <cell r="P611">
            <v>168990.74</v>
          </cell>
          <cell r="Q611">
            <v>2141792.1399999997</v>
          </cell>
        </row>
        <row r="613">
          <cell r="A613" t="str">
            <v>EBIT</v>
          </cell>
          <cell r="E613">
            <v>530401.2899999998</v>
          </cell>
          <cell r="F613">
            <v>587717.89999999991</v>
          </cell>
          <cell r="G613">
            <v>591809.08999999985</v>
          </cell>
          <cell r="H613">
            <v>546583.5</v>
          </cell>
          <cell r="I613">
            <v>586657.69999999937</v>
          </cell>
          <cell r="J613">
            <v>373511.39000000036</v>
          </cell>
          <cell r="K613">
            <v>558066.65999999933</v>
          </cell>
          <cell r="L613">
            <v>483040.5899999995</v>
          </cell>
          <cell r="M613">
            <v>596160.58000000007</v>
          </cell>
          <cell r="N613">
            <v>513066.08000000048</v>
          </cell>
          <cell r="O613">
            <v>613583.74999999977</v>
          </cell>
          <cell r="P613">
            <v>452829.09000000032</v>
          </cell>
          <cell r="Q613">
            <v>6433427.620000002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530401.2899999998</v>
          </cell>
          <cell r="F633">
            <v>587717.89999999991</v>
          </cell>
          <cell r="G633">
            <v>591809.08999999985</v>
          </cell>
          <cell r="H633">
            <v>546583.5</v>
          </cell>
          <cell r="I633">
            <v>586657.69999999937</v>
          </cell>
          <cell r="J633">
            <v>373511.39000000036</v>
          </cell>
          <cell r="K633">
            <v>558066.65999999933</v>
          </cell>
          <cell r="L633">
            <v>483040.5899999995</v>
          </cell>
          <cell r="M633">
            <v>596160.58000000007</v>
          </cell>
          <cell r="N633">
            <v>513066.08000000048</v>
          </cell>
          <cell r="O633">
            <v>613583.74999999977</v>
          </cell>
          <cell r="P633">
            <v>452829.09000000032</v>
          </cell>
          <cell r="Q633">
            <v>6433427.620000002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530401.2899999998</v>
          </cell>
          <cell r="F639">
            <v>587717.89999999991</v>
          </cell>
          <cell r="G639">
            <v>591809.08999999985</v>
          </cell>
          <cell r="H639">
            <v>546583.5</v>
          </cell>
          <cell r="I639">
            <v>586657.69999999937</v>
          </cell>
          <cell r="J639">
            <v>373511.39000000036</v>
          </cell>
          <cell r="K639">
            <v>558066.65999999933</v>
          </cell>
          <cell r="L639">
            <v>483040.5899999995</v>
          </cell>
          <cell r="M639">
            <v>596160.58000000007</v>
          </cell>
          <cell r="N639">
            <v>513066.08000000048</v>
          </cell>
          <cell r="O639">
            <v>613583.74999999977</v>
          </cell>
          <cell r="P639">
            <v>452829.09000000032</v>
          </cell>
          <cell r="Q639">
            <v>6433427.620000002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530401.2899999998</v>
          </cell>
          <cell r="F646">
            <v>587717.89999999991</v>
          </cell>
          <cell r="G646">
            <v>591809.08999999985</v>
          </cell>
          <cell r="H646">
            <v>546583.5</v>
          </cell>
          <cell r="I646">
            <v>586657.69999999937</v>
          </cell>
          <cell r="J646">
            <v>373511.39000000036</v>
          </cell>
          <cell r="K646">
            <v>558066.65999999933</v>
          </cell>
          <cell r="L646">
            <v>483040.5899999995</v>
          </cell>
          <cell r="M646">
            <v>596160.58000000007</v>
          </cell>
          <cell r="N646">
            <v>513066.08000000048</v>
          </cell>
          <cell r="O646">
            <v>613583.74999999977</v>
          </cell>
          <cell r="P646">
            <v>452829.09000000032</v>
          </cell>
          <cell r="Q646">
            <v>6433427.620000002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530401.2899999998</v>
          </cell>
          <cell r="F652">
            <v>587717.89999999991</v>
          </cell>
          <cell r="G652">
            <v>591809.08999999985</v>
          </cell>
          <cell r="H652">
            <v>546583.5</v>
          </cell>
          <cell r="I652">
            <v>586657.69999999937</v>
          </cell>
          <cell r="J652">
            <v>373511.39000000036</v>
          </cell>
          <cell r="K652">
            <v>558066.65999999933</v>
          </cell>
          <cell r="L652">
            <v>483040.5899999995</v>
          </cell>
          <cell r="M652">
            <v>596160.58000000007</v>
          </cell>
          <cell r="N652">
            <v>513066.08000000048</v>
          </cell>
          <cell r="O652">
            <v>613583.74999999977</v>
          </cell>
          <cell r="P652">
            <v>452829.09000000032</v>
          </cell>
          <cell r="Q652">
            <v>6433427.620000002</v>
          </cell>
        </row>
        <row r="654">
          <cell r="A654" t="str">
            <v>Net Income Attributable to Waste Connections per categories</v>
          </cell>
          <cell r="E654">
            <v>530401.29</v>
          </cell>
          <cell r="F654">
            <v>587717.9</v>
          </cell>
          <cell r="G654">
            <v>591809.09</v>
          </cell>
          <cell r="H654">
            <v>546583.5</v>
          </cell>
          <cell r="I654">
            <v>586657.69999999995</v>
          </cell>
          <cell r="J654">
            <v>373511.39</v>
          </cell>
          <cell r="K654">
            <v>558066.66</v>
          </cell>
          <cell r="L654">
            <v>483040.59</v>
          </cell>
          <cell r="M654">
            <v>596160.57999999996</v>
          </cell>
          <cell r="N654">
            <v>513066.08</v>
          </cell>
          <cell r="O654">
            <v>613583.75</v>
          </cell>
          <cell r="P654">
            <v>452829.09</v>
          </cell>
        </row>
      </sheetData>
      <sheetData sheetId="6" refreshError="1"/>
      <sheetData sheetId="7" refreshError="1">
        <row r="18">
          <cell r="Z18">
            <v>0.33073677436726834</v>
          </cell>
        </row>
        <row r="20">
          <cell r="AC20">
            <v>0.2095860832011289</v>
          </cell>
          <cell r="AK20">
            <v>0.43549015768657823</v>
          </cell>
        </row>
        <row r="39">
          <cell r="AC39">
            <v>0.37964780853584096</v>
          </cell>
        </row>
        <row r="40">
          <cell r="AC40">
            <v>0.36547527560558957</v>
          </cell>
        </row>
        <row r="120">
          <cell r="AE120">
            <v>0.43886061148837213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PL_ActReview2"/>
      <sheetName val="BS_Close"/>
      <sheetName val="PL_ActTranx"/>
      <sheetName val="IS200PL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  <row r="3">
          <cell r="S3" t="str">
            <v>P&amp;L Close Report 2</v>
          </cell>
        </row>
        <row r="4">
          <cell r="S4" t="str">
            <v>BS Close Report</v>
          </cell>
        </row>
        <row r="5">
          <cell r="S5" t="str">
            <v>IS 200 - PL Review</v>
          </cell>
        </row>
        <row r="6">
          <cell r="S6" t="str">
            <v>IS 210 - PL Review</v>
          </cell>
        </row>
        <row r="7">
          <cell r="S7" t="str">
            <v>P&amp;L Tranx Report</v>
          </cell>
        </row>
        <row r="8">
          <cell r="S8" t="str">
            <v>JE Review Report</v>
          </cell>
        </row>
        <row r="9">
          <cell r="S9" t="str">
            <v>Corp: Rev/Proj Check</v>
          </cell>
        </row>
        <row r="10">
          <cell r="S10" t="str">
            <v>Corp: 52901 Check</v>
          </cell>
        </row>
        <row r="11">
          <cell r="S11" t="str">
            <v>Corp: BS Check</v>
          </cell>
        </row>
        <row r="12">
          <cell r="S12" t="str">
            <v>Corp: Bad Debt Check</v>
          </cell>
        </row>
        <row r="13">
          <cell r="S13" t="str">
            <v>Corp: IC Check</v>
          </cell>
        </row>
        <row r="14">
          <cell r="S14" t="str">
            <v>Corp: JE Neg Check</v>
          </cell>
        </row>
        <row r="15">
          <cell r="S15" t="str">
            <v>Proj Review Report</v>
          </cell>
        </row>
        <row r="16">
          <cell r="S16" t="str">
            <v>Proj Review Report 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nce Report"/>
      <sheetName val="Vol&amp;Price"/>
      <sheetName val="Commodity"/>
      <sheetName val="Labor As % of Rev"/>
      <sheetName val="Group Ins Bridge"/>
      <sheetName val="Region Alloc"/>
      <sheetName val="Fuel"/>
      <sheetName val="2008 Inventory Adj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G Nonpublic 2018 V5.0"/>
    </sheetNames>
    <sheetDataSet>
      <sheetData sheetId="0">
        <row r="55">
          <cell r="W55">
            <v>5.7225999999999999</v>
          </cell>
          <cell r="Y55">
            <v>5.6985000000000001</v>
          </cell>
        </row>
        <row r="56">
          <cell r="W56">
            <v>5.7082699999999997</v>
          </cell>
          <cell r="Y56">
            <v>5.6921999999999997</v>
          </cell>
        </row>
        <row r="58">
          <cell r="X58">
            <v>0.68367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4MthProj1"/>
      <sheetName val="4MthProj2"/>
      <sheetName val="PL_ActReview"/>
      <sheetName val="PL_ActReview2"/>
      <sheetName val="BS_Close"/>
      <sheetName val="IS200PL"/>
      <sheetName val="PL_ActTranx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86 IS (C)"/>
      <sheetName val="2187 IS (C)"/>
      <sheetName val="Master IS (C)"/>
      <sheetName val="LOB (C)"/>
      <sheetName val="Restating Adj (C)"/>
      <sheetName val="Pro forma Adj (C)"/>
      <sheetName val="Allocators (C)"/>
      <sheetName val="2186 Depreciation Summary (C)"/>
      <sheetName val="Grays Harbor Reg Price Out"/>
      <sheetName val="Payroll Summary (C)"/>
      <sheetName val="Rate Schedule"/>
      <sheetName val="2186 BS 3.2021 (C)"/>
      <sheetName val="2187 BS 3.2021 (C)"/>
      <sheetName val="2186_BS 4.2020 (C)"/>
      <sheetName val="2187_BS 4.2020 (C)"/>
      <sheetName val="LG BRG Public"/>
      <sheetName val="LG BRG Public - MSW"/>
      <sheetName val="LG BRG Public - Recycle"/>
      <sheetName val="Interject_LastPulledValues"/>
      <sheetName val="DVP-DivCon Allocs  (C)"/>
      <sheetName val="Region OH (C)"/>
      <sheetName val="Corp-OH (C)"/>
      <sheetName val="Corp IS-BS -2020"/>
      <sheetName val="COVID EXPENSES JE Query"/>
      <sheetName val="70255 JE Query"/>
      <sheetName val="Insurance Claims JE Query"/>
      <sheetName val="70195 - Dues &amp; Subs JE Query"/>
      <sheetName val="Sale of Assets JE Query"/>
      <sheetName val="401k Accts JE Query"/>
      <sheetName val="2186 43001 JE Que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0">
          <cell r="J20">
            <v>297548.43680074485</v>
          </cell>
        </row>
      </sheetData>
      <sheetData sheetId="17">
        <row r="20">
          <cell r="J20">
            <v>-31578.017917077872</v>
          </cell>
        </row>
      </sheetData>
      <sheetData sheetId="18"/>
      <sheetData sheetId="19"/>
      <sheetData sheetId="20"/>
      <sheetData sheetId="21"/>
      <sheetData sheetId="22"/>
      <sheetData sheetId="23">
        <row r="561">
          <cell r="H561">
            <v>35325.345000123409</v>
          </cell>
        </row>
      </sheetData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onsolidated IS"/>
      <sheetName val="Ratios"/>
      <sheetName val="Restating Adj Expl"/>
      <sheetName val="Aug Av. Fuel Price"/>
      <sheetName val="Pro forma Adj"/>
      <sheetName val="LG Total Regulated"/>
      <sheetName val="LG Public - BRG"/>
      <sheetName val="Revenue Summary"/>
      <sheetName val="Region OH"/>
      <sheetName val="70255 JE Query"/>
      <sheetName val="Bud Capital Input 2021"/>
      <sheetName val="2149_BS 08.2020"/>
      <sheetName val="2149_BS 08-2019"/>
    </sheetNames>
    <sheetDataSet>
      <sheetData sheetId="0"/>
      <sheetData sheetId="1">
        <row r="31">
          <cell r="A31">
            <v>57147</v>
          </cell>
        </row>
      </sheetData>
      <sheetData sheetId="2"/>
      <sheetData sheetId="3"/>
      <sheetData sheetId="4">
        <row r="15">
          <cell r="E15">
            <v>44074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/>
      <sheetData sheetId="1"/>
      <sheetData sheetId="2" refreshError="1"/>
      <sheetData sheetId="3">
        <row r="5">
          <cell r="D5">
            <v>10.71</v>
          </cell>
        </row>
      </sheetData>
      <sheetData sheetId="4">
        <row r="6">
          <cell r="F6" t="str">
            <v>Time Series</v>
          </cell>
        </row>
      </sheetData>
      <sheetData sheetId="5">
        <row r="4">
          <cell r="B4" t="str">
            <v>P&amp;L Trend</v>
          </cell>
          <cell r="D4" t="str">
            <v>(no extension)</v>
          </cell>
          <cell r="AA4" t="str">
            <v>XLS</v>
          </cell>
        </row>
        <row r="5">
          <cell r="B5" t="str">
            <v>Ereports</v>
          </cell>
          <cell r="AA5" t="str">
            <v>XLS5</v>
          </cell>
        </row>
        <row r="6">
          <cell r="B6" t="str">
            <v>Ereports</v>
          </cell>
          <cell r="D6" t="str">
            <v>(XLS file format only)</v>
          </cell>
          <cell r="AA6" t="str">
            <v>CSV</v>
          </cell>
        </row>
        <row r="7">
          <cell r="AA7" t="str">
            <v>PRN</v>
          </cell>
        </row>
        <row r="8">
          <cell r="D8" t="str">
            <v>Source Tab Name:</v>
          </cell>
          <cell r="AA8" t="str">
            <v>WK1</v>
          </cell>
        </row>
        <row r="9">
          <cell r="B9" t="b">
            <v>1</v>
          </cell>
          <cell r="D9" t="str">
            <v>Target Tab Name:</v>
          </cell>
          <cell r="AA9" t="str">
            <v>WK4</v>
          </cell>
        </row>
        <row r="10">
          <cell r="B10" t="b">
            <v>0</v>
          </cell>
          <cell r="D10" t="str">
            <v>Retain Excel Formulas:</v>
          </cell>
          <cell r="AA10" t="str">
            <v>HTML</v>
          </cell>
        </row>
        <row r="11">
          <cell r="B11" t="b">
            <v>0</v>
          </cell>
          <cell r="D11" t="str">
            <v>Protect with Password:</v>
          </cell>
        </row>
        <row r="12">
          <cell r="D12" t="str">
            <v>Password:</v>
          </cell>
        </row>
        <row r="13">
          <cell r="D13" t="str">
            <v>Top Left Cell to Lock:</v>
          </cell>
        </row>
        <row r="14">
          <cell r="D14" t="str">
            <v>Bottom Right Cell to Lock:</v>
          </cell>
        </row>
        <row r="17">
          <cell r="D17" t="str">
            <v>Column with Delete Chars:</v>
          </cell>
        </row>
        <row r="18">
          <cell r="B18" t="str">
            <v>brentd@wcnx.org</v>
          </cell>
        </row>
        <row r="19">
          <cell r="B19" t="b">
            <v>1</v>
          </cell>
        </row>
        <row r="20">
          <cell r="B20" t="b">
            <v>0</v>
          </cell>
          <cell r="D20" t="str">
            <v>Columns to Delete:</v>
          </cell>
        </row>
        <row r="26">
          <cell r="B26" t="str">
            <v>C</v>
          </cell>
        </row>
        <row r="31">
          <cell r="D31" t="str">
            <v>Rows to Delete:</v>
          </cell>
        </row>
      </sheetData>
      <sheetData sheetId="6" refreshError="1"/>
      <sheetData sheetId="7">
        <row r="11">
          <cell r="D11">
            <v>47001</v>
          </cell>
          <cell r="F11">
            <v>1843.92</v>
          </cell>
          <cell r="G11">
            <v>5768.4</v>
          </cell>
          <cell r="H11">
            <v>6357.6</v>
          </cell>
          <cell r="I11">
            <v>4940.2700000000004</v>
          </cell>
          <cell r="J11">
            <v>4133.1400000000003</v>
          </cell>
          <cell r="K11">
            <v>434.11</v>
          </cell>
          <cell r="L11">
            <v>2232.0700000000002</v>
          </cell>
          <cell r="M11">
            <v>3534.05</v>
          </cell>
          <cell r="N11">
            <v>14494.59</v>
          </cell>
          <cell r="O11">
            <v>13165.37</v>
          </cell>
          <cell r="P11">
            <v>8843.58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20"/>
      <sheetName val="#REF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tyCash-10110"/>
      <sheetName val="10200"/>
      <sheetName val="10210"/>
      <sheetName val="10250_RECON"/>
      <sheetName val="10250_MVPSS"/>
      <sheetName val="10250_Recy Chkg"/>
      <sheetName val="10250_Reimb Accts"/>
      <sheetName val="10250_Rollfwd"/>
      <sheetName val="10410_Rollfwd"/>
      <sheetName val="10410_Recon"/>
      <sheetName val="10410_Trade"/>
      <sheetName val="10410_Lodi"/>
      <sheetName val="10410_Sac Co"/>
      <sheetName val="10410_Brokered"/>
      <sheetName val="10420_Rollfwd"/>
      <sheetName val="10420 RECON"/>
      <sheetName val="Rollfwd_10550"/>
      <sheetName val="Recon_10550"/>
      <sheetName val="Recon_10555"/>
      <sheetName val="Recon_10610"/>
      <sheetName val="A170XX-October"/>
      <sheetName val="Recon_10760"/>
      <sheetName val="Rollfwd_10820"/>
      <sheetName val="PPXXC_10830"/>
      <sheetName val="Schedule_10830"/>
      <sheetName val="Recon_10830"/>
      <sheetName val="Rollfwd_10850"/>
      <sheetName val="Recon_10850"/>
      <sheetName val="ReconSumm_10890"/>
      <sheetName val="ASSETS 11XXX"/>
      <sheetName val="ACC DEP 12XXX"/>
      <sheetName val="GOODWILL_15120"/>
      <sheetName val="Rollfwd_15450"/>
      <sheetName val="15450_92 bond"/>
      <sheetName val="15450_94 Bond "/>
      <sheetName val="Recon_15450"/>
      <sheetName val="Rollfwd_15320_15500"/>
      <sheetName val="16100_Rollfwd"/>
      <sheetName val="A180543"/>
      <sheetName val="A20110"/>
      <sheetName val="Rollfwd_20120"/>
      <sheetName val="Recon_20120"/>
      <sheetName val="Recon_20130"/>
      <sheetName val="Recon_20133"/>
      <sheetName val="Recon_20135"/>
      <sheetName val="Recon_20137"/>
      <sheetName val="A20140"/>
      <sheetName val="SALES TAX RETURN_20140"/>
      <sheetName val="Rollfwd_20170"/>
      <sheetName val="Recon_20170"/>
      <sheetName val="Recon_20175"/>
      <sheetName val="Recon_20177"/>
      <sheetName val="Detail_20320"/>
      <sheetName val="Rollfwd_20325"/>
      <sheetName val="Recon_20325"/>
      <sheetName val="A20330"/>
      <sheetName val="RECON 20335"/>
      <sheetName val="RECON_20340"/>
      <sheetName val="DETAILED 20360"/>
      <sheetName val="recon 20365"/>
      <sheetName val="recon 20375"/>
      <sheetName val="A21100 &amp; A21250"/>
      <sheetName val="21250_92 Bond"/>
      <sheetName val="21250_94 Bond"/>
      <sheetName val="21250_R. Vaccarezza"/>
      <sheetName val="21250_BOND DIS AMORT"/>
      <sheetName val="A21390"/>
      <sheetName val="Recon 22104"/>
      <sheetName val="Recon 22105"/>
      <sheetName val="Recon 22109"/>
      <sheetName val="Recon 22205 "/>
      <sheetName val="Recon 22206"/>
      <sheetName val="Recon_30XXXX"/>
      <sheetName val="Recon 150543 Revised"/>
      <sheetName val="170001 DL 121999"/>
      <sheetName val="Rollfwd_170001"/>
      <sheetName val="A170001"/>
      <sheetName val="Rollfwd_170050"/>
      <sheetName val="A170050"/>
      <sheetName val="Rollfwd_171170"/>
      <sheetName val="A171170"/>
      <sheetName val="Rollfwd_171500"/>
      <sheetName val="A171500"/>
      <sheetName val="A171504"/>
      <sheetName val="A171531"/>
      <sheetName val="A172216"/>
      <sheetName val="A172220"/>
      <sheetName val="A172355"/>
      <sheetName val="Dec_99 DL_RAW"/>
      <sheetName val="Dec_99 DL_"/>
      <sheetName val="DEC_98 DL RAW"/>
      <sheetName val="DEC_98 DL "/>
      <sheetName val="Sheet4"/>
      <sheetName val="Sheet4 (2)"/>
      <sheetName val="XXXXXX"/>
      <sheetName val="BU NAMES"/>
      <sheetName val="PS BS AC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Act-Fcast P&amp;L"/>
      <sheetName val="9+3"/>
      <sheetName val="2013 Budget"/>
      <sheetName val="Main"/>
      <sheetName val="4105"/>
      <sheetName val="Pricing From Corp as of Dec"/>
      <sheetName val="Qrtly Pricing"/>
      <sheetName val="Intercompany Tonnage"/>
      <sheetName val="Transfer and MRF Bridge"/>
      <sheetName val="Recycle Rev Bridge"/>
      <sheetName val="Rev Reduction Bridge"/>
      <sheetName val="Direct Labor Bridge"/>
      <sheetName val="Truck Variable Bridge"/>
      <sheetName val="Supervisor Exp Bridge"/>
      <sheetName val="Other Op Exp Bridge"/>
      <sheetName val="Ins Exp Bridge"/>
      <sheetName val="G&amp;A Exp Brid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Check"/>
      <sheetName val="Opening"/>
      <sheetName val="Main"/>
      <sheetName val="CopyImport"/>
      <sheetName val="SupportFiles"/>
      <sheetName val="Settings"/>
      <sheetName val="Todo"/>
      <sheetName val="DDLs"/>
      <sheetName val="AutoSupport"/>
      <sheetName val="DetailExamp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C3" t="e">
            <v>#N/A</v>
          </cell>
          <cell r="F3">
            <v>0</v>
          </cell>
          <cell r="I3" t="e">
            <v>#N/A</v>
          </cell>
        </row>
        <row r="4">
          <cell r="I4" t="e">
            <v>#N/A</v>
          </cell>
        </row>
        <row r="5">
          <cell r="F5">
            <v>0</v>
          </cell>
        </row>
        <row r="7">
          <cell r="F7">
            <v>1.4603999999999999</v>
          </cell>
        </row>
        <row r="10">
          <cell r="I10" t="e">
            <v>#VALUE!</v>
          </cell>
        </row>
        <row r="11">
          <cell r="I11" t="e">
            <v>#VALUE!</v>
          </cell>
        </row>
        <row r="12">
          <cell r="I12" t="e">
            <v>#VALUE!</v>
          </cell>
        </row>
        <row r="13">
          <cell r="I13" t="e">
            <v>#VALUE!</v>
          </cell>
        </row>
        <row r="14">
          <cell r="I14" t="e">
            <v>#VALUE!</v>
          </cell>
        </row>
        <row r="15">
          <cell r="I15" t="e">
            <v>#VALUE!</v>
          </cell>
        </row>
        <row r="16">
          <cell r="I16" t="e">
            <v>#VALUE!</v>
          </cell>
        </row>
        <row r="17">
          <cell r="I17" t="e">
            <v>#VALUE!</v>
          </cell>
        </row>
        <row r="18">
          <cell r="I18">
            <v>0</v>
          </cell>
        </row>
        <row r="26">
          <cell r="I26">
            <v>0.05</v>
          </cell>
        </row>
        <row r="27">
          <cell r="I27">
            <v>5000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J75"/>
  <sheetViews>
    <sheetView showGridLines="0" view="pageBreakPreview" topLeftCell="A61" zoomScale="90" zoomScaleNormal="85" zoomScaleSheetLayoutView="90" workbookViewId="0">
      <selection activeCell="A93" sqref="A93"/>
    </sheetView>
  </sheetViews>
  <sheetFormatPr defaultRowHeight="14.4" x14ac:dyDescent="0.3"/>
  <cols>
    <col min="1" max="1" width="31.33203125" customWidth="1"/>
    <col min="2" max="2" width="7" customWidth="1"/>
    <col min="3" max="3" width="19" bestFit="1" customWidth="1"/>
    <col min="4" max="4" width="16" bestFit="1" customWidth="1"/>
    <col min="5" max="5" width="10.5546875" bestFit="1" customWidth="1"/>
    <col min="6" max="6" width="9.88671875" customWidth="1"/>
    <col min="7" max="7" width="11.44140625" bestFit="1" customWidth="1"/>
    <col min="8" max="8" width="13.33203125" customWidth="1"/>
    <col min="9" max="9" width="10.44140625" customWidth="1"/>
    <col min="10" max="10" width="15.88671875" bestFit="1" customWidth="1"/>
    <col min="11" max="11" width="14.5546875" customWidth="1"/>
  </cols>
  <sheetData>
    <row r="1" spans="1:10" x14ac:dyDescent="0.3">
      <c r="A1" s="34"/>
    </row>
    <row r="2" spans="1:10" x14ac:dyDescent="0.3">
      <c r="A2" s="34"/>
      <c r="J2" s="56" t="s">
        <v>84</v>
      </c>
    </row>
    <row r="5" spans="1:10" x14ac:dyDescent="0.3">
      <c r="A5" s="122" t="s">
        <v>13</v>
      </c>
      <c r="B5" s="122"/>
      <c r="C5" s="122"/>
      <c r="D5" s="122"/>
      <c r="E5" s="122"/>
      <c r="F5" s="122"/>
      <c r="G5" s="122"/>
      <c r="H5" s="122"/>
      <c r="I5" s="122"/>
    </row>
    <row r="6" spans="1:10" x14ac:dyDescent="0.3">
      <c r="A6" t="s">
        <v>14</v>
      </c>
      <c r="C6" s="42" t="s">
        <v>15</v>
      </c>
      <c r="D6" s="42" t="s">
        <v>16</v>
      </c>
      <c r="E6" s="42" t="s">
        <v>17</v>
      </c>
      <c r="F6" s="42" t="s">
        <v>18</v>
      </c>
      <c r="G6" s="42" t="s">
        <v>19</v>
      </c>
      <c r="H6" s="42" t="s">
        <v>20</v>
      </c>
      <c r="I6" s="42" t="s">
        <v>21</v>
      </c>
    </row>
    <row r="7" spans="1:10" x14ac:dyDescent="0.3">
      <c r="A7" t="s">
        <v>22</v>
      </c>
      <c r="C7" s="57">
        <f>52*5/12</f>
        <v>21.666666666666668</v>
      </c>
      <c r="D7" s="41">
        <f>$C$7*2</f>
        <v>43.333333333333336</v>
      </c>
      <c r="E7" s="41">
        <f>$C$7*3</f>
        <v>65</v>
      </c>
      <c r="F7" s="41">
        <f>$C$7*4</f>
        <v>86.666666666666671</v>
      </c>
      <c r="G7" s="41">
        <f>$C$7*5</f>
        <v>108.33333333333334</v>
      </c>
      <c r="H7" s="41">
        <f>$C$7*6</f>
        <v>130</v>
      </c>
      <c r="I7" s="41">
        <f>$C$7*7</f>
        <v>151.66666666666669</v>
      </c>
    </row>
    <row r="8" spans="1:10" x14ac:dyDescent="0.3">
      <c r="A8" t="s">
        <v>23</v>
      </c>
      <c r="C8" s="57">
        <f>52*4/12</f>
        <v>17.333333333333332</v>
      </c>
      <c r="D8" s="41">
        <f>$C$8*2</f>
        <v>34.666666666666664</v>
      </c>
      <c r="E8" s="41">
        <f>$C$8*3</f>
        <v>52</v>
      </c>
      <c r="F8" s="41">
        <f>$C$8*4</f>
        <v>69.333333333333329</v>
      </c>
      <c r="G8" s="41">
        <f>$C$8*5</f>
        <v>86.666666666666657</v>
      </c>
      <c r="H8" s="41">
        <f>$C$8*6</f>
        <v>104</v>
      </c>
      <c r="I8" s="41">
        <f>$C$8*7</f>
        <v>121.33333333333333</v>
      </c>
    </row>
    <row r="9" spans="1:10" x14ac:dyDescent="0.3">
      <c r="A9" t="s">
        <v>24</v>
      </c>
      <c r="C9" s="57">
        <f>52*3/12</f>
        <v>13</v>
      </c>
      <c r="D9" s="41">
        <f>$C$9*2</f>
        <v>26</v>
      </c>
      <c r="E9" s="41">
        <f>$C$9*3</f>
        <v>39</v>
      </c>
      <c r="F9" s="41">
        <f>$C$9*4</f>
        <v>52</v>
      </c>
      <c r="G9" s="41">
        <f>$C$9*5</f>
        <v>65</v>
      </c>
      <c r="H9" s="41">
        <f>$C$9*6</f>
        <v>78</v>
      </c>
      <c r="I9" s="41">
        <f>$C$9*7</f>
        <v>91</v>
      </c>
    </row>
    <row r="10" spans="1:10" x14ac:dyDescent="0.3">
      <c r="A10" t="s">
        <v>25</v>
      </c>
      <c r="C10" s="57">
        <f>52*2/12</f>
        <v>8.6666666666666661</v>
      </c>
      <c r="D10" s="2">
        <f>$C$10*2</f>
        <v>17.333333333333332</v>
      </c>
      <c r="E10" s="2">
        <f>$C$10*3</f>
        <v>26</v>
      </c>
      <c r="F10" s="2">
        <f>$C$10*4</f>
        <v>34.666666666666664</v>
      </c>
      <c r="G10" s="2">
        <f>$C$10*5</f>
        <v>43.333333333333329</v>
      </c>
      <c r="H10" s="2">
        <f>$C$10*6</f>
        <v>52</v>
      </c>
      <c r="I10" s="2">
        <f>$C$10*7</f>
        <v>60.666666666666664</v>
      </c>
    </row>
    <row r="11" spans="1:10" x14ac:dyDescent="0.3">
      <c r="A11" t="s">
        <v>26</v>
      </c>
      <c r="C11" s="57">
        <f>52/12</f>
        <v>4.333333333333333</v>
      </c>
      <c r="D11" s="2">
        <f>$C$11*2</f>
        <v>8.6666666666666661</v>
      </c>
      <c r="E11" s="2">
        <f>$C$11*3</f>
        <v>13</v>
      </c>
      <c r="F11" s="2">
        <f>$C$11*4</f>
        <v>17.333333333333332</v>
      </c>
      <c r="G11" s="2">
        <f>$C$11*5</f>
        <v>21.666666666666664</v>
      </c>
      <c r="H11" s="2">
        <f>$C$11*6</f>
        <v>26</v>
      </c>
      <c r="I11" s="2">
        <f>$C$11*7</f>
        <v>30.333333333333332</v>
      </c>
    </row>
    <row r="12" spans="1:10" x14ac:dyDescent="0.3">
      <c r="A12" t="s">
        <v>27</v>
      </c>
      <c r="C12" s="57">
        <f>26/12</f>
        <v>2.1666666666666665</v>
      </c>
      <c r="D12" s="2">
        <f>$C$12*2</f>
        <v>4.333333333333333</v>
      </c>
      <c r="E12" s="2">
        <f>$C$12*3</f>
        <v>6.5</v>
      </c>
      <c r="F12" s="2">
        <f>$C$12*4</f>
        <v>8.6666666666666661</v>
      </c>
      <c r="G12" s="2">
        <f>$C$12*5</f>
        <v>10.833333333333332</v>
      </c>
      <c r="H12" s="2">
        <f>$C$12*6</f>
        <v>13</v>
      </c>
      <c r="I12" s="2">
        <f>$C$12*7</f>
        <v>15.166666666666666</v>
      </c>
    </row>
    <row r="13" spans="1:10" x14ac:dyDescent="0.3">
      <c r="A13" t="s">
        <v>28</v>
      </c>
      <c r="C13" s="57">
        <f>12/12</f>
        <v>1</v>
      </c>
      <c r="D13" s="2">
        <f>$C$13*2</f>
        <v>2</v>
      </c>
      <c r="E13" s="2">
        <f>$C$13*3</f>
        <v>3</v>
      </c>
      <c r="F13" s="2">
        <f>$C$13*4</f>
        <v>4</v>
      </c>
      <c r="G13" s="2">
        <f>$C$13*5</f>
        <v>5</v>
      </c>
      <c r="H13" s="2">
        <f>$C$13*6</f>
        <v>6</v>
      </c>
      <c r="I13" s="2">
        <f>$C$13*7</f>
        <v>7</v>
      </c>
    </row>
    <row r="14" spans="1:10" x14ac:dyDescent="0.3">
      <c r="A14" t="s">
        <v>85</v>
      </c>
      <c r="C14" s="57">
        <v>1</v>
      </c>
      <c r="D14" s="2"/>
      <c r="E14" s="2"/>
      <c r="F14" s="2"/>
      <c r="G14" s="2"/>
      <c r="H14" s="2"/>
      <c r="I14" s="2"/>
    </row>
    <row r="15" spans="1:10" x14ac:dyDescent="0.3">
      <c r="A15" s="122" t="s">
        <v>3</v>
      </c>
      <c r="B15" s="122"/>
      <c r="C15" s="122"/>
      <c r="D15" s="2"/>
      <c r="E15" s="2"/>
      <c r="F15" s="2"/>
      <c r="G15" s="2"/>
      <c r="H15" s="2"/>
      <c r="I15" s="2"/>
    </row>
    <row r="16" spans="1:10" x14ac:dyDescent="0.3">
      <c r="A16" s="34" t="s">
        <v>29</v>
      </c>
      <c r="B16" s="34"/>
      <c r="C16" s="58" t="s">
        <v>30</v>
      </c>
      <c r="D16" s="2"/>
      <c r="E16" s="2"/>
      <c r="F16" s="2"/>
      <c r="G16" s="2"/>
      <c r="H16" s="2"/>
      <c r="I16" s="2"/>
    </row>
    <row r="17" spans="1:9" x14ac:dyDescent="0.3">
      <c r="A17" s="37" t="s">
        <v>31</v>
      </c>
      <c r="B17" s="37"/>
      <c r="C17" s="59">
        <v>20</v>
      </c>
      <c r="D17" s="2"/>
      <c r="E17" s="2"/>
      <c r="F17" s="2"/>
      <c r="G17" s="2"/>
      <c r="H17" s="2"/>
      <c r="I17" s="2"/>
    </row>
    <row r="18" spans="1:9" x14ac:dyDescent="0.3">
      <c r="A18" s="37" t="s">
        <v>32</v>
      </c>
      <c r="B18" s="37"/>
      <c r="C18" s="59">
        <v>34</v>
      </c>
      <c r="D18" s="2"/>
      <c r="E18" s="2"/>
      <c r="F18" s="2"/>
      <c r="G18" s="2"/>
      <c r="H18" s="2"/>
      <c r="I18" s="2"/>
    </row>
    <row r="19" spans="1:9" x14ac:dyDescent="0.3">
      <c r="A19" s="37" t="s">
        <v>33</v>
      </c>
      <c r="B19" s="37"/>
      <c r="C19" s="59">
        <v>51</v>
      </c>
      <c r="D19" s="2"/>
      <c r="E19" s="2"/>
      <c r="F19" s="2"/>
      <c r="G19" s="2"/>
      <c r="H19" s="2"/>
      <c r="I19" s="2"/>
    </row>
    <row r="20" spans="1:9" x14ac:dyDescent="0.3">
      <c r="A20" s="37" t="s">
        <v>34</v>
      </c>
      <c r="B20" s="37"/>
      <c r="C20" s="59">
        <v>77</v>
      </c>
      <c r="D20" s="2"/>
      <c r="E20" s="2"/>
      <c r="F20" s="2"/>
      <c r="G20" t="s">
        <v>35</v>
      </c>
      <c r="H20" s="59">
        <v>2000</v>
      </c>
      <c r="I20" s="2"/>
    </row>
    <row r="21" spans="1:9" x14ac:dyDescent="0.3">
      <c r="A21" s="37" t="s">
        <v>36</v>
      </c>
      <c r="B21" s="37"/>
      <c r="C21" s="59">
        <v>97</v>
      </c>
      <c r="D21" s="2"/>
      <c r="E21" s="2"/>
      <c r="F21" s="2"/>
      <c r="G21" t="s">
        <v>37</v>
      </c>
      <c r="H21" s="60" t="s">
        <v>38</v>
      </c>
      <c r="I21" s="2"/>
    </row>
    <row r="22" spans="1:9" x14ac:dyDescent="0.3">
      <c r="A22" s="37" t="s">
        <v>39</v>
      </c>
      <c r="B22" s="37"/>
      <c r="C22" s="59">
        <v>117</v>
      </c>
      <c r="D22" s="2"/>
      <c r="E22" s="2"/>
      <c r="F22" s="2"/>
      <c r="I22" s="2"/>
    </row>
    <row r="23" spans="1:9" x14ac:dyDescent="0.3">
      <c r="A23" s="37" t="s">
        <v>40</v>
      </c>
      <c r="B23" s="37"/>
      <c r="C23" s="59">
        <v>137</v>
      </c>
      <c r="D23" s="2"/>
      <c r="E23" s="2"/>
      <c r="F23" s="2"/>
      <c r="G23" s="40" t="s">
        <v>81</v>
      </c>
      <c r="H23" s="61">
        <v>12</v>
      </c>
      <c r="I23" s="2"/>
    </row>
    <row r="24" spans="1:9" x14ac:dyDescent="0.3">
      <c r="A24" s="37" t="s">
        <v>86</v>
      </c>
      <c r="B24" s="37"/>
      <c r="C24" s="59">
        <v>40</v>
      </c>
      <c r="D24" s="2" t="s">
        <v>41</v>
      </c>
      <c r="E24" s="2"/>
      <c r="F24" s="2"/>
      <c r="G24" s="39"/>
      <c r="H24" s="38"/>
      <c r="I24" s="2"/>
    </row>
    <row r="25" spans="1:9" x14ac:dyDescent="0.3">
      <c r="A25" s="37" t="s">
        <v>87</v>
      </c>
      <c r="B25" s="37"/>
      <c r="C25" s="59">
        <v>47</v>
      </c>
      <c r="D25" s="2"/>
      <c r="E25" s="2"/>
      <c r="F25" s="2"/>
      <c r="G25" s="2"/>
      <c r="H25" s="2"/>
      <c r="I25" s="2"/>
    </row>
    <row r="26" spans="1:9" x14ac:dyDescent="0.3">
      <c r="A26" s="37" t="s">
        <v>88</v>
      </c>
      <c r="B26" s="37"/>
      <c r="C26" s="59">
        <v>68</v>
      </c>
      <c r="D26" s="2"/>
      <c r="E26" s="2"/>
      <c r="F26" s="2"/>
      <c r="G26" s="2"/>
      <c r="H26" s="2"/>
      <c r="I26" s="2"/>
    </row>
    <row r="27" spans="1:9" x14ac:dyDescent="0.3">
      <c r="A27" s="37" t="s">
        <v>42</v>
      </c>
      <c r="B27" s="37"/>
      <c r="C27" s="59">
        <v>34</v>
      </c>
      <c r="D27" s="2"/>
      <c r="E27" s="2"/>
      <c r="F27" s="2"/>
      <c r="G27" s="2"/>
      <c r="H27" s="2"/>
      <c r="I27" s="2"/>
    </row>
    <row r="28" spans="1:9" x14ac:dyDescent="0.3">
      <c r="A28" s="37" t="s">
        <v>43</v>
      </c>
      <c r="B28" s="37"/>
      <c r="C28" s="59">
        <v>34</v>
      </c>
      <c r="D28" s="2"/>
      <c r="E28" s="2"/>
      <c r="F28" s="2"/>
      <c r="G28" s="2"/>
      <c r="H28" s="2"/>
      <c r="I28" s="2"/>
    </row>
    <row r="29" spans="1:9" x14ac:dyDescent="0.3">
      <c r="A29" s="34" t="s">
        <v>44</v>
      </c>
      <c r="B29" s="34"/>
      <c r="C29" s="59"/>
      <c r="D29" s="2"/>
      <c r="E29" s="2"/>
      <c r="F29" s="2"/>
      <c r="G29" s="2"/>
      <c r="H29" s="2"/>
      <c r="I29" s="2"/>
    </row>
    <row r="30" spans="1:9" x14ac:dyDescent="0.3">
      <c r="A30" s="37" t="s">
        <v>45</v>
      </c>
      <c r="B30" s="37"/>
      <c r="C30" s="59">
        <v>29</v>
      </c>
      <c r="D30" s="2"/>
      <c r="E30" s="2"/>
      <c r="F30" s="2"/>
      <c r="G30" s="2"/>
      <c r="H30" s="2"/>
      <c r="I30" s="2"/>
    </row>
    <row r="31" spans="1:9" x14ac:dyDescent="0.3">
      <c r="A31" s="37" t="s">
        <v>57</v>
      </c>
      <c r="B31" s="37"/>
      <c r="C31" s="59">
        <v>125</v>
      </c>
      <c r="D31" s="2"/>
      <c r="E31" s="2"/>
      <c r="F31" s="2"/>
      <c r="G31" s="2"/>
      <c r="H31" s="2"/>
      <c r="I31" s="2"/>
    </row>
    <row r="32" spans="1:9" x14ac:dyDescent="0.3">
      <c r="A32" s="37" t="s">
        <v>46</v>
      </c>
      <c r="B32" s="37"/>
      <c r="C32" s="59">
        <v>175</v>
      </c>
      <c r="D32" s="2"/>
      <c r="E32" s="2"/>
      <c r="F32" s="2"/>
      <c r="G32" s="2"/>
      <c r="H32" s="2"/>
      <c r="I32" s="2"/>
    </row>
    <row r="33" spans="1:9" x14ac:dyDescent="0.3">
      <c r="A33" s="37" t="s">
        <v>47</v>
      </c>
      <c r="B33" s="37"/>
      <c r="C33" s="62">
        <v>250</v>
      </c>
      <c r="D33" s="2"/>
      <c r="E33" s="2"/>
      <c r="F33" s="2"/>
      <c r="G33" s="2"/>
      <c r="H33" s="2"/>
      <c r="I33" s="2"/>
    </row>
    <row r="34" spans="1:9" x14ac:dyDescent="0.3">
      <c r="A34" s="37" t="s">
        <v>48</v>
      </c>
      <c r="B34" s="37"/>
      <c r="C34" s="62">
        <v>324</v>
      </c>
      <c r="D34" s="2"/>
      <c r="E34" s="2"/>
      <c r="F34" s="2"/>
      <c r="G34" s="2"/>
      <c r="H34" s="2"/>
      <c r="I34" s="2"/>
    </row>
    <row r="35" spans="1:9" x14ac:dyDescent="0.3">
      <c r="A35" s="37" t="s">
        <v>49</v>
      </c>
      <c r="B35" s="37"/>
      <c r="C35" s="62">
        <v>473</v>
      </c>
      <c r="D35" s="2"/>
      <c r="E35" s="2"/>
      <c r="F35" s="2"/>
      <c r="G35" s="2"/>
      <c r="H35" s="2"/>
      <c r="I35" s="2"/>
    </row>
    <row r="36" spans="1:9" x14ac:dyDescent="0.3">
      <c r="A36" s="37" t="s">
        <v>50</v>
      </c>
      <c r="B36" s="37"/>
      <c r="C36" s="62">
        <v>613</v>
      </c>
      <c r="D36" s="2"/>
      <c r="E36" s="2"/>
      <c r="F36" s="2"/>
      <c r="G36" s="2"/>
      <c r="H36" s="2"/>
      <c r="I36" s="2"/>
    </row>
    <row r="37" spans="1:9" x14ac:dyDescent="0.3">
      <c r="A37" s="37" t="s">
        <v>51</v>
      </c>
      <c r="B37" s="37"/>
      <c r="C37" s="62">
        <v>840</v>
      </c>
      <c r="D37" s="2"/>
      <c r="E37" s="2"/>
      <c r="F37" s="2"/>
      <c r="G37" s="2"/>
      <c r="H37" s="2"/>
      <c r="I37" s="2"/>
    </row>
    <row r="38" spans="1:9" x14ac:dyDescent="0.3">
      <c r="A38" s="37" t="s">
        <v>52</v>
      </c>
      <c r="B38" s="37"/>
      <c r="C38" s="62">
        <v>980</v>
      </c>
      <c r="D38" s="63"/>
      <c r="E38" s="2"/>
      <c r="F38" s="2"/>
      <c r="G38" s="2"/>
      <c r="H38" s="2"/>
      <c r="I38" s="2"/>
    </row>
    <row r="39" spans="1:9" x14ac:dyDescent="0.3">
      <c r="A39" s="64" t="s">
        <v>89</v>
      </c>
      <c r="B39" s="64">
        <v>2.25</v>
      </c>
      <c r="C39" s="59"/>
      <c r="D39" s="63"/>
      <c r="E39" s="2"/>
      <c r="F39" s="2"/>
      <c r="G39" s="2"/>
      <c r="H39" s="2"/>
      <c r="I39" s="2"/>
    </row>
    <row r="40" spans="1:9" x14ac:dyDescent="0.3">
      <c r="A40" s="37" t="s">
        <v>53</v>
      </c>
      <c r="B40" s="37"/>
      <c r="C40" s="59">
        <f>C34*$B$39</f>
        <v>729</v>
      </c>
      <c r="D40" s="2" t="s">
        <v>41</v>
      </c>
      <c r="E40" s="2"/>
      <c r="F40" s="2"/>
      <c r="G40" s="2"/>
      <c r="H40" s="2"/>
      <c r="I40" s="2"/>
    </row>
    <row r="41" spans="1:9" x14ac:dyDescent="0.3">
      <c r="A41" s="37" t="s">
        <v>55</v>
      </c>
      <c r="B41" s="37"/>
      <c r="C41" s="59">
        <f>C36*$B$39</f>
        <v>1379.25</v>
      </c>
      <c r="D41" s="2" t="s">
        <v>41</v>
      </c>
      <c r="E41" s="2"/>
      <c r="F41" s="2"/>
      <c r="G41" s="2"/>
      <c r="H41" s="2"/>
      <c r="I41" s="2"/>
    </row>
    <row r="42" spans="1:9" x14ac:dyDescent="0.3">
      <c r="A42" s="37" t="s">
        <v>56</v>
      </c>
      <c r="B42" s="37"/>
      <c r="C42" s="59">
        <f>C37*$B$39</f>
        <v>1890</v>
      </c>
      <c r="D42" s="2" t="s">
        <v>41</v>
      </c>
      <c r="E42" s="2"/>
      <c r="F42" s="2"/>
      <c r="G42" s="2"/>
      <c r="H42" s="2"/>
      <c r="I42" s="2"/>
    </row>
    <row r="43" spans="1:9" x14ac:dyDescent="0.3">
      <c r="A43" s="64" t="s">
        <v>90</v>
      </c>
      <c r="B43" s="64">
        <v>3</v>
      </c>
      <c r="C43" s="59"/>
      <c r="D43" s="2"/>
      <c r="E43" s="2"/>
      <c r="F43" s="2"/>
      <c r="G43" s="2"/>
      <c r="H43" s="2"/>
      <c r="I43" s="2"/>
    </row>
    <row r="44" spans="1:9" x14ac:dyDescent="0.3">
      <c r="A44" s="37" t="s">
        <v>53</v>
      </c>
      <c r="B44" s="37"/>
      <c r="C44" s="65">
        <f>C34*$B$43</f>
        <v>972</v>
      </c>
      <c r="D44" s="2" t="s">
        <v>41</v>
      </c>
      <c r="E44" s="2"/>
      <c r="F44" s="2"/>
      <c r="G44" s="2"/>
      <c r="H44" s="2"/>
      <c r="I44" s="2"/>
    </row>
    <row r="45" spans="1:9" x14ac:dyDescent="0.3">
      <c r="A45" s="37" t="s">
        <v>54</v>
      </c>
      <c r="B45" s="37"/>
      <c r="C45" s="65">
        <f t="shared" ref="C45:C47" si="0">C35*$B$43</f>
        <v>1419</v>
      </c>
      <c r="D45" s="2" t="s">
        <v>41</v>
      </c>
      <c r="E45" s="2"/>
      <c r="F45" s="2"/>
      <c r="G45" s="2"/>
      <c r="H45" s="2"/>
      <c r="I45" s="2"/>
    </row>
    <row r="46" spans="1:9" x14ac:dyDescent="0.3">
      <c r="A46" s="37" t="s">
        <v>55</v>
      </c>
      <c r="B46" s="37"/>
      <c r="C46" s="65">
        <f t="shared" si="0"/>
        <v>1839</v>
      </c>
      <c r="D46" s="2" t="s">
        <v>41</v>
      </c>
      <c r="E46" s="2"/>
      <c r="F46" s="2"/>
      <c r="G46" s="2"/>
      <c r="H46" s="2"/>
      <c r="I46" s="2"/>
    </row>
    <row r="47" spans="1:9" x14ac:dyDescent="0.3">
      <c r="A47" s="37" t="s">
        <v>56</v>
      </c>
      <c r="B47" s="37"/>
      <c r="C47" s="65">
        <f t="shared" si="0"/>
        <v>2520</v>
      </c>
      <c r="D47" s="2" t="s">
        <v>41</v>
      </c>
      <c r="E47" s="2"/>
      <c r="F47" s="2"/>
      <c r="G47" s="2"/>
      <c r="H47" s="2"/>
      <c r="I47" s="2"/>
    </row>
    <row r="48" spans="1:9" x14ac:dyDescent="0.3">
      <c r="A48" s="64" t="s">
        <v>91</v>
      </c>
      <c r="B48" s="64">
        <v>4</v>
      </c>
      <c r="C48" s="59"/>
      <c r="D48" s="2"/>
      <c r="E48" s="2"/>
      <c r="F48" s="2"/>
      <c r="G48" s="2"/>
      <c r="H48" s="2"/>
      <c r="I48" s="2"/>
    </row>
    <row r="49" spans="1:10" x14ac:dyDescent="0.3">
      <c r="A49" s="37" t="s">
        <v>54</v>
      </c>
      <c r="B49" s="37"/>
      <c r="C49" s="65">
        <f t="shared" ref="C49:C51" si="1">C35*$B$48</f>
        <v>1892</v>
      </c>
      <c r="D49" s="2" t="s">
        <v>41</v>
      </c>
      <c r="E49" s="2"/>
      <c r="F49" s="2"/>
      <c r="G49" s="2"/>
      <c r="H49" s="2"/>
      <c r="I49" s="2"/>
    </row>
    <row r="50" spans="1:10" x14ac:dyDescent="0.3">
      <c r="A50" s="37" t="s">
        <v>55</v>
      </c>
      <c r="B50" s="37"/>
      <c r="C50" s="65">
        <f t="shared" si="1"/>
        <v>2452</v>
      </c>
      <c r="D50" s="2" t="s">
        <v>41</v>
      </c>
      <c r="E50" s="2"/>
      <c r="F50" s="2"/>
      <c r="G50" s="2"/>
      <c r="H50" s="2"/>
      <c r="I50" s="2"/>
    </row>
    <row r="51" spans="1:10" x14ac:dyDescent="0.3">
      <c r="A51" s="37" t="s">
        <v>56</v>
      </c>
      <c r="B51" s="37"/>
      <c r="C51" s="65">
        <f t="shared" si="1"/>
        <v>3360</v>
      </c>
      <c r="D51" s="2" t="s">
        <v>41</v>
      </c>
      <c r="E51" s="2"/>
      <c r="F51" s="2"/>
      <c r="G51" s="2"/>
      <c r="H51" s="2"/>
      <c r="I51" s="2"/>
    </row>
    <row r="52" spans="1:10" x14ac:dyDescent="0.3">
      <c r="A52" s="64" t="s">
        <v>92</v>
      </c>
      <c r="B52" s="64">
        <v>5</v>
      </c>
      <c r="C52" s="59"/>
      <c r="D52" s="2"/>
      <c r="E52" s="2"/>
      <c r="F52" s="2"/>
      <c r="G52" s="2"/>
      <c r="H52" s="2"/>
      <c r="I52" s="2"/>
    </row>
    <row r="53" spans="1:10" x14ac:dyDescent="0.3">
      <c r="A53" s="37" t="s">
        <v>55</v>
      </c>
      <c r="B53" s="37"/>
      <c r="C53" s="65">
        <f>C36*$B$52</f>
        <v>3065</v>
      </c>
      <c r="D53" s="2" t="s">
        <v>41</v>
      </c>
      <c r="E53" s="2"/>
      <c r="F53" s="2"/>
      <c r="G53" s="2"/>
      <c r="H53" s="2"/>
      <c r="I53" s="2"/>
    </row>
    <row r="54" spans="1:10" x14ac:dyDescent="0.3">
      <c r="A54" s="37" t="s">
        <v>56</v>
      </c>
      <c r="B54" s="37"/>
      <c r="C54" s="65">
        <f>C37*$B$52</f>
        <v>4200</v>
      </c>
      <c r="D54" s="2" t="s">
        <v>41</v>
      </c>
      <c r="E54" s="2"/>
      <c r="F54" s="2"/>
      <c r="G54" s="2"/>
      <c r="H54" s="2"/>
      <c r="I54" s="2"/>
    </row>
    <row r="55" spans="1:10" x14ac:dyDescent="0.3">
      <c r="C55" s="123" t="s">
        <v>93</v>
      </c>
      <c r="D55" s="123"/>
    </row>
    <row r="56" spans="1:10" x14ac:dyDescent="0.3">
      <c r="C56" t="s">
        <v>94</v>
      </c>
    </row>
    <row r="58" spans="1:10" x14ac:dyDescent="0.3">
      <c r="A58" s="1" t="s">
        <v>95</v>
      </c>
      <c r="B58" s="1"/>
      <c r="C58" s="66" t="s">
        <v>58</v>
      </c>
      <c r="D58" s="66" t="s">
        <v>59</v>
      </c>
      <c r="G58" s="124" t="s">
        <v>60</v>
      </c>
      <c r="H58" s="124"/>
    </row>
    <row r="59" spans="1:10" x14ac:dyDescent="0.3">
      <c r="A59" s="30" t="s">
        <v>61</v>
      </c>
      <c r="B59" s="30"/>
      <c r="C59" s="67">
        <v>128.24</v>
      </c>
      <c r="D59" s="68">
        <f>C59/2000</f>
        <v>6.412000000000001E-2</v>
      </c>
      <c r="G59" t="s">
        <v>62</v>
      </c>
      <c r="H59" s="69">
        <v>1.7500000000000002E-2</v>
      </c>
    </row>
    <row r="60" spans="1:10" x14ac:dyDescent="0.3">
      <c r="A60" s="30" t="s">
        <v>63</v>
      </c>
      <c r="B60" s="30"/>
      <c r="C60" s="70">
        <v>134.57</v>
      </c>
      <c r="D60" s="71">
        <f>C60/2000</f>
        <v>6.7284999999999998E-2</v>
      </c>
      <c r="G60" t="s">
        <v>64</v>
      </c>
      <c r="H60" s="72">
        <f>0.0051</f>
        <v>5.1000000000000004E-3</v>
      </c>
    </row>
    <row r="61" spans="1:10" x14ac:dyDescent="0.3">
      <c r="A61" s="37" t="s">
        <v>6</v>
      </c>
      <c r="B61" s="37"/>
      <c r="C61" s="73">
        <f>C60-C59</f>
        <v>6.3299999999999841</v>
      </c>
      <c r="D61" s="74">
        <f>D60-D59</f>
        <v>3.1649999999999873E-3</v>
      </c>
      <c r="E61" s="36">
        <f>C61/C59</f>
        <v>4.9360573923892571E-2</v>
      </c>
      <c r="G61" t="s">
        <v>65</v>
      </c>
      <c r="H61" s="75"/>
    </row>
    <row r="62" spans="1:10" x14ac:dyDescent="0.3">
      <c r="D62" s="76"/>
      <c r="G62" t="s">
        <v>66</v>
      </c>
      <c r="H62" s="35">
        <f>SUM(H59:H61)</f>
        <v>2.2600000000000002E-2</v>
      </c>
      <c r="J62" s="77"/>
    </row>
    <row r="63" spans="1:10" x14ac:dyDescent="0.3">
      <c r="C63" s="78" t="s">
        <v>96</v>
      </c>
    </row>
    <row r="64" spans="1:10" x14ac:dyDescent="0.3">
      <c r="A64" t="s">
        <v>67</v>
      </c>
      <c r="C64" s="3">
        <f>C61</f>
        <v>6.3299999999999841</v>
      </c>
      <c r="D64" s="76"/>
      <c r="G64" t="s">
        <v>68</v>
      </c>
      <c r="H64" s="79">
        <f>1-H62</f>
        <v>0.97740000000000005</v>
      </c>
    </row>
    <row r="65" spans="1:5" x14ac:dyDescent="0.3">
      <c r="A65" t="s">
        <v>69</v>
      </c>
      <c r="C65" s="3">
        <f>C64/$H$64</f>
        <v>6.4763658686310457</v>
      </c>
      <c r="D65" s="76"/>
    </row>
    <row r="66" spans="1:5" x14ac:dyDescent="0.3">
      <c r="A66" t="s">
        <v>70</v>
      </c>
      <c r="C66" s="80">
        <v>4251.4799999999996</v>
      </c>
      <c r="D66" s="3"/>
      <c r="E66" s="81"/>
    </row>
    <row r="67" spans="1:5" x14ac:dyDescent="0.3">
      <c r="A67" s="34" t="s">
        <v>97</v>
      </c>
      <c r="B67" s="34"/>
      <c r="C67" s="82">
        <f>C65*C66</f>
        <v>27534.139963167516</v>
      </c>
      <c r="E67" s="81"/>
    </row>
    <row r="70" spans="1:5" ht="15" thickBot="1" x14ac:dyDescent="0.35"/>
    <row r="71" spans="1:5" x14ac:dyDescent="0.3">
      <c r="A71" s="33" t="s">
        <v>71</v>
      </c>
      <c r="B71" s="83"/>
      <c r="C71" s="84" t="s">
        <v>72</v>
      </c>
      <c r="E71" s="3"/>
    </row>
    <row r="72" spans="1:5" x14ac:dyDescent="0.3">
      <c r="A72" s="32" t="s">
        <v>75</v>
      </c>
      <c r="C72" s="85">
        <f>'Staff Price Out'!Q35</f>
        <v>27951.069592501273</v>
      </c>
    </row>
    <row r="73" spans="1:5" x14ac:dyDescent="0.3">
      <c r="A73" s="32" t="s">
        <v>73</v>
      </c>
      <c r="C73" s="85">
        <f>C72-C67</f>
        <v>416.92962933375748</v>
      </c>
      <c r="D73" s="86" t="s">
        <v>83</v>
      </c>
    </row>
    <row r="74" spans="1:5" ht="15" thickBot="1" x14ac:dyDescent="0.35">
      <c r="A74" s="31"/>
      <c r="B74" s="87"/>
      <c r="C74" s="88"/>
    </row>
    <row r="75" spans="1:5" x14ac:dyDescent="0.3">
      <c r="B75" s="34"/>
      <c r="C75" s="89"/>
    </row>
  </sheetData>
  <mergeCells count="4">
    <mergeCell ref="A5:I5"/>
    <mergeCell ref="A15:C15"/>
    <mergeCell ref="C55:D55"/>
    <mergeCell ref="G58:H58"/>
  </mergeCells>
  <conditionalFormatting sqref="C73">
    <cfRule type="cellIs" dxfId="1" priority="1" operator="lessThan">
      <formula>-10</formula>
    </cfRule>
    <cfRule type="cellIs" dxfId="0" priority="2" operator="greaterThan">
      <formula>10</formula>
    </cfRule>
  </conditionalFormatting>
  <pageMargins left="0.7" right="0.7" top="0.75" bottom="0.75" header="0.3" footer="0.3"/>
  <pageSetup scale="62" orientation="portrait" r:id="rId1"/>
  <headerFooter>
    <oddFooter>&amp;L&amp;F - &amp;A&amp;R&amp;P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46"/>
  <sheetViews>
    <sheetView tabSelected="1" topLeftCell="B7" workbookViewId="0">
      <pane xSplit="2" topLeftCell="D1" activePane="topRight" state="frozen"/>
      <selection activeCell="B1" sqref="B1"/>
      <selection pane="topRight" activeCell="C1" sqref="C1:D1048576"/>
    </sheetView>
  </sheetViews>
  <sheetFormatPr defaultRowHeight="14.4" x14ac:dyDescent="0.3"/>
  <cols>
    <col min="1" max="1" width="0" hidden="1" customWidth="1"/>
    <col min="2" max="2" width="11.109375" customWidth="1"/>
    <col min="3" max="4" width="20.88671875" customWidth="1"/>
    <col min="5" max="5" width="9.5546875" customWidth="1"/>
    <col min="6" max="6" width="13.77734375" style="4" customWidth="1"/>
    <col min="7" max="7" width="12.44140625" customWidth="1"/>
    <col min="8" max="8" width="14.44140625" customWidth="1"/>
    <col min="9" max="9" width="13.5546875" customWidth="1"/>
    <col min="10" max="10" width="13.44140625" customWidth="1"/>
    <col min="11" max="11" width="12.88671875" customWidth="1"/>
    <col min="12" max="13" width="10.6640625" customWidth="1"/>
    <col min="14" max="14" width="11" bestFit="1" customWidth="1"/>
    <col min="15" max="15" width="17.88671875" customWidth="1"/>
    <col min="16" max="16" width="15.88671875" customWidth="1"/>
    <col min="17" max="17" width="16.44140625" customWidth="1"/>
    <col min="18" max="18" width="13.44140625" bestFit="1" customWidth="1"/>
  </cols>
  <sheetData>
    <row r="1" spans="1:18" ht="44.25" customHeight="1" x14ac:dyDescent="0.3">
      <c r="A1" s="1"/>
      <c r="B1" s="98" t="s">
        <v>100</v>
      </c>
      <c r="C1" s="99" t="s">
        <v>82</v>
      </c>
      <c r="D1" s="9" t="s">
        <v>0</v>
      </c>
      <c r="E1" s="9" t="s">
        <v>1</v>
      </c>
      <c r="F1" s="100" t="s">
        <v>2</v>
      </c>
      <c r="G1" s="101" t="s">
        <v>3</v>
      </c>
      <c r="H1" s="9" t="s">
        <v>4</v>
      </c>
      <c r="I1" s="102" t="s">
        <v>5</v>
      </c>
      <c r="J1" s="103" t="s">
        <v>6</v>
      </c>
      <c r="K1" s="9" t="s">
        <v>7</v>
      </c>
      <c r="L1" s="9" t="s">
        <v>8</v>
      </c>
      <c r="M1" s="9" t="s">
        <v>98</v>
      </c>
      <c r="N1" s="9" t="s">
        <v>99</v>
      </c>
      <c r="O1" s="9" t="s">
        <v>9</v>
      </c>
      <c r="P1" s="9" t="s">
        <v>10</v>
      </c>
      <c r="Q1" s="9" t="s">
        <v>11</v>
      </c>
      <c r="R1" s="29"/>
    </row>
    <row r="2" spans="1:18" x14ac:dyDescent="0.3">
      <c r="A2" s="125" t="s">
        <v>12</v>
      </c>
      <c r="B2" s="94">
        <v>22</v>
      </c>
      <c r="C2" t="s">
        <v>101</v>
      </c>
      <c r="D2" s="25">
        <v>32.490299999999998</v>
      </c>
      <c r="E2" s="7">
        <f>References!C11</f>
        <v>4.333333333333333</v>
      </c>
      <c r="F2" s="10">
        <f>D2*E2</f>
        <v>140.79129999999998</v>
      </c>
      <c r="G2" s="16">
        <f>References!C18</f>
        <v>34</v>
      </c>
      <c r="H2" s="8">
        <f>G2*F2</f>
        <v>4786.904199999999</v>
      </c>
      <c r="I2" s="28">
        <f t="shared" ref="I2:I13" si="0">H2*D$40</f>
        <v>4484.0530702286633</v>
      </c>
      <c r="J2" s="12">
        <f>I2*References!D$61</f>
        <v>14.192027967273662</v>
      </c>
      <c r="K2" s="12">
        <f>J2/References!H$64</f>
        <v>14.520184128579558</v>
      </c>
      <c r="L2" s="12">
        <f>K2/F2*E2+0.02</f>
        <v>0.46690828119714378</v>
      </c>
      <c r="M2" s="110">
        <v>20.68</v>
      </c>
      <c r="N2" s="93">
        <f>M2+L2</f>
        <v>21.146908281197142</v>
      </c>
      <c r="O2" s="12">
        <f>M2*D2</f>
        <v>671.89940399999989</v>
      </c>
      <c r="P2" s="12">
        <f>N2*D2</f>
        <v>687.06939412857946</v>
      </c>
      <c r="Q2" s="12">
        <f>P2-O2</f>
        <v>15.16999012857957</v>
      </c>
    </row>
    <row r="3" spans="1:18" x14ac:dyDescent="0.3">
      <c r="A3" s="126"/>
      <c r="B3" s="94">
        <v>22</v>
      </c>
      <c r="C3" t="s">
        <v>102</v>
      </c>
      <c r="D3" s="25">
        <v>56.137</v>
      </c>
      <c r="E3" s="7">
        <f>References!C11</f>
        <v>4.333333333333333</v>
      </c>
      <c r="F3" s="10">
        <f t="shared" ref="F3:F13" si="1">D3*E3</f>
        <v>243.26033333333331</v>
      </c>
      <c r="G3" s="16">
        <f>References!C19</f>
        <v>51</v>
      </c>
      <c r="H3" s="8">
        <f t="shared" ref="H3:H13" si="2">G3*F3</f>
        <v>12406.276999999998</v>
      </c>
      <c r="I3" s="28">
        <f t="shared" si="0"/>
        <v>11621.374096426925</v>
      </c>
      <c r="J3" s="12">
        <f>I3*References!D$61</f>
        <v>36.781649015191071</v>
      </c>
      <c r="K3" s="12">
        <f>J3/References!H$64</f>
        <v>37.63213527234609</v>
      </c>
      <c r="L3" s="12">
        <f t="shared" ref="L3:L13" si="3">K3/F3*E3+0.02</f>
        <v>0.69036242179571561</v>
      </c>
      <c r="M3" s="110">
        <v>30.36</v>
      </c>
      <c r="N3" s="93">
        <f t="shared" ref="N3:N13" si="4">M3+L3</f>
        <v>31.050362421795715</v>
      </c>
      <c r="O3" s="12">
        <f t="shared" ref="O3:O13" si="5">M3*D3</f>
        <v>1704.3193200000001</v>
      </c>
      <c r="P3" s="12">
        <f t="shared" ref="P3:P13" si="6">N3*D3</f>
        <v>1743.0741952723461</v>
      </c>
      <c r="Q3" s="12">
        <f t="shared" ref="Q3:Q13" si="7">P3-O3</f>
        <v>38.754875272345998</v>
      </c>
    </row>
    <row r="4" spans="1:18" x14ac:dyDescent="0.3">
      <c r="A4" s="126"/>
      <c r="B4" s="94">
        <v>22</v>
      </c>
      <c r="C4" t="s">
        <v>103</v>
      </c>
      <c r="D4" s="25">
        <v>93.2042</v>
      </c>
      <c r="E4" s="7">
        <f>References!C12</f>
        <v>2.1666666666666665</v>
      </c>
      <c r="F4" s="10">
        <f t="shared" si="1"/>
        <v>201.94243333333333</v>
      </c>
      <c r="G4" s="16">
        <f>References!C18</f>
        <v>34</v>
      </c>
      <c r="H4" s="8">
        <f t="shared" si="2"/>
        <v>6866.0427333333328</v>
      </c>
      <c r="I4" s="28">
        <f t="shared" si="0"/>
        <v>6431.6515878309283</v>
      </c>
      <c r="J4" s="12">
        <f>I4*References!D$61</f>
        <v>20.356177275484807</v>
      </c>
      <c r="K4" s="12">
        <f>J4/References!H$64</f>
        <v>20.826864411177414</v>
      </c>
      <c r="L4" s="12">
        <f t="shared" si="3"/>
        <v>0.2434541405985719</v>
      </c>
      <c r="M4" s="110">
        <v>11.85</v>
      </c>
      <c r="N4" s="93">
        <f t="shared" si="4"/>
        <v>12.093454140598572</v>
      </c>
      <c r="O4" s="12">
        <f t="shared" si="5"/>
        <v>1104.4697699999999</v>
      </c>
      <c r="P4" s="12">
        <f t="shared" si="6"/>
        <v>1127.1607184111774</v>
      </c>
      <c r="Q4" s="12">
        <f t="shared" si="7"/>
        <v>22.690948411177487</v>
      </c>
    </row>
    <row r="5" spans="1:18" x14ac:dyDescent="0.3">
      <c r="A5" s="126"/>
      <c r="B5" s="94">
        <v>22</v>
      </c>
      <c r="C5" t="s">
        <v>104</v>
      </c>
      <c r="D5" s="25">
        <v>1</v>
      </c>
      <c r="E5" s="7">
        <f>References!C12</f>
        <v>2.1666666666666665</v>
      </c>
      <c r="F5" s="10">
        <f t="shared" si="1"/>
        <v>2.1666666666666665</v>
      </c>
      <c r="G5" s="16">
        <f>References!C19</f>
        <v>51</v>
      </c>
      <c r="H5" s="8">
        <f t="shared" si="2"/>
        <v>110.49999999999999</v>
      </c>
      <c r="I5" s="28">
        <f t="shared" si="0"/>
        <v>103.50904124220145</v>
      </c>
      <c r="J5" s="12">
        <f>I5*References!D$61</f>
        <v>0.32760611553156627</v>
      </c>
      <c r="K5" s="12">
        <f>J5/References!H$64</f>
        <v>0.33518121089785785</v>
      </c>
      <c r="L5" s="12">
        <f t="shared" si="3"/>
        <v>0.35518121089785792</v>
      </c>
      <c r="M5" s="110">
        <v>20.14</v>
      </c>
      <c r="N5" s="93">
        <f t="shared" si="4"/>
        <v>20.495181210897858</v>
      </c>
      <c r="O5" s="12">
        <f t="shared" si="5"/>
        <v>20.14</v>
      </c>
      <c r="P5" s="12">
        <f t="shared" si="6"/>
        <v>20.495181210897858</v>
      </c>
      <c r="Q5" s="12">
        <f t="shared" si="7"/>
        <v>0.35518121089785737</v>
      </c>
    </row>
    <row r="6" spans="1:18" x14ac:dyDescent="0.3">
      <c r="A6" s="126"/>
      <c r="B6" s="94">
        <v>22</v>
      </c>
      <c r="C6" t="s">
        <v>105</v>
      </c>
      <c r="D6" s="25">
        <v>145.6781</v>
      </c>
      <c r="E6" s="7">
        <f>References!C13</f>
        <v>1</v>
      </c>
      <c r="F6" s="10">
        <f t="shared" si="1"/>
        <v>145.6781</v>
      </c>
      <c r="G6" s="16">
        <f>References!C18</f>
        <v>34</v>
      </c>
      <c r="H6" s="8">
        <f t="shared" si="2"/>
        <v>4953.0554000000002</v>
      </c>
      <c r="I6" s="28">
        <f t="shared" si="0"/>
        <v>4639.6924495340154</v>
      </c>
      <c r="J6" s="12">
        <f>I6*References!D$61</f>
        <v>14.684626602775099</v>
      </c>
      <c r="K6" s="12">
        <f>J6/References!H$64</f>
        <v>15.024172910553609</v>
      </c>
      <c r="L6" s="12">
        <f t="shared" si="3"/>
        <v>0.12313268027626396</v>
      </c>
      <c r="M6" s="110">
        <v>7.27</v>
      </c>
      <c r="N6" s="93">
        <f t="shared" si="4"/>
        <v>7.3931326802762634</v>
      </c>
      <c r="O6" s="12">
        <f t="shared" si="5"/>
        <v>1059.0797869999999</v>
      </c>
      <c r="P6" s="12">
        <f t="shared" si="6"/>
        <v>1077.0175219105536</v>
      </c>
      <c r="Q6" s="12">
        <f t="shared" si="7"/>
        <v>17.937734910553672</v>
      </c>
    </row>
    <row r="7" spans="1:18" x14ac:dyDescent="0.3">
      <c r="A7" s="126"/>
      <c r="B7" s="94">
        <v>22</v>
      </c>
      <c r="C7" t="s">
        <v>106</v>
      </c>
      <c r="D7" s="25">
        <v>1</v>
      </c>
      <c r="E7" s="7">
        <f>References!C11</f>
        <v>4.333333333333333</v>
      </c>
      <c r="F7" s="10">
        <f t="shared" si="1"/>
        <v>4.333333333333333</v>
      </c>
      <c r="G7" s="16">
        <f>References!C17</f>
        <v>20</v>
      </c>
      <c r="H7" s="8">
        <f t="shared" si="2"/>
        <v>86.666666666666657</v>
      </c>
      <c r="I7" s="28">
        <f t="shared" si="0"/>
        <v>81.183561758589377</v>
      </c>
      <c r="J7" s="12">
        <f>I7*References!D$61</f>
        <v>0.25694597296593435</v>
      </c>
      <c r="K7" s="12">
        <f>J7/References!H$64</f>
        <v>0.26288722423361399</v>
      </c>
      <c r="L7" s="12">
        <f t="shared" si="3"/>
        <v>0.28288722423361401</v>
      </c>
      <c r="M7" s="110">
        <v>5.95</v>
      </c>
      <c r="N7" s="93">
        <f t="shared" si="4"/>
        <v>6.2328872242336146</v>
      </c>
      <c r="O7" s="12">
        <f t="shared" si="5"/>
        <v>5.95</v>
      </c>
      <c r="P7" s="12">
        <f t="shared" si="6"/>
        <v>6.2328872242336146</v>
      </c>
      <c r="Q7" s="12">
        <f t="shared" si="7"/>
        <v>0.28288722423361445</v>
      </c>
    </row>
    <row r="8" spans="1:18" x14ac:dyDescent="0.3">
      <c r="A8" s="126"/>
      <c r="B8" s="94">
        <v>22</v>
      </c>
      <c r="C8" t="s">
        <v>107</v>
      </c>
      <c r="D8" s="25">
        <v>11668.201300000001</v>
      </c>
      <c r="E8" s="7">
        <f>References!C11</f>
        <v>4.333333333333333</v>
      </c>
      <c r="F8" s="10">
        <f t="shared" si="1"/>
        <v>50562.205633333331</v>
      </c>
      <c r="G8" s="16">
        <f>References!C25</f>
        <v>47</v>
      </c>
      <c r="H8" s="8">
        <f t="shared" si="2"/>
        <v>2376423.6647666665</v>
      </c>
      <c r="I8" s="28">
        <f t="shared" si="0"/>
        <v>2226075.4309979766</v>
      </c>
      <c r="J8" s="12">
        <f>I8*References!D$61</f>
        <v>7045.5287391085676</v>
      </c>
      <c r="K8" s="12">
        <f>J8/References!H$64</f>
        <v>7208.4394711567093</v>
      </c>
      <c r="L8" s="12">
        <f t="shared" si="3"/>
        <v>0.63778497694899294</v>
      </c>
      <c r="M8" s="110">
        <v>29.7</v>
      </c>
      <c r="N8" s="93">
        <f t="shared" si="4"/>
        <v>30.337784976948992</v>
      </c>
      <c r="O8" s="12">
        <f t="shared" si="5"/>
        <v>346545.57861000003</v>
      </c>
      <c r="P8" s="12">
        <f t="shared" si="6"/>
        <v>353987.38210715674</v>
      </c>
      <c r="Q8" s="12">
        <f t="shared" si="7"/>
        <v>7441.8034971567104</v>
      </c>
    </row>
    <row r="9" spans="1:18" x14ac:dyDescent="0.3">
      <c r="A9" s="126"/>
      <c r="B9" s="94">
        <v>22</v>
      </c>
      <c r="C9" t="s">
        <v>108</v>
      </c>
      <c r="D9" s="25">
        <v>830.59820000000002</v>
      </c>
      <c r="E9" s="7">
        <f>References!C11</f>
        <v>4.333333333333333</v>
      </c>
      <c r="F9" s="10">
        <f t="shared" si="1"/>
        <v>3599.2588666666666</v>
      </c>
      <c r="G9" s="16">
        <f>References!C25</f>
        <v>47</v>
      </c>
      <c r="H9" s="8">
        <f t="shared" si="2"/>
        <v>169165.16673333332</v>
      </c>
      <c r="I9" s="28">
        <f t="shared" si="0"/>
        <v>158462.66262574194</v>
      </c>
      <c r="J9" s="12">
        <f>I9*References!D$61</f>
        <v>501.53432721047125</v>
      </c>
      <c r="K9" s="12">
        <f>J9/References!H$64</f>
        <v>513.13108984087501</v>
      </c>
      <c r="L9" s="12">
        <f t="shared" si="3"/>
        <v>0.63778497694899294</v>
      </c>
      <c r="M9" s="110">
        <v>55.33</v>
      </c>
      <c r="N9" s="93">
        <f t="shared" si="4"/>
        <v>55.967784976948991</v>
      </c>
      <c r="O9" s="12">
        <f t="shared" si="5"/>
        <v>45956.998405999999</v>
      </c>
      <c r="P9" s="12">
        <f t="shared" si="6"/>
        <v>46486.741459840872</v>
      </c>
      <c r="Q9" s="12">
        <f t="shared" si="7"/>
        <v>529.74305384087347</v>
      </c>
    </row>
    <row r="10" spans="1:18" x14ac:dyDescent="0.3">
      <c r="A10" s="126"/>
      <c r="B10" s="94">
        <v>22</v>
      </c>
      <c r="C10" t="s">
        <v>109</v>
      </c>
      <c r="D10" s="25">
        <v>13000.8477</v>
      </c>
      <c r="E10" s="7">
        <f>References!C12</f>
        <v>2.1666666666666665</v>
      </c>
      <c r="F10" s="10">
        <f t="shared" si="1"/>
        <v>28168.503349999999</v>
      </c>
      <c r="G10" s="16">
        <f>References!C25</f>
        <v>47</v>
      </c>
      <c r="H10" s="8">
        <f t="shared" si="2"/>
        <v>1323919.6574500001</v>
      </c>
      <c r="I10" s="28">
        <f t="shared" si="0"/>
        <v>1240159.7685461836</v>
      </c>
      <c r="J10" s="12">
        <f>I10*References!D$61</f>
        <v>3925.1056674486554</v>
      </c>
      <c r="K10" s="12">
        <f>J10/References!H$64</f>
        <v>4015.8641983309344</v>
      </c>
      <c r="L10" s="12">
        <f t="shared" si="3"/>
        <v>0.32889248847449654</v>
      </c>
      <c r="M10" s="110">
        <v>18.850000000000001</v>
      </c>
      <c r="N10" s="93">
        <f t="shared" si="4"/>
        <v>19.178892488474499</v>
      </c>
      <c r="O10" s="12">
        <f t="shared" si="5"/>
        <v>245065.97914500002</v>
      </c>
      <c r="P10" s="12">
        <f t="shared" si="6"/>
        <v>249341.86029733098</v>
      </c>
      <c r="Q10" s="12">
        <f t="shared" si="7"/>
        <v>4275.881152330956</v>
      </c>
    </row>
    <row r="11" spans="1:18" x14ac:dyDescent="0.3">
      <c r="A11" s="126"/>
      <c r="B11" s="94">
        <v>22</v>
      </c>
      <c r="C11" t="s">
        <v>110</v>
      </c>
      <c r="D11" s="25">
        <v>5317.6268</v>
      </c>
      <c r="E11" s="7">
        <f>References!C13</f>
        <v>1</v>
      </c>
      <c r="F11" s="10">
        <f t="shared" si="1"/>
        <v>5317.6268</v>
      </c>
      <c r="G11" s="16">
        <f>References!C25</f>
        <v>47</v>
      </c>
      <c r="H11" s="8">
        <f t="shared" si="2"/>
        <v>249928.4596</v>
      </c>
      <c r="I11" s="28">
        <f t="shared" si="0"/>
        <v>234116.33694421974</v>
      </c>
      <c r="J11" s="12">
        <f>I11*References!D$61</f>
        <v>740.97820642845249</v>
      </c>
      <c r="K11" s="12">
        <f>J11/References!H$64</f>
        <v>758.11152693723398</v>
      </c>
      <c r="L11" s="12">
        <f t="shared" si="3"/>
        <v>0.16256576391130606</v>
      </c>
      <c r="M11" s="110">
        <v>11.12</v>
      </c>
      <c r="N11" s="93">
        <f t="shared" si="4"/>
        <v>11.282565763911306</v>
      </c>
      <c r="O11" s="12">
        <f t="shared" si="5"/>
        <v>59132.010015999993</v>
      </c>
      <c r="P11" s="12">
        <f t="shared" si="6"/>
        <v>59996.47407893723</v>
      </c>
      <c r="Q11" s="12">
        <f t="shared" si="7"/>
        <v>864.46406293723703</v>
      </c>
    </row>
    <row r="12" spans="1:18" x14ac:dyDescent="0.3">
      <c r="A12" s="126"/>
      <c r="B12" s="94">
        <v>23</v>
      </c>
      <c r="C12" t="s">
        <v>111</v>
      </c>
      <c r="D12" s="25">
        <v>3204.3353999999999</v>
      </c>
      <c r="E12" s="7">
        <f>References!C13</f>
        <v>1</v>
      </c>
      <c r="F12" s="10">
        <f t="shared" si="1"/>
        <v>3204.3353999999999</v>
      </c>
      <c r="G12" s="16">
        <f>References!C25</f>
        <v>47</v>
      </c>
      <c r="H12" s="8">
        <f t="shared" si="2"/>
        <v>150603.76379999999</v>
      </c>
      <c r="I12" s="28">
        <f t="shared" si="0"/>
        <v>141075.57645615353</v>
      </c>
      <c r="J12" s="12">
        <f>I12*References!D$61</f>
        <v>446.50419948372411</v>
      </c>
      <c r="K12" s="12">
        <f>J12/References!H$64</f>
        <v>456.82852412904037</v>
      </c>
      <c r="L12" s="12">
        <f t="shared" si="3"/>
        <v>0.16256576391130603</v>
      </c>
      <c r="M12" s="110">
        <v>9.57</v>
      </c>
      <c r="N12" s="93">
        <f t="shared" si="4"/>
        <v>9.7325657639113068</v>
      </c>
      <c r="O12" s="12">
        <f t="shared" si="5"/>
        <v>30665.489777999999</v>
      </c>
      <c r="P12" s="12">
        <f t="shared" si="6"/>
        <v>31186.405010129041</v>
      </c>
      <c r="Q12" s="12">
        <f t="shared" si="7"/>
        <v>520.91523212904212</v>
      </c>
    </row>
    <row r="13" spans="1:18" x14ac:dyDescent="0.3">
      <c r="A13" s="126"/>
      <c r="B13" s="94">
        <v>23</v>
      </c>
      <c r="C13" t="s">
        <v>112</v>
      </c>
      <c r="D13" s="25">
        <v>13.7849</v>
      </c>
      <c r="E13" s="7">
        <f>References!C13</f>
        <v>1</v>
      </c>
      <c r="F13" s="10">
        <f t="shared" si="1"/>
        <v>13.7849</v>
      </c>
      <c r="G13" s="16">
        <f>References!C18</f>
        <v>34</v>
      </c>
      <c r="H13" s="8">
        <f t="shared" si="2"/>
        <v>468.6866</v>
      </c>
      <c r="I13" s="28">
        <f t="shared" si="0"/>
        <v>439.03439465219168</v>
      </c>
      <c r="J13" s="12">
        <f>I13*References!D$61</f>
        <v>1.3895438590741811</v>
      </c>
      <c r="K13" s="12">
        <f>J13/References!H$64</f>
        <v>1.4216736843402711</v>
      </c>
      <c r="L13" s="12">
        <f t="shared" si="3"/>
        <v>0.12313268027626396</v>
      </c>
      <c r="M13" s="110">
        <v>7.16</v>
      </c>
      <c r="N13" s="93">
        <f t="shared" si="4"/>
        <v>7.2831326802762639</v>
      </c>
      <c r="O13" s="12">
        <f t="shared" si="5"/>
        <v>98.699884000000011</v>
      </c>
      <c r="P13" s="12">
        <f t="shared" si="6"/>
        <v>100.39725568434028</v>
      </c>
      <c r="Q13" s="12">
        <f t="shared" si="7"/>
        <v>1.6973716843402684</v>
      </c>
    </row>
    <row r="14" spans="1:18" x14ac:dyDescent="0.3">
      <c r="B14" s="55"/>
      <c r="C14" s="51" t="s">
        <v>80</v>
      </c>
      <c r="D14" s="46">
        <f>SUM(D2:D13)</f>
        <v>34364.903900000005</v>
      </c>
      <c r="E14" s="47"/>
      <c r="F14" s="48">
        <f>SUM(F2:F13)</f>
        <v>91603.88711666665</v>
      </c>
      <c r="G14" s="49"/>
      <c r="H14" s="50">
        <f>SUM(H2:H13)</f>
        <v>4299718.8449499998</v>
      </c>
      <c r="I14" s="53">
        <f>SUM(I2:I13)</f>
        <v>4027690.2737719486</v>
      </c>
      <c r="J14" s="52">
        <f>SUM(J2:J13)</f>
        <v>12747.639716488166</v>
      </c>
      <c r="K14" s="52">
        <f>SUM(K2:K13)</f>
        <v>13042.397909236923</v>
      </c>
      <c r="L14" s="51"/>
      <c r="M14" s="51"/>
      <c r="N14" s="52"/>
      <c r="O14" s="54">
        <f>SUM(O2:O13)</f>
        <v>732030.61412000004</v>
      </c>
      <c r="P14" s="52">
        <f>SUM(P2:P13)</f>
        <v>745760.31010723696</v>
      </c>
      <c r="Q14" s="52">
        <f>SUM(Q2:Q13)</f>
        <v>13729.695987236948</v>
      </c>
    </row>
    <row r="15" spans="1:18" x14ac:dyDescent="0.3">
      <c r="B15" s="97"/>
      <c r="C15" s="96"/>
      <c r="D15" s="17"/>
      <c r="E15" s="18"/>
      <c r="F15" s="19"/>
      <c r="G15" s="20"/>
      <c r="H15" s="21"/>
      <c r="I15" s="22"/>
      <c r="J15" s="23"/>
      <c r="K15" s="23"/>
      <c r="L15" s="22"/>
      <c r="M15" s="22"/>
      <c r="N15" s="24"/>
      <c r="O15" s="22"/>
      <c r="P15" s="22"/>
      <c r="Q15" s="22"/>
    </row>
    <row r="16" spans="1:18" ht="13.5" customHeight="1" x14ac:dyDescent="0.3">
      <c r="B16" s="95">
        <v>33</v>
      </c>
      <c r="C16" t="s">
        <v>45</v>
      </c>
      <c r="D16" s="91">
        <v>1.9633</v>
      </c>
      <c r="E16" s="27">
        <f>References!C30</f>
        <v>29</v>
      </c>
      <c r="F16" s="10">
        <f>D16*E16</f>
        <v>56.935700000000004</v>
      </c>
      <c r="G16" s="15">
        <f>1</f>
        <v>1</v>
      </c>
      <c r="H16" s="8">
        <f>G16*F16</f>
        <v>56.935700000000004</v>
      </c>
      <c r="I16" s="28">
        <f>H16*D$40</f>
        <v>53.333572121752127</v>
      </c>
      <c r="J16" s="12">
        <f>I16*References!D$61</f>
        <v>0.16880075576534481</v>
      </c>
      <c r="K16" s="12">
        <f>J16*References!H$64</f>
        <v>0.16498585868504803</v>
      </c>
      <c r="L16" s="11">
        <f>K16/F16*E16+0.02</f>
        <v>0.10403497106150258</v>
      </c>
      <c r="M16" s="92">
        <v>4.91</v>
      </c>
      <c r="N16" s="93">
        <f>M16+L16</f>
        <v>5.0140349710615029</v>
      </c>
      <c r="O16" s="12">
        <f>M16*D16</f>
        <v>9.6398030000000006</v>
      </c>
      <c r="P16" s="12">
        <f>N16*D16</f>
        <v>9.8440548586850483</v>
      </c>
      <c r="Q16" s="12">
        <f>P16-O16</f>
        <v>0.20425185868504769</v>
      </c>
    </row>
    <row r="17" spans="2:17" x14ac:dyDescent="0.3">
      <c r="B17" s="94">
        <v>32</v>
      </c>
      <c r="C17" t="s">
        <v>113</v>
      </c>
      <c r="D17" s="26">
        <v>1103.7945999999999</v>
      </c>
      <c r="E17" s="27">
        <f>References!C19</f>
        <v>51</v>
      </c>
      <c r="F17" s="10">
        <f t="shared" ref="F17:F33" si="8">D17*E17</f>
        <v>56293.524599999997</v>
      </c>
      <c r="G17" s="15">
        <f>1</f>
        <v>1</v>
      </c>
      <c r="H17" s="8">
        <f t="shared" ref="H17:H29" si="9">G17*F17</f>
        <v>56293.524599999997</v>
      </c>
      <c r="I17" s="28">
        <f t="shared" ref="I17:I29" si="10">H17*D$40</f>
        <v>52732.024972762738</v>
      </c>
      <c r="J17" s="12">
        <f>I17*References!D$61</f>
        <v>166.89685903879339</v>
      </c>
      <c r="K17" s="12">
        <f>J17*References!H$64</f>
        <v>163.12499002451668</v>
      </c>
      <c r="L17" s="11">
        <f t="shared" ref="L17:L29" si="11">K17/F17*E17+0.02</f>
        <v>0.16778563876333211</v>
      </c>
      <c r="M17" s="92">
        <v>9.1999999999999993</v>
      </c>
      <c r="N17" s="93">
        <f t="shared" ref="N17:N33" si="12">M17+L17</f>
        <v>9.3677856387633316</v>
      </c>
      <c r="O17" s="12">
        <f t="shared" ref="O17:O32" si="13">M17*D17</f>
        <v>10154.910319999999</v>
      </c>
      <c r="P17" s="12">
        <f t="shared" ref="P17:P33" si="14">N17*D17</f>
        <v>10340.111202024516</v>
      </c>
      <c r="Q17" s="12">
        <f t="shared" ref="Q17:Q33" si="15">P17-O17</f>
        <v>185.20088202451734</v>
      </c>
    </row>
    <row r="18" spans="2:17" x14ac:dyDescent="0.3">
      <c r="B18" s="94"/>
      <c r="C18" t="s">
        <v>114</v>
      </c>
      <c r="D18" s="26">
        <v>643.58450000000005</v>
      </c>
      <c r="E18" s="27">
        <f>References!C30</f>
        <v>29</v>
      </c>
      <c r="F18" s="10">
        <f t="shared" si="8"/>
        <v>18663.950500000003</v>
      </c>
      <c r="G18" s="15">
        <f>1</f>
        <v>1</v>
      </c>
      <c r="H18" s="8">
        <f t="shared" si="9"/>
        <v>18663.950500000003</v>
      </c>
      <c r="I18" s="28">
        <f t="shared" si="10"/>
        <v>17483.145900876985</v>
      </c>
      <c r="J18" s="12">
        <f>I18*References!D$61</f>
        <v>55.334156776275435</v>
      </c>
      <c r="K18" s="12">
        <f>J18*References!H$64</f>
        <v>54.083604833131616</v>
      </c>
      <c r="L18" s="11">
        <f t="shared" si="11"/>
        <v>0.10403497106150258</v>
      </c>
      <c r="M18" s="92">
        <v>4.91</v>
      </c>
      <c r="N18" s="93">
        <f t="shared" si="12"/>
        <v>5.0140349710615029</v>
      </c>
      <c r="O18" s="12">
        <f t="shared" si="13"/>
        <v>3159.9998950000004</v>
      </c>
      <c r="P18" s="12">
        <f t="shared" si="14"/>
        <v>3226.955189833132</v>
      </c>
      <c r="Q18" s="12">
        <f t="shared" si="15"/>
        <v>66.955294833131575</v>
      </c>
    </row>
    <row r="19" spans="2:17" x14ac:dyDescent="0.3">
      <c r="B19" s="94">
        <v>32</v>
      </c>
      <c r="C19" t="s">
        <v>115</v>
      </c>
      <c r="D19" s="26">
        <v>4711.0140000000001</v>
      </c>
      <c r="E19" s="27">
        <f>References!C32</f>
        <v>175</v>
      </c>
      <c r="F19" s="10">
        <f t="shared" si="8"/>
        <v>824427.45000000007</v>
      </c>
      <c r="G19" s="15">
        <f>1</f>
        <v>1</v>
      </c>
      <c r="H19" s="8">
        <f t="shared" si="9"/>
        <v>824427.45000000007</v>
      </c>
      <c r="I19" s="28">
        <f t="shared" si="10"/>
        <v>772268.73233713116</v>
      </c>
      <c r="J19" s="12">
        <f>I19*References!D$61</f>
        <v>2444.2305378470105</v>
      </c>
      <c r="K19" s="12">
        <f>J19*References!H$64</f>
        <v>2388.9909276916683</v>
      </c>
      <c r="L19" s="11">
        <f t="shared" si="11"/>
        <v>0.527107583991826</v>
      </c>
      <c r="M19" s="92">
        <v>25.05</v>
      </c>
      <c r="N19" s="93">
        <f t="shared" si="12"/>
        <v>25.577107583991825</v>
      </c>
      <c r="O19" s="12">
        <f t="shared" si="13"/>
        <v>118010.90070000001</v>
      </c>
      <c r="P19" s="12">
        <f t="shared" si="14"/>
        <v>120494.11190769167</v>
      </c>
      <c r="Q19" s="12">
        <f t="shared" si="15"/>
        <v>2483.2112076916528</v>
      </c>
    </row>
    <row r="20" spans="2:17" x14ac:dyDescent="0.3">
      <c r="B20" s="94">
        <v>32</v>
      </c>
      <c r="C20" t="s">
        <v>131</v>
      </c>
      <c r="D20" s="26">
        <v>120.11109999999999</v>
      </c>
      <c r="E20" s="27">
        <f>References!C32</f>
        <v>175</v>
      </c>
      <c r="F20" s="10">
        <f t="shared" si="8"/>
        <v>21019.442499999997</v>
      </c>
      <c r="G20" s="15">
        <f>1</f>
        <v>1</v>
      </c>
      <c r="H20" s="8">
        <f t="shared" si="9"/>
        <v>21019.442499999997</v>
      </c>
      <c r="I20" s="28">
        <f t="shared" si="10"/>
        <v>19689.613942267712</v>
      </c>
      <c r="J20" s="12">
        <f>I20*References!D$61</f>
        <v>62.317628127277054</v>
      </c>
      <c r="K20" s="12">
        <f>J20*References!H$64</f>
        <v>60.909249731600596</v>
      </c>
      <c r="L20" s="11">
        <f t="shared" si="11"/>
        <v>0.52710758399182589</v>
      </c>
      <c r="M20" s="92">
        <v>27</v>
      </c>
      <c r="N20" s="93">
        <f t="shared" si="12"/>
        <v>27.527107583991825</v>
      </c>
      <c r="O20" s="12">
        <f t="shared" si="13"/>
        <v>3242.9996999999998</v>
      </c>
      <c r="P20" s="12">
        <f t="shared" si="14"/>
        <v>3306.3111717316001</v>
      </c>
      <c r="Q20" s="12">
        <f t="shared" si="15"/>
        <v>63.31147173160025</v>
      </c>
    </row>
    <row r="21" spans="2:17" x14ac:dyDescent="0.3">
      <c r="B21" s="94" t="s">
        <v>134</v>
      </c>
      <c r="C21" t="s">
        <v>116</v>
      </c>
      <c r="D21" s="26">
        <v>1</v>
      </c>
      <c r="E21" s="27">
        <v>482</v>
      </c>
      <c r="F21" s="10">
        <f t="shared" si="8"/>
        <v>482</v>
      </c>
      <c r="G21" s="15">
        <f>1</f>
        <v>1</v>
      </c>
      <c r="H21" s="8">
        <f t="shared" si="9"/>
        <v>482</v>
      </c>
      <c r="I21" s="28">
        <f t="shared" si="10"/>
        <v>451.50550116507787</v>
      </c>
      <c r="J21" s="12">
        <f>I21*References!D$61</f>
        <v>1.4290149111874657</v>
      </c>
      <c r="K21" s="12">
        <f>J21*References!H$64</f>
        <v>1.396719174194629</v>
      </c>
      <c r="L21" s="11">
        <f t="shared" si="11"/>
        <v>1.416719174194629</v>
      </c>
      <c r="M21" s="92">
        <v>39.880000000000003</v>
      </c>
      <c r="N21" s="93">
        <f t="shared" si="12"/>
        <v>41.296719174194635</v>
      </c>
      <c r="O21" s="12">
        <f t="shared" si="13"/>
        <v>39.880000000000003</v>
      </c>
      <c r="P21" s="12">
        <f t="shared" si="14"/>
        <v>41.296719174194635</v>
      </c>
      <c r="Q21" s="12">
        <f t="shared" si="15"/>
        <v>1.4167191741946326</v>
      </c>
    </row>
    <row r="22" spans="2:17" x14ac:dyDescent="0.3">
      <c r="B22" s="94">
        <v>32</v>
      </c>
      <c r="C22" t="s">
        <v>117</v>
      </c>
      <c r="D22" s="26">
        <v>1650.1569</v>
      </c>
      <c r="E22" s="27">
        <f>References!C33</f>
        <v>250</v>
      </c>
      <c r="F22" s="10">
        <f t="shared" si="8"/>
        <v>412539.22499999998</v>
      </c>
      <c r="G22" s="15">
        <f>1</f>
        <v>1</v>
      </c>
      <c r="H22" s="8">
        <f t="shared" si="9"/>
        <v>412539.22499999998</v>
      </c>
      <c r="I22" s="28">
        <f t="shared" si="10"/>
        <v>386439.27289186267</v>
      </c>
      <c r="J22" s="12">
        <f>I22*References!D$61</f>
        <v>1223.0802987027405</v>
      </c>
      <c r="K22" s="12">
        <f>J22*References!H$64</f>
        <v>1195.4386839520587</v>
      </c>
      <c r="L22" s="11">
        <f t="shared" si="11"/>
        <v>0.74443940570260847</v>
      </c>
      <c r="M22" s="92">
        <v>33.07</v>
      </c>
      <c r="N22" s="93">
        <f t="shared" si="12"/>
        <v>33.814439405702608</v>
      </c>
      <c r="O22" s="12">
        <f t="shared" si="13"/>
        <v>54570.688683</v>
      </c>
      <c r="P22" s="12">
        <f t="shared" si="14"/>
        <v>55799.130504952052</v>
      </c>
      <c r="Q22" s="12">
        <f t="shared" si="15"/>
        <v>1228.4418219520521</v>
      </c>
    </row>
    <row r="23" spans="2:17" x14ac:dyDescent="0.3">
      <c r="B23" s="113">
        <v>33</v>
      </c>
      <c r="C23" t="s">
        <v>118</v>
      </c>
      <c r="D23" s="26">
        <v>15.4693</v>
      </c>
      <c r="E23" s="27">
        <f>References!C33</f>
        <v>250</v>
      </c>
      <c r="F23" s="10">
        <f t="shared" si="8"/>
        <v>3867.3250000000003</v>
      </c>
      <c r="G23" s="15">
        <f>1</f>
        <v>1</v>
      </c>
      <c r="H23" s="8">
        <f t="shared" si="9"/>
        <v>3867.3250000000003</v>
      </c>
      <c r="I23" s="28">
        <f t="shared" si="10"/>
        <v>3622.6525151311926</v>
      </c>
      <c r="J23" s="12">
        <f>I23*References!D$61</f>
        <v>11.465695210390178</v>
      </c>
      <c r="K23" s="12">
        <f>J23*References!H$64</f>
        <v>11.206570498635362</v>
      </c>
      <c r="L23" s="11">
        <f t="shared" si="11"/>
        <v>0.74443940570260847</v>
      </c>
      <c r="M23" s="112">
        <v>33.840000000000003</v>
      </c>
      <c r="N23" s="93">
        <f t="shared" si="12"/>
        <v>34.584439405702611</v>
      </c>
      <c r="O23" s="12">
        <f t="shared" si="13"/>
        <v>523.48111200000005</v>
      </c>
      <c r="P23" s="12">
        <f t="shared" si="14"/>
        <v>534.99706849863537</v>
      </c>
      <c r="Q23" s="12">
        <f t="shared" si="15"/>
        <v>11.515956498635319</v>
      </c>
    </row>
    <row r="24" spans="2:17" x14ac:dyDescent="0.3">
      <c r="B24" s="94">
        <v>32</v>
      </c>
      <c r="C24" t="s">
        <v>132</v>
      </c>
      <c r="D24" s="26">
        <v>1</v>
      </c>
      <c r="E24" s="27">
        <f>References!C33</f>
        <v>250</v>
      </c>
      <c r="F24" s="10">
        <f t="shared" si="8"/>
        <v>250</v>
      </c>
      <c r="G24" s="15">
        <f>1</f>
        <v>1</v>
      </c>
      <c r="H24" s="8">
        <f t="shared" si="9"/>
        <v>250</v>
      </c>
      <c r="I24" s="28">
        <f t="shared" si="10"/>
        <v>234.18335122670015</v>
      </c>
      <c r="J24" s="12">
        <f>I24*References!D$61</f>
        <v>0.74119030663250296</v>
      </c>
      <c r="K24" s="12">
        <f>J24*References!H$64</f>
        <v>0.72443940570260845</v>
      </c>
      <c r="L24" s="11">
        <f t="shared" si="11"/>
        <v>0.74443940570260847</v>
      </c>
      <c r="M24" s="92">
        <v>33.840000000000003</v>
      </c>
      <c r="N24" s="93">
        <f t="shared" si="12"/>
        <v>34.584439405702611</v>
      </c>
      <c r="O24" s="12">
        <f t="shared" si="13"/>
        <v>33.840000000000003</v>
      </c>
      <c r="P24" s="12">
        <f t="shared" si="14"/>
        <v>34.584439405702611</v>
      </c>
      <c r="Q24" s="12">
        <f t="shared" si="15"/>
        <v>0.74443940570260736</v>
      </c>
    </row>
    <row r="25" spans="2:17" x14ac:dyDescent="0.3">
      <c r="B25" s="94" t="s">
        <v>134</v>
      </c>
      <c r="C25" t="s">
        <v>119</v>
      </c>
      <c r="D25" s="26">
        <v>1</v>
      </c>
      <c r="E25" s="27">
        <v>689</v>
      </c>
      <c r="F25" s="10">
        <f t="shared" si="8"/>
        <v>689</v>
      </c>
      <c r="G25" s="15">
        <f>1</f>
        <v>1</v>
      </c>
      <c r="H25" s="8">
        <f t="shared" si="9"/>
        <v>689</v>
      </c>
      <c r="I25" s="28">
        <f t="shared" si="10"/>
        <v>645.40931598078555</v>
      </c>
      <c r="J25" s="12">
        <f>I25*References!D$61</f>
        <v>2.0427204850791782</v>
      </c>
      <c r="K25" s="12">
        <f>J25*References!H$64</f>
        <v>1.9965550021163889</v>
      </c>
      <c r="L25" s="11">
        <f t="shared" si="11"/>
        <v>2.0165550021163887</v>
      </c>
      <c r="M25" s="92">
        <v>54.47</v>
      </c>
      <c r="N25" s="93">
        <f t="shared" si="12"/>
        <v>56.48655500211639</v>
      </c>
      <c r="O25" s="12">
        <f t="shared" si="13"/>
        <v>54.47</v>
      </c>
      <c r="P25" s="12">
        <f t="shared" si="14"/>
        <v>56.48655500211639</v>
      </c>
      <c r="Q25" s="12">
        <f t="shared" si="15"/>
        <v>2.0165550021163909</v>
      </c>
    </row>
    <row r="26" spans="2:17" x14ac:dyDescent="0.3">
      <c r="B26" s="94">
        <v>32</v>
      </c>
      <c r="C26" t="s">
        <v>120</v>
      </c>
      <c r="D26" s="26">
        <v>8994.15</v>
      </c>
      <c r="E26" s="27">
        <f>References!C34</f>
        <v>324</v>
      </c>
      <c r="F26" s="10">
        <f t="shared" si="8"/>
        <v>2914104.6</v>
      </c>
      <c r="G26" s="15">
        <f>1</f>
        <v>1</v>
      </c>
      <c r="H26" s="8">
        <f t="shared" si="9"/>
        <v>2914104.6</v>
      </c>
      <c r="I26" s="28">
        <f t="shared" si="10"/>
        <v>2729739.12421257</v>
      </c>
      <c r="J26" s="12">
        <f>I26*References!D$61</f>
        <v>8639.6243281327497</v>
      </c>
      <c r="K26" s="12">
        <f>J26*References!H$64</f>
        <v>8444.3688183169506</v>
      </c>
      <c r="L26" s="11">
        <f t="shared" si="11"/>
        <v>0.95887346979058052</v>
      </c>
      <c r="M26" s="92">
        <v>40.659999999999997</v>
      </c>
      <c r="N26" s="93">
        <f t="shared" si="12"/>
        <v>41.618873469790579</v>
      </c>
      <c r="O26" s="12">
        <f t="shared" si="13"/>
        <v>365702.13899999997</v>
      </c>
      <c r="P26" s="12">
        <f t="shared" si="14"/>
        <v>374326.3908183169</v>
      </c>
      <c r="Q26" s="12">
        <f t="shared" si="15"/>
        <v>8624.2518183169304</v>
      </c>
    </row>
    <row r="27" spans="2:17" x14ac:dyDescent="0.3">
      <c r="B27" s="94">
        <v>32</v>
      </c>
      <c r="C27" t="s">
        <v>133</v>
      </c>
      <c r="D27" s="26">
        <v>1595.5969</v>
      </c>
      <c r="E27" s="27">
        <f>References!C34</f>
        <v>324</v>
      </c>
      <c r="F27" s="10">
        <f t="shared" si="8"/>
        <v>516973.39559999999</v>
      </c>
      <c r="G27" s="15">
        <f>1</f>
        <v>1</v>
      </c>
      <c r="H27" s="8">
        <f t="shared" si="9"/>
        <v>516973.39559999999</v>
      </c>
      <c r="I27" s="28">
        <f t="shared" si="10"/>
        <v>484266.2491066184</v>
      </c>
      <c r="J27" s="12">
        <f>I27*References!D$61</f>
        <v>1532.7026784224411</v>
      </c>
      <c r="K27" s="12">
        <f>J27*References!H$64</f>
        <v>1498.0635978900939</v>
      </c>
      <c r="L27" s="11">
        <f t="shared" si="11"/>
        <v>0.95887346979058052</v>
      </c>
      <c r="M27" s="92">
        <v>43.51</v>
      </c>
      <c r="N27" s="93">
        <f t="shared" si="12"/>
        <v>44.46887346979058</v>
      </c>
      <c r="O27" s="12">
        <f t="shared" si="13"/>
        <v>69424.421118999991</v>
      </c>
      <c r="P27" s="12">
        <f t="shared" si="14"/>
        <v>70954.396654890093</v>
      </c>
      <c r="Q27" s="12">
        <f t="shared" si="15"/>
        <v>1529.975535890102</v>
      </c>
    </row>
    <row r="28" spans="2:17" x14ac:dyDescent="0.3">
      <c r="B28" s="113">
        <v>33</v>
      </c>
      <c r="C28" t="s">
        <v>121</v>
      </c>
      <c r="D28" s="91">
        <v>22.983899999999998</v>
      </c>
      <c r="E28" s="27">
        <f>References!C34</f>
        <v>324</v>
      </c>
      <c r="F28" s="10">
        <f t="shared" si="8"/>
        <v>7446.7835999999998</v>
      </c>
      <c r="G28" s="15">
        <f>1</f>
        <v>1</v>
      </c>
      <c r="H28" s="8">
        <f t="shared" si="9"/>
        <v>7446.7835999999998</v>
      </c>
      <c r="I28" s="28">
        <f t="shared" si="10"/>
        <v>6975.650957232122</v>
      </c>
      <c r="J28" s="12">
        <f>I28*References!D$61</f>
        <v>22.077935279639576</v>
      </c>
      <c r="K28" s="12">
        <f>J28*References!H$64</f>
        <v>21.57897394231972</v>
      </c>
      <c r="L28" s="11">
        <f t="shared" si="11"/>
        <v>0.95887346979058041</v>
      </c>
      <c r="M28" s="112">
        <v>43.51</v>
      </c>
      <c r="N28" s="93">
        <f t="shared" si="12"/>
        <v>44.46887346979058</v>
      </c>
      <c r="O28" s="12">
        <f t="shared" si="13"/>
        <v>1000.0294889999999</v>
      </c>
      <c r="P28" s="12">
        <f t="shared" si="14"/>
        <v>1022.0681409423197</v>
      </c>
      <c r="Q28" s="12">
        <f t="shared" si="15"/>
        <v>22.038651942319802</v>
      </c>
    </row>
    <row r="29" spans="2:17" x14ac:dyDescent="0.3">
      <c r="B29" s="94" t="s">
        <v>134</v>
      </c>
      <c r="C29" t="s">
        <v>122</v>
      </c>
      <c r="D29" s="26">
        <v>1</v>
      </c>
      <c r="E29" s="27">
        <v>714</v>
      </c>
      <c r="F29" s="10">
        <f t="shared" si="8"/>
        <v>714</v>
      </c>
      <c r="G29" s="15">
        <f>1</f>
        <v>1</v>
      </c>
      <c r="H29" s="8">
        <f t="shared" si="9"/>
        <v>714</v>
      </c>
      <c r="I29" s="28">
        <f t="shared" si="10"/>
        <v>668.82765110345565</v>
      </c>
      <c r="J29" s="12">
        <f>I29*References!D$61</f>
        <v>2.1168395157424285</v>
      </c>
      <c r="K29" s="12">
        <f>J29*References!H$64</f>
        <v>2.0689989426866497</v>
      </c>
      <c r="L29" s="11">
        <f t="shared" si="11"/>
        <v>2.0889989426866498</v>
      </c>
      <c r="M29" s="92">
        <v>65.790000000000006</v>
      </c>
      <c r="N29" s="93">
        <f t="shared" si="12"/>
        <v>67.87899894268665</v>
      </c>
      <c r="O29" s="12">
        <f t="shared" si="13"/>
        <v>65.790000000000006</v>
      </c>
      <c r="P29" s="12">
        <f t="shared" si="14"/>
        <v>67.87899894268665</v>
      </c>
      <c r="Q29" s="12">
        <f t="shared" si="15"/>
        <v>2.0889989426866435</v>
      </c>
    </row>
    <row r="30" spans="2:17" ht="13.5" customHeight="1" x14ac:dyDescent="0.3">
      <c r="B30" s="94"/>
      <c r="C30" t="s">
        <v>123</v>
      </c>
      <c r="D30" s="26">
        <v>128.17391304347825</v>
      </c>
      <c r="E30" s="27"/>
      <c r="F30" s="10">
        <f t="shared" si="8"/>
        <v>0</v>
      </c>
      <c r="G30" s="15"/>
      <c r="H30" s="8"/>
      <c r="I30" s="28"/>
      <c r="J30" s="12"/>
      <c r="K30" s="12"/>
      <c r="L30" s="11"/>
      <c r="M30" s="92">
        <v>46</v>
      </c>
      <c r="N30" s="93">
        <f t="shared" si="12"/>
        <v>46</v>
      </c>
      <c r="O30" s="12">
        <f t="shared" si="13"/>
        <v>5896</v>
      </c>
      <c r="P30" s="12">
        <f t="shared" si="14"/>
        <v>5896</v>
      </c>
      <c r="Q30" s="12">
        <f t="shared" si="15"/>
        <v>0</v>
      </c>
    </row>
    <row r="31" spans="2:17" ht="13.5" customHeight="1" x14ac:dyDescent="0.3">
      <c r="B31" s="94"/>
      <c r="C31" t="s">
        <v>124</v>
      </c>
      <c r="D31" s="26">
        <v>905.28045486851465</v>
      </c>
      <c r="E31" s="27"/>
      <c r="F31" s="10">
        <f t="shared" si="8"/>
        <v>0</v>
      </c>
      <c r="G31" s="15"/>
      <c r="H31" s="8"/>
      <c r="I31" s="28"/>
      <c r="J31" s="12"/>
      <c r="K31" s="12"/>
      <c r="L31" s="11"/>
      <c r="M31" s="92">
        <v>140.69999999999999</v>
      </c>
      <c r="N31" s="93">
        <f t="shared" si="12"/>
        <v>140.69999999999999</v>
      </c>
      <c r="O31" s="12">
        <f t="shared" si="13"/>
        <v>127372.96</v>
      </c>
      <c r="P31" s="12">
        <f t="shared" si="14"/>
        <v>127372.96</v>
      </c>
      <c r="Q31" s="12">
        <f t="shared" si="15"/>
        <v>0</v>
      </c>
    </row>
    <row r="32" spans="2:17" ht="13.5" customHeight="1" x14ac:dyDescent="0.3">
      <c r="B32" s="94"/>
      <c r="C32" t="s">
        <v>125</v>
      </c>
      <c r="D32" s="26">
        <v>6587.5716666666667</v>
      </c>
      <c r="E32" s="27"/>
      <c r="F32" s="10">
        <f t="shared" si="8"/>
        <v>0</v>
      </c>
      <c r="G32" s="15"/>
      <c r="H32" s="8"/>
      <c r="I32" s="28"/>
      <c r="J32" s="12"/>
      <c r="K32" s="12"/>
      <c r="L32" s="11"/>
      <c r="M32" s="92">
        <v>12</v>
      </c>
      <c r="N32" s="93">
        <f t="shared" si="12"/>
        <v>12</v>
      </c>
      <c r="O32" s="12">
        <f t="shared" si="13"/>
        <v>79050.86</v>
      </c>
      <c r="P32" s="12">
        <f t="shared" si="14"/>
        <v>79050.86</v>
      </c>
      <c r="Q32" s="12">
        <f t="shared" si="15"/>
        <v>0</v>
      </c>
    </row>
    <row r="33" spans="2:18" ht="13.5" customHeight="1" x14ac:dyDescent="0.3">
      <c r="B33" s="94"/>
      <c r="C33" t="s">
        <v>126</v>
      </c>
      <c r="D33" s="26">
        <v>464.67158536585373</v>
      </c>
      <c r="E33" s="27"/>
      <c r="F33" s="10">
        <f t="shared" si="8"/>
        <v>0</v>
      </c>
      <c r="G33" s="15"/>
      <c r="H33" s="8"/>
      <c r="I33" s="28"/>
      <c r="J33" s="12"/>
      <c r="K33" s="12"/>
      <c r="L33" s="11"/>
      <c r="M33" s="92">
        <v>82</v>
      </c>
      <c r="N33" s="93">
        <f t="shared" si="12"/>
        <v>82</v>
      </c>
      <c r="O33" s="12">
        <f>M33*D33</f>
        <v>38103.070000000007</v>
      </c>
      <c r="P33" s="12">
        <f t="shared" si="14"/>
        <v>38103.070000000007</v>
      </c>
      <c r="Q33" s="12">
        <f t="shared" si="15"/>
        <v>0</v>
      </c>
    </row>
    <row r="34" spans="2:18" x14ac:dyDescent="0.3">
      <c r="B34" s="55"/>
      <c r="C34" s="45"/>
      <c r="D34" s="46">
        <f>SUM(D16:D33)</f>
        <v>26948.522119944515</v>
      </c>
      <c r="E34" s="47"/>
      <c r="F34" s="48">
        <f>SUM(F16:F33)</f>
        <v>4777527.6325000003</v>
      </c>
      <c r="G34" s="49"/>
      <c r="H34" s="50">
        <f>SUM(H16:H33)</f>
        <v>4777527.6325000003</v>
      </c>
      <c r="I34" s="53"/>
      <c r="J34" s="52"/>
      <c r="K34" s="52"/>
      <c r="L34" s="51"/>
      <c r="M34" s="51"/>
      <c r="N34" s="52"/>
      <c r="O34" s="52">
        <f>SUM(O16:O33)</f>
        <v>876416.07982099988</v>
      </c>
      <c r="P34" s="52">
        <f>SUM(P16:P33)</f>
        <v>890637.45342626423</v>
      </c>
      <c r="Q34" s="52">
        <f>SUM(Q16:Q33)</f>
        <v>14221.373605264325</v>
      </c>
    </row>
    <row r="35" spans="2:18" x14ac:dyDescent="0.3">
      <c r="B35" s="55"/>
      <c r="C35" s="45"/>
      <c r="D35" s="46"/>
      <c r="E35" s="47"/>
      <c r="F35" s="48"/>
      <c r="G35" s="49"/>
      <c r="H35" s="50">
        <f>H14+H34</f>
        <v>9077246.4774500001</v>
      </c>
      <c r="I35" s="53"/>
      <c r="J35" s="52"/>
      <c r="K35" s="52"/>
      <c r="L35" s="51"/>
      <c r="M35" s="51"/>
      <c r="N35" s="52"/>
      <c r="O35" s="52"/>
      <c r="P35" s="52"/>
      <c r="Q35" s="52">
        <f>SUM(Q34+Q14)</f>
        <v>27951.069592501273</v>
      </c>
    </row>
    <row r="36" spans="2:18" x14ac:dyDescent="0.3">
      <c r="C36" s="13" t="s">
        <v>79</v>
      </c>
      <c r="N36" s="11"/>
    </row>
    <row r="37" spans="2:18" x14ac:dyDescent="0.3">
      <c r="C37" s="14" t="s">
        <v>76</v>
      </c>
      <c r="D37" s="43">
        <v>4251.4799999999996</v>
      </c>
      <c r="E37" s="39"/>
      <c r="N37" s="11"/>
    </row>
    <row r="38" spans="2:18" x14ac:dyDescent="0.3">
      <c r="C38" s="14" t="s">
        <v>77</v>
      </c>
      <c r="D38" s="2">
        <f>D37*2000</f>
        <v>8502960</v>
      </c>
      <c r="F38" s="104"/>
      <c r="G38" s="105"/>
      <c r="H38" s="6"/>
      <c r="I38" s="7"/>
      <c r="J38" s="106"/>
      <c r="K38" s="16"/>
      <c r="L38" s="107"/>
      <c r="M38" s="108"/>
      <c r="N38" s="11"/>
      <c r="O38" s="11"/>
      <c r="P38" s="11"/>
      <c r="Q38" s="81"/>
      <c r="R38" s="109"/>
    </row>
    <row r="39" spans="2:18" x14ac:dyDescent="0.3">
      <c r="C39" s="14" t="s">
        <v>78</v>
      </c>
      <c r="D39" s="5">
        <f>H35</f>
        <v>9077246.4774500001</v>
      </c>
      <c r="F39" s="90"/>
      <c r="G39" s="6"/>
      <c r="H39" s="6"/>
      <c r="I39" s="6"/>
      <c r="J39" s="6"/>
      <c r="K39" s="6"/>
      <c r="L39" s="6"/>
      <c r="M39" s="6"/>
      <c r="N39" s="11"/>
      <c r="O39" s="6"/>
      <c r="P39" s="6"/>
      <c r="Q39" s="6"/>
      <c r="R39" s="6"/>
    </row>
    <row r="40" spans="2:18" x14ac:dyDescent="0.3">
      <c r="C40" s="14" t="s">
        <v>74</v>
      </c>
      <c r="D40" s="44">
        <f>D38/D39</f>
        <v>0.93673340490680057</v>
      </c>
      <c r="N40" s="11"/>
    </row>
    <row r="41" spans="2:18" x14ac:dyDescent="0.3">
      <c r="N41" s="11"/>
    </row>
    <row r="42" spans="2:18" x14ac:dyDescent="0.3">
      <c r="C42" s="111" t="s">
        <v>135</v>
      </c>
      <c r="N42" s="11"/>
    </row>
    <row r="43" spans="2:18" x14ac:dyDescent="0.3">
      <c r="B43" s="116"/>
      <c r="C43" s="117" t="s">
        <v>127</v>
      </c>
      <c r="D43" s="116">
        <v>1</v>
      </c>
      <c r="E43" s="116">
        <f>References!C17</f>
        <v>20</v>
      </c>
      <c r="F43" s="118">
        <f>E43*D43*12</f>
        <v>240</v>
      </c>
      <c r="G43" s="119">
        <v>1</v>
      </c>
      <c r="H43" s="119">
        <f>F43*G43</f>
        <v>240</v>
      </c>
      <c r="I43" s="119">
        <f>H43*D$40</f>
        <v>224.81601717763215</v>
      </c>
      <c r="J43" s="119">
        <f>I43*References!D$61</f>
        <v>0.71154269436720285</v>
      </c>
      <c r="K43" s="119">
        <f>J43*References!H$64</f>
        <v>0.69546182947450408</v>
      </c>
      <c r="L43" s="119">
        <f>K43/F43*E43</f>
        <v>5.7955152456208678E-2</v>
      </c>
      <c r="M43" s="117">
        <v>4.72</v>
      </c>
      <c r="N43" s="120">
        <f>M43+L43</f>
        <v>4.7779551524562081</v>
      </c>
    </row>
    <row r="44" spans="2:18" x14ac:dyDescent="0.3">
      <c r="C44" s="115" t="s">
        <v>128</v>
      </c>
      <c r="D44">
        <v>1</v>
      </c>
      <c r="E44">
        <f>References!C18</f>
        <v>34</v>
      </c>
      <c r="F44" s="4">
        <f t="shared" ref="F44:F46" si="16">E44*D44*12</f>
        <v>408</v>
      </c>
      <c r="G44" s="2">
        <v>1</v>
      </c>
      <c r="H44" s="2">
        <f t="shared" ref="H44:H46" si="17">F44*G44</f>
        <v>408</v>
      </c>
      <c r="I44" s="2">
        <f t="shared" ref="I44:I46" si="18">H44*D$40</f>
        <v>382.18722920197462</v>
      </c>
      <c r="J44" s="2">
        <f>I44*References!D$61</f>
        <v>1.2096225804242449</v>
      </c>
      <c r="K44" s="2">
        <f>J44*References!H$64</f>
        <v>1.1822851101066569</v>
      </c>
      <c r="L44" s="2">
        <f t="shared" ref="L44:L46" si="19">K44/F44*E44</f>
        <v>9.8523759175554754E-2</v>
      </c>
      <c r="M44" s="114">
        <v>14.1</v>
      </c>
      <c r="N44" s="121">
        <f t="shared" ref="N44:N46" si="20">M44+L44</f>
        <v>14.198523759175554</v>
      </c>
    </row>
    <row r="45" spans="2:18" x14ac:dyDescent="0.3">
      <c r="C45" s="115" t="s">
        <v>129</v>
      </c>
      <c r="D45">
        <v>1</v>
      </c>
      <c r="E45">
        <f>References!C17</f>
        <v>20</v>
      </c>
      <c r="F45" s="4">
        <f t="shared" si="16"/>
        <v>240</v>
      </c>
      <c r="G45" s="2">
        <v>1</v>
      </c>
      <c r="H45" s="2">
        <f t="shared" si="17"/>
        <v>240</v>
      </c>
      <c r="I45" s="2">
        <f t="shared" si="18"/>
        <v>224.81601717763215</v>
      </c>
      <c r="J45" s="2">
        <f>I45*References!D$61</f>
        <v>0.71154269436720285</v>
      </c>
      <c r="K45" s="2">
        <f>J45*References!H$64</f>
        <v>0.69546182947450408</v>
      </c>
      <c r="L45" s="2">
        <f t="shared" si="19"/>
        <v>5.7955152456208678E-2</v>
      </c>
      <c r="M45" s="114">
        <v>12.37</v>
      </c>
      <c r="N45" s="121">
        <f t="shared" si="20"/>
        <v>12.427955152456208</v>
      </c>
    </row>
    <row r="46" spans="2:18" x14ac:dyDescent="0.3">
      <c r="C46" s="115" t="s">
        <v>130</v>
      </c>
      <c r="D46">
        <v>1</v>
      </c>
      <c r="E46">
        <f>References!C25</f>
        <v>47</v>
      </c>
      <c r="F46" s="4">
        <f t="shared" si="16"/>
        <v>564</v>
      </c>
      <c r="G46" s="2">
        <v>1</v>
      </c>
      <c r="H46" s="2">
        <f t="shared" si="17"/>
        <v>564</v>
      </c>
      <c r="I46" s="2">
        <f t="shared" si="18"/>
        <v>528.3176403674355</v>
      </c>
      <c r="J46" s="2">
        <f>I46*References!D$61</f>
        <v>1.6721253317629265</v>
      </c>
      <c r="K46" s="2">
        <f>J46*References!H$64</f>
        <v>1.6343352992650846</v>
      </c>
      <c r="L46" s="2">
        <f t="shared" si="19"/>
        <v>0.1361946082720904</v>
      </c>
      <c r="M46" s="114">
        <v>17.55</v>
      </c>
      <c r="N46" s="121">
        <f t="shared" si="20"/>
        <v>17.686194608272093</v>
      </c>
    </row>
  </sheetData>
  <mergeCells count="1">
    <mergeCell ref="A2:A13"/>
  </mergeCells>
  <pageMargins left="0.2" right="0.2" top="0.25" bottom="0.25" header="0.3" footer="0.3"/>
  <pageSetup scale="5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0A858DCC735B84B8F172636F1CB79A4" ma:contentTypeVersion="24" ma:contentTypeDescription="" ma:contentTypeScope="" ma:versionID="f92fb6153e594578116780b44dcc7d4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2023-11-15T08:00:00+00:00</OpenedDate>
    <SignificantOrder xmlns="dc463f71-b30c-4ab2-9473-d307f9d35888">false</SignificantOrder>
    <Date1 xmlns="dc463f71-b30c-4ab2-9473-d307f9d35888">2023-11-15T08:00:00+00:00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Nooksack Valley Disposal, Inc.       </CaseCompanyNames>
    <Nickname xmlns="http://schemas.microsoft.com/sharepoint/v3" xsi:nil="true"/>
    <DocketNumber xmlns="dc463f71-b30c-4ab2-9473-d307f9d35888">230953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974432D-E54C-4DF9-BC43-C48117DDDFF8}"/>
</file>

<file path=customXml/itemProps2.xml><?xml version="1.0" encoding="utf-8"?>
<ds:datastoreItem xmlns:ds="http://schemas.openxmlformats.org/officeDocument/2006/customXml" ds:itemID="{705FDCF9-4B16-4AF0-8B05-AD53CCE4D4EA}"/>
</file>

<file path=customXml/itemProps3.xml><?xml version="1.0" encoding="utf-8"?>
<ds:datastoreItem xmlns:ds="http://schemas.openxmlformats.org/officeDocument/2006/customXml" ds:itemID="{5F5F1A92-1F16-42DD-A7FE-421BD444BCA0}"/>
</file>

<file path=customXml/itemProps4.xml><?xml version="1.0" encoding="utf-8"?>
<ds:datastoreItem xmlns:ds="http://schemas.openxmlformats.org/officeDocument/2006/customXml" ds:itemID="{C023EDF9-ACE1-47A2-826B-89C7806E0D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References</vt:lpstr>
      <vt:lpstr>Staff Price Out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Simmons, Jaclynn (UTC)</dc:creator>
  <cp:lastModifiedBy>Calvin</cp:lastModifiedBy>
  <cp:lastPrinted>2023-11-09T17:50:52Z</cp:lastPrinted>
  <dcterms:created xsi:type="dcterms:W3CDTF">2021-11-12T22:53:39Z</dcterms:created>
  <dcterms:modified xsi:type="dcterms:W3CDTF">2023-11-09T18:44:55Z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0x0101006E56B4D1795A2E4DB2F0B01679ED314A0080A858DCC735B84B8F172636F1CB79A4</vt:lpwstr>
  </property>
  <property fmtid="{D5CDD505-2E9C-101B-9397-08002B2CF9AE}" pid="3" name="_docset_NoMedatataSyncRequired">
    <vt:lpwstr>False</vt:lpwstr>
  </property>
</Properties>
</file>