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3\Q3-2023\To File\"/>
    </mc:Choice>
  </mc:AlternateContent>
  <bookViews>
    <workbookView xWindow="-36" yWindow="48" windowWidth="19236" windowHeight="7728" tabRatio="865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  <externalReference r:id="rId7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Crosstab1">'[2]FM download'!$A$1:$K$345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</workbook>
</file>

<file path=xl/calcChain.xml><?xml version="1.0" encoding="utf-8"?>
<calcChain xmlns="http://schemas.openxmlformats.org/spreadsheetml/2006/main">
  <c r="A42" i="10" l="1"/>
  <c r="G10" i="13" l="1"/>
  <c r="H266" i="17"/>
  <c r="C49" i="13"/>
  <c r="D29" i="13"/>
  <c r="C29" i="13"/>
  <c r="D10" i="13"/>
  <c r="H307" i="17"/>
  <c r="G280" i="17"/>
  <c r="G307" i="17"/>
  <c r="D49" i="13"/>
  <c r="C50" i="13"/>
  <c r="H50" i="13"/>
  <c r="H51" i="13"/>
  <c r="D45" i="13"/>
  <c r="D47" i="13"/>
  <c r="D46" i="13"/>
  <c r="C45" i="13"/>
  <c r="D40" i="13"/>
  <c r="D41" i="13"/>
  <c r="C40" i="13"/>
  <c r="C41" i="13"/>
  <c r="D28" i="13"/>
  <c r="H28" i="13"/>
  <c r="C28" i="13"/>
  <c r="C31" i="13"/>
  <c r="H31" i="13"/>
  <c r="H243" i="17"/>
  <c r="I243" i="17"/>
  <c r="D34" i="13"/>
  <c r="D36" i="13"/>
  <c r="C25" i="13"/>
  <c r="C27" i="13"/>
  <c r="C32" i="13"/>
  <c r="C33" i="13"/>
  <c r="C34" i="13"/>
  <c r="H34" i="13"/>
  <c r="C36" i="13"/>
  <c r="C37" i="13"/>
  <c r="C16" i="13"/>
  <c r="D16" i="13"/>
  <c r="C17" i="13"/>
  <c r="D17" i="13"/>
  <c r="D18" i="13"/>
  <c r="D21" i="13"/>
  <c r="C19" i="13"/>
  <c r="G226" i="17"/>
  <c r="G293" i="17"/>
  <c r="G294" i="17"/>
  <c r="G292" i="17"/>
  <c r="G133" i="17"/>
  <c r="I133" i="17"/>
  <c r="G140" i="17"/>
  <c r="G139" i="17"/>
  <c r="G141" i="17"/>
  <c r="G143" i="17"/>
  <c r="H143" i="17"/>
  <c r="I143" i="17"/>
  <c r="H131" i="17"/>
  <c r="G235" i="17"/>
  <c r="A3" i="17"/>
  <c r="E335" i="17"/>
  <c r="C335" i="17"/>
  <c r="H333" i="17"/>
  <c r="G329" i="17"/>
  <c r="H329" i="17"/>
  <c r="I329" i="17"/>
  <c r="H328" i="17"/>
  <c r="H326" i="17"/>
  <c r="G327" i="17"/>
  <c r="G325" i="17"/>
  <c r="C331" i="17"/>
  <c r="H319" i="17"/>
  <c r="G318" i="17"/>
  <c r="G317" i="17"/>
  <c r="G313" i="17"/>
  <c r="H297" i="17"/>
  <c r="G301" i="17"/>
  <c r="I301" i="17"/>
  <c r="H304" i="17"/>
  <c r="H305" i="17"/>
  <c r="H311" i="17"/>
  <c r="H309" i="17"/>
  <c r="G297" i="17"/>
  <c r="G300" i="17"/>
  <c r="G306" i="17"/>
  <c r="G304" i="17"/>
  <c r="I304" i="17"/>
  <c r="G296" i="17"/>
  <c r="H285" i="17"/>
  <c r="D62" i="13"/>
  <c r="D64" i="13"/>
  <c r="C62" i="13"/>
  <c r="E281" i="17"/>
  <c r="B281" i="17"/>
  <c r="B35" i="11"/>
  <c r="F281" i="17"/>
  <c r="C281" i="17"/>
  <c r="C35" i="11"/>
  <c r="D281" i="17"/>
  <c r="D35" i="11"/>
  <c r="C54" i="13"/>
  <c r="D276" i="17"/>
  <c r="D34" i="11"/>
  <c r="H275" i="17"/>
  <c r="H276" i="17"/>
  <c r="C35" i="10"/>
  <c r="B276" i="17"/>
  <c r="B34" i="11"/>
  <c r="D271" i="17"/>
  <c r="G268" i="17"/>
  <c r="F263" i="17"/>
  <c r="E263" i="17"/>
  <c r="D263" i="17"/>
  <c r="D32" i="11"/>
  <c r="C263" i="17"/>
  <c r="C32" i="11"/>
  <c r="B263" i="17"/>
  <c r="B32" i="11"/>
  <c r="G259" i="17"/>
  <c r="D255" i="17"/>
  <c r="G253" i="17"/>
  <c r="H247" i="17"/>
  <c r="G246" i="17"/>
  <c r="H244" i="17"/>
  <c r="I244" i="17"/>
  <c r="G244" i="17"/>
  <c r="G243" i="17"/>
  <c r="H242" i="17"/>
  <c r="G242" i="17"/>
  <c r="I242" i="17"/>
  <c r="H241" i="17"/>
  <c r="H240" i="17"/>
  <c r="H239" i="17"/>
  <c r="F233" i="17"/>
  <c r="E233" i="17"/>
  <c r="D233" i="17"/>
  <c r="D28" i="11"/>
  <c r="C233" i="17"/>
  <c r="C28" i="11"/>
  <c r="B233" i="17"/>
  <c r="B28" i="11"/>
  <c r="D230" i="17"/>
  <c r="D27" i="11"/>
  <c r="G228" i="17"/>
  <c r="H224" i="17"/>
  <c r="H220" i="17"/>
  <c r="D12" i="13"/>
  <c r="C12" i="13"/>
  <c r="H12" i="13"/>
  <c r="G219" i="17"/>
  <c r="B221" i="17"/>
  <c r="B26" i="11"/>
  <c r="H213" i="17"/>
  <c r="G212" i="17"/>
  <c r="H210" i="17"/>
  <c r="G210" i="17"/>
  <c r="H209" i="17"/>
  <c r="H207" i="17"/>
  <c r="H205" i="17"/>
  <c r="C214" i="17"/>
  <c r="C25" i="11"/>
  <c r="G202" i="17"/>
  <c r="G201" i="17"/>
  <c r="G199" i="17"/>
  <c r="I199" i="17"/>
  <c r="G198" i="17"/>
  <c r="G197" i="17"/>
  <c r="H196" i="17"/>
  <c r="G196" i="17"/>
  <c r="G194" i="17"/>
  <c r="H193" i="17"/>
  <c r="G193" i="17"/>
  <c r="H192" i="17"/>
  <c r="H189" i="17"/>
  <c r="H188" i="17"/>
  <c r="G187" i="17"/>
  <c r="I187" i="17"/>
  <c r="G185" i="17"/>
  <c r="I185" i="17"/>
  <c r="H185" i="17"/>
  <c r="G184" i="17"/>
  <c r="I184" i="17"/>
  <c r="H183" i="17"/>
  <c r="H181" i="17"/>
  <c r="H180" i="17"/>
  <c r="I180" i="17"/>
  <c r="H179" i="17"/>
  <c r="H178" i="17"/>
  <c r="H174" i="17"/>
  <c r="G174" i="17"/>
  <c r="I174" i="17"/>
  <c r="H172" i="17"/>
  <c r="H171" i="17"/>
  <c r="H170" i="17"/>
  <c r="H169" i="17"/>
  <c r="I169" i="17"/>
  <c r="G169" i="17"/>
  <c r="G168" i="17"/>
  <c r="H167" i="17"/>
  <c r="I167" i="17"/>
  <c r="G166" i="17"/>
  <c r="H165" i="17"/>
  <c r="G165" i="17"/>
  <c r="H164" i="17"/>
  <c r="H161" i="17"/>
  <c r="I161" i="17"/>
  <c r="G161" i="17"/>
  <c r="H160" i="17"/>
  <c r="G160" i="17"/>
  <c r="H159" i="17"/>
  <c r="I159" i="17"/>
  <c r="G159" i="17"/>
  <c r="G158" i="17"/>
  <c r="H158" i="17"/>
  <c r="H157" i="17"/>
  <c r="H156" i="17"/>
  <c r="G156" i="17"/>
  <c r="I156" i="17"/>
  <c r="H150" i="17"/>
  <c r="C176" i="17"/>
  <c r="C24" i="11"/>
  <c r="G155" i="17"/>
  <c r="H155" i="17"/>
  <c r="G153" i="17"/>
  <c r="H153" i="17"/>
  <c r="G152" i="17"/>
  <c r="G151" i="17"/>
  <c r="G145" i="17"/>
  <c r="H137" i="17"/>
  <c r="I137" i="17"/>
  <c r="H136" i="17"/>
  <c r="H135" i="17"/>
  <c r="G135" i="17"/>
  <c r="G134" i="17"/>
  <c r="H134" i="17"/>
  <c r="H132" i="17"/>
  <c r="H130" i="17"/>
  <c r="G130" i="17"/>
  <c r="I130" i="17"/>
  <c r="H129" i="17"/>
  <c r="G128" i="17"/>
  <c r="H127" i="17"/>
  <c r="I127" i="17"/>
  <c r="G127" i="17"/>
  <c r="G126" i="17"/>
  <c r="H126" i="17"/>
  <c r="H125" i="17"/>
  <c r="H124" i="17"/>
  <c r="G124" i="17"/>
  <c r="H123" i="17"/>
  <c r="G123" i="17"/>
  <c r="H122" i="17"/>
  <c r="H121" i="17"/>
  <c r="I121" i="17"/>
  <c r="G121" i="17"/>
  <c r="G120" i="17"/>
  <c r="I120" i="17"/>
  <c r="H119" i="17"/>
  <c r="G118" i="17"/>
  <c r="G117" i="17"/>
  <c r="H115" i="17"/>
  <c r="G113" i="17"/>
  <c r="H112" i="17"/>
  <c r="G112" i="17"/>
  <c r="G111" i="17"/>
  <c r="I111" i="17"/>
  <c r="H110" i="17"/>
  <c r="I110" i="17"/>
  <c r="G110" i="17"/>
  <c r="G109" i="17"/>
  <c r="H108" i="17"/>
  <c r="H107" i="17"/>
  <c r="H106" i="17"/>
  <c r="G106" i="17"/>
  <c r="H105" i="17"/>
  <c r="G104" i="17"/>
  <c r="I104" i="17"/>
  <c r="G103" i="17"/>
  <c r="I103" i="17"/>
  <c r="H102" i="17"/>
  <c r="H100" i="17"/>
  <c r="G100" i="17"/>
  <c r="H99" i="17"/>
  <c r="H98" i="17"/>
  <c r="G98" i="17"/>
  <c r="H97" i="17"/>
  <c r="G94" i="17"/>
  <c r="I94" i="17"/>
  <c r="H93" i="17"/>
  <c r="H92" i="17"/>
  <c r="H91" i="17"/>
  <c r="G91" i="17"/>
  <c r="H90" i="17"/>
  <c r="G89" i="17"/>
  <c r="G88" i="17"/>
  <c r="G87" i="17"/>
  <c r="H85" i="17"/>
  <c r="G83" i="17"/>
  <c r="G81" i="17"/>
  <c r="G80" i="17"/>
  <c r="H78" i="17"/>
  <c r="C146" i="17"/>
  <c r="C23" i="11"/>
  <c r="G77" i="17"/>
  <c r="G76" i="17"/>
  <c r="H74" i="17"/>
  <c r="G74" i="17"/>
  <c r="H70" i="17"/>
  <c r="F62" i="17"/>
  <c r="D62" i="17"/>
  <c r="D20" i="11"/>
  <c r="G58" i="17"/>
  <c r="E59" i="17"/>
  <c r="D59" i="17"/>
  <c r="D19" i="11"/>
  <c r="C59" i="17"/>
  <c r="C19" i="11"/>
  <c r="B59" i="17"/>
  <c r="B19" i="11"/>
  <c r="H55" i="17"/>
  <c r="H53" i="17"/>
  <c r="D56" i="17"/>
  <c r="D18" i="11"/>
  <c r="B56" i="17"/>
  <c r="B18" i="11"/>
  <c r="G50" i="17"/>
  <c r="H50" i="17"/>
  <c r="F56" i="17"/>
  <c r="D47" i="17"/>
  <c r="D17" i="11"/>
  <c r="C47" i="17"/>
  <c r="C17" i="11"/>
  <c r="H39" i="17"/>
  <c r="H37" i="17"/>
  <c r="H36" i="17"/>
  <c r="G36" i="17"/>
  <c r="G31" i="17"/>
  <c r="I31" i="17"/>
  <c r="H35" i="17"/>
  <c r="G35" i="17"/>
  <c r="G33" i="17"/>
  <c r="I33" i="17"/>
  <c r="G32" i="17"/>
  <c r="H31" i="17"/>
  <c r="H30" i="17"/>
  <c r="G30" i="17"/>
  <c r="H27" i="17"/>
  <c r="H28" i="17"/>
  <c r="G29" i="17"/>
  <c r="I29" i="17"/>
  <c r="H24" i="17"/>
  <c r="G24" i="17"/>
  <c r="I24" i="17"/>
  <c r="E25" i="17"/>
  <c r="F21" i="17"/>
  <c r="E21" i="17"/>
  <c r="D21" i="17"/>
  <c r="D9" i="11"/>
  <c r="G17" i="17"/>
  <c r="E18" i="17"/>
  <c r="G15" i="17"/>
  <c r="I15" i="17"/>
  <c r="H14" i="17"/>
  <c r="H12" i="17"/>
  <c r="F18" i="17"/>
  <c r="H15" i="17"/>
  <c r="H63" i="13"/>
  <c r="H59" i="13"/>
  <c r="D59" i="13"/>
  <c r="C59" i="13"/>
  <c r="D20" i="13"/>
  <c r="A3" i="11"/>
  <c r="B5" i="13"/>
  <c r="B3" i="13"/>
  <c r="E12" i="11"/>
  <c r="E21" i="11"/>
  <c r="E37" i="11"/>
  <c r="E39" i="11"/>
  <c r="C44" i="13"/>
  <c r="D294" i="17"/>
  <c r="D42" i="11"/>
  <c r="D46" i="11"/>
  <c r="D44" i="13"/>
  <c r="D35" i="13"/>
  <c r="C35" i="13"/>
  <c r="H49" i="13"/>
  <c r="B294" i="17"/>
  <c r="C294" i="17"/>
  <c r="C42" i="11"/>
  <c r="C46" i="11"/>
  <c r="G254" i="17"/>
  <c r="I254" i="17"/>
  <c r="G207" i="17"/>
  <c r="I207" i="17"/>
  <c r="F335" i="17"/>
  <c r="C51" i="13"/>
  <c r="H293" i="17"/>
  <c r="H280" i="17"/>
  <c r="I280" i="17"/>
  <c r="D31" i="13"/>
  <c r="H318" i="17"/>
  <c r="I318" i="17"/>
  <c r="G315" i="17"/>
  <c r="C10" i="13"/>
  <c r="G324" i="17"/>
  <c r="H227" i="17"/>
  <c r="D25" i="13"/>
  <c r="H25" i="13"/>
  <c r="H258" i="17"/>
  <c r="H260" i="17"/>
  <c r="C32" i="10"/>
  <c r="H325" i="17"/>
  <c r="H313" i="17"/>
  <c r="C46" i="13"/>
  <c r="E260" i="17"/>
  <c r="D33" i="13"/>
  <c r="H33" i="13"/>
  <c r="H218" i="17"/>
  <c r="D11" i="13"/>
  <c r="C11" i="13"/>
  <c r="H246" i="17"/>
  <c r="I246" i="17"/>
  <c r="G238" i="17"/>
  <c r="G299" i="17"/>
  <c r="G309" i="17"/>
  <c r="I309" i="17"/>
  <c r="G330" i="17"/>
  <c r="H140" i="17"/>
  <c r="I140" i="17"/>
  <c r="H312" i="17"/>
  <c r="H316" i="17"/>
  <c r="H322" i="17"/>
  <c r="G224" i="17"/>
  <c r="H175" i="17"/>
  <c r="E276" i="17"/>
  <c r="H267" i="17"/>
  <c r="G71" i="17"/>
  <c r="G211" i="17"/>
  <c r="G180" i="17"/>
  <c r="G190" i="17"/>
  <c r="H191" i="17"/>
  <c r="H199" i="17"/>
  <c r="G209" i="17"/>
  <c r="I209" i="17"/>
  <c r="H324" i="17"/>
  <c r="G275" i="17"/>
  <c r="G319" i="17"/>
  <c r="G303" i="17"/>
  <c r="I303" i="17"/>
  <c r="G84" i="17"/>
  <c r="B271" i="17"/>
  <c r="B33" i="11"/>
  <c r="D37" i="13"/>
  <c r="G175" i="17"/>
  <c r="I175" i="17"/>
  <c r="G162" i="17"/>
  <c r="I162" i="17"/>
  <c r="G167" i="17"/>
  <c r="H168" i="17"/>
  <c r="H173" i="17"/>
  <c r="H298" i="17"/>
  <c r="H198" i="17"/>
  <c r="H200" i="17"/>
  <c r="G285" i="17"/>
  <c r="H303" i="17"/>
  <c r="G163" i="17"/>
  <c r="G298" i="17"/>
  <c r="I298" i="17"/>
  <c r="E286" i="17"/>
  <c r="F286" i="17"/>
  <c r="G258" i="17"/>
  <c r="H259" i="17"/>
  <c r="C9" i="13"/>
  <c r="G216" i="17"/>
  <c r="C13" i="13"/>
  <c r="G220" i="17"/>
  <c r="G232" i="17"/>
  <c r="G233" i="17"/>
  <c r="B29" i="10"/>
  <c r="G310" i="17"/>
  <c r="I310" i="17"/>
  <c r="H228" i="17"/>
  <c r="G137" i="17"/>
  <c r="F255" i="17"/>
  <c r="G192" i="17"/>
  <c r="I192" i="17"/>
  <c r="G142" i="17"/>
  <c r="E255" i="17"/>
  <c r="H154" i="17"/>
  <c r="G312" i="17"/>
  <c r="I312" i="17"/>
  <c r="H51" i="17"/>
  <c r="H75" i="17"/>
  <c r="D50" i="13"/>
  <c r="F271" i="17"/>
  <c r="D19" i="13"/>
  <c r="H226" i="17"/>
  <c r="I226" i="17"/>
  <c r="G102" i="17"/>
  <c r="H96" i="17"/>
  <c r="D32" i="13"/>
  <c r="H327" i="17"/>
  <c r="E248" i="17"/>
  <c r="C26" i="13"/>
  <c r="H114" i="17"/>
  <c r="G206" i="17"/>
  <c r="I206" i="17"/>
  <c r="G116" i="17"/>
  <c r="I116" i="17"/>
  <c r="G149" i="17"/>
  <c r="G239" i="17"/>
  <c r="I239" i="17"/>
  <c r="F276" i="17"/>
  <c r="D54" i="13"/>
  <c r="D55" i="13"/>
  <c r="H334" i="17"/>
  <c r="D26" i="13"/>
  <c r="H236" i="17"/>
  <c r="D30" i="13"/>
  <c r="C276" i="17"/>
  <c r="C34" i="11"/>
  <c r="F34" i="11"/>
  <c r="G279" i="17"/>
  <c r="G281" i="17"/>
  <c r="B36" i="10"/>
  <c r="F230" i="17"/>
  <c r="G97" i="17"/>
  <c r="H103" i="17"/>
  <c r="F294" i="17"/>
  <c r="I307" i="17"/>
  <c r="H76" i="17"/>
  <c r="G171" i="17"/>
  <c r="I171" i="17"/>
  <c r="G189" i="17"/>
  <c r="G205" i="17"/>
  <c r="H208" i="17"/>
  <c r="E294" i="17"/>
  <c r="G99" i="17"/>
  <c r="H104" i="17"/>
  <c r="H113" i="17"/>
  <c r="G115" i="17"/>
  <c r="H120" i="17"/>
  <c r="I123" i="17"/>
  <c r="H145" i="17"/>
  <c r="H197" i="17"/>
  <c r="G218" i="17"/>
  <c r="I218" i="17"/>
  <c r="H292" i="17"/>
  <c r="H41" i="13"/>
  <c r="H42" i="13"/>
  <c r="H219" i="17"/>
  <c r="G28" i="17"/>
  <c r="I28" i="17"/>
  <c r="H94" i="17"/>
  <c r="G316" i="17"/>
  <c r="I316" i="17"/>
  <c r="H323" i="17"/>
  <c r="G333" i="17"/>
  <c r="G131" i="17"/>
  <c r="I131" i="17"/>
  <c r="H142" i="17"/>
  <c r="I142" i="17"/>
  <c r="H128" i="17"/>
  <c r="H301" i="17"/>
  <c r="H144" i="17"/>
  <c r="I275" i="17"/>
  <c r="I276" i="17"/>
  <c r="G269" i="17"/>
  <c r="G236" i="17"/>
  <c r="F260" i="17"/>
  <c r="H35" i="13"/>
  <c r="H73" i="17"/>
  <c r="H81" i="17"/>
  <c r="H89" i="17"/>
  <c r="I89" i="17"/>
  <c r="G107" i="17"/>
  <c r="H296" i="17"/>
  <c r="I296" i="17"/>
  <c r="D320" i="17"/>
  <c r="I228" i="17"/>
  <c r="G183" i="17"/>
  <c r="I183" i="17"/>
  <c r="H245" i="17"/>
  <c r="D260" i="17"/>
  <c r="D31" i="11"/>
  <c r="G284" i="17"/>
  <c r="G266" i="17"/>
  <c r="I266" i="17"/>
  <c r="G27" i="17"/>
  <c r="I27" i="17"/>
  <c r="H80" i="17"/>
  <c r="G101" i="17"/>
  <c r="G122" i="17"/>
  <c r="I122" i="17"/>
  <c r="G164" i="17"/>
  <c r="I164" i="17"/>
  <c r="H36" i="13"/>
  <c r="G90" i="17"/>
  <c r="H116" i="17"/>
  <c r="H138" i="17"/>
  <c r="H204" i="17"/>
  <c r="G208" i="17"/>
  <c r="H211" i="17"/>
  <c r="H212" i="17"/>
  <c r="I212" i="17"/>
  <c r="G223" i="17"/>
  <c r="C260" i="17"/>
  <c r="H262" i="17"/>
  <c r="H263" i="17"/>
  <c r="C33" i="10"/>
  <c r="G267" i="17"/>
  <c r="I267" i="17"/>
  <c r="H257" i="17"/>
  <c r="H29" i="17"/>
  <c r="H49" i="17"/>
  <c r="G203" i="17"/>
  <c r="H206" i="17"/>
  <c r="H317" i="17"/>
  <c r="H141" i="17"/>
  <c r="I141" i="17"/>
  <c r="D13" i="13"/>
  <c r="H13" i="13"/>
  <c r="G16" i="17"/>
  <c r="I100" i="17"/>
  <c r="G105" i="17"/>
  <c r="H149" i="17"/>
  <c r="H203" i="17"/>
  <c r="I203" i="17"/>
  <c r="H269" i="17"/>
  <c r="H270" i="17"/>
  <c r="E331" i="17"/>
  <c r="D335" i="17"/>
  <c r="H133" i="17"/>
  <c r="I292" i="17"/>
  <c r="H44" i="13"/>
  <c r="C55" i="13"/>
  <c r="H32" i="13"/>
  <c r="H40" i="13"/>
  <c r="H37" i="13"/>
  <c r="H10" i="13"/>
  <c r="H29" i="13"/>
  <c r="H17" i="13"/>
  <c r="H11" i="13"/>
  <c r="C21" i="13"/>
  <c r="H21" i="13"/>
  <c r="H139" i="17"/>
  <c r="G144" i="17"/>
  <c r="I144" i="17"/>
  <c r="G49" i="17"/>
  <c r="I319" i="17"/>
  <c r="G276" i="17"/>
  <c r="B35" i="10"/>
  <c r="D35" i="10"/>
  <c r="B255" i="17"/>
  <c r="B25" i="17"/>
  <c r="B10" i="11"/>
  <c r="C25" i="17"/>
  <c r="C10" i="11"/>
  <c r="C30" i="13"/>
  <c r="H30" i="13"/>
  <c r="G240" i="17"/>
  <c r="I240" i="17"/>
  <c r="C42" i="13"/>
  <c r="B230" i="17"/>
  <c r="B27" i="11"/>
  <c r="H310" i="17"/>
  <c r="G14" i="17"/>
  <c r="I14" i="17"/>
  <c r="G132" i="17"/>
  <c r="I132" i="17"/>
  <c r="G136" i="17"/>
  <c r="I136" i="17"/>
  <c r="G186" i="17"/>
  <c r="G302" i="17"/>
  <c r="G262" i="17"/>
  <c r="G263" i="17"/>
  <c r="B33" i="10"/>
  <c r="G154" i="17"/>
  <c r="I154" i="17"/>
  <c r="H33" i="17"/>
  <c r="G55" i="17"/>
  <c r="I285" i="17"/>
  <c r="H294" i="17"/>
  <c r="H232" i="17"/>
  <c r="H233" i="17"/>
  <c r="C29" i="10"/>
  <c r="D29" i="10"/>
  <c r="D33" i="11"/>
  <c r="C22" i="13"/>
  <c r="G229" i="17"/>
  <c r="I229" i="17"/>
  <c r="E230" i="17"/>
  <c r="H79" i="17"/>
  <c r="G119" i="17"/>
  <c r="I119" i="17"/>
  <c r="H152" i="17"/>
  <c r="G172" i="17"/>
  <c r="I172" i="17"/>
  <c r="D221" i="17"/>
  <c r="D26" i="11"/>
  <c r="G308" i="17"/>
  <c r="D286" i="17"/>
  <c r="D36" i="11"/>
  <c r="H16" i="13"/>
  <c r="D42" i="13"/>
  <c r="G108" i="17"/>
  <c r="I108" i="17"/>
  <c r="H111" i="17"/>
  <c r="H162" i="17"/>
  <c r="I196" i="17"/>
  <c r="H195" i="17"/>
  <c r="H314" i="17"/>
  <c r="I153" i="17"/>
  <c r="G181" i="17"/>
  <c r="I181" i="17"/>
  <c r="H184" i="17"/>
  <c r="B331" i="17"/>
  <c r="B335" i="17"/>
  <c r="H109" i="17"/>
  <c r="I109" i="17"/>
  <c r="G129" i="17"/>
  <c r="I129" i="17"/>
  <c r="G178" i="17"/>
  <c r="I178" i="17"/>
  <c r="H283" i="17"/>
  <c r="H235" i="17"/>
  <c r="I235" i="17"/>
  <c r="I236" i="17"/>
  <c r="D51" i="13"/>
  <c r="B42" i="11"/>
  <c r="B46" i="11"/>
  <c r="H84" i="17"/>
  <c r="I259" i="17"/>
  <c r="H265" i="17"/>
  <c r="D176" i="17"/>
  <c r="D24" i="11"/>
  <c r="H217" i="17"/>
  <c r="C221" i="17"/>
  <c r="C26" i="11"/>
  <c r="H254" i="17"/>
  <c r="I293" i="17"/>
  <c r="H83" i="17"/>
  <c r="I83" i="17"/>
  <c r="H300" i="17"/>
  <c r="H72" i="17"/>
  <c r="G92" i="17"/>
  <c r="B62" i="17"/>
  <c r="B20" i="11"/>
  <c r="H82" i="17"/>
  <c r="E47" i="17"/>
  <c r="H148" i="17"/>
  <c r="H302" i="17"/>
  <c r="I302" i="17"/>
  <c r="G257" i="17"/>
  <c r="I257" i="17"/>
  <c r="B260" i="17"/>
  <c r="B31" i="11"/>
  <c r="D27" i="13"/>
  <c r="H237" i="17"/>
  <c r="G245" i="17"/>
  <c r="I245" i="17"/>
  <c r="H284" i="17"/>
  <c r="H187" i="17"/>
  <c r="E221" i="17"/>
  <c r="G217" i="17"/>
  <c r="I217" i="17"/>
  <c r="G157" i="17"/>
  <c r="I157" i="17"/>
  <c r="D22" i="13"/>
  <c r="H229" i="17"/>
  <c r="H95" i="17"/>
  <c r="G200" i="17"/>
  <c r="I200" i="17"/>
  <c r="H279" i="17"/>
  <c r="I197" i="17"/>
  <c r="I262" i="17"/>
  <c r="I263" i="17"/>
  <c r="I232" i="17"/>
  <c r="I233" i="17"/>
  <c r="H27" i="13"/>
  <c r="H22" i="13"/>
  <c r="D23" i="13"/>
  <c r="G260" i="17"/>
  <c r="B32" i="10"/>
  <c r="D32" i="10"/>
  <c r="I300" i="17"/>
  <c r="G29" i="13"/>
  <c r="G31" i="13"/>
  <c r="I299" i="17"/>
  <c r="G237" i="17"/>
  <c r="G248" i="17"/>
  <c r="B30" i="10"/>
  <c r="B248" i="17"/>
  <c r="B29" i="11"/>
  <c r="C64" i="13"/>
  <c r="H62" i="13"/>
  <c r="H64" i="13"/>
  <c r="I98" i="17"/>
  <c r="I155" i="17"/>
  <c r="I160" i="17"/>
  <c r="F26" i="11"/>
  <c r="G283" i="17"/>
  <c r="I283" i="17"/>
  <c r="B286" i="17"/>
  <c r="B36" i="11"/>
  <c r="H299" i="17"/>
  <c r="F320" i="17"/>
  <c r="G51" i="17"/>
  <c r="I51" i="17"/>
  <c r="H45" i="17"/>
  <c r="I126" i="17"/>
  <c r="I128" i="17"/>
  <c r="I134" i="17"/>
  <c r="G150" i="17"/>
  <c r="I150" i="17"/>
  <c r="E176" i="17"/>
  <c r="I326" i="17"/>
  <c r="H20" i="17"/>
  <c r="H21" i="17"/>
  <c r="C10" i="10"/>
  <c r="C21" i="17"/>
  <c r="C9" i="11"/>
  <c r="H151" i="17"/>
  <c r="I151" i="17"/>
  <c r="F176" i="17"/>
  <c r="D214" i="17"/>
  <c r="D25" i="11"/>
  <c r="I297" i="17"/>
  <c r="I139" i="17"/>
  <c r="B30" i="11"/>
  <c r="B272" i="17"/>
  <c r="H45" i="13"/>
  <c r="I107" i="17"/>
  <c r="G12" i="17"/>
  <c r="F25" i="17"/>
  <c r="F41" i="17"/>
  <c r="F65" i="17"/>
  <c r="H23" i="17"/>
  <c r="H25" i="17"/>
  <c r="C11" i="10"/>
  <c r="D40" i="17"/>
  <c r="D11" i="11"/>
  <c r="G46" i="17"/>
  <c r="F59" i="17"/>
  <c r="H58" i="17"/>
  <c r="H59" i="17"/>
  <c r="C20" i="10"/>
  <c r="C255" i="17"/>
  <c r="C30" i="11"/>
  <c r="H253" i="17"/>
  <c r="H255" i="17"/>
  <c r="C31" i="10"/>
  <c r="D38" i="13"/>
  <c r="I115" i="17"/>
  <c r="G13" i="17"/>
  <c r="B18" i="17"/>
  <c r="B8" i="11"/>
  <c r="B146" i="17"/>
  <c r="B23" i="11"/>
  <c r="F23" i="11"/>
  <c r="I16" i="17"/>
  <c r="H26" i="13"/>
  <c r="H38" i="13"/>
  <c r="I220" i="17"/>
  <c r="I50" i="17"/>
  <c r="E214" i="17"/>
  <c r="C248" i="17"/>
  <c r="C29" i="11"/>
  <c r="H238" i="17"/>
  <c r="I238" i="17"/>
  <c r="D248" i="17"/>
  <c r="D29" i="11"/>
  <c r="F29" i="11"/>
  <c r="I317" i="17"/>
  <c r="D9" i="13"/>
  <c r="H216" i="17"/>
  <c r="F221" i="17"/>
  <c r="G61" i="17"/>
  <c r="E62" i="17"/>
  <c r="I74" i="17"/>
  <c r="I58" i="17"/>
  <c r="I59" i="17"/>
  <c r="G59" i="17"/>
  <c r="B20" i="10"/>
  <c r="D20" i="10"/>
  <c r="D33" i="10"/>
  <c r="G70" i="17"/>
  <c r="I70" i="17"/>
  <c r="I294" i="17"/>
  <c r="H271" i="17"/>
  <c r="C34" i="10"/>
  <c r="I269" i="17"/>
  <c r="I99" i="17"/>
  <c r="H46" i="13"/>
  <c r="C47" i="13"/>
  <c r="C62" i="17"/>
  <c r="C20" i="11"/>
  <c r="F20" i="11"/>
  <c r="H61" i="17"/>
  <c r="H62" i="17"/>
  <c r="C21" i="10"/>
  <c r="I105" i="17"/>
  <c r="I165" i="17"/>
  <c r="H268" i="17"/>
  <c r="I268" i="17"/>
  <c r="C271" i="17"/>
  <c r="C33" i="11"/>
  <c r="F33" i="11"/>
  <c r="F248" i="17"/>
  <c r="H286" i="17"/>
  <c r="C37" i="10"/>
  <c r="E320" i="17"/>
  <c r="E337" i="17"/>
  <c r="H19" i="13"/>
  <c r="F40" i="17"/>
  <c r="G38" i="17"/>
  <c r="G54" i="17"/>
  <c r="G73" i="17"/>
  <c r="I73" i="17"/>
  <c r="H77" i="17"/>
  <c r="I77" i="17"/>
  <c r="G79" i="17"/>
  <c r="G82" i="17"/>
  <c r="I82" i="17"/>
  <c r="H88" i="17"/>
  <c r="G95" i="17"/>
  <c r="I95" i="17"/>
  <c r="H101" i="17"/>
  <c r="I101" i="17"/>
  <c r="G114" i="17"/>
  <c r="H118" i="17"/>
  <c r="I118" i="17"/>
  <c r="G179" i="17"/>
  <c r="I179" i="17"/>
  <c r="H182" i="17"/>
  <c r="H190" i="17"/>
  <c r="I190" i="17"/>
  <c r="H202" i="17"/>
  <c r="I202" i="17"/>
  <c r="F35" i="11"/>
  <c r="G305" i="17"/>
  <c r="I305" i="17"/>
  <c r="D331" i="17"/>
  <c r="D337" i="17"/>
  <c r="G322" i="17"/>
  <c r="H54" i="13"/>
  <c r="H55" i="13"/>
  <c r="I211" i="17"/>
  <c r="C14" i="13"/>
  <c r="G265" i="17"/>
  <c r="I224" i="17"/>
  <c r="H17" i="17"/>
  <c r="I17" i="17"/>
  <c r="G37" i="17"/>
  <c r="D146" i="17"/>
  <c r="E146" i="17"/>
  <c r="E249" i="17"/>
  <c r="I81" i="17"/>
  <c r="I106" i="17"/>
  <c r="G195" i="17"/>
  <c r="I195" i="17"/>
  <c r="H225" i="17"/>
  <c r="G270" i="17"/>
  <c r="I270" i="17"/>
  <c r="H315" i="17"/>
  <c r="I315" i="17"/>
  <c r="G225" i="17"/>
  <c r="I225" i="17"/>
  <c r="I152" i="17"/>
  <c r="I208" i="17"/>
  <c r="G334" i="17"/>
  <c r="I334" i="17"/>
  <c r="I97" i="17"/>
  <c r="I324" i="17"/>
  <c r="H16" i="17"/>
  <c r="G53" i="17"/>
  <c r="I53" i="17"/>
  <c r="D21" i="11"/>
  <c r="G72" i="17"/>
  <c r="G75" i="17"/>
  <c r="I75" i="17"/>
  <c r="H87" i="17"/>
  <c r="I87" i="17"/>
  <c r="H117" i="17"/>
  <c r="I117" i="17"/>
  <c r="G125" i="17"/>
  <c r="I125" i="17"/>
  <c r="G138" i="17"/>
  <c r="G173" i="17"/>
  <c r="I173" i="17"/>
  <c r="G191" i="17"/>
  <c r="I191" i="17"/>
  <c r="G247" i="17"/>
  <c r="I247" i="17"/>
  <c r="C286" i="17"/>
  <c r="C36" i="11"/>
  <c r="F36" i="11"/>
  <c r="F331" i="17"/>
  <c r="G326" i="17"/>
  <c r="G328" i="17"/>
  <c r="I328" i="17"/>
  <c r="H166" i="17"/>
  <c r="I166" i="17"/>
  <c r="G314" i="17"/>
  <c r="I314" i="17"/>
  <c r="H330" i="17"/>
  <c r="H331" i="17"/>
  <c r="G241" i="17"/>
  <c r="I241" i="17"/>
  <c r="I76" i="17"/>
  <c r="I135" i="17"/>
  <c r="E271" i="17"/>
  <c r="E272" i="17"/>
  <c r="I113" i="17"/>
  <c r="I114" i="17"/>
  <c r="I168" i="17"/>
  <c r="I55" i="17"/>
  <c r="I80" i="17"/>
  <c r="G93" i="17"/>
  <c r="I93" i="17"/>
  <c r="I92" i="17"/>
  <c r="I138" i="17"/>
  <c r="I90" i="17"/>
  <c r="I205" i="17"/>
  <c r="I149" i="17"/>
  <c r="D25" i="17"/>
  <c r="D10" i="11"/>
  <c r="F10" i="11"/>
  <c r="H52" i="17"/>
  <c r="H56" i="17"/>
  <c r="C19" i="10"/>
  <c r="H54" i="17"/>
  <c r="G182" i="17"/>
  <c r="G213" i="17"/>
  <c r="I213" i="17"/>
  <c r="H306" i="17"/>
  <c r="I306" i="17"/>
  <c r="H308" i="17"/>
  <c r="I308" i="17"/>
  <c r="G323" i="17"/>
  <c r="I323" i="17"/>
  <c r="I260" i="17"/>
  <c r="D23" i="11"/>
  <c r="F19" i="11"/>
  <c r="I49" i="17"/>
  <c r="I198" i="17"/>
  <c r="C230" i="17"/>
  <c r="C27" i="11"/>
  <c r="F27" i="11"/>
  <c r="H223" i="17"/>
  <c r="I30" i="17"/>
  <c r="I37" i="17"/>
  <c r="H38" i="17"/>
  <c r="I38" i="17"/>
  <c r="C40" i="17"/>
  <c r="C11" i="11"/>
  <c r="B47" i="17"/>
  <c r="G45" i="17"/>
  <c r="E56" i="17"/>
  <c r="E63" i="17"/>
  <c r="I12" i="17"/>
  <c r="G18" i="17"/>
  <c r="I333" i="17"/>
  <c r="H13" i="17"/>
  <c r="H18" i="17"/>
  <c r="C18" i="17"/>
  <c r="F272" i="17"/>
  <c r="B40" i="17"/>
  <c r="B11" i="11"/>
  <c r="F11" i="11"/>
  <c r="G34" i="17"/>
  <c r="B214" i="17"/>
  <c r="B25" i="11"/>
  <c r="F25" i="11"/>
  <c r="G188" i="17"/>
  <c r="I219" i="17"/>
  <c r="G221" i="17"/>
  <c r="B27" i="10"/>
  <c r="D30" i="11"/>
  <c r="D272" i="17"/>
  <c r="I88" i="17"/>
  <c r="B176" i="17"/>
  <c r="B24" i="11"/>
  <c r="F24" i="11"/>
  <c r="G148" i="17"/>
  <c r="H186" i="17"/>
  <c r="I186" i="17"/>
  <c r="F214" i="17"/>
  <c r="F30" i="11"/>
  <c r="H320" i="17"/>
  <c r="I112" i="17"/>
  <c r="I189" i="17"/>
  <c r="I158" i="17"/>
  <c r="I36" i="17"/>
  <c r="D63" i="17"/>
  <c r="C38" i="13"/>
  <c r="I35" i="17"/>
  <c r="G39" i="17"/>
  <c r="I39" i="17"/>
  <c r="E40" i="17"/>
  <c r="E41" i="17"/>
  <c r="E65" i="17"/>
  <c r="E288" i="17"/>
  <c r="E339" i="17"/>
  <c r="H46" i="17"/>
  <c r="F47" i="17"/>
  <c r="F63" i="17"/>
  <c r="I284" i="17"/>
  <c r="F42" i="11"/>
  <c r="H281" i="17"/>
  <c r="C36" i="10"/>
  <c r="D36" i="10"/>
  <c r="I279" i="17"/>
  <c r="I281" i="17"/>
  <c r="B320" i="17"/>
  <c r="B337" i="17"/>
  <c r="I193" i="17"/>
  <c r="I72" i="17"/>
  <c r="G78" i="17"/>
  <c r="H201" i="17"/>
  <c r="I201" i="17"/>
  <c r="H248" i="17"/>
  <c r="C30" i="10"/>
  <c r="I91" i="17"/>
  <c r="I258" i="17"/>
  <c r="H34" i="17"/>
  <c r="H40" i="17"/>
  <c r="C12" i="10"/>
  <c r="C56" i="17"/>
  <c r="F32" i="11"/>
  <c r="C31" i="11"/>
  <c r="F31" i="11"/>
  <c r="I84" i="17"/>
  <c r="D18" i="17"/>
  <c r="H32" i="17"/>
  <c r="I32" i="17"/>
  <c r="G255" i="17"/>
  <c r="C20" i="13"/>
  <c r="H20" i="13"/>
  <c r="G227" i="17"/>
  <c r="I227" i="17"/>
  <c r="I79" i="17"/>
  <c r="I210" i="17"/>
  <c r="I102" i="17"/>
  <c r="H335" i="17"/>
  <c r="G23" i="17"/>
  <c r="F146" i="17"/>
  <c r="I145" i="17"/>
  <c r="I313" i="17"/>
  <c r="I327" i="17"/>
  <c r="I182" i="17"/>
  <c r="H163" i="17"/>
  <c r="H194" i="17"/>
  <c r="B21" i="17"/>
  <c r="G20" i="17"/>
  <c r="G86" i="17"/>
  <c r="G204" i="17"/>
  <c r="I204" i="17"/>
  <c r="F28" i="11"/>
  <c r="I325" i="17"/>
  <c r="C18" i="13"/>
  <c r="G52" i="17"/>
  <c r="I52" i="17"/>
  <c r="H71" i="17"/>
  <c r="I71" i="17"/>
  <c r="G85" i="17"/>
  <c r="I85" i="17"/>
  <c r="H86" i="17"/>
  <c r="G96" i="17"/>
  <c r="I96" i="17"/>
  <c r="C320" i="17"/>
  <c r="C337" i="17"/>
  <c r="I124" i="17"/>
  <c r="G170" i="17"/>
  <c r="I170" i="17"/>
  <c r="G311" i="17"/>
  <c r="G18" i="13"/>
  <c r="G20" i="13"/>
  <c r="G30" i="13"/>
  <c r="G17" i="13"/>
  <c r="G13" i="13"/>
  <c r="G19" i="13"/>
  <c r="G11" i="13"/>
  <c r="G21" i="13"/>
  <c r="G16" i="13"/>
  <c r="G22" i="13"/>
  <c r="G9" i="13"/>
  <c r="F31" i="13"/>
  <c r="H74" i="13"/>
  <c r="G230" i="17"/>
  <c r="B28" i="10"/>
  <c r="D37" i="11"/>
  <c r="H272" i="17"/>
  <c r="I216" i="17"/>
  <c r="I221" i="17"/>
  <c r="H221" i="17"/>
  <c r="C27" i="10"/>
  <c r="D27" i="10"/>
  <c r="I330" i="17"/>
  <c r="I237" i="17"/>
  <c r="I248" i="17"/>
  <c r="I286" i="17"/>
  <c r="H9" i="13"/>
  <c r="H14" i="13"/>
  <c r="D14" i="13"/>
  <c r="D66" i="13"/>
  <c r="G62" i="17"/>
  <c r="B21" i="10"/>
  <c r="D21" i="10"/>
  <c r="I61" i="17"/>
  <c r="I62" i="17"/>
  <c r="H337" i="17"/>
  <c r="F249" i="17"/>
  <c r="G331" i="17"/>
  <c r="I322" i="17"/>
  <c r="I331" i="17"/>
  <c r="E44" i="11"/>
  <c r="F44" i="11"/>
  <c r="G286" i="17"/>
  <c r="B37" i="10"/>
  <c r="D37" i="10"/>
  <c r="D249" i="17"/>
  <c r="H47" i="13"/>
  <c r="F337" i="17"/>
  <c r="H214" i="17"/>
  <c r="C26" i="10"/>
  <c r="I253" i="17"/>
  <c r="I255" i="17"/>
  <c r="G335" i="17"/>
  <c r="I54" i="17"/>
  <c r="I265" i="17"/>
  <c r="I271" i="17"/>
  <c r="I272" i="17"/>
  <c r="G271" i="17"/>
  <c r="B34" i="10"/>
  <c r="D34" i="10"/>
  <c r="H47" i="17"/>
  <c r="I46" i="17"/>
  <c r="I34" i="17"/>
  <c r="I40" i="17"/>
  <c r="I335" i="17"/>
  <c r="E45" i="11"/>
  <c r="C272" i="17"/>
  <c r="D8" i="11"/>
  <c r="D12" i="11"/>
  <c r="D39" i="11"/>
  <c r="D48" i="11"/>
  <c r="D41" i="17"/>
  <c r="D65" i="17"/>
  <c r="G47" i="17"/>
  <c r="I45" i="17"/>
  <c r="H63" i="17"/>
  <c r="C18" i="10"/>
  <c r="C22" i="10"/>
  <c r="I311" i="17"/>
  <c r="I320" i="17"/>
  <c r="G320" i="17"/>
  <c r="G337" i="17"/>
  <c r="B31" i="10"/>
  <c r="D31" i="10"/>
  <c r="B41" i="17"/>
  <c r="B9" i="11"/>
  <c r="I23" i="17"/>
  <c r="I25" i="17"/>
  <c r="G25" i="17"/>
  <c r="B11" i="10"/>
  <c r="D11" i="10"/>
  <c r="C18" i="11"/>
  <c r="C63" i="17"/>
  <c r="H146" i="17"/>
  <c r="F288" i="17"/>
  <c r="H18" i="13"/>
  <c r="H23" i="13"/>
  <c r="H66" i="13"/>
  <c r="C23" i="13"/>
  <c r="C66" i="13"/>
  <c r="I163" i="17"/>
  <c r="H176" i="17"/>
  <c r="C25" i="10"/>
  <c r="B249" i="17"/>
  <c r="D30" i="10"/>
  <c r="I56" i="17"/>
  <c r="I194" i="17"/>
  <c r="G176" i="17"/>
  <c r="B25" i="10"/>
  <c r="I148" i="17"/>
  <c r="I188" i="17"/>
  <c r="I214" i="17"/>
  <c r="G214" i="17"/>
  <c r="B26" i="10"/>
  <c r="C41" i="17"/>
  <c r="C65" i="17"/>
  <c r="C8" i="11"/>
  <c r="G56" i="17"/>
  <c r="B19" i="10"/>
  <c r="D19" i="10"/>
  <c r="I13" i="17"/>
  <c r="I18" i="17"/>
  <c r="B17" i="11"/>
  <c r="B63" i="17"/>
  <c r="H230" i="17"/>
  <c r="C28" i="10"/>
  <c r="D28" i="10"/>
  <c r="I223" i="17"/>
  <c r="I230" i="17"/>
  <c r="I86" i="17"/>
  <c r="G40" i="17"/>
  <c r="B12" i="10"/>
  <c r="D12" i="10"/>
  <c r="G21" i="17"/>
  <c r="B10" i="10"/>
  <c r="D10" i="10"/>
  <c r="I20" i="17"/>
  <c r="I21" i="17"/>
  <c r="I78" i="17"/>
  <c r="G146" i="17"/>
  <c r="C249" i="17"/>
  <c r="B9" i="10"/>
  <c r="C9" i="10"/>
  <c r="C13" i="10"/>
  <c r="H41" i="17"/>
  <c r="F29" i="13"/>
  <c r="H72" i="13"/>
  <c r="F13" i="13"/>
  <c r="F17" i="13"/>
  <c r="F18" i="13"/>
  <c r="H70" i="13"/>
  <c r="F11" i="13"/>
  <c r="F9" i="13"/>
  <c r="F16" i="13"/>
  <c r="F20" i="13"/>
  <c r="F21" i="13"/>
  <c r="F22" i="13"/>
  <c r="F19" i="13"/>
  <c r="F30" i="13"/>
  <c r="G33" i="13"/>
  <c r="G40" i="13"/>
  <c r="G37" i="13"/>
  <c r="G45" i="13"/>
  <c r="G28" i="13"/>
  <c r="G25" i="13"/>
  <c r="G12" i="13"/>
  <c r="G35" i="13"/>
  <c r="G54" i="13"/>
  <c r="G32" i="13"/>
  <c r="G62" i="13"/>
  <c r="G58" i="13"/>
  <c r="G26" i="13"/>
  <c r="G34" i="13"/>
  <c r="G49" i="13"/>
  <c r="G27" i="13"/>
  <c r="G50" i="13"/>
  <c r="G36" i="13"/>
  <c r="G63" i="13"/>
  <c r="G44" i="13"/>
  <c r="G41" i="13"/>
  <c r="G46" i="13"/>
  <c r="H71" i="13"/>
  <c r="F10" i="13"/>
  <c r="D25" i="10"/>
  <c r="I47" i="17"/>
  <c r="F339" i="17"/>
  <c r="G272" i="17"/>
  <c r="D288" i="17"/>
  <c r="D339" i="17"/>
  <c r="I41" i="17"/>
  <c r="H65" i="17"/>
  <c r="H288" i="17"/>
  <c r="H339" i="17"/>
  <c r="I146" i="17"/>
  <c r="B65" i="17"/>
  <c r="D26" i="10"/>
  <c r="F9" i="11"/>
  <c r="B12" i="11"/>
  <c r="B39" i="11"/>
  <c r="B48" i="11"/>
  <c r="G41" i="17"/>
  <c r="B288" i="17"/>
  <c r="B339" i="17"/>
  <c r="I63" i="17"/>
  <c r="I65" i="17"/>
  <c r="G63" i="17"/>
  <c r="B18" i="10"/>
  <c r="C288" i="17"/>
  <c r="C339" i="17"/>
  <c r="B13" i="10"/>
  <c r="D9" i="10"/>
  <c r="D13" i="10"/>
  <c r="F8" i="11"/>
  <c r="F12" i="11"/>
  <c r="C12" i="11"/>
  <c r="C24" i="10"/>
  <c r="C38" i="10"/>
  <c r="C40" i="10"/>
  <c r="H249" i="17"/>
  <c r="B24" i="10"/>
  <c r="G249" i="17"/>
  <c r="C21" i="11"/>
  <c r="C37" i="11"/>
  <c r="F18" i="11"/>
  <c r="E43" i="11"/>
  <c r="I337" i="17"/>
  <c r="F17" i="11"/>
  <c r="B21" i="11"/>
  <c r="B37" i="11"/>
  <c r="I176" i="17"/>
  <c r="F37" i="13"/>
  <c r="F36" i="13"/>
  <c r="F41" i="13"/>
  <c r="F27" i="13"/>
  <c r="F63" i="13"/>
  <c r="F54" i="13"/>
  <c r="F33" i="13"/>
  <c r="F34" i="13"/>
  <c r="F44" i="13"/>
  <c r="F49" i="13"/>
  <c r="F46" i="13"/>
  <c r="F28" i="13"/>
  <c r="F45" i="13"/>
  <c r="F12" i="13"/>
  <c r="F32" i="13"/>
  <c r="F40" i="13"/>
  <c r="F35" i="13"/>
  <c r="F50" i="13"/>
  <c r="H73" i="13"/>
  <c r="F62" i="13"/>
  <c r="F26" i="13"/>
  <c r="F58" i="13"/>
  <c r="F25" i="13"/>
  <c r="I249" i="17"/>
  <c r="G65" i="17"/>
  <c r="I288" i="17"/>
  <c r="I339" i="17"/>
  <c r="C39" i="11"/>
  <c r="C48" i="11"/>
  <c r="G288" i="17"/>
  <c r="G339" i="17"/>
  <c r="F43" i="11"/>
  <c r="F46" i="11"/>
  <c r="E46" i="11"/>
  <c r="E48" i="11"/>
  <c r="D24" i="10"/>
  <c r="B22" i="10"/>
  <c r="B38" i="10"/>
  <c r="B40" i="10"/>
  <c r="D18" i="10"/>
  <c r="D22" i="10"/>
  <c r="F21" i="11"/>
  <c r="F37" i="11"/>
  <c r="F39" i="11"/>
  <c r="D38" i="10"/>
  <c r="D40" i="10"/>
  <c r="F48" i="11"/>
  <c r="I340" i="17"/>
</calcChain>
</file>

<file path=xl/sharedStrings.xml><?xml version="1.0" encoding="utf-8"?>
<sst xmlns="http://schemas.openxmlformats.org/spreadsheetml/2006/main" count="794" uniqueCount="713">
  <si>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</si>
  <si>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</si>
  <si>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</si>
  <si>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</si>
  <si>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</si>
  <si>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</si>
  <si>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</si>
  <si>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</si>
  <si>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</si>
  <si>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</si>
  <si>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</si>
  <si>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</si>
  <si>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</si>
  <si>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</si>
  <si>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</si>
  <si>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</si>
  <si>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</si>
  <si>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</si>
  <si>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</si>
  <si>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</si>
  <si>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</si>
  <si>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</si>
  <si>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</si>
  <si>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</si>
  <si>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</si>
  <si>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</si>
  <si>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</si>
  <si>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</si>
  <si>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</si>
  <si>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</si>
  <si>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</si>
  <si>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</si>
  <si>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</si>
  <si>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</si>
  <si>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</si>
  <si>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</si>
  <si>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</si>
  <si>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</si>
  <si>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</si>
  <si>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</si>
  <si>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</si>
  <si>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</si>
  <si>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</si>
  <si>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</si>
  <si>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</si>
  <si>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</si>
  <si>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</si>
  <si>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</si>
  <si>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</si>
  <si>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</si>
  <si>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</si>
  <si>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</si>
  <si>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</si>
  <si>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</si>
  <si>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</si>
  <si>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</si>
  <si>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</si>
  <si>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</si>
  <si>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</si>
  <si>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</si>
  <si>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</si>
  <si>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</si>
  <si>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</si>
  <si>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</si>
  <si>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</si>
  <si>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</si>
  <si>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</si>
  <si>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</si>
  <si>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</si>
  <si>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</si>
  <si>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</si>
  <si>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</si>
  <si>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</si>
  <si>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</si>
  <si>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</si>
  <si>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</si>
  <si>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</si>
  <si>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</si>
  <si>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</si>
  <si>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</si>
  <si>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</si>
  <si>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</si>
  <si>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</si>
  <si>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</si>
  <si>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</si>
  <si>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</si>
  <si>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</si>
  <si>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</si>
  <si>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</si>
  <si>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</si>
  <si>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</si>
  <si>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</si>
  <si>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</si>
  <si>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</si>
  <si>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</si>
  <si>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</si>
  <si>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</si>
  <si>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</si>
  <si>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</si>
  <si>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</si>
  <si>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</si>
  <si>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</si>
  <si>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</si>
  <si>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</si>
  <si>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</si>
  <si>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</si>
  <si>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</si>
  <si>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</si>
  <si>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</si>
  <si>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</si>
  <si>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</si>
  <si>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</si>
  <si>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</si>
  <si>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</si>
  <si>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</si>
  <si>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</si>
  <si>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</si>
  <si>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</si>
  <si>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</si>
  <si>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</si>
  <si>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</si>
  <si>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</si>
  <si>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</si>
  <si>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</si>
  <si>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</si>
  <si>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</si>
  <si>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</si>
  <si>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</si>
  <si>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</si>
  <si>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</si>
  <si>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</si>
  <si>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</si>
  <si>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</si>
  <si>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</si>
  <si>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</si>
  <si>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</si>
  <si>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</si>
  <si>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</si>
  <si>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</si>
  <si>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</si>
  <si>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</si>
  <si>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</si>
  <si>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</si>
  <si>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</si>
  <si>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</si>
  <si>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</si>
  <si>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</si>
  <si>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</si>
  <si>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</si>
  <si>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</si>
  <si>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</si>
  <si>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</si>
  <si>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</si>
  <si>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</si>
  <si>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</si>
  <si>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</si>
  <si>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</si>
  <si>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</si>
  <si>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</si>
  <si>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</si>
  <si>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</si>
  <si>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</si>
  <si>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</si>
  <si>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</si>
  <si>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</si>
  <si>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</si>
  <si>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</si>
  <si>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</si>
  <si>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</si>
  <si>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</si>
  <si>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</si>
  <si>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</si>
  <si>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</si>
  <si>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</si>
  <si>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</si>
  <si>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</si>
  <si>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</si>
  <si>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</si>
  <si>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</si>
  <si>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</si>
  <si>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</si>
  <si>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</si>
  <si>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</si>
  <si>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</si>
  <si>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</si>
  <si>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</si>
  <si>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</si>
  <si>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</si>
  <si>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</si>
  <si>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</si>
  <si>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</si>
  <si>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</si>
  <si>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</si>
  <si>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</si>
  <si>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</si>
  <si>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</si>
  <si>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</si>
  <si>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</si>
  <si>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</si>
  <si>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</si>
  <si>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</si>
  <si>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</si>
  <si>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</si>
  <si>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</si>
  <si>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</si>
  <si>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</si>
  <si>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</si>
  <si>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</si>
  <si>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</si>
  <si>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</si>
  <si>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</si>
  <si>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</si>
  <si>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</si>
  <si>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</si>
  <si>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</si>
  <si>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</si>
  <si>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</si>
  <si>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</si>
  <si>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</si>
  <si>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</si>
  <si>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</si>
  <si>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</si>
  <si>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</si>
  <si>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</si>
  <si>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</si>
  <si>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</si>
  <si>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</si>
  <si>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</si>
  <si>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</si>
  <si>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</si>
  <si>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</si>
  <si>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</si>
  <si>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</si>
  <si>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</si>
  <si>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</si>
  <si>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</si>
  <si>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</si>
  <si>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</si>
  <si>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</si>
  <si>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</si>
  <si>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</si>
  <si>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</si>
  <si>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</si>
  <si>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</si>
  <si>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</si>
  <si>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</si>
  <si>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</si>
  <si>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</si>
  <si>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</si>
  <si>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</si>
  <si>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</si>
  <si>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</si>
  <si>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</si>
  <si>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</si>
  <si>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</si>
  <si>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</si>
  <si>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</si>
  <si>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</si>
  <si>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</si>
  <si>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</si>
  <si>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</si>
  <si>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</si>
  <si>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</si>
  <si>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</si>
  <si>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</si>
  <si>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</si>
  <si>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</si>
  <si>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</si>
  <si>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</si>
  <si>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</si>
  <si>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</si>
  <si>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</si>
  <si>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</si>
  <si>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</si>
  <si>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</si>
  <si>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</si>
  <si>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</si>
  <si>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</si>
  <si>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</si>
  <si>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</si>
  <si>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</si>
  <si>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</si>
  <si>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</si>
  <si>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</si>
  <si>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</si>
  <si>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</si>
  <si>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</si>
  <si>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</si>
  <si>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</si>
  <si>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</si>
  <si>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</si>
  <si>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</si>
  <si>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</si>
  <si>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</si>
  <si>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</si>
  <si>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</si>
  <si>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</si>
  <si>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</si>
  <si>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</si>
  <si>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</si>
  <si>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</si>
  <si>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</si>
  <si>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</si>
  <si>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</si>
  <si>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</si>
  <si>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</si>
  <si>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</si>
  <si>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</si>
  <si>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</si>
  <si>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</si>
  <si>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</si>
  <si>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</si>
  <si>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</si>
  <si>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</si>
  <si>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</si>
  <si>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</si>
  <si>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</si>
  <si>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</si>
  <si>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</si>
  <si>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</si>
  <si>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</si>
  <si>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</si>
  <si>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</si>
  <si>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</si>
  <si>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</si>
  <si>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</si>
  <si>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</si>
  <si>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</si>
  <si>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</si>
  <si>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</si>
  <si>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</si>
  <si>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</si>
  <si>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</si>
  <si>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</si>
  <si>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</si>
  <si>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</si>
  <si>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</si>
  <si>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</si>
  <si>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</si>
  <si>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</si>
  <si>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</si>
  <si>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</si>
  <si>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</si>
  <si>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</si>
  <si>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</si>
  <si>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</si>
  <si>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</si>
  <si>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</si>
  <si>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</si>
  <si>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</si>
  <si>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</si>
  <si>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</si>
  <si>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</si>
  <si>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</si>
  <si>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</si>
  <si>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</si>
  <si>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</si>
  <si>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</si>
  <si>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</si>
  <si>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</si>
  <si>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</si>
  <si>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</si>
  <si>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</si>
  <si>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</si>
  <si>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</si>
  <si>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</si>
  <si>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</si>
  <si>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</si>
  <si>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</si>
  <si>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</si>
  <si>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</si>
  <si>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</si>
  <si>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</si>
  <si>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</si>
  <si>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</si>
  <si>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</si>
  <si>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</si>
  <si>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</si>
  <si>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</si>
  <si>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</si>
  <si>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</si>
  <si>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</si>
  <si>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</si>
  <si>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</si>
  <si>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</si>
  <si>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</si>
  <si>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</si>
  <si>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</si>
  <si>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</si>
  <si>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</si>
  <si>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</si>
  <si>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</si>
  <si>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</si>
  <si>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</si>
  <si>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</si>
  <si>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</si>
  <si>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</si>
  <si>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</si>
  <si>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</si>
  <si>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</si>
  <si>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</si>
  <si>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</si>
  <si>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</si>
  <si>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</si>
  <si>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</si>
  <si>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</si>
  <si>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</si>
  <si>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</si>
  <si>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</si>
  <si>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</si>
  <si>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</si>
  <si>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</si>
  <si>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</si>
  <si>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</si>
  <si>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</si>
  <si>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</si>
  <si>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</si>
  <si>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</si>
  <si>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</si>
  <si>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</si>
  <si>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</si>
  <si>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</si>
  <si>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</si>
  <si>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</si>
  <si>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</si>
  <si>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</si>
  <si>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</si>
  <si>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</si>
  <si>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</si>
  <si>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</si>
  <si>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</si>
  <si>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</si>
  <si>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</si>
  <si>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</si>
  <si>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</si>
  <si>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</si>
  <si>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</si>
  <si>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</si>
  <si>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</si>
  <si>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</si>
  <si>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</si>
  <si>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</si>
  <si>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</si>
  <si>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</si>
  <si>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</si>
  <si>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</si>
  <si>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</si>
  <si>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</si>
  <si>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</si>
  <si>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</si>
  <si>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</si>
  <si>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</si>
  <si>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</si>
  <si>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</si>
  <si>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</si>
  <si>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</si>
  <si>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</si>
  <si>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</si>
  <si>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</si>
  <si>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</si>
  <si>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</si>
  <si>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</si>
  <si>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</si>
  <si>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</si>
  <si>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</si>
  <si>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</si>
  <si>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</si>
  <si>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</si>
  <si>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</si>
  <si>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</si>
  <si>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</si>
  <si>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</si>
  <si>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</si>
  <si>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</si>
  <si>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</si>
  <si>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</si>
  <si>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</si>
  <si>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</si>
  <si>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</si>
  <si>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</si>
  <si>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</si>
  <si>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</si>
  <si>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</si>
  <si>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</si>
  <si>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</si>
  <si>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</si>
  <si>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</si>
  <si>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</si>
  <si>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</si>
  <si>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</si>
  <si>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</si>
  <si>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</si>
  <si>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</si>
  <si>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</si>
  <si>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</si>
  <si>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</si>
  <si>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</si>
  <si>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</si>
  <si>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</si>
  <si>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</si>
  <si>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</si>
  <si>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</si>
  <si>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</si>
  <si>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</si>
  <si>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</si>
  <si>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</si>
  <si>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</si>
  <si>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</si>
  <si>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</si>
  <si>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</si>
  <si>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</si>
  <si>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</si>
  <si>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</si>
  <si>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</si>
  <si>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</si>
  <si>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</si>
  <si>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</si>
  <si>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</si>
  <si>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</si>
  <si>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</si>
  <si>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</si>
  <si>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</si>
  <si>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</si>
  <si>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</si>
  <si>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</si>
  <si>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</si>
  <si>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</si>
  <si>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</si>
  <si>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</si>
  <si>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</si>
  <si>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</si>
  <si>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</si>
  <si>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</si>
  <si>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</si>
  <si>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</si>
  <si>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</si>
  <si>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</si>
  <si>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</si>
  <si>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</si>
  <si>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</si>
  <si>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</si>
  <si>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</si>
  <si>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</si>
  <si>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</si>
  <si>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</si>
  <si>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</si>
  <si>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</si>
  <si>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</si>
  <si>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</si>
  <si>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</si>
  <si>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</si>
  <si>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</si>
  <si>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</si>
  <si>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</si>
  <si>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</si>
  <si>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</si>
  <si>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</si>
  <si>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</si>
  <si>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</si>
  <si>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</si>
  <si>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</si>
  <si>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</si>
  <si>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</si>
  <si>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</si>
  <si>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</si>
  <si>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</si>
  <si>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</si>
  <si>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</si>
  <si>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</si>
  <si>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</si>
  <si>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</si>
  <si>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</si>
  <si>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</si>
  <si>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</si>
  <si>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</si>
  <si>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</si>
  <si>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</si>
  <si>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</si>
  <si>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</si>
  <si>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</si>
  <si>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</si>
  <si>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</si>
  <si>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</si>
  <si>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</si>
  <si>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</si>
  <si>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</si>
  <si>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</si>
  <si>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</si>
  <si>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</si>
  <si>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</si>
  <si>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</si>
  <si>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</si>
  <si>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</si>
  <si>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</si>
  <si>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</si>
  <si>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</si>
  <si>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</si>
  <si>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</si>
  <si>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</si>
  <si>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</si>
  <si>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</si>
  <si>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</si>
  <si>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</si>
  <si>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</si>
  <si>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</si>
  <si>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</si>
  <si>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</si>
  <si>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</si>
  <si>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</si>
  <si>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</si>
  <si>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</si>
  <si>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</si>
  <si>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</si>
  <si>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</si>
  <si>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</si>
  <si>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</si>
  <si>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</si>
  <si>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</si>
  <si>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</si>
  <si>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</si>
  <si>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</si>
  <si>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</si>
  <si>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</si>
  <si>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</si>
  <si>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</si>
  <si>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</si>
  <si>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</si>
  <si>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</si>
  <si>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</si>
  <si>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</si>
  <si>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</si>
  <si>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</si>
  <si>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</si>
  <si>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</si>
  <si>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</si>
  <si>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</si>
  <si>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</si>
  <si>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</si>
  <si>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</si>
  <si>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</si>
  <si>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</si>
  <si>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</si>
  <si>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</si>
  <si>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</si>
  <si>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</si>
  <si>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</si>
  <si>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</si>
  <si>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</si>
  <si>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</si>
  <si>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</si>
  <si>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</si>
  <si>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</si>
  <si>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</si>
  <si>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</si>
  <si>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</si>
  <si>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</si>
  <si>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</si>
  <si>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</si>
  <si>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</si>
  <si>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</si>
  <si>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</si>
  <si>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</si>
  <si>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</si>
  <si>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</si>
  <si>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</si>
  <si>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</si>
  <si>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</si>
  <si>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</si>
  <si>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</si>
  <si>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</si>
  <si>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</si>
  <si>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</si>
  <si>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</si>
  <si>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</si>
  <si>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</si>
  <si>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</si>
  <si>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</si>
  <si>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</si>
  <si>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</si>
  <si>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</si>
  <si>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</si>
  <si>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</si>
  <si>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</si>
  <si>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</si>
  <si>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</si>
  <si>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</si>
  <si>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</si>
  <si>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</si>
  <si>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</si>
  <si>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</si>
  <si>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</si>
  <si>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</si>
  <si>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</si>
  <si>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</si>
  <si>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</si>
  <si>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</si>
  <si>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</si>
  <si>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</si>
  <si>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</si>
  <si>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</si>
  <si>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</si>
  <si>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</si>
  <si>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</si>
  <si>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</si>
  <si>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</si>
  <si>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</si>
  <si>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</si>
  <si>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</si>
  <si>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</si>
  <si>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</si>
  <si>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FOR THE 12 MONTHS ENDED SEPTEMBER 2023</t>
  </si>
  <si>
    <t>(OCT - DEC 2022 Spread is based on allocation factors developed for the 12 ME 12/31/2021 CBR)</t>
  </si>
  <si>
    <t>(JAN - SEP 2023 Spread is based on allocation factors developed for the 12 ME 12/31/2022 CBR)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</si>
</sst>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73" formatCode="0.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2" fillId="4" borderId="20" applyNumberFormat="0" applyAlignment="0" applyProtection="0">
      <alignment horizontal="left" vertical="center" indent="1"/>
    </xf>
    <xf numFmtId="172" fontId="23" fillId="0" borderId="21" applyNumberFormat="0" applyProtection="0">
      <alignment horizontal="right" vertical="center"/>
    </xf>
    <xf numFmtId="172" fontId="22" fillId="0" borderId="22" applyNumberForma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1" fillId="6" borderId="22" applyNumberFormat="0" applyAlignment="0">
      <alignment horizontal="left" vertical="center" indent="1"/>
      <protection locked="0"/>
    </xf>
    <xf numFmtId="0" fontId="21" fillId="2" borderId="22" applyNumberFormat="0" applyAlignment="0" applyProtection="0">
      <alignment horizontal="left" vertical="center" indent="1"/>
    </xf>
    <xf numFmtId="172" fontId="23" fillId="3" borderId="21" applyNumberFormat="0" applyBorder="0">
      <alignment horizontal="right" vertical="center"/>
      <protection locked="0"/>
    </xf>
    <xf numFmtId="0" fontId="21" fillId="6" borderId="22" applyNumberFormat="0" applyAlignment="0">
      <alignment horizontal="left" vertical="center" indent="1"/>
      <protection locked="0"/>
    </xf>
    <xf numFmtId="172" fontId="22" fillId="2" borderId="22" applyNumberFormat="0" applyProtection="0">
      <alignment horizontal="right" vertical="center"/>
    </xf>
    <xf numFmtId="172" fontId="22" fillId="3" borderId="22" applyNumberFormat="0" applyBorder="0">
      <alignment horizontal="right" vertical="center"/>
      <protection locked="0"/>
    </xf>
    <xf numFmtId="172" fontId="24" fillId="7" borderId="23" applyNumberFormat="0" applyBorder="0" applyAlignment="0" applyProtection="0">
      <alignment horizontal="right" vertical="center" indent="1"/>
    </xf>
    <xf numFmtId="172" fontId="25" fillId="8" borderId="23" applyNumberFormat="0" applyBorder="0" applyAlignment="0" applyProtection="0">
      <alignment horizontal="right" vertical="center" indent="1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6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7" fillId="15" borderId="23" applyNumberFormat="0" applyBorder="0" applyAlignment="0" applyProtection="0">
      <alignment horizontal="right" vertical="center" indent="1"/>
    </xf>
    <xf numFmtId="0" fontId="28" fillId="0" borderId="20" applyNumberFormat="0" applyFont="0" applyFill="0" applyAlignment="0" applyProtection="0"/>
    <xf numFmtId="172" fontId="29" fillId="5" borderId="0" applyNumberFormat="0" applyAlignment="0" applyProtection="0">
      <alignment horizontal="left" vertical="center" indent="1"/>
    </xf>
    <xf numFmtId="0" fontId="28" fillId="0" borderId="24" applyNumberFormat="0" applyFont="0" applyFill="0" applyAlignment="0" applyProtection="0"/>
    <xf numFmtId="172" fontId="23" fillId="0" borderId="21" applyNumberFormat="0" applyFill="0" applyBorder="0" applyAlignmen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2" fillId="4" borderId="22" applyNumberFormat="0" applyAlignment="0" applyProtection="0">
      <alignment horizontal="left" vertical="center" indent="1"/>
    </xf>
    <xf numFmtId="0" fontId="21" fillId="16" borderId="20" applyNumberFormat="0" applyAlignment="0" applyProtection="0">
      <alignment horizontal="left" vertical="center" indent="1"/>
    </xf>
    <xf numFmtId="0" fontId="21" fillId="17" borderId="20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3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0" fillId="0" borderId="25" applyNumberFormat="0" applyFill="0" applyBorder="0" applyAlignment="0" applyProtection="0"/>
    <xf numFmtId="0" fontId="31" fillId="0" borderId="25" applyNumberFormat="0" applyBorder="0" applyAlignment="0" applyProtection="0"/>
    <xf numFmtId="0" fontId="30" fillId="6" borderId="22" applyNumberFormat="0" applyAlignment="0">
      <alignment horizontal="left" vertical="center" indent="1"/>
      <protection locked="0"/>
    </xf>
    <xf numFmtId="0" fontId="30" fillId="6" borderId="22" applyNumberFormat="0" applyAlignment="0">
      <alignment horizontal="left" vertical="center" indent="1"/>
      <protection locked="0"/>
    </xf>
    <xf numFmtId="0" fontId="30" fillId="2" borderId="22" applyNumberFormat="0" applyAlignment="0" applyProtection="0">
      <alignment horizontal="left" vertical="center" indent="1"/>
    </xf>
    <xf numFmtId="172" fontId="32" fillId="2" borderId="22" applyNumberFormat="0" applyProtection="0">
      <alignment horizontal="right" vertical="center"/>
    </xf>
    <xf numFmtId="172" fontId="33" fillId="3" borderId="21" applyNumberFormat="0" applyBorder="0">
      <alignment horizontal="right" vertical="center"/>
      <protection locked="0"/>
    </xf>
    <xf numFmtId="172" fontId="32" fillId="3" borderId="22" applyNumberFormat="0" applyBorder="0">
      <alignment horizontal="right" vertical="center"/>
      <protection locked="0"/>
    </xf>
    <xf numFmtId="172" fontId="23" fillId="0" borderId="21" applyNumberFormat="0" applyFill="0" applyBorder="0" applyAlignment="0" applyProtection="0">
      <alignment horizontal="right" vertical="center"/>
    </xf>
    <xf numFmtId="0" fontId="6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173" fontId="39" fillId="0" borderId="0">
      <alignment horizontal="left" wrapText="1"/>
    </xf>
  </cellStyleXfs>
  <cellXfs count="160">
    <xf numFmtId="0" fontId="0" fillId="0" borderId="0" xfId="0"/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3" fillId="0" borderId="1" xfId="0" applyNumberFormat="1" applyFont="1" applyFill="1" applyBorder="1" applyAlignment="1">
      <alignment horizontal="righ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164" fontId="19" fillId="0" borderId="0" xfId="0" applyNumberFormat="1" applyFont="1" applyFill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168" fontId="4" fillId="0" borderId="16" xfId="0" applyNumberFormat="1" applyFont="1" applyFill="1" applyBorder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1" fontId="11" fillId="0" borderId="3" xfId="0" applyNumberFormat="1" applyFont="1" applyFill="1" applyBorder="1" applyAlignment="1">
      <alignment horizontal="right"/>
    </xf>
    <xf numFmtId="0" fontId="41" fillId="0" borderId="0" xfId="0" applyFont="1" applyAlignment="1">
      <alignment horizontal="centerContinuous"/>
    </xf>
    <xf numFmtId="0" fontId="40" fillId="0" borderId="0" xfId="0" applyFont="1"/>
    <xf numFmtId="49" fontId="18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14" fontId="18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8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/>
    <xf numFmtId="42" fontId="11" fillId="0" borderId="0" xfId="0" applyNumberFormat="1" applyFont="1" applyFill="1"/>
    <xf numFmtId="41" fontId="11" fillId="0" borderId="0" xfId="0" applyNumberFormat="1" applyFont="1" applyFill="1"/>
    <xf numFmtId="42" fontId="11" fillId="0" borderId="0" xfId="0" applyNumberFormat="1" applyFont="1" applyFill="1" applyAlignment="1">
      <alignment horizontal="right"/>
    </xf>
    <xf numFmtId="169" fontId="21" fillId="0" borderId="19" xfId="0" quotePrefix="1" applyNumberFormat="1" applyFont="1" applyFill="1" applyBorder="1" applyAlignment="1"/>
    <xf numFmtId="0" fontId="7" fillId="0" borderId="18" xfId="0" quotePrefix="1" applyFont="1" applyFill="1" applyBorder="1" applyAlignment="1">
      <alignment horizontal="left" vertical="center" indent="6"/>
    </xf>
    <xf numFmtId="164" fontId="2" fillId="0" borderId="0" xfId="0" applyNumberFormat="1" applyFont="1" applyFill="1" applyAlignment="1">
      <alignment horizontal="right"/>
    </xf>
    <xf numFmtId="41" fontId="10" fillId="0" borderId="14" xfId="0" applyNumberFormat="1" applyFont="1" applyFill="1" applyBorder="1" applyAlignment="1">
      <alignment horizontal="right"/>
    </xf>
    <xf numFmtId="170" fontId="21" fillId="0" borderId="19" xfId="0" quotePrefix="1" applyNumberFormat="1" applyFont="1" applyFill="1" applyBorder="1" applyAlignment="1"/>
    <xf numFmtId="164" fontId="0" fillId="0" borderId="0" xfId="0" applyNumberFormat="1" applyFill="1"/>
    <xf numFmtId="41" fontId="10" fillId="0" borderId="1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horizontal="left"/>
    </xf>
    <xf numFmtId="41" fontId="11" fillId="0" borderId="1" xfId="0" applyNumberFormat="1" applyFont="1" applyFill="1" applyBorder="1" applyAlignment="1">
      <alignment horizontal="right"/>
    </xf>
    <xf numFmtId="41" fontId="11" fillId="0" borderId="2" xfId="0" applyNumberFormat="1" applyFont="1" applyFill="1" applyBorder="1" applyAlignment="1">
      <alignment horizontal="right"/>
    </xf>
    <xf numFmtId="41" fontId="20" fillId="0" borderId="0" xfId="0" applyNumberFormat="1" applyFont="1" applyFill="1" applyAlignment="1">
      <alignment horizontal="right"/>
    </xf>
    <xf numFmtId="0" fontId="5" fillId="0" borderId="18" xfId="0" quotePrefix="1" applyFont="1" applyFill="1" applyBorder="1" applyAlignment="1">
      <alignment horizontal="left" vertical="center" indent="6"/>
    </xf>
    <xf numFmtId="42" fontId="10" fillId="0" borderId="4" xfId="0" applyNumberFormat="1" applyFont="1" applyFill="1" applyBorder="1" applyAlignment="1">
      <alignment horizontal="right"/>
    </xf>
    <xf numFmtId="0" fontId="13" fillId="0" borderId="18" xfId="0" quotePrefix="1" applyFont="1" applyFill="1" applyBorder="1" applyAlignment="1">
      <alignment horizontal="left" vertical="center" indent="6"/>
    </xf>
    <xf numFmtId="42" fontId="34" fillId="0" borderId="0" xfId="0" applyNumberFormat="1" applyFont="1" applyFill="1"/>
    <xf numFmtId="0" fontId="4" fillId="0" borderId="12" xfId="0" quotePrefix="1" applyNumberFormat="1" applyFont="1" applyFill="1" applyBorder="1" applyAlignment="1">
      <alignment horizontal="left" vertical="center"/>
    </xf>
    <xf numFmtId="42" fontId="4" fillId="0" borderId="3" xfId="0" applyNumberFormat="1" applyFont="1" applyFill="1" applyBorder="1"/>
  </cellXfs>
  <cellStyles count="46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Normal 7" xfId="45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Journal Report 579,580,590,591,"/>
      <sheetName val="topside"/>
      <sheetName val="Journal Report 715"/>
      <sheetName val="Journal Report 719"/>
      <sheetName val="GAAP"/>
      <sheetName val="FM download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-553072043.63999999</v>
          </cell>
          <cell r="D3">
            <v>-272439118.70999998</v>
          </cell>
          <cell r="E3">
            <v>514506605.83999997</v>
          </cell>
          <cell r="F3">
            <v>334625170.06999999</v>
          </cell>
          <cell r="G3">
            <v>179881435.77000001</v>
          </cell>
          <cell r="H3">
            <v>-218446873.56999999</v>
          </cell>
          <cell r="I3">
            <v>-92557682.939999998</v>
          </cell>
          <cell r="K3">
            <v>-311004556.50999999</v>
          </cell>
        </row>
        <row r="4">
          <cell r="A4" t="str">
            <v>ZW_OPERATING_INCOME</v>
          </cell>
          <cell r="B4" t="str">
            <v>WUTC Operating Incom</v>
          </cell>
          <cell r="C4">
            <v>-529048713.52999997</v>
          </cell>
          <cell r="D4">
            <v>-285193294.01999998</v>
          </cell>
          <cell r="E4">
            <v>299778603.48000002</v>
          </cell>
          <cell r="F4">
            <v>193349761.34999999</v>
          </cell>
          <cell r="G4">
            <v>106428842.13</v>
          </cell>
          <cell r="H4">
            <v>-335698952.18000001</v>
          </cell>
          <cell r="I4">
            <v>-178764451.88999999</v>
          </cell>
          <cell r="K4">
            <v>-514463404.06999999</v>
          </cell>
        </row>
        <row r="5">
          <cell r="A5" t="str">
            <v>ZW_OPERATING_REVENUES</v>
          </cell>
          <cell r="B5" t="str">
            <v>WUTC Operating Reven</v>
          </cell>
          <cell r="C5">
            <v>-3591584303.8200002</v>
          </cell>
          <cell r="D5">
            <v>-1475465559.3399999</v>
          </cell>
          <cell r="H5">
            <v>-3591584303.8200002</v>
          </cell>
          <cell r="I5">
            <v>-1475465559.3399999</v>
          </cell>
          <cell r="K5">
            <v>-5067049863.1599998</v>
          </cell>
        </row>
        <row r="6">
          <cell r="A6" t="str">
            <v>ZW_SALES_CUSTOMERS</v>
          </cell>
          <cell r="B6" t="str">
            <v>WUTC Sales to Custom</v>
          </cell>
          <cell r="C6">
            <v>-2693130253.5300002</v>
          </cell>
          <cell r="D6">
            <v>-1351154330.3</v>
          </cell>
          <cell r="H6">
            <v>-2693130253.5300002</v>
          </cell>
          <cell r="I6">
            <v>-1351154330.3</v>
          </cell>
          <cell r="K6">
            <v>-4044284583.8299999</v>
          </cell>
        </row>
        <row r="7">
          <cell r="A7" t="str">
            <v>9440000</v>
          </cell>
          <cell r="B7" t="str">
            <v>El Residential Sales</v>
          </cell>
          <cell r="C7">
            <v>-1481768904.28</v>
          </cell>
          <cell r="H7">
            <v>-1481768904.28</v>
          </cell>
          <cell r="K7">
            <v>-1481768904.28</v>
          </cell>
        </row>
        <row r="8">
          <cell r="A8" t="str">
            <v>9442000</v>
          </cell>
          <cell r="B8" t="str">
            <v>El Comm &amp; Ind Sales</v>
          </cell>
          <cell r="C8">
            <v>-1190715152.4100001</v>
          </cell>
          <cell r="H8">
            <v>-1190715152.4100001</v>
          </cell>
          <cell r="K8">
            <v>-1190715152.4100001</v>
          </cell>
        </row>
        <row r="9">
          <cell r="A9" t="str">
            <v>9444000</v>
          </cell>
          <cell r="B9" t="str">
            <v>Publ St &amp; Hghwy Ltng</v>
          </cell>
          <cell r="C9">
            <v>-20646196.84</v>
          </cell>
          <cell r="H9">
            <v>-20646196.84</v>
          </cell>
          <cell r="K9">
            <v>-20646196.84</v>
          </cell>
        </row>
        <row r="10">
          <cell r="A10" t="str">
            <v>9480000</v>
          </cell>
          <cell r="B10" t="str">
            <v>Gs Residential Sales</v>
          </cell>
          <cell r="D10">
            <v>-896615569.52999997</v>
          </cell>
          <cell r="I10">
            <v>-896615569.52999997</v>
          </cell>
          <cell r="K10">
            <v>-896615569.52999997</v>
          </cell>
        </row>
        <row r="11">
          <cell r="A11" t="str">
            <v>9481000</v>
          </cell>
          <cell r="B11" t="str">
            <v>Gs Comm &amp; Ind Sales</v>
          </cell>
          <cell r="D11">
            <v>-432877874.16000003</v>
          </cell>
          <cell r="I11">
            <v>-432877874.16000003</v>
          </cell>
          <cell r="K11">
            <v>-432877874.16000003</v>
          </cell>
        </row>
        <row r="12">
          <cell r="A12" t="str">
            <v>9489300</v>
          </cell>
          <cell r="B12" t="str">
            <v>Rev fr Transp Oth</v>
          </cell>
          <cell r="D12">
            <v>-21660886.609999999</v>
          </cell>
          <cell r="I12">
            <v>-21660886.609999999</v>
          </cell>
          <cell r="K12">
            <v>-21660886.609999999</v>
          </cell>
        </row>
        <row r="13">
          <cell r="A13" t="str">
            <v>ZW_SALES_RESALE</v>
          </cell>
          <cell r="B13" t="str">
            <v>WUTC Sales for Resal</v>
          </cell>
          <cell r="C13">
            <v>-336960.81</v>
          </cell>
          <cell r="H13">
            <v>-336960.81</v>
          </cell>
          <cell r="K13">
            <v>-336960.81</v>
          </cell>
        </row>
        <row r="14">
          <cell r="A14" t="str">
            <v>9447030</v>
          </cell>
          <cell r="B14" t="str">
            <v>Elec Resale-Firm</v>
          </cell>
          <cell r="C14">
            <v>-336960.81</v>
          </cell>
          <cell r="H14">
            <v>-336960.81</v>
          </cell>
          <cell r="K14">
            <v>-336960.81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-768277776.97000003</v>
          </cell>
          <cell r="H15">
            <v>-768277776.97000003</v>
          </cell>
          <cell r="K15">
            <v>-768277776.97000003</v>
          </cell>
        </row>
        <row r="16">
          <cell r="A16" t="str">
            <v>9447010</v>
          </cell>
          <cell r="B16" t="str">
            <v>Elec Resale-Sales</v>
          </cell>
          <cell r="C16">
            <v>-534525522.49000001</v>
          </cell>
          <cell r="H16">
            <v>-534525522.49000001</v>
          </cell>
          <cell r="K16">
            <v>-534525522.49000001</v>
          </cell>
        </row>
        <row r="17">
          <cell r="A17" t="str">
            <v>9447020</v>
          </cell>
          <cell r="B17" t="str">
            <v>Elec Resale-Purch</v>
          </cell>
          <cell r="C17">
            <v>-233752254.47999999</v>
          </cell>
          <cell r="H17">
            <v>-233752254.47999999</v>
          </cell>
          <cell r="K17">
            <v>-233752254.47999999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-129839312.51000001</v>
          </cell>
          <cell r="D18">
            <v>-124311229.04000001</v>
          </cell>
          <cell r="H18">
            <v>-129839312.51000001</v>
          </cell>
          <cell r="I18">
            <v>-124311229.04000001</v>
          </cell>
          <cell r="K18">
            <v>-254150541.55000001</v>
          </cell>
        </row>
        <row r="19">
          <cell r="A19" t="str">
            <v>9450000</v>
          </cell>
          <cell r="B19" t="str">
            <v>Elec Forfeited Disc</v>
          </cell>
          <cell r="C19">
            <v>1068.78</v>
          </cell>
          <cell r="H19">
            <v>1068.78</v>
          </cell>
          <cell r="K19">
            <v>1068.78</v>
          </cell>
        </row>
        <row r="20">
          <cell r="A20" t="str">
            <v>9451000</v>
          </cell>
          <cell r="B20" t="str">
            <v>Misc Elec Serv Rev</v>
          </cell>
          <cell r="C20">
            <v>-14761528.800000001</v>
          </cell>
          <cell r="H20">
            <v>-14761528.800000001</v>
          </cell>
          <cell r="K20">
            <v>-14761528.800000001</v>
          </cell>
        </row>
        <row r="21">
          <cell r="A21" t="str">
            <v>9454000</v>
          </cell>
          <cell r="B21" t="str">
            <v>Rent from Elec Prop</v>
          </cell>
          <cell r="C21">
            <v>-17956792.100000001</v>
          </cell>
          <cell r="H21">
            <v>-17956792.100000001</v>
          </cell>
          <cell r="K21">
            <v>-17956792.100000001</v>
          </cell>
        </row>
        <row r="22">
          <cell r="A22" t="str">
            <v>9456100</v>
          </cell>
          <cell r="B22" t="str">
            <v>Rev frm Transm Other</v>
          </cell>
          <cell r="C22">
            <v>-37464157.789999999</v>
          </cell>
          <cell r="H22">
            <v>-37464157.789999999</v>
          </cell>
          <cell r="K22">
            <v>-37464157.789999999</v>
          </cell>
        </row>
        <row r="23">
          <cell r="A23" t="str">
            <v>9456020</v>
          </cell>
          <cell r="B23" t="str">
            <v>Oth Electr Revenues</v>
          </cell>
          <cell r="C23">
            <v>-59657902.600000001</v>
          </cell>
          <cell r="H23">
            <v>-59657902.600000001</v>
          </cell>
          <cell r="K23">
            <v>-59657902.600000001</v>
          </cell>
        </row>
        <row r="24">
          <cell r="A24" t="str">
            <v>9487000</v>
          </cell>
          <cell r="B24" t="str">
            <v>Gas Forfeited Disc</v>
          </cell>
          <cell r="D24">
            <v>92.08</v>
          </cell>
          <cell r="I24">
            <v>92.08</v>
          </cell>
          <cell r="K24">
            <v>92.08</v>
          </cell>
        </row>
        <row r="25">
          <cell r="A25" t="str">
            <v>9488000</v>
          </cell>
          <cell r="B25" t="str">
            <v>Misc Gas Serv Rev</v>
          </cell>
          <cell r="D25">
            <v>-2182030.91</v>
          </cell>
          <cell r="I25">
            <v>-2182030.91</v>
          </cell>
          <cell r="K25">
            <v>-2182030.91</v>
          </cell>
        </row>
        <row r="26">
          <cell r="A26" t="str">
            <v>9489400</v>
          </cell>
          <cell r="B26" t="str">
            <v>Rev frm Storing Gas</v>
          </cell>
          <cell r="D26">
            <v>-2816112.06</v>
          </cell>
          <cell r="I26">
            <v>-2816112.06</v>
          </cell>
          <cell r="K26">
            <v>-2816112.06</v>
          </cell>
        </row>
        <row r="27">
          <cell r="A27" t="str">
            <v>9493000</v>
          </cell>
          <cell r="B27" t="str">
            <v>Rent frm Gas Prop</v>
          </cell>
          <cell r="D27">
            <v>-9964.9</v>
          </cell>
          <cell r="I27">
            <v>-9964.9</v>
          </cell>
          <cell r="K27">
            <v>-9964.9</v>
          </cell>
        </row>
        <row r="28">
          <cell r="A28" t="str">
            <v>9495000</v>
          </cell>
          <cell r="B28" t="str">
            <v>Other Gas Revenues</v>
          </cell>
          <cell r="D28">
            <v>-119303213.25</v>
          </cell>
          <cell r="I28">
            <v>-119303213.25</v>
          </cell>
          <cell r="K28">
            <v>-119303213.25</v>
          </cell>
        </row>
        <row r="29">
          <cell r="A29" t="str">
            <v>ZW_OPERATING_REV_DEDUCT</v>
          </cell>
          <cell r="B29" t="str">
            <v>WUTC Operating Reven</v>
          </cell>
          <cell r="C29">
            <v>3062535590.29</v>
          </cell>
          <cell r="D29">
            <v>1190272265.3199999</v>
          </cell>
          <cell r="E29">
            <v>299778603.48000002</v>
          </cell>
          <cell r="F29">
            <v>193349761.34999999</v>
          </cell>
          <cell r="G29">
            <v>106428842.13</v>
          </cell>
          <cell r="H29">
            <v>3255885351.6399999</v>
          </cell>
          <cell r="I29">
            <v>1296701107.45</v>
          </cell>
          <cell r="K29">
            <v>4552586459.0900002</v>
          </cell>
        </row>
        <row r="30">
          <cell r="A30" t="str">
            <v>ZW_PRODUCTION_EXP</v>
          </cell>
          <cell r="B30" t="str">
            <v>WUTC Production Expe</v>
          </cell>
          <cell r="C30">
            <v>1831799691.5999999</v>
          </cell>
          <cell r="D30">
            <v>743879019.04999995</v>
          </cell>
          <cell r="H30">
            <v>1831799691.5999999</v>
          </cell>
          <cell r="I30">
            <v>743879019.04999995</v>
          </cell>
          <cell r="K30">
            <v>2575678710.6500001</v>
          </cell>
        </row>
        <row r="31">
          <cell r="A31" t="str">
            <v>ZW_FUEL</v>
          </cell>
          <cell r="B31" t="str">
            <v>WUTC Fuel</v>
          </cell>
          <cell r="C31">
            <v>477596806.73000002</v>
          </cell>
          <cell r="H31">
            <v>477596806.73000002</v>
          </cell>
          <cell r="K31">
            <v>477596806.73000002</v>
          </cell>
        </row>
        <row r="32">
          <cell r="A32" t="str">
            <v>9501000</v>
          </cell>
          <cell r="B32" t="str">
            <v>Stm Op Fuel</v>
          </cell>
          <cell r="C32">
            <v>60399661.880000003</v>
          </cell>
          <cell r="H32">
            <v>60399661.880000003</v>
          </cell>
          <cell r="K32">
            <v>60399661.880000003</v>
          </cell>
        </row>
        <row r="33">
          <cell r="A33" t="str">
            <v>9547000</v>
          </cell>
          <cell r="B33" t="str">
            <v>Oth Pwr Op Fuel</v>
          </cell>
          <cell r="C33">
            <v>417197144.85000002</v>
          </cell>
          <cell r="H33">
            <v>417197144.85000002</v>
          </cell>
          <cell r="K33">
            <v>417197144.85000002</v>
          </cell>
        </row>
        <row r="34">
          <cell r="A34" t="str">
            <v>ZW_PURCHASED_INTERCHANGE</v>
          </cell>
          <cell r="B34" t="str">
            <v>WUTC Purchased and I</v>
          </cell>
          <cell r="C34">
            <v>1261415365.4000001</v>
          </cell>
          <cell r="D34">
            <v>743879019.04999995</v>
          </cell>
          <cell r="H34">
            <v>1261415365.4000001</v>
          </cell>
          <cell r="I34">
            <v>743879019.04999995</v>
          </cell>
          <cell r="K34">
            <v>2005294384.45</v>
          </cell>
        </row>
        <row r="35">
          <cell r="A35" t="str">
            <v>9555010</v>
          </cell>
          <cell r="B35" t="str">
            <v>Purch Pwr-Pur &amp; Int</v>
          </cell>
          <cell r="C35">
            <v>1230835005.6099999</v>
          </cell>
          <cell r="H35">
            <v>1230835005.6099999</v>
          </cell>
          <cell r="K35">
            <v>1230835005.6099999</v>
          </cell>
        </row>
        <row r="36">
          <cell r="A36" t="str">
            <v>9557000</v>
          </cell>
          <cell r="B36" t="str">
            <v>Other Expenses</v>
          </cell>
          <cell r="C36">
            <v>30580359.789999999</v>
          </cell>
          <cell r="H36">
            <v>30580359.789999999</v>
          </cell>
          <cell r="K36">
            <v>30580359.789999999</v>
          </cell>
        </row>
        <row r="37">
          <cell r="A37" t="str">
            <v>9804000</v>
          </cell>
          <cell r="B37" t="str">
            <v>Nat Gas City G Purch</v>
          </cell>
          <cell r="D37">
            <v>403746877.81999999</v>
          </cell>
          <cell r="I37">
            <v>403746877.81999999</v>
          </cell>
          <cell r="K37">
            <v>403746877.81999999</v>
          </cell>
        </row>
        <row r="38">
          <cell r="A38" t="str">
            <v>9805000</v>
          </cell>
          <cell r="B38" t="str">
            <v>Other Gas Purchases</v>
          </cell>
          <cell r="D38">
            <v>144723618</v>
          </cell>
          <cell r="I38">
            <v>144723618</v>
          </cell>
          <cell r="K38">
            <v>144723618</v>
          </cell>
        </row>
        <row r="39">
          <cell r="A39" t="str">
            <v>9805100</v>
          </cell>
          <cell r="B39" t="str">
            <v>Purch Gas Cost Adj</v>
          </cell>
          <cell r="D39">
            <v>172204118.81</v>
          </cell>
          <cell r="I39">
            <v>172204118.81</v>
          </cell>
          <cell r="K39">
            <v>172204118.81</v>
          </cell>
        </row>
        <row r="40">
          <cell r="A40" t="str">
            <v>9808100</v>
          </cell>
          <cell r="B40" t="str">
            <v>Gas Withd fr Storage</v>
          </cell>
          <cell r="D40">
            <v>99189059.689999998</v>
          </cell>
          <cell r="I40">
            <v>99189059.689999998</v>
          </cell>
          <cell r="K40">
            <v>99189059.689999998</v>
          </cell>
        </row>
        <row r="41">
          <cell r="A41" t="str">
            <v>9808200</v>
          </cell>
          <cell r="B41" t="str">
            <v>Gas Deliv to Storage</v>
          </cell>
          <cell r="D41">
            <v>-75984655.269999996</v>
          </cell>
          <cell r="I41">
            <v>-75984655.269999996</v>
          </cell>
          <cell r="K41">
            <v>-75984655.269999996</v>
          </cell>
        </row>
        <row r="42">
          <cell r="A42" t="str">
            <v>ZW_WHEELING</v>
          </cell>
          <cell r="B42" t="str">
            <v>WUTC Wheeling</v>
          </cell>
          <cell r="C42">
            <v>169195646.44999999</v>
          </cell>
          <cell r="H42">
            <v>169195646.44999999</v>
          </cell>
          <cell r="K42">
            <v>169195646.44999999</v>
          </cell>
        </row>
        <row r="43">
          <cell r="A43" t="str">
            <v>9565000</v>
          </cell>
          <cell r="B43" t="str">
            <v>Trm Op Electr by Oth</v>
          </cell>
          <cell r="C43">
            <v>169195646.44999999</v>
          </cell>
          <cell r="H43">
            <v>169195646.44999999</v>
          </cell>
          <cell r="K43">
            <v>169195646.44999999</v>
          </cell>
        </row>
        <row r="44">
          <cell r="A44" t="str">
            <v>ZW_RESIDENTIAL_EXCHANGE</v>
          </cell>
          <cell r="B44" t="str">
            <v>WUTC Residential Exc</v>
          </cell>
          <cell r="C44">
            <v>-76408126.980000004</v>
          </cell>
          <cell r="H44">
            <v>-76408126.980000004</v>
          </cell>
          <cell r="K44">
            <v>-76408126.980000004</v>
          </cell>
        </row>
        <row r="45">
          <cell r="A45" t="str">
            <v>9555020</v>
          </cell>
          <cell r="B45" t="str">
            <v>Purch Pwr-Res Exch</v>
          </cell>
          <cell r="C45">
            <v>-76408126.980000004</v>
          </cell>
          <cell r="H45">
            <v>-76408126.980000004</v>
          </cell>
          <cell r="K45">
            <v>-76408126.980000004</v>
          </cell>
        </row>
        <row r="46">
          <cell r="A46" t="str">
            <v>ZW_OPERATING_EXPENSES</v>
          </cell>
          <cell r="B46" t="str">
            <v>WUTC Operating Expen</v>
          </cell>
          <cell r="C46">
            <v>516242360.75999999</v>
          </cell>
          <cell r="D46">
            <v>134509990.22999999</v>
          </cell>
          <cell r="E46">
            <v>195117703.47</v>
          </cell>
          <cell r="F46">
            <v>124651491.48999999</v>
          </cell>
          <cell r="G46">
            <v>70466211.980000004</v>
          </cell>
          <cell r="H46">
            <v>640893852.25</v>
          </cell>
          <cell r="I46">
            <v>204976202.21000001</v>
          </cell>
          <cell r="K46">
            <v>845870054.46000004</v>
          </cell>
        </row>
        <row r="47">
          <cell r="A47" t="str">
            <v>ZW_OTH_ENERGY_SUPPLY_EXP</v>
          </cell>
          <cell r="B47" t="str">
            <v>WUTC Other Energy Su</v>
          </cell>
          <cell r="C47">
            <v>121248581.83</v>
          </cell>
          <cell r="D47">
            <v>7374734.4000000004</v>
          </cell>
          <cell r="H47">
            <v>121248581.83</v>
          </cell>
          <cell r="I47">
            <v>7374734.4000000004</v>
          </cell>
          <cell r="K47">
            <v>128623316.23</v>
          </cell>
        </row>
        <row r="48">
          <cell r="A48" t="str">
            <v>9500000</v>
          </cell>
          <cell r="B48" t="str">
            <v>Stm Op Supv &amp; Eng</v>
          </cell>
          <cell r="C48">
            <v>1339332.17</v>
          </cell>
          <cell r="H48">
            <v>1339332.17</v>
          </cell>
          <cell r="K48">
            <v>1339332.17</v>
          </cell>
        </row>
        <row r="49">
          <cell r="A49" t="str">
            <v>9502000</v>
          </cell>
          <cell r="B49" t="str">
            <v>Stm Op Steam Exp</v>
          </cell>
          <cell r="C49">
            <v>7059622.2300000004</v>
          </cell>
          <cell r="H49">
            <v>7059622.2300000004</v>
          </cell>
          <cell r="K49">
            <v>7059622.2300000004</v>
          </cell>
        </row>
        <row r="50">
          <cell r="A50" t="str">
            <v>9505000</v>
          </cell>
          <cell r="B50" t="str">
            <v>Stm Op Electric Exp</v>
          </cell>
          <cell r="C50">
            <v>2161186.2000000002</v>
          </cell>
          <cell r="H50">
            <v>2161186.2000000002</v>
          </cell>
          <cell r="K50">
            <v>2161186.2000000002</v>
          </cell>
        </row>
        <row r="51">
          <cell r="A51" t="str">
            <v>9506000</v>
          </cell>
          <cell r="B51" t="str">
            <v>Stm Op Misc Pwr Exp</v>
          </cell>
          <cell r="C51">
            <v>10304739.83</v>
          </cell>
          <cell r="H51">
            <v>10304739.83</v>
          </cell>
          <cell r="K51">
            <v>10304739.83</v>
          </cell>
        </row>
        <row r="52">
          <cell r="A52" t="str">
            <v>9510000</v>
          </cell>
          <cell r="B52" t="str">
            <v>Stm Mn Supv &amp; Eng</v>
          </cell>
          <cell r="C52">
            <v>661711.28</v>
          </cell>
          <cell r="H52">
            <v>661711.28</v>
          </cell>
          <cell r="K52">
            <v>661711.28</v>
          </cell>
        </row>
        <row r="53">
          <cell r="A53" t="str">
            <v>9511000</v>
          </cell>
          <cell r="B53" t="str">
            <v>Stm Mn Structures</v>
          </cell>
          <cell r="C53">
            <v>1452239.07</v>
          </cell>
          <cell r="H53">
            <v>1452239.07</v>
          </cell>
          <cell r="K53">
            <v>1452239.07</v>
          </cell>
        </row>
        <row r="54">
          <cell r="A54" t="str">
            <v>9512000</v>
          </cell>
          <cell r="B54" t="str">
            <v>Stm Mn Boiler Plant</v>
          </cell>
          <cell r="C54">
            <v>12425190.210000001</v>
          </cell>
          <cell r="H54">
            <v>12425190.210000001</v>
          </cell>
          <cell r="K54">
            <v>12425190.210000001</v>
          </cell>
        </row>
        <row r="55">
          <cell r="A55" t="str">
            <v>9513000</v>
          </cell>
          <cell r="B55" t="str">
            <v>Stm Mn Electr Plant</v>
          </cell>
          <cell r="C55">
            <v>6565192.4699999997</v>
          </cell>
          <cell r="H55">
            <v>6565192.4699999997</v>
          </cell>
          <cell r="K55">
            <v>6565192.4699999997</v>
          </cell>
        </row>
        <row r="56">
          <cell r="A56" t="str">
            <v>9514000</v>
          </cell>
          <cell r="B56" t="str">
            <v>Stm Mn Misc Plt Exp</v>
          </cell>
          <cell r="C56">
            <v>1571435.84</v>
          </cell>
          <cell r="H56">
            <v>1571435.84</v>
          </cell>
          <cell r="K56">
            <v>1571435.84</v>
          </cell>
        </row>
        <row r="57">
          <cell r="A57" t="str">
            <v>9535000</v>
          </cell>
          <cell r="B57" t="str">
            <v>Hyd Op Supv &amp; Eng</v>
          </cell>
          <cell r="C57">
            <v>1741758.8</v>
          </cell>
          <cell r="H57">
            <v>1741758.8</v>
          </cell>
          <cell r="K57">
            <v>1741758.8</v>
          </cell>
        </row>
        <row r="58">
          <cell r="A58" t="str">
            <v>9537000</v>
          </cell>
          <cell r="B58" t="str">
            <v>Hyd Op Hydraulic Exp</v>
          </cell>
          <cell r="C58">
            <v>4007360.28</v>
          </cell>
          <cell r="H58">
            <v>4007360.28</v>
          </cell>
          <cell r="K58">
            <v>4007360.28</v>
          </cell>
        </row>
        <row r="59">
          <cell r="A59" t="str">
            <v>9538000</v>
          </cell>
          <cell r="B59" t="str">
            <v>Hyd Op Electric Exp</v>
          </cell>
          <cell r="C59">
            <v>340510.15</v>
          </cell>
          <cell r="H59">
            <v>340510.15</v>
          </cell>
          <cell r="K59">
            <v>340510.15</v>
          </cell>
        </row>
        <row r="60">
          <cell r="A60" t="str">
            <v>9539000</v>
          </cell>
          <cell r="B60" t="str">
            <v>Hyd Op Misc Pwr Exp</v>
          </cell>
          <cell r="C60">
            <v>2852647.08</v>
          </cell>
          <cell r="H60">
            <v>2852647.08</v>
          </cell>
          <cell r="K60">
            <v>2852647.08</v>
          </cell>
        </row>
        <row r="61">
          <cell r="A61" t="str">
            <v>9541000</v>
          </cell>
          <cell r="B61" t="str">
            <v>Hyd Mn Supv &amp; Eng</v>
          </cell>
          <cell r="C61">
            <v>67393.83</v>
          </cell>
          <cell r="H61">
            <v>67393.83</v>
          </cell>
          <cell r="K61">
            <v>67393.83</v>
          </cell>
        </row>
        <row r="62">
          <cell r="A62" t="str">
            <v>9542000</v>
          </cell>
          <cell r="B62" t="str">
            <v>Hyd Mn Structures</v>
          </cell>
          <cell r="C62">
            <v>571702.63</v>
          </cell>
          <cell r="H62">
            <v>571702.63</v>
          </cell>
          <cell r="K62">
            <v>571702.63</v>
          </cell>
        </row>
        <row r="63">
          <cell r="A63" t="str">
            <v>9543000</v>
          </cell>
          <cell r="B63" t="str">
            <v>Hyd Mn Resv Dams</v>
          </cell>
          <cell r="C63">
            <v>718945.97</v>
          </cell>
          <cell r="H63">
            <v>718945.97</v>
          </cell>
          <cell r="K63">
            <v>718945.97</v>
          </cell>
        </row>
        <row r="64">
          <cell r="A64" t="str">
            <v>9544000</v>
          </cell>
          <cell r="B64" t="str">
            <v>Hyd Mn Electr Plant</v>
          </cell>
          <cell r="C64">
            <v>1160431.3700000001</v>
          </cell>
          <cell r="H64">
            <v>1160431.3700000001</v>
          </cell>
          <cell r="K64">
            <v>1160431.3700000001</v>
          </cell>
        </row>
        <row r="65">
          <cell r="A65" t="str">
            <v>9545000</v>
          </cell>
          <cell r="B65" t="str">
            <v>Hyd Mn Misc Plt Exp</v>
          </cell>
          <cell r="C65">
            <v>3631105.71</v>
          </cell>
          <cell r="H65">
            <v>3631105.71</v>
          </cell>
          <cell r="K65">
            <v>3631105.71</v>
          </cell>
        </row>
        <row r="66">
          <cell r="A66" t="str">
            <v>9546000</v>
          </cell>
          <cell r="B66" t="str">
            <v>Oth Pwr Op Sup &amp; Eng</v>
          </cell>
          <cell r="C66">
            <v>5388055.1500000004</v>
          </cell>
          <cell r="H66">
            <v>5388055.1500000004</v>
          </cell>
          <cell r="K66">
            <v>5388055.1500000004</v>
          </cell>
        </row>
        <row r="67">
          <cell r="A67" t="str">
            <v>9548000</v>
          </cell>
          <cell r="B67" t="str">
            <v>Oth Pwr Op Gen Exp</v>
          </cell>
          <cell r="C67">
            <v>16484184.289999999</v>
          </cell>
          <cell r="H67">
            <v>16484184.289999999</v>
          </cell>
          <cell r="K67">
            <v>16484184.289999999</v>
          </cell>
        </row>
        <row r="68">
          <cell r="A68" t="str">
            <v>9549000</v>
          </cell>
          <cell r="B68" t="str">
            <v>Oth Pwr Op Misc Exp</v>
          </cell>
          <cell r="C68">
            <v>4264306.3899999997</v>
          </cell>
          <cell r="H68">
            <v>4264306.3899999997</v>
          </cell>
          <cell r="K68">
            <v>4264306.3899999997</v>
          </cell>
        </row>
        <row r="69">
          <cell r="A69" t="str">
            <v>9550000</v>
          </cell>
          <cell r="B69" t="str">
            <v>Oth Pwr Op Rents</v>
          </cell>
          <cell r="C69">
            <v>6918449.6500000004</v>
          </cell>
          <cell r="H69">
            <v>6918449.6500000004</v>
          </cell>
          <cell r="K69">
            <v>6918449.6500000004</v>
          </cell>
        </row>
        <row r="70">
          <cell r="A70" t="str">
            <v>9551000</v>
          </cell>
          <cell r="B70" t="str">
            <v>Oth Pwr Mn Sup &amp; Eng</v>
          </cell>
          <cell r="C70">
            <v>461517.18</v>
          </cell>
          <cell r="H70">
            <v>461517.18</v>
          </cell>
          <cell r="K70">
            <v>461517.18</v>
          </cell>
        </row>
        <row r="71">
          <cell r="A71" t="str">
            <v>9552000</v>
          </cell>
          <cell r="B71" t="str">
            <v>Oth Pwr Mn Structure</v>
          </cell>
          <cell r="C71">
            <v>870269.5</v>
          </cell>
          <cell r="H71">
            <v>870269.5</v>
          </cell>
          <cell r="K71">
            <v>870269.5</v>
          </cell>
        </row>
        <row r="72">
          <cell r="A72" t="str">
            <v>9553000</v>
          </cell>
          <cell r="B72" t="str">
            <v>Oth Pwr Mn Equipment</v>
          </cell>
          <cell r="C72">
            <v>26949146.789999999</v>
          </cell>
          <cell r="H72">
            <v>26949146.789999999</v>
          </cell>
          <cell r="K72">
            <v>26949146.789999999</v>
          </cell>
        </row>
        <row r="73">
          <cell r="A73" t="str">
            <v>9554000</v>
          </cell>
          <cell r="B73" t="str">
            <v>Oth Pwr Mn Misc Exp</v>
          </cell>
          <cell r="C73">
            <v>1251535.76</v>
          </cell>
          <cell r="H73">
            <v>1251535.76</v>
          </cell>
          <cell r="K73">
            <v>1251535.76</v>
          </cell>
        </row>
        <row r="74">
          <cell r="A74" t="str">
            <v>9556000</v>
          </cell>
          <cell r="B74" t="str">
            <v>Syst Cntrl &amp; Ld Disp</v>
          </cell>
          <cell r="C74">
            <v>28612</v>
          </cell>
          <cell r="H74">
            <v>28612</v>
          </cell>
          <cell r="K74">
            <v>28612</v>
          </cell>
        </row>
        <row r="75">
          <cell r="A75" t="str">
            <v>9717000</v>
          </cell>
          <cell r="B75" t="str">
            <v>Mfd Op Liq Petro Exp</v>
          </cell>
          <cell r="D75">
            <v>201937.89</v>
          </cell>
          <cell r="I75">
            <v>201937.89</v>
          </cell>
          <cell r="K75">
            <v>201937.89</v>
          </cell>
        </row>
        <row r="76">
          <cell r="A76" t="str">
            <v>9807000</v>
          </cell>
          <cell r="B76" t="str">
            <v>Purchased Gas Exp</v>
          </cell>
          <cell r="D76">
            <v>422346.33</v>
          </cell>
          <cell r="I76">
            <v>422346.33</v>
          </cell>
          <cell r="K76">
            <v>422346.33</v>
          </cell>
        </row>
        <row r="77">
          <cell r="A77" t="str">
            <v>9807500</v>
          </cell>
          <cell r="B77" t="str">
            <v>Oth Purch Gas Exp</v>
          </cell>
          <cell r="D77">
            <v>2943247.98</v>
          </cell>
          <cell r="I77">
            <v>2943247.98</v>
          </cell>
          <cell r="K77">
            <v>2943247.98</v>
          </cell>
        </row>
        <row r="78">
          <cell r="A78" t="str">
            <v>9812000</v>
          </cell>
          <cell r="B78" t="str">
            <v>Gas Used fr Oth Util</v>
          </cell>
          <cell r="D78">
            <v>-56017.42</v>
          </cell>
          <cell r="I78">
            <v>-56017.42</v>
          </cell>
          <cell r="K78">
            <v>-56017.42</v>
          </cell>
        </row>
        <row r="79">
          <cell r="A79" t="str">
            <v>9813000</v>
          </cell>
          <cell r="B79" t="str">
            <v>Oth Gas Supply Exp</v>
          </cell>
          <cell r="D79">
            <v>452434.15</v>
          </cell>
          <cell r="I79">
            <v>452434.15</v>
          </cell>
          <cell r="K79">
            <v>452434.15</v>
          </cell>
        </row>
        <row r="80">
          <cell r="A80" t="str">
            <v>9814000</v>
          </cell>
          <cell r="B80" t="str">
            <v>UGS Op Supv &amp; Eng</v>
          </cell>
          <cell r="D80">
            <v>247218.02</v>
          </cell>
          <cell r="I80">
            <v>247218.02</v>
          </cell>
          <cell r="K80">
            <v>247218.02</v>
          </cell>
        </row>
        <row r="81">
          <cell r="A81" t="str">
            <v>9816000</v>
          </cell>
          <cell r="B81" t="str">
            <v>UGS Op Wells Expense</v>
          </cell>
          <cell r="D81">
            <v>51459.93</v>
          </cell>
          <cell r="I81">
            <v>51459.93</v>
          </cell>
          <cell r="K81">
            <v>51459.93</v>
          </cell>
        </row>
        <row r="82">
          <cell r="A82" t="str">
            <v>9817000</v>
          </cell>
          <cell r="B82" t="str">
            <v>UGS Op Lines Expesne</v>
          </cell>
          <cell r="D82">
            <v>34400.800000000003</v>
          </cell>
          <cell r="I82">
            <v>34400.800000000003</v>
          </cell>
          <cell r="K82">
            <v>34400.800000000003</v>
          </cell>
        </row>
        <row r="83">
          <cell r="A83" t="str">
            <v>9818000</v>
          </cell>
          <cell r="B83" t="str">
            <v>UGS Op Compr Stn Exp</v>
          </cell>
          <cell r="D83">
            <v>305610.89</v>
          </cell>
          <cell r="I83">
            <v>305610.89</v>
          </cell>
          <cell r="K83">
            <v>305610.89</v>
          </cell>
        </row>
        <row r="84">
          <cell r="A84" t="str">
            <v>9819000</v>
          </cell>
          <cell r="B84" t="str">
            <v>UGS Op Compr Stn F&amp;P</v>
          </cell>
          <cell r="D84">
            <v>63415.19</v>
          </cell>
          <cell r="I84">
            <v>63415.19</v>
          </cell>
          <cell r="K84">
            <v>63415.19</v>
          </cell>
        </row>
        <row r="85">
          <cell r="A85" t="str">
            <v>9824000</v>
          </cell>
          <cell r="B85" t="str">
            <v>UGS Op Other Expense</v>
          </cell>
          <cell r="D85">
            <v>58951.68</v>
          </cell>
          <cell r="I85">
            <v>58951.68</v>
          </cell>
          <cell r="K85">
            <v>58951.68</v>
          </cell>
        </row>
        <row r="86">
          <cell r="A86" t="str">
            <v>9825000</v>
          </cell>
          <cell r="B86" t="str">
            <v>UGS Op Storage Well</v>
          </cell>
          <cell r="D86">
            <v>21474.87</v>
          </cell>
          <cell r="I86">
            <v>21474.87</v>
          </cell>
          <cell r="K86">
            <v>21474.87</v>
          </cell>
        </row>
        <row r="87">
          <cell r="A87" t="str">
            <v>9830000</v>
          </cell>
          <cell r="B87" t="str">
            <v>UGS Mn Supv &amp; Eng</v>
          </cell>
          <cell r="D87">
            <v>224601.60000000001</v>
          </cell>
          <cell r="I87">
            <v>224601.60000000001</v>
          </cell>
          <cell r="K87">
            <v>224601.60000000001</v>
          </cell>
        </row>
        <row r="88">
          <cell r="A88" t="str">
            <v>9831000</v>
          </cell>
          <cell r="B88" t="str">
            <v>UGS Mn Stuctures</v>
          </cell>
          <cell r="D88">
            <v>40999.300000000003</v>
          </cell>
          <cell r="I88">
            <v>40999.300000000003</v>
          </cell>
          <cell r="K88">
            <v>40999.300000000003</v>
          </cell>
        </row>
        <row r="89">
          <cell r="A89" t="str">
            <v>9832000</v>
          </cell>
          <cell r="B89" t="str">
            <v>UGS Mn Reserv &amp; Well</v>
          </cell>
          <cell r="D89">
            <v>872035.61</v>
          </cell>
          <cell r="I89">
            <v>872035.61</v>
          </cell>
          <cell r="K89">
            <v>872035.61</v>
          </cell>
        </row>
        <row r="90">
          <cell r="A90" t="str">
            <v>9833000</v>
          </cell>
          <cell r="B90" t="str">
            <v>UGS Mn Lines</v>
          </cell>
          <cell r="D90">
            <v>16672.849999999999</v>
          </cell>
          <cell r="I90">
            <v>16672.849999999999</v>
          </cell>
          <cell r="K90">
            <v>16672.849999999999</v>
          </cell>
        </row>
        <row r="91">
          <cell r="A91" t="str">
            <v>9834000</v>
          </cell>
          <cell r="B91" t="str">
            <v>UGS Mn Compr Stn Eq</v>
          </cell>
          <cell r="D91">
            <v>601011.92000000004</v>
          </cell>
          <cell r="I91">
            <v>601011.92000000004</v>
          </cell>
          <cell r="K91">
            <v>601011.92000000004</v>
          </cell>
        </row>
        <row r="92">
          <cell r="A92" t="str">
            <v>9835000</v>
          </cell>
          <cell r="B92" t="str">
            <v>UGS Mn Mea &amp; Reg Stn</v>
          </cell>
          <cell r="D92">
            <v>5808.61</v>
          </cell>
          <cell r="I92">
            <v>5808.61</v>
          </cell>
          <cell r="K92">
            <v>5808.61</v>
          </cell>
        </row>
        <row r="93">
          <cell r="A93" t="str">
            <v>9836000</v>
          </cell>
          <cell r="B93" t="str">
            <v>UGS Mn Purificat Equ</v>
          </cell>
          <cell r="D93">
            <v>10315.86</v>
          </cell>
          <cell r="I93">
            <v>10315.86</v>
          </cell>
          <cell r="K93">
            <v>10315.86</v>
          </cell>
        </row>
        <row r="94">
          <cell r="A94" t="str">
            <v>9837000</v>
          </cell>
          <cell r="B94" t="str">
            <v>UGS Mn Oth Equipment</v>
          </cell>
          <cell r="D94">
            <v>13337.52</v>
          </cell>
          <cell r="I94">
            <v>13337.52</v>
          </cell>
          <cell r="K94">
            <v>13337.52</v>
          </cell>
        </row>
        <row r="95">
          <cell r="A95" t="str">
            <v>9840000</v>
          </cell>
          <cell r="B95" t="str">
            <v>OS Op Supv &amp; Eng</v>
          </cell>
          <cell r="D95">
            <v>-288.63</v>
          </cell>
          <cell r="I95">
            <v>-288.63</v>
          </cell>
          <cell r="K95">
            <v>-288.63</v>
          </cell>
        </row>
        <row r="96">
          <cell r="A96" t="str">
            <v>9841000</v>
          </cell>
          <cell r="B96" t="str">
            <v>OS Op Labor &amp; Exp</v>
          </cell>
          <cell r="D96">
            <v>867730.89</v>
          </cell>
          <cell r="I96">
            <v>867730.89</v>
          </cell>
          <cell r="K96">
            <v>867730.89</v>
          </cell>
        </row>
        <row r="97">
          <cell r="A97" t="str">
            <v>9842000</v>
          </cell>
          <cell r="B97" t="str">
            <v>LNG Otr Storage Rent</v>
          </cell>
          <cell r="D97">
            <v>0</v>
          </cell>
          <cell r="I97">
            <v>0</v>
          </cell>
          <cell r="K97">
            <v>0</v>
          </cell>
        </row>
        <row r="98">
          <cell r="A98" t="str">
            <v>9842200</v>
          </cell>
          <cell r="B98" t="str">
            <v>OS Op Power</v>
          </cell>
          <cell r="D98">
            <v>0</v>
          </cell>
          <cell r="I98">
            <v>0</v>
          </cell>
          <cell r="K98">
            <v>0</v>
          </cell>
        </row>
        <row r="99">
          <cell r="A99" t="str">
            <v>9843300</v>
          </cell>
          <cell r="B99" t="str">
            <v>OS Mn Gas Holders</v>
          </cell>
          <cell r="D99">
            <v>0</v>
          </cell>
          <cell r="I99">
            <v>0</v>
          </cell>
          <cell r="K99">
            <v>0</v>
          </cell>
        </row>
        <row r="100">
          <cell r="A100" t="str">
            <v>9843400</v>
          </cell>
          <cell r="B100" t="str">
            <v>OS Mn Purificat Equ</v>
          </cell>
          <cell r="D100">
            <v>0</v>
          </cell>
          <cell r="I100">
            <v>0</v>
          </cell>
          <cell r="K100">
            <v>0</v>
          </cell>
        </row>
        <row r="101">
          <cell r="A101" t="str">
            <v>9843600</v>
          </cell>
          <cell r="B101" t="str">
            <v>OS Mn Vaporiz Equip</v>
          </cell>
          <cell r="D101">
            <v>0</v>
          </cell>
          <cell r="I101">
            <v>0</v>
          </cell>
          <cell r="K101">
            <v>0</v>
          </cell>
        </row>
        <row r="102">
          <cell r="A102" t="str">
            <v>9843900</v>
          </cell>
          <cell r="B102" t="str">
            <v>OS Mn Other Equipmnt</v>
          </cell>
          <cell r="D102">
            <v>0</v>
          </cell>
          <cell r="I102">
            <v>0</v>
          </cell>
          <cell r="K102">
            <v>0</v>
          </cell>
        </row>
        <row r="103">
          <cell r="A103" t="str">
            <v>9844100</v>
          </cell>
          <cell r="B103" t="str">
            <v>LNG Op Supv &amp; Eng</v>
          </cell>
          <cell r="D103">
            <v>-22450.85</v>
          </cell>
          <cell r="I103">
            <v>-22450.85</v>
          </cell>
          <cell r="K103">
            <v>-22450.85</v>
          </cell>
        </row>
        <row r="104">
          <cell r="A104" t="str">
            <v>9844200</v>
          </cell>
          <cell r="B104" t="str">
            <v>LNG Proc Term LabExp</v>
          </cell>
          <cell r="D104">
            <v>0</v>
          </cell>
          <cell r="I104">
            <v>0</v>
          </cell>
          <cell r="K104">
            <v>0</v>
          </cell>
        </row>
        <row r="105">
          <cell r="A105" t="str">
            <v>9844300</v>
          </cell>
          <cell r="B105" t="str">
            <v>LNG Liq Proc Lab&amp;Exp</v>
          </cell>
          <cell r="D105">
            <v>0</v>
          </cell>
          <cell r="I105">
            <v>0</v>
          </cell>
          <cell r="K105">
            <v>0</v>
          </cell>
        </row>
        <row r="106">
          <cell r="A106" t="str">
            <v>9844700</v>
          </cell>
          <cell r="B106" t="str">
            <v>LNG Comm Sys Exp</v>
          </cell>
          <cell r="D106">
            <v>0</v>
          </cell>
          <cell r="I106">
            <v>0</v>
          </cell>
          <cell r="K106">
            <v>0</v>
          </cell>
        </row>
        <row r="107">
          <cell r="A107" t="str">
            <v>9846200</v>
          </cell>
          <cell r="B107" t="str">
            <v>LNG Other Expenses</v>
          </cell>
          <cell r="D107">
            <v>-1520.59</v>
          </cell>
          <cell r="I107">
            <v>-1520.59</v>
          </cell>
          <cell r="K107">
            <v>-1520.59</v>
          </cell>
        </row>
        <row r="108">
          <cell r="A108" t="str">
            <v>9847300</v>
          </cell>
          <cell r="B108" t="str">
            <v>Maint LNG ProcTermEq</v>
          </cell>
          <cell r="D108">
            <v>0</v>
          </cell>
          <cell r="I108">
            <v>0</v>
          </cell>
          <cell r="K108">
            <v>0</v>
          </cell>
        </row>
        <row r="109">
          <cell r="A109" t="str">
            <v>9847700</v>
          </cell>
          <cell r="B109" t="str">
            <v>Maint of LNG Comm Eq</v>
          </cell>
          <cell r="D109">
            <v>0</v>
          </cell>
          <cell r="I109">
            <v>0</v>
          </cell>
          <cell r="K109">
            <v>0</v>
          </cell>
        </row>
        <row r="110">
          <cell r="A110" t="str">
            <v>9847800</v>
          </cell>
          <cell r="B110" t="str">
            <v>Maint of LNG Othr Eq</v>
          </cell>
          <cell r="D110">
            <v>0</v>
          </cell>
          <cell r="I110">
            <v>0</v>
          </cell>
          <cell r="K110">
            <v>0</v>
          </cell>
        </row>
        <row r="111">
          <cell r="A111" t="str">
            <v>ZW_TRANSMISSION_EXP</v>
          </cell>
          <cell r="B111" t="str">
            <v>WUTC Transmission Ex</v>
          </cell>
          <cell r="C111">
            <v>25547740.620000001</v>
          </cell>
          <cell r="H111">
            <v>25547740.620000001</v>
          </cell>
          <cell r="K111">
            <v>25547740.620000001</v>
          </cell>
        </row>
        <row r="112">
          <cell r="A112" t="str">
            <v>9560000</v>
          </cell>
          <cell r="B112" t="str">
            <v>Transm Op Supv &amp; Eng</v>
          </cell>
          <cell r="C112">
            <v>3021739.48</v>
          </cell>
          <cell r="H112">
            <v>3021739.48</v>
          </cell>
          <cell r="K112">
            <v>3021739.48</v>
          </cell>
        </row>
        <row r="113">
          <cell r="A113" t="str">
            <v>9561100</v>
          </cell>
          <cell r="B113" t="str">
            <v>Load Disp-Reliabilit</v>
          </cell>
          <cell r="C113">
            <v>45556.57</v>
          </cell>
          <cell r="H113">
            <v>45556.57</v>
          </cell>
          <cell r="K113">
            <v>45556.57</v>
          </cell>
        </row>
        <row r="114">
          <cell r="A114" t="str">
            <v>9561200</v>
          </cell>
          <cell r="B114" t="str">
            <v>Load Disp-Monit &amp; Op</v>
          </cell>
          <cell r="C114">
            <v>2690196.58</v>
          </cell>
          <cell r="H114">
            <v>2690196.58</v>
          </cell>
          <cell r="K114">
            <v>2690196.58</v>
          </cell>
        </row>
        <row r="115">
          <cell r="A115" t="str">
            <v>9561300</v>
          </cell>
          <cell r="B115" t="str">
            <v>Load Disp-Transm Svc</v>
          </cell>
          <cell r="C115">
            <v>1156154.3600000001</v>
          </cell>
          <cell r="H115">
            <v>1156154.3600000001</v>
          </cell>
          <cell r="K115">
            <v>1156154.3600000001</v>
          </cell>
        </row>
        <row r="116">
          <cell r="A116" t="str">
            <v>9561500</v>
          </cell>
          <cell r="B116" t="str">
            <v>Reliab Plng &amp; Stndrd</v>
          </cell>
          <cell r="C116">
            <v>1899195.6</v>
          </cell>
          <cell r="H116">
            <v>1899195.6</v>
          </cell>
          <cell r="K116">
            <v>1899195.6</v>
          </cell>
        </row>
        <row r="117">
          <cell r="A117" t="str">
            <v>9561700</v>
          </cell>
          <cell r="B117" t="str">
            <v>Gen Interconn Study</v>
          </cell>
          <cell r="C117">
            <v>2617321.94</v>
          </cell>
          <cell r="H117">
            <v>2617321.94</v>
          </cell>
          <cell r="K117">
            <v>2617321.94</v>
          </cell>
        </row>
        <row r="118">
          <cell r="A118" t="str">
            <v>9561800</v>
          </cell>
          <cell r="B118" t="str">
            <v>Reliab Plng &amp; SD Svc</v>
          </cell>
          <cell r="C118">
            <v>-1118880.01</v>
          </cell>
          <cell r="H118">
            <v>-1118880.01</v>
          </cell>
          <cell r="K118">
            <v>-1118880.01</v>
          </cell>
        </row>
        <row r="119">
          <cell r="A119" t="str">
            <v>9562000</v>
          </cell>
          <cell r="B119" t="str">
            <v>Trm Op Station Exp</v>
          </cell>
          <cell r="C119">
            <v>1295455.25</v>
          </cell>
          <cell r="H119">
            <v>1295455.25</v>
          </cell>
          <cell r="K119">
            <v>1295455.25</v>
          </cell>
        </row>
        <row r="120">
          <cell r="A120" t="str">
            <v>9563000</v>
          </cell>
          <cell r="B120" t="str">
            <v>Trm Op Ovhd Line Exp</v>
          </cell>
          <cell r="C120">
            <v>-813438.09</v>
          </cell>
          <cell r="H120">
            <v>-813438.09</v>
          </cell>
          <cell r="K120">
            <v>-813438.09</v>
          </cell>
        </row>
        <row r="121">
          <cell r="A121" t="str">
            <v>9566000</v>
          </cell>
          <cell r="B121" t="str">
            <v>Trm Op Misc Expenses</v>
          </cell>
          <cell r="C121">
            <v>3673315.7</v>
          </cell>
          <cell r="H121">
            <v>3673315.7</v>
          </cell>
          <cell r="K121">
            <v>3673315.7</v>
          </cell>
        </row>
        <row r="122">
          <cell r="A122" t="str">
            <v>9567000</v>
          </cell>
          <cell r="B122" t="str">
            <v>Trm Op Rents</v>
          </cell>
          <cell r="C122">
            <v>375073.02</v>
          </cell>
          <cell r="H122">
            <v>375073.02</v>
          </cell>
          <cell r="K122">
            <v>375073.02</v>
          </cell>
        </row>
        <row r="123">
          <cell r="A123" t="str">
            <v>9568000</v>
          </cell>
          <cell r="B123" t="str">
            <v>Trm Mn Supv &amp; Eng</v>
          </cell>
          <cell r="C123">
            <v>103936.23</v>
          </cell>
          <cell r="H123">
            <v>103936.23</v>
          </cell>
          <cell r="K123">
            <v>103936.23</v>
          </cell>
        </row>
        <row r="124">
          <cell r="A124" t="str">
            <v>9569000</v>
          </cell>
          <cell r="B124" t="str">
            <v>Trm Mn Structures</v>
          </cell>
          <cell r="C124">
            <v>6286.51</v>
          </cell>
          <cell r="H124">
            <v>6286.51</v>
          </cell>
          <cell r="K124">
            <v>6286.51</v>
          </cell>
        </row>
        <row r="125">
          <cell r="A125" t="str">
            <v>9569200</v>
          </cell>
          <cell r="B125" t="str">
            <v>Trm Mn Comp Software</v>
          </cell>
          <cell r="C125">
            <v>71187.92</v>
          </cell>
          <cell r="H125">
            <v>71187.92</v>
          </cell>
          <cell r="K125">
            <v>71187.92</v>
          </cell>
        </row>
        <row r="126">
          <cell r="A126" t="str">
            <v>9570000</v>
          </cell>
          <cell r="B126" t="str">
            <v>Trm Mn Station Equip</v>
          </cell>
          <cell r="C126">
            <v>2650160.23</v>
          </cell>
          <cell r="H126">
            <v>2650160.23</v>
          </cell>
          <cell r="K126">
            <v>2650160.23</v>
          </cell>
        </row>
        <row r="127">
          <cell r="A127" t="str">
            <v>9571000</v>
          </cell>
          <cell r="B127" t="str">
            <v>Trm Mn Ovhd Lines</v>
          </cell>
          <cell r="C127">
            <v>7787377.9199999999</v>
          </cell>
          <cell r="H127">
            <v>7787377.9199999999</v>
          </cell>
          <cell r="K127">
            <v>7787377.9199999999</v>
          </cell>
        </row>
        <row r="128">
          <cell r="A128" t="str">
            <v>9573000</v>
          </cell>
          <cell r="B128" t="str">
            <v>Trm Mn Misc Transm</v>
          </cell>
          <cell r="C128">
            <v>87101.41</v>
          </cell>
          <cell r="H128">
            <v>87101.41</v>
          </cell>
          <cell r="K128">
            <v>87101.41</v>
          </cell>
        </row>
        <row r="129">
          <cell r="A129" t="str">
            <v>ZW_DISTRIBUTION_EXP</v>
          </cell>
          <cell r="B129" t="str">
            <v>WUTC Distribution Ex</v>
          </cell>
          <cell r="C129">
            <v>107092777.36</v>
          </cell>
          <cell r="D129">
            <v>65446666.439999998</v>
          </cell>
          <cell r="H129">
            <v>107092777.36</v>
          </cell>
          <cell r="I129">
            <v>65446666.439999998</v>
          </cell>
          <cell r="K129">
            <v>172539443.80000001</v>
          </cell>
        </row>
        <row r="130">
          <cell r="A130" t="str">
            <v>9580000</v>
          </cell>
          <cell r="B130" t="str">
            <v>Dis Op Supv &amp; Eng</v>
          </cell>
          <cell r="C130">
            <v>2960114.23</v>
          </cell>
          <cell r="H130">
            <v>2960114.23</v>
          </cell>
          <cell r="K130">
            <v>2960114.23</v>
          </cell>
        </row>
        <row r="131">
          <cell r="A131" t="str">
            <v>9581000</v>
          </cell>
          <cell r="B131" t="str">
            <v>Dis Op Load Dispatch</v>
          </cell>
          <cell r="C131">
            <v>1475445.24</v>
          </cell>
          <cell r="H131">
            <v>1475445.24</v>
          </cell>
          <cell r="K131">
            <v>1475445.24</v>
          </cell>
        </row>
        <row r="132">
          <cell r="A132" t="str">
            <v>9582000</v>
          </cell>
          <cell r="B132" t="str">
            <v>Dis Op Station Exp</v>
          </cell>
          <cell r="C132">
            <v>2407257.92</v>
          </cell>
          <cell r="H132">
            <v>2407257.92</v>
          </cell>
          <cell r="K132">
            <v>2407257.92</v>
          </cell>
        </row>
        <row r="133">
          <cell r="A133" t="str">
            <v>9583000</v>
          </cell>
          <cell r="B133" t="str">
            <v>Dis Op Ovhd Line Exp</v>
          </cell>
          <cell r="C133">
            <v>5758952.0800000001</v>
          </cell>
          <cell r="H133">
            <v>5758952.0800000001</v>
          </cell>
          <cell r="K133">
            <v>5758952.0800000001</v>
          </cell>
        </row>
        <row r="134">
          <cell r="A134" t="str">
            <v>9584000</v>
          </cell>
          <cell r="B134" t="str">
            <v>Dis Op Undg Line Exp</v>
          </cell>
          <cell r="C134">
            <v>5740124.0899999999</v>
          </cell>
          <cell r="H134">
            <v>5740124.0899999999</v>
          </cell>
          <cell r="K134">
            <v>5740124.0899999999</v>
          </cell>
        </row>
        <row r="135">
          <cell r="A135" t="str">
            <v>9586000</v>
          </cell>
          <cell r="B135" t="str">
            <v>Dis Op Meter Exp</v>
          </cell>
          <cell r="C135">
            <v>4080441.68</v>
          </cell>
          <cell r="H135">
            <v>4080441.68</v>
          </cell>
          <cell r="K135">
            <v>4080441.68</v>
          </cell>
        </row>
        <row r="136">
          <cell r="A136" t="str">
            <v>9587000</v>
          </cell>
          <cell r="B136" t="str">
            <v>Dis Op Cust Install</v>
          </cell>
          <cell r="C136">
            <v>7161947.7000000002</v>
          </cell>
          <cell r="H136">
            <v>7161947.7000000002</v>
          </cell>
          <cell r="K136">
            <v>7161947.7000000002</v>
          </cell>
        </row>
        <row r="137">
          <cell r="A137" t="str">
            <v>9588000</v>
          </cell>
          <cell r="B137" t="str">
            <v>Dis Op Misc Expenses</v>
          </cell>
          <cell r="C137">
            <v>13245204.24</v>
          </cell>
          <cell r="H137">
            <v>13245204.24</v>
          </cell>
          <cell r="K137">
            <v>13245204.24</v>
          </cell>
        </row>
        <row r="138">
          <cell r="A138" t="str">
            <v>9589000</v>
          </cell>
          <cell r="B138" t="str">
            <v>Dis Op Rents</v>
          </cell>
          <cell r="C138">
            <v>1421166.99</v>
          </cell>
          <cell r="H138">
            <v>1421166.99</v>
          </cell>
          <cell r="K138">
            <v>1421166.99</v>
          </cell>
        </row>
        <row r="139">
          <cell r="A139" t="str">
            <v>9590000</v>
          </cell>
          <cell r="B139" t="str">
            <v>Dis Mn Supv &amp; Eng</v>
          </cell>
          <cell r="C139">
            <v>199671.5</v>
          </cell>
          <cell r="H139">
            <v>199671.5</v>
          </cell>
          <cell r="K139">
            <v>199671.5</v>
          </cell>
        </row>
        <row r="140">
          <cell r="A140" t="str">
            <v>9592000</v>
          </cell>
          <cell r="B140" t="str">
            <v>Dis Mn Station Equip</v>
          </cell>
          <cell r="C140">
            <v>1977831.16</v>
          </cell>
          <cell r="H140">
            <v>1977831.16</v>
          </cell>
          <cell r="K140">
            <v>1977831.16</v>
          </cell>
        </row>
        <row r="141">
          <cell r="A141" t="str">
            <v>9593000</v>
          </cell>
          <cell r="B141" t="str">
            <v>Dis Mn Ovhd Lines</v>
          </cell>
          <cell r="C141">
            <v>41764206.869999997</v>
          </cell>
          <cell r="H141">
            <v>41764206.869999997</v>
          </cell>
          <cell r="K141">
            <v>41764206.869999997</v>
          </cell>
        </row>
        <row r="142">
          <cell r="A142" t="str">
            <v>9594000</v>
          </cell>
          <cell r="B142" t="str">
            <v>Dis Mn Undgrd Lines</v>
          </cell>
          <cell r="C142">
            <v>14261304.1</v>
          </cell>
          <cell r="H142">
            <v>14261304.1</v>
          </cell>
          <cell r="K142">
            <v>14261304.1</v>
          </cell>
        </row>
        <row r="143">
          <cell r="A143" t="str">
            <v>9595000</v>
          </cell>
          <cell r="B143" t="str">
            <v>Dis Mn Line Transfor</v>
          </cell>
          <cell r="C143">
            <v>324968.62</v>
          </cell>
          <cell r="H143">
            <v>324968.62</v>
          </cell>
          <cell r="K143">
            <v>324968.62</v>
          </cell>
        </row>
        <row r="144">
          <cell r="A144" t="str">
            <v>9596000</v>
          </cell>
          <cell r="B144" t="str">
            <v>Dis Mn St Ltng &amp; Sig</v>
          </cell>
          <cell r="C144">
            <v>3495187.89</v>
          </cell>
          <cell r="H144">
            <v>3495187.89</v>
          </cell>
          <cell r="K144">
            <v>3495187.89</v>
          </cell>
        </row>
        <row r="145">
          <cell r="A145" t="str">
            <v>9597000</v>
          </cell>
          <cell r="B145" t="str">
            <v>Dis Mn Meters</v>
          </cell>
          <cell r="C145">
            <v>818953.05</v>
          </cell>
          <cell r="H145">
            <v>818953.05</v>
          </cell>
          <cell r="K145">
            <v>818953.05</v>
          </cell>
        </row>
        <row r="146">
          <cell r="A146" t="str">
            <v>9870000</v>
          </cell>
          <cell r="B146" t="str">
            <v>Dis Op Supv &amp; Eng</v>
          </cell>
          <cell r="D146">
            <v>1405930.78</v>
          </cell>
          <cell r="I146">
            <v>1405930.78</v>
          </cell>
          <cell r="K146">
            <v>1405930.78</v>
          </cell>
        </row>
        <row r="147">
          <cell r="A147" t="str">
            <v>9871000</v>
          </cell>
          <cell r="B147" t="str">
            <v>Dis Op Load Dispatch</v>
          </cell>
          <cell r="D147">
            <v>381593.4</v>
          </cell>
          <cell r="I147">
            <v>381593.4</v>
          </cell>
          <cell r="K147">
            <v>381593.4</v>
          </cell>
        </row>
        <row r="148">
          <cell r="A148" t="str">
            <v>9874000</v>
          </cell>
          <cell r="B148" t="str">
            <v>Dis Op Mains &amp; Serv</v>
          </cell>
          <cell r="D148">
            <v>21664884.68</v>
          </cell>
          <cell r="I148">
            <v>21664884.68</v>
          </cell>
          <cell r="K148">
            <v>21664884.68</v>
          </cell>
        </row>
        <row r="149">
          <cell r="A149" t="str">
            <v>9875000</v>
          </cell>
          <cell r="B149" t="str">
            <v>Dis Op M &amp; R Stn-Gen</v>
          </cell>
          <cell r="D149">
            <v>1804739.83</v>
          </cell>
          <cell r="I149">
            <v>1804739.83</v>
          </cell>
          <cell r="K149">
            <v>1804739.83</v>
          </cell>
        </row>
        <row r="150">
          <cell r="A150" t="str">
            <v>9876000</v>
          </cell>
          <cell r="B150" t="str">
            <v>Dis Op M &amp; R Stn-Ind</v>
          </cell>
          <cell r="D150">
            <v>1155349.9099999999</v>
          </cell>
          <cell r="I150">
            <v>1155349.9099999999</v>
          </cell>
          <cell r="K150">
            <v>1155349.9099999999</v>
          </cell>
        </row>
        <row r="151">
          <cell r="A151" t="str">
            <v>9878000</v>
          </cell>
          <cell r="B151" t="str">
            <v>Dis Op Mtr &amp; Hou Reg</v>
          </cell>
          <cell r="D151">
            <v>2652144.12</v>
          </cell>
          <cell r="I151">
            <v>2652144.12</v>
          </cell>
          <cell r="K151">
            <v>2652144.12</v>
          </cell>
        </row>
        <row r="152">
          <cell r="A152" t="str">
            <v>9879000</v>
          </cell>
          <cell r="B152" t="str">
            <v>Dis Op Cust Install</v>
          </cell>
          <cell r="D152">
            <v>2116883.5</v>
          </cell>
          <cell r="I152">
            <v>2116883.5</v>
          </cell>
          <cell r="K152">
            <v>2116883.5</v>
          </cell>
        </row>
        <row r="153">
          <cell r="A153" t="str">
            <v>9880000</v>
          </cell>
          <cell r="B153" t="str">
            <v>Dis Op Other Expense</v>
          </cell>
          <cell r="D153">
            <v>16604798.699999999</v>
          </cell>
          <cell r="I153">
            <v>16604798.699999999</v>
          </cell>
          <cell r="K153">
            <v>16604798.699999999</v>
          </cell>
        </row>
        <row r="154">
          <cell r="A154" t="str">
            <v>9881000</v>
          </cell>
          <cell r="B154" t="str">
            <v>Dis Op Rents</v>
          </cell>
          <cell r="D154">
            <v>271042.8</v>
          </cell>
          <cell r="I154">
            <v>271042.8</v>
          </cell>
          <cell r="K154">
            <v>271042.8</v>
          </cell>
        </row>
        <row r="155">
          <cell r="A155" t="str">
            <v>9885000</v>
          </cell>
          <cell r="B155" t="str">
            <v>Dis Mn Supv &amp; Eng</v>
          </cell>
          <cell r="D155">
            <v>63000.959999999999</v>
          </cell>
          <cell r="I155">
            <v>63000.959999999999</v>
          </cell>
          <cell r="K155">
            <v>63000.959999999999</v>
          </cell>
        </row>
        <row r="156">
          <cell r="A156" t="str">
            <v>9886000</v>
          </cell>
          <cell r="B156" t="str">
            <v>Dis Mn Structures</v>
          </cell>
          <cell r="D156">
            <v>158911.19</v>
          </cell>
          <cell r="I156">
            <v>158911.19</v>
          </cell>
          <cell r="K156">
            <v>158911.19</v>
          </cell>
        </row>
        <row r="157">
          <cell r="A157" t="str">
            <v>9887000</v>
          </cell>
          <cell r="B157" t="str">
            <v>Dis Mn Mains</v>
          </cell>
          <cell r="D157">
            <v>9242848.1199999992</v>
          </cell>
          <cell r="I157">
            <v>9242848.1199999992</v>
          </cell>
          <cell r="K157">
            <v>9242848.1199999992</v>
          </cell>
        </row>
        <row r="158">
          <cell r="A158" t="str">
            <v>9889000</v>
          </cell>
          <cell r="B158" t="str">
            <v>Dis Mn M &amp; R Stn-Gen</v>
          </cell>
          <cell r="D158">
            <v>1158961.28</v>
          </cell>
          <cell r="I158">
            <v>1158961.28</v>
          </cell>
          <cell r="K158">
            <v>1158961.28</v>
          </cell>
        </row>
        <row r="159">
          <cell r="A159" t="str">
            <v>9890000</v>
          </cell>
          <cell r="B159" t="str">
            <v>Dis Mn M &amp; R Stn-Ind</v>
          </cell>
          <cell r="D159">
            <v>219058.93</v>
          </cell>
          <cell r="I159">
            <v>219058.93</v>
          </cell>
          <cell r="K159">
            <v>219058.93</v>
          </cell>
        </row>
        <row r="160">
          <cell r="A160" t="str">
            <v>9892000</v>
          </cell>
          <cell r="B160" t="str">
            <v>Dis Mn Services</v>
          </cell>
          <cell r="D160">
            <v>5587956.8899999997</v>
          </cell>
          <cell r="I160">
            <v>5587956.8899999997</v>
          </cell>
          <cell r="K160">
            <v>5587956.8899999997</v>
          </cell>
        </row>
        <row r="161">
          <cell r="A161" t="str">
            <v>9893000</v>
          </cell>
          <cell r="B161" t="str">
            <v>Dis Mn Mtr &amp; Hou Reg</v>
          </cell>
          <cell r="D161">
            <v>608386.19999999995</v>
          </cell>
          <cell r="I161">
            <v>608386.19999999995</v>
          </cell>
          <cell r="K161">
            <v>608386.19999999995</v>
          </cell>
        </row>
        <row r="162">
          <cell r="A162" t="str">
            <v>9894000</v>
          </cell>
          <cell r="B162" t="str">
            <v>Dis Mn Other Equipm</v>
          </cell>
          <cell r="D162">
            <v>350175.15</v>
          </cell>
          <cell r="I162">
            <v>350175.15</v>
          </cell>
          <cell r="K162">
            <v>350175.15</v>
          </cell>
        </row>
        <row r="163">
          <cell r="A163" t="str">
            <v>ZW_CUSTOMER_ACCTS_EXP</v>
          </cell>
          <cell r="B163" t="str">
            <v>WUTC Customer Accoun</v>
          </cell>
          <cell r="C163">
            <v>40803097.219999999</v>
          </cell>
          <cell r="D163">
            <v>14779633.68</v>
          </cell>
          <cell r="E163">
            <v>30786849.190000001</v>
          </cell>
          <cell r="F163">
            <v>18027187.329999998</v>
          </cell>
          <cell r="G163">
            <v>12759661.859999999</v>
          </cell>
          <cell r="H163">
            <v>58830284.549999997</v>
          </cell>
          <cell r="I163">
            <v>27539295.539999999</v>
          </cell>
          <cell r="K163">
            <v>86369580.090000004</v>
          </cell>
        </row>
        <row r="164">
          <cell r="A164" t="str">
            <v>9901000</v>
          </cell>
          <cell r="B164" t="str">
            <v>Customer Accts Supv</v>
          </cell>
          <cell r="C164">
            <v>0</v>
          </cell>
          <cell r="D164">
            <v>0</v>
          </cell>
          <cell r="E164">
            <v>263948.57</v>
          </cell>
          <cell r="F164">
            <v>153587.60999999999</v>
          </cell>
          <cell r="G164">
            <v>110360.96000000001</v>
          </cell>
          <cell r="H164">
            <v>153587.60999999999</v>
          </cell>
          <cell r="I164">
            <v>110360.96000000001</v>
          </cell>
          <cell r="K164">
            <v>263948.57</v>
          </cell>
        </row>
        <row r="165">
          <cell r="A165" t="str">
            <v>9902000</v>
          </cell>
          <cell r="B165" t="str">
            <v>Meter Reading Exp</v>
          </cell>
          <cell r="C165">
            <v>10882219.32</v>
          </cell>
          <cell r="D165">
            <v>8319649.0899999999</v>
          </cell>
          <cell r="E165">
            <v>2460920.79</v>
          </cell>
          <cell r="F165">
            <v>1542932.34</v>
          </cell>
          <cell r="G165">
            <v>917988.45</v>
          </cell>
          <cell r="H165">
            <v>12425151.66</v>
          </cell>
          <cell r="I165">
            <v>9237637.5399999991</v>
          </cell>
          <cell r="K165">
            <v>21662789.199999999</v>
          </cell>
        </row>
        <row r="166">
          <cell r="A166" t="str">
            <v>9902100</v>
          </cell>
          <cell r="B166" t="str">
            <v>Meter Reading Exp-E</v>
          </cell>
          <cell r="C166">
            <v>274200.09000000003</v>
          </cell>
          <cell r="H166">
            <v>274200.09000000003</v>
          </cell>
          <cell r="K166">
            <v>274200.09000000003</v>
          </cell>
        </row>
        <row r="167">
          <cell r="A167" t="str">
            <v>9902200</v>
          </cell>
          <cell r="B167" t="str">
            <v>Meter Reading Exp-G</v>
          </cell>
          <cell r="D167">
            <v>969370.27</v>
          </cell>
          <cell r="I167">
            <v>969370.27</v>
          </cell>
          <cell r="K167">
            <v>969370.27</v>
          </cell>
        </row>
        <row r="168">
          <cell r="A168" t="str">
            <v>9903000</v>
          </cell>
          <cell r="B168" t="str">
            <v>Customer Rec &amp; Coll</v>
          </cell>
          <cell r="C168">
            <v>9855679.2400000002</v>
          </cell>
          <cell r="D168">
            <v>274023.52</v>
          </cell>
          <cell r="E168">
            <v>28040764.66</v>
          </cell>
          <cell r="F168">
            <v>16316715.300000001</v>
          </cell>
          <cell r="G168">
            <v>11724049.359999999</v>
          </cell>
          <cell r="H168">
            <v>26172394.539999999</v>
          </cell>
          <cell r="I168">
            <v>11998072.880000001</v>
          </cell>
          <cell r="K168">
            <v>38170467.420000002</v>
          </cell>
        </row>
        <row r="169">
          <cell r="A169" t="str">
            <v>9903100</v>
          </cell>
          <cell r="B169" t="str">
            <v>Cust Rec Col Exp-E</v>
          </cell>
          <cell r="C169">
            <v>939720.08</v>
          </cell>
          <cell r="H169">
            <v>939720.08</v>
          </cell>
          <cell r="K169">
            <v>939720.08</v>
          </cell>
        </row>
        <row r="170">
          <cell r="A170" t="str">
            <v>9903200</v>
          </cell>
          <cell r="B170" t="str">
            <v>Cust Rec Col Exp-G</v>
          </cell>
          <cell r="D170">
            <v>376416.27</v>
          </cell>
          <cell r="I170">
            <v>376416.27</v>
          </cell>
          <cell r="K170">
            <v>376416.27</v>
          </cell>
        </row>
        <row r="171">
          <cell r="A171" t="str">
            <v>9904000</v>
          </cell>
          <cell r="B171" t="str">
            <v>Uncollectible Accts</v>
          </cell>
          <cell r="C171">
            <v>18851278.489999998</v>
          </cell>
          <cell r="D171">
            <v>4840174.53</v>
          </cell>
          <cell r="E171">
            <v>21215.17</v>
          </cell>
          <cell r="F171">
            <v>13952.08</v>
          </cell>
          <cell r="G171">
            <v>7263.09</v>
          </cell>
          <cell r="H171">
            <v>18865230.57</v>
          </cell>
          <cell r="I171">
            <v>4847437.62</v>
          </cell>
          <cell r="K171">
            <v>23712668.190000001</v>
          </cell>
        </row>
        <row r="172">
          <cell r="A172" t="str">
            <v>ZW_CUSTOMER_SERV_EXP</v>
          </cell>
          <cell r="B172" t="str">
            <v>WUTC Customer Servic</v>
          </cell>
          <cell r="C172">
            <v>55403500.609999999</v>
          </cell>
          <cell r="D172">
            <v>3136600.8</v>
          </cell>
          <cell r="E172">
            <v>3719535.52</v>
          </cell>
          <cell r="F172">
            <v>2150810.02</v>
          </cell>
          <cell r="G172">
            <v>1568725.5</v>
          </cell>
          <cell r="H172">
            <v>57554310.630000003</v>
          </cell>
          <cell r="I172">
            <v>4705326.3</v>
          </cell>
          <cell r="K172">
            <v>62259636.93</v>
          </cell>
        </row>
        <row r="173">
          <cell r="A173" t="str">
            <v>9908010</v>
          </cell>
          <cell r="B173" t="str">
            <v>Customer Serv Exp</v>
          </cell>
          <cell r="C173">
            <v>53666024.200000003</v>
          </cell>
          <cell r="D173">
            <v>2761150.49</v>
          </cell>
          <cell r="E173">
            <v>871069.5</v>
          </cell>
          <cell r="F173">
            <v>493348.29</v>
          </cell>
          <cell r="G173">
            <v>377721.21</v>
          </cell>
          <cell r="H173">
            <v>54159372.490000002</v>
          </cell>
          <cell r="I173">
            <v>3138871.7</v>
          </cell>
          <cell r="K173">
            <v>57298244.189999998</v>
          </cell>
        </row>
        <row r="174">
          <cell r="A174" t="str">
            <v>9909000</v>
          </cell>
          <cell r="B174" t="str">
            <v>Infor &amp; Inst Adv Exp</v>
          </cell>
          <cell r="C174">
            <v>517696.82</v>
          </cell>
          <cell r="D174">
            <v>375450.31</v>
          </cell>
          <cell r="E174">
            <v>3058428.44</v>
          </cell>
          <cell r="F174">
            <v>1779633.72</v>
          </cell>
          <cell r="G174">
            <v>1278794.72</v>
          </cell>
          <cell r="H174">
            <v>2297330.54</v>
          </cell>
          <cell r="I174">
            <v>1654245.03</v>
          </cell>
          <cell r="K174">
            <v>3951575.57</v>
          </cell>
        </row>
        <row r="175">
          <cell r="A175" t="str">
            <v>9910000</v>
          </cell>
          <cell r="B175" t="str">
            <v>Misc Cust Serv Exp</v>
          </cell>
          <cell r="C175">
            <v>0</v>
          </cell>
          <cell r="D175">
            <v>0</v>
          </cell>
          <cell r="E175">
            <v>284.64999999999998</v>
          </cell>
          <cell r="F175">
            <v>165.64</v>
          </cell>
          <cell r="G175">
            <v>119.01</v>
          </cell>
          <cell r="H175">
            <v>165.64</v>
          </cell>
          <cell r="I175">
            <v>119.01</v>
          </cell>
          <cell r="K175">
            <v>284.64999999999998</v>
          </cell>
        </row>
        <row r="176">
          <cell r="A176" t="str">
            <v>9912000</v>
          </cell>
          <cell r="B176" t="str">
            <v>Demonstr &amp; Sell Exp</v>
          </cell>
          <cell r="C176">
            <v>1219779.5900000001</v>
          </cell>
          <cell r="D176">
            <v>0</v>
          </cell>
          <cell r="E176">
            <v>-210247.07</v>
          </cell>
          <cell r="F176">
            <v>-122337.63</v>
          </cell>
          <cell r="G176">
            <v>-87909.440000000002</v>
          </cell>
          <cell r="H176">
            <v>1097441.96</v>
          </cell>
          <cell r="I176">
            <v>-87909.440000000002</v>
          </cell>
          <cell r="K176">
            <v>1009532.52</v>
          </cell>
        </row>
        <row r="177">
          <cell r="A177" t="str">
            <v>ZW_CONSERV_AMORTIZATION</v>
          </cell>
          <cell r="B177" t="str">
            <v>WUTC Conservation Am</v>
          </cell>
          <cell r="C177">
            <v>100464302.37</v>
          </cell>
          <cell r="D177">
            <v>22918614.809999999</v>
          </cell>
          <cell r="H177">
            <v>100464302.37</v>
          </cell>
          <cell r="I177">
            <v>22918614.809999999</v>
          </cell>
          <cell r="K177">
            <v>123382917.18000001</v>
          </cell>
        </row>
        <row r="178">
          <cell r="A178" t="str">
            <v>9908020</v>
          </cell>
          <cell r="B178" t="str">
            <v>Conserv Amortization</v>
          </cell>
          <cell r="C178">
            <v>100464302.37</v>
          </cell>
          <cell r="D178">
            <v>22918614.809999999</v>
          </cell>
          <cell r="H178">
            <v>100464302.37</v>
          </cell>
          <cell r="I178">
            <v>22918614.809999999</v>
          </cell>
          <cell r="K178">
            <v>123382917.18000001</v>
          </cell>
        </row>
        <row r="179">
          <cell r="A179" t="str">
            <v>ZW_ADMIN_GEN_EXP</v>
          </cell>
          <cell r="B179" t="str">
            <v>WUTC Admin &amp; General</v>
          </cell>
          <cell r="C179">
            <v>65682360.75</v>
          </cell>
          <cell r="D179">
            <v>20853740.100000001</v>
          </cell>
          <cell r="E179">
            <v>160611318.75999999</v>
          </cell>
          <cell r="F179">
            <v>104473494.14</v>
          </cell>
          <cell r="G179">
            <v>56137824.619999997</v>
          </cell>
          <cell r="H179">
            <v>170155854.88999999</v>
          </cell>
          <cell r="I179">
            <v>76991564.719999999</v>
          </cell>
          <cell r="K179">
            <v>247147419.61000001</v>
          </cell>
        </row>
        <row r="180">
          <cell r="A180" t="str">
            <v>9920000</v>
          </cell>
          <cell r="B180" t="str">
            <v>Admin &amp; Gen Salaries</v>
          </cell>
          <cell r="C180">
            <v>11748376.039999999</v>
          </cell>
          <cell r="D180">
            <v>1226725.57</v>
          </cell>
          <cell r="E180">
            <v>97751163.390000001</v>
          </cell>
          <cell r="F180">
            <v>64255632.439999998</v>
          </cell>
          <cell r="G180">
            <v>33495530.949999999</v>
          </cell>
          <cell r="H180">
            <v>76004008.480000004</v>
          </cell>
          <cell r="I180">
            <v>34722256.520000003</v>
          </cell>
          <cell r="K180">
            <v>110726265</v>
          </cell>
        </row>
        <row r="181">
          <cell r="A181" t="str">
            <v>9921000</v>
          </cell>
          <cell r="B181" t="str">
            <v>Office Suppies &amp; Exp</v>
          </cell>
          <cell r="C181">
            <v>535794.01</v>
          </cell>
          <cell r="D181">
            <v>224307.28</v>
          </cell>
          <cell r="E181">
            <v>10723674.24</v>
          </cell>
          <cell r="F181">
            <v>7051707.2300000004</v>
          </cell>
          <cell r="G181">
            <v>3671967.01</v>
          </cell>
          <cell r="H181">
            <v>7587501.2400000002</v>
          </cell>
          <cell r="I181">
            <v>3896274.29</v>
          </cell>
          <cell r="K181">
            <v>11483775.529999999</v>
          </cell>
        </row>
        <row r="182">
          <cell r="A182" t="str">
            <v>9922000</v>
          </cell>
          <cell r="B182" t="str">
            <v>Admin Exp Transf-Cr</v>
          </cell>
          <cell r="C182">
            <v>-239297.48</v>
          </cell>
          <cell r="D182">
            <v>-124706.47</v>
          </cell>
          <cell r="E182">
            <v>-47797653.140000001</v>
          </cell>
          <cell r="F182">
            <v>-31417539.18</v>
          </cell>
          <cell r="G182">
            <v>-16380113.960000001</v>
          </cell>
          <cell r="H182">
            <v>-31656836.66</v>
          </cell>
          <cell r="I182">
            <v>-16504820.43</v>
          </cell>
          <cell r="K182">
            <v>-48161657.090000004</v>
          </cell>
        </row>
        <row r="183">
          <cell r="A183" t="str">
            <v>9923000</v>
          </cell>
          <cell r="B183" t="str">
            <v>Outside Svc Employed</v>
          </cell>
          <cell r="C183">
            <v>3442961.98</v>
          </cell>
          <cell r="D183">
            <v>2970581.53</v>
          </cell>
          <cell r="E183">
            <v>26180129.73</v>
          </cell>
          <cell r="F183">
            <v>17212747.440000001</v>
          </cell>
          <cell r="G183">
            <v>8967382.2899999991</v>
          </cell>
          <cell r="H183">
            <v>20655709.420000002</v>
          </cell>
          <cell r="I183">
            <v>11937963.82</v>
          </cell>
          <cell r="K183">
            <v>32593673.239999998</v>
          </cell>
        </row>
        <row r="184">
          <cell r="A184" t="str">
            <v>9924000</v>
          </cell>
          <cell r="B184" t="str">
            <v>Property Insurance</v>
          </cell>
          <cell r="C184">
            <v>6241442.5999999996</v>
          </cell>
          <cell r="D184">
            <v>347046.77</v>
          </cell>
          <cell r="E184">
            <v>-114571.1</v>
          </cell>
          <cell r="F184">
            <v>-67562.52</v>
          </cell>
          <cell r="G184">
            <v>-47008.58</v>
          </cell>
          <cell r="H184">
            <v>6173880.0800000001</v>
          </cell>
          <cell r="I184">
            <v>300038.19</v>
          </cell>
          <cell r="K184">
            <v>6473918.2699999996</v>
          </cell>
        </row>
        <row r="185">
          <cell r="A185" t="str">
            <v>9925000</v>
          </cell>
          <cell r="B185" t="str">
            <v>Injuries and Damages</v>
          </cell>
          <cell r="C185">
            <v>3626502.24</v>
          </cell>
          <cell r="D185">
            <v>719591.48</v>
          </cell>
          <cell r="E185">
            <v>10195977.43</v>
          </cell>
          <cell r="F185">
            <v>5932782.8700000001</v>
          </cell>
          <cell r="G185">
            <v>4263194.5599999996</v>
          </cell>
          <cell r="H185">
            <v>9559285.1099999994</v>
          </cell>
          <cell r="I185">
            <v>4982786.04</v>
          </cell>
          <cell r="K185">
            <v>14542071.15</v>
          </cell>
        </row>
        <row r="186">
          <cell r="A186" t="str">
            <v>9926000</v>
          </cell>
          <cell r="B186" t="str">
            <v>Employee Pen &amp; Ben</v>
          </cell>
          <cell r="C186">
            <v>21201819.949999999</v>
          </cell>
          <cell r="D186">
            <v>7901683.0199999996</v>
          </cell>
          <cell r="E186">
            <v>13591080.779999999</v>
          </cell>
          <cell r="F186">
            <v>8579695.5800000001</v>
          </cell>
          <cell r="G186">
            <v>5011385.2</v>
          </cell>
          <cell r="H186">
            <v>29781515.530000001</v>
          </cell>
          <cell r="I186">
            <v>12913068.220000001</v>
          </cell>
          <cell r="K186">
            <v>42694583.75</v>
          </cell>
        </row>
        <row r="187">
          <cell r="A187" t="str">
            <v>9928000</v>
          </cell>
          <cell r="B187" t="str">
            <v>Reg Commission Exp</v>
          </cell>
          <cell r="C187">
            <v>15352903.82</v>
          </cell>
          <cell r="D187">
            <v>6134799.4299999997</v>
          </cell>
          <cell r="E187">
            <v>1443411.71</v>
          </cell>
          <cell r="F187">
            <v>950640</v>
          </cell>
          <cell r="G187">
            <v>492771.71</v>
          </cell>
          <cell r="H187">
            <v>16303543.82</v>
          </cell>
          <cell r="I187">
            <v>6627571.1399999997</v>
          </cell>
          <cell r="K187">
            <v>22931114.960000001</v>
          </cell>
        </row>
        <row r="188">
          <cell r="A188" t="str">
            <v>9930100</v>
          </cell>
          <cell r="B188" t="str">
            <v>Gen Advertising Exp</v>
          </cell>
          <cell r="C188">
            <v>46213.9</v>
          </cell>
          <cell r="D188">
            <v>0</v>
          </cell>
          <cell r="E188">
            <v>28249.24</v>
          </cell>
          <cell r="F188">
            <v>18636.45</v>
          </cell>
          <cell r="G188">
            <v>9612.7900000000009</v>
          </cell>
          <cell r="H188">
            <v>64850.35</v>
          </cell>
          <cell r="I188">
            <v>9612.7900000000009</v>
          </cell>
          <cell r="K188">
            <v>74463.14</v>
          </cell>
        </row>
        <row r="189">
          <cell r="A189" t="str">
            <v>9930200</v>
          </cell>
          <cell r="B189" t="str">
            <v>Misc General Exp</v>
          </cell>
          <cell r="C189">
            <v>-128115.05</v>
          </cell>
          <cell r="D189">
            <v>-282593.55</v>
          </cell>
          <cell r="E189">
            <v>12464614.01</v>
          </cell>
          <cell r="F189">
            <v>8194510.5499999998</v>
          </cell>
          <cell r="G189">
            <v>4270103.46</v>
          </cell>
          <cell r="H189">
            <v>8066395.5</v>
          </cell>
          <cell r="I189">
            <v>3987509.91</v>
          </cell>
          <cell r="K189">
            <v>12053905.41</v>
          </cell>
        </row>
        <row r="190">
          <cell r="A190" t="str">
            <v>9931000</v>
          </cell>
          <cell r="B190" t="str">
            <v>Rents</v>
          </cell>
          <cell r="C190">
            <v>2471259.2599999998</v>
          </cell>
          <cell r="D190">
            <v>0</v>
          </cell>
          <cell r="E190">
            <v>11800422.199999999</v>
          </cell>
          <cell r="F190">
            <v>7757894.1799999997</v>
          </cell>
          <cell r="G190">
            <v>4042528.02</v>
          </cell>
          <cell r="H190">
            <v>10229153.439999999</v>
          </cell>
          <cell r="I190">
            <v>4042528.02</v>
          </cell>
          <cell r="K190">
            <v>14271681.460000001</v>
          </cell>
        </row>
        <row r="191">
          <cell r="A191" t="str">
            <v>9932000</v>
          </cell>
          <cell r="B191" t="str">
            <v>Gas Maint of Gen Plt</v>
          </cell>
          <cell r="D191">
            <v>1736305.04</v>
          </cell>
          <cell r="I191">
            <v>1736305.04</v>
          </cell>
          <cell r="K191">
            <v>1736305.04</v>
          </cell>
        </row>
        <row r="192">
          <cell r="A192" t="str">
            <v>9935000</v>
          </cell>
          <cell r="B192" t="str">
            <v>Ele Maint of Gen Plt</v>
          </cell>
          <cell r="C192">
            <v>1382499.48</v>
          </cell>
          <cell r="D192">
            <v>0</v>
          </cell>
          <cell r="E192">
            <v>24344820.27</v>
          </cell>
          <cell r="F192">
            <v>16004349.1</v>
          </cell>
          <cell r="G192">
            <v>8340471.1699999999</v>
          </cell>
          <cell r="H192">
            <v>17386848.579999998</v>
          </cell>
          <cell r="I192">
            <v>8340471.1699999999</v>
          </cell>
          <cell r="K192">
            <v>25727319.75</v>
          </cell>
        </row>
        <row r="193">
          <cell r="A193" t="str">
            <v>ZW_DEPR_DEPL_AMORTIZ</v>
          </cell>
          <cell r="B193" t="str">
            <v>WUTC Depreciation, D</v>
          </cell>
          <cell r="C193">
            <v>395953851.91000003</v>
          </cell>
          <cell r="D193">
            <v>138866457.25999999</v>
          </cell>
          <cell r="E193">
            <v>96045081.469999999</v>
          </cell>
          <cell r="F193">
            <v>63139727.590000004</v>
          </cell>
          <cell r="G193">
            <v>32905353.879999999</v>
          </cell>
          <cell r="H193">
            <v>459093579.5</v>
          </cell>
          <cell r="I193">
            <v>171771811.13999999</v>
          </cell>
          <cell r="K193">
            <v>630865390.63999999</v>
          </cell>
        </row>
        <row r="194">
          <cell r="A194" t="str">
            <v>ZW_DEPRECIATION</v>
          </cell>
          <cell r="B194" t="str">
            <v>WUTC Depreciation</v>
          </cell>
          <cell r="C194">
            <v>373888329.00999999</v>
          </cell>
          <cell r="D194">
            <v>161414350.78999999</v>
          </cell>
          <cell r="E194">
            <v>28521587.859999999</v>
          </cell>
          <cell r="F194">
            <v>18751469.649999999</v>
          </cell>
          <cell r="G194">
            <v>9770118.2100000009</v>
          </cell>
          <cell r="H194">
            <v>392639798.66000003</v>
          </cell>
          <cell r="I194">
            <v>171184469</v>
          </cell>
          <cell r="K194">
            <v>563824267.65999997</v>
          </cell>
        </row>
        <row r="195">
          <cell r="A195" t="str">
            <v>9403000</v>
          </cell>
          <cell r="B195" t="str">
            <v>Depreciation Expense</v>
          </cell>
          <cell r="C195">
            <v>368915043.30000001</v>
          </cell>
          <cell r="D195">
            <v>161115387.80000001</v>
          </cell>
          <cell r="E195">
            <v>28361403.699999999</v>
          </cell>
          <cell r="F195">
            <v>18646164.609999999</v>
          </cell>
          <cell r="G195">
            <v>9715239.0899999999</v>
          </cell>
          <cell r="H195">
            <v>387561207.91000003</v>
          </cell>
          <cell r="I195">
            <v>170830626.88999999</v>
          </cell>
          <cell r="K195">
            <v>558391834.79999995</v>
          </cell>
        </row>
        <row r="196">
          <cell r="A196" t="str">
            <v>9403100</v>
          </cell>
          <cell r="B196" t="str">
            <v>Dep Exp Asset Retire</v>
          </cell>
          <cell r="C196">
            <v>4973285.71</v>
          </cell>
          <cell r="D196">
            <v>298962.99</v>
          </cell>
          <cell r="E196">
            <v>160184.16</v>
          </cell>
          <cell r="F196">
            <v>105305.04</v>
          </cell>
          <cell r="G196">
            <v>54879.12</v>
          </cell>
          <cell r="H196">
            <v>5078590.75</v>
          </cell>
          <cell r="I196">
            <v>353842.11</v>
          </cell>
          <cell r="K196">
            <v>5432432.8600000003</v>
          </cell>
        </row>
        <row r="197">
          <cell r="A197" t="str">
            <v>ZW_AMORTIZATION</v>
          </cell>
          <cell r="B197" t="str">
            <v>WUTC Amortization</v>
          </cell>
          <cell r="C197">
            <v>27969195.059999999</v>
          </cell>
          <cell r="D197">
            <v>3998449.37</v>
          </cell>
          <cell r="E197">
            <v>70125336.609999999</v>
          </cell>
          <cell r="F197">
            <v>46104953.939999998</v>
          </cell>
          <cell r="G197">
            <v>24020382.670000002</v>
          </cell>
          <cell r="H197">
            <v>74074149</v>
          </cell>
          <cell r="I197">
            <v>28018832.039999999</v>
          </cell>
          <cell r="K197">
            <v>102092981.04000001</v>
          </cell>
        </row>
        <row r="198">
          <cell r="A198" t="str">
            <v>9404000</v>
          </cell>
          <cell r="B198" t="str">
            <v>Amort of Limitd-Term</v>
          </cell>
          <cell r="C198">
            <v>15132740.25</v>
          </cell>
          <cell r="D198">
            <v>0</v>
          </cell>
          <cell r="E198">
            <v>70095696.890000001</v>
          </cell>
          <cell r="F198">
            <v>46085469.030000001</v>
          </cell>
          <cell r="G198">
            <v>24010227.859999999</v>
          </cell>
          <cell r="H198">
            <v>61218209.280000001</v>
          </cell>
          <cell r="I198">
            <v>24010227.859999999</v>
          </cell>
          <cell r="K198">
            <v>85228437.140000001</v>
          </cell>
        </row>
        <row r="199">
          <cell r="A199" t="str">
            <v>9406000</v>
          </cell>
          <cell r="B199" t="str">
            <v>Amor of Plnt Acq Adj</v>
          </cell>
          <cell r="C199">
            <v>9754519.8100000005</v>
          </cell>
          <cell r="H199">
            <v>9754519.8100000005</v>
          </cell>
          <cell r="K199">
            <v>9754519.8100000005</v>
          </cell>
        </row>
        <row r="200">
          <cell r="A200" t="str">
            <v>9411000</v>
          </cell>
          <cell r="B200" t="str">
            <v>Accretion Expense</v>
          </cell>
          <cell r="C200">
            <v>3081935</v>
          </cell>
          <cell r="D200">
            <v>233918.29</v>
          </cell>
          <cell r="E200">
            <v>29639.72</v>
          </cell>
          <cell r="F200">
            <v>19484.91</v>
          </cell>
          <cell r="G200">
            <v>10154.81</v>
          </cell>
          <cell r="H200">
            <v>3101419.91</v>
          </cell>
          <cell r="I200">
            <v>244073.1</v>
          </cell>
          <cell r="K200">
            <v>3345493.01</v>
          </cell>
        </row>
        <row r="201">
          <cell r="A201" t="str">
            <v>9404300</v>
          </cell>
          <cell r="B201" t="str">
            <v>Amort of Lim-Ter Gas</v>
          </cell>
          <cell r="D201">
            <v>3764531.08</v>
          </cell>
          <cell r="I201">
            <v>3764531.08</v>
          </cell>
          <cell r="K201">
            <v>3764531.08</v>
          </cell>
        </row>
        <row r="202">
          <cell r="A202" t="str">
            <v>ZW_AMORTIZ_PROP_LOSS</v>
          </cell>
          <cell r="B202" t="str">
            <v>WUTC Amortization of</v>
          </cell>
          <cell r="C202">
            <v>30812132</v>
          </cell>
          <cell r="H202">
            <v>30812132</v>
          </cell>
          <cell r="K202">
            <v>30812132</v>
          </cell>
        </row>
        <row r="203">
          <cell r="A203" t="str">
            <v>9407000</v>
          </cell>
          <cell r="B203" t="str">
            <v>Amor of Prop Loss Un</v>
          </cell>
          <cell r="C203">
            <v>30812132</v>
          </cell>
          <cell r="H203">
            <v>30812132</v>
          </cell>
          <cell r="K203">
            <v>30812132</v>
          </cell>
        </row>
        <row r="204">
          <cell r="A204" t="str">
            <v>ZW_OTHER_OPERATING_EXP</v>
          </cell>
          <cell r="B204" t="str">
            <v>WUTC Other Operating</v>
          </cell>
          <cell r="C204">
            <v>-36715804.159999996</v>
          </cell>
          <cell r="D204">
            <v>-26546342.899999999</v>
          </cell>
          <cell r="E204">
            <v>-2601843</v>
          </cell>
          <cell r="F204">
            <v>-1716696</v>
          </cell>
          <cell r="G204">
            <v>-885147</v>
          </cell>
          <cell r="H204">
            <v>-38432500.159999996</v>
          </cell>
          <cell r="I204">
            <v>-27431489.899999999</v>
          </cell>
          <cell r="K204">
            <v>-65863990.060000002</v>
          </cell>
        </row>
        <row r="205">
          <cell r="A205" t="str">
            <v>9407300</v>
          </cell>
          <cell r="B205" t="str">
            <v>Regulatory Debits</v>
          </cell>
          <cell r="C205">
            <v>48646220.729999997</v>
          </cell>
          <cell r="D205">
            <v>122077532.67</v>
          </cell>
          <cell r="H205">
            <v>48646220.729999997</v>
          </cell>
          <cell r="I205">
            <v>122077532.67</v>
          </cell>
          <cell r="K205">
            <v>170723753.40000001</v>
          </cell>
        </row>
        <row r="206">
          <cell r="A206" t="str">
            <v>9407400</v>
          </cell>
          <cell r="B206" t="str">
            <v>Regulatory Credits</v>
          </cell>
          <cell r="C206">
            <v>-84673675.409999996</v>
          </cell>
          <cell r="D206">
            <v>-150024234.11000001</v>
          </cell>
          <cell r="E206">
            <v>-2601843</v>
          </cell>
          <cell r="F206">
            <v>-1716696</v>
          </cell>
          <cell r="G206">
            <v>-885147</v>
          </cell>
          <cell r="H206">
            <v>-86390371.409999996</v>
          </cell>
          <cell r="I206">
            <v>-150909381.11000001</v>
          </cell>
          <cell r="K206">
            <v>-237299752.52000001</v>
          </cell>
        </row>
        <row r="207">
          <cell r="A207" t="str">
            <v>9411600</v>
          </cell>
          <cell r="B207" t="str">
            <v>Gns from Disposition</v>
          </cell>
          <cell r="C207">
            <v>-692450.54</v>
          </cell>
          <cell r="H207">
            <v>-692450.54</v>
          </cell>
          <cell r="K207">
            <v>-692450.54</v>
          </cell>
        </row>
        <row r="208">
          <cell r="A208" t="str">
            <v>9411700</v>
          </cell>
          <cell r="B208" t="str">
            <v>Lss from Disposition</v>
          </cell>
          <cell r="C208">
            <v>4101.0600000000004</v>
          </cell>
          <cell r="D208">
            <v>1400358.54</v>
          </cell>
          <cell r="H208">
            <v>4101.0600000000004</v>
          </cell>
          <cell r="I208">
            <v>1400358.54</v>
          </cell>
          <cell r="K208">
            <v>1404459.6</v>
          </cell>
        </row>
        <row r="209">
          <cell r="A209" t="str">
            <v>ZW_TAXES_OTHER_INC_TAX</v>
          </cell>
          <cell r="B209" t="str">
            <v>WUTC Taxes Other Tha</v>
          </cell>
          <cell r="C209">
            <v>261874104.69999999</v>
          </cell>
          <cell r="D209">
            <v>135669158.94</v>
          </cell>
          <cell r="E209">
            <v>8615818.5399999991</v>
          </cell>
          <cell r="F209">
            <v>5558542.2699999996</v>
          </cell>
          <cell r="G209">
            <v>3057276.27</v>
          </cell>
          <cell r="H209">
            <v>267432646.97</v>
          </cell>
          <cell r="I209">
            <v>138726435.21000001</v>
          </cell>
          <cell r="K209">
            <v>406159082.18000001</v>
          </cell>
        </row>
        <row r="210">
          <cell r="A210" t="str">
            <v>9408100</v>
          </cell>
          <cell r="B210" t="str">
            <v>Other Taxes-Utl Oper</v>
          </cell>
          <cell r="C210">
            <v>261874104.69999999</v>
          </cell>
          <cell r="D210">
            <v>135669158.94</v>
          </cell>
          <cell r="E210">
            <v>8615818.5399999991</v>
          </cell>
          <cell r="F210">
            <v>5558542.2699999996</v>
          </cell>
          <cell r="G210">
            <v>3057276.27</v>
          </cell>
          <cell r="H210">
            <v>267432646.97</v>
          </cell>
          <cell r="I210">
            <v>138726435.21000001</v>
          </cell>
          <cell r="K210">
            <v>406159082.18000001</v>
          </cell>
        </row>
        <row r="211">
          <cell r="A211" t="str">
            <v>ZW_INCOME_TAXES</v>
          </cell>
          <cell r="B211" t="str">
            <v>WUTC Income Taxes</v>
          </cell>
          <cell r="C211">
            <v>140240072.00999999</v>
          </cell>
          <cell r="D211">
            <v>50447344.579999998</v>
          </cell>
          <cell r="H211">
            <v>140240072.00999999</v>
          </cell>
          <cell r="I211">
            <v>50447344.579999998</v>
          </cell>
          <cell r="K211">
            <v>190687416.59</v>
          </cell>
        </row>
        <row r="212">
          <cell r="A212" t="str">
            <v>9409110</v>
          </cell>
          <cell r="B212" t="str">
            <v>State Income Taxes</v>
          </cell>
          <cell r="C212">
            <v>1539015.02</v>
          </cell>
          <cell r="H212">
            <v>1539015.02</v>
          </cell>
          <cell r="K212">
            <v>1539015.02</v>
          </cell>
        </row>
        <row r="213">
          <cell r="A213" t="str">
            <v>9409120</v>
          </cell>
          <cell r="B213" t="str">
            <v>Federal Income Taxes</v>
          </cell>
          <cell r="C213">
            <v>138701056.99000001</v>
          </cell>
          <cell r="D213">
            <v>50447344.579999998</v>
          </cell>
          <cell r="H213">
            <v>138701056.99000001</v>
          </cell>
          <cell r="I213">
            <v>50447344.579999998</v>
          </cell>
          <cell r="K213">
            <v>189148401.56999999</v>
          </cell>
        </row>
        <row r="214">
          <cell r="A214" t="str">
            <v>ZW_DEFERRED_INC_TAXES</v>
          </cell>
          <cell r="B214" t="str">
            <v>WUTC Deferred Income</v>
          </cell>
          <cell r="C214">
            <v>-83574490.689999998</v>
          </cell>
          <cell r="D214">
            <v>-13099704.74</v>
          </cell>
          <cell r="H214">
            <v>-83574490.689999998</v>
          </cell>
          <cell r="I214">
            <v>-13099704.74</v>
          </cell>
          <cell r="K214">
            <v>-96674195.430000007</v>
          </cell>
        </row>
        <row r="215">
          <cell r="A215" t="str">
            <v>9410100</v>
          </cell>
          <cell r="B215" t="str">
            <v>Prov Def Taxes-Utl</v>
          </cell>
          <cell r="C215">
            <v>247639072.38</v>
          </cell>
          <cell r="D215">
            <v>174446951.18000001</v>
          </cell>
          <cell r="H215">
            <v>247639072.38</v>
          </cell>
          <cell r="I215">
            <v>174446951.18000001</v>
          </cell>
          <cell r="K215">
            <v>422086023.56</v>
          </cell>
        </row>
        <row r="216">
          <cell r="A216" t="str">
            <v>9411100</v>
          </cell>
          <cell r="B216" t="str">
            <v>Prov Def Tx-Cr Util</v>
          </cell>
          <cell r="C216">
            <v>-331213563.06999999</v>
          </cell>
          <cell r="D216">
            <v>-187546655.91999999</v>
          </cell>
          <cell r="H216">
            <v>-331213563.06999999</v>
          </cell>
          <cell r="I216">
            <v>-187546655.91999999</v>
          </cell>
          <cell r="K216">
            <v>-518760218.99000001</v>
          </cell>
        </row>
        <row r="217">
          <cell r="A217" t="str">
            <v>ZW_NON-OPERATING_INCOME</v>
          </cell>
          <cell r="B217" t="str">
            <v>WUTC Non-Operating I</v>
          </cell>
          <cell r="C217">
            <v>-24023330.109999999</v>
          </cell>
          <cell r="D217">
            <v>12754175.310000001</v>
          </cell>
          <cell r="E217">
            <v>214728002.36000001</v>
          </cell>
          <cell r="F217">
            <v>141275408.72</v>
          </cell>
          <cell r="G217">
            <v>73452593.640000001</v>
          </cell>
          <cell r="H217">
            <v>117252078.61</v>
          </cell>
          <cell r="I217">
            <v>86206768.950000003</v>
          </cell>
          <cell r="K217">
            <v>203458847.56</v>
          </cell>
        </row>
        <row r="218">
          <cell r="A218" t="str">
            <v>ZW_ASC_815</v>
          </cell>
          <cell r="B218" t="str">
            <v>WUTC ASC 815</v>
          </cell>
          <cell r="C218">
            <v>8725013.1899999995</v>
          </cell>
          <cell r="H218">
            <v>8725013.1899999995</v>
          </cell>
          <cell r="K218">
            <v>8725013.1899999995</v>
          </cell>
        </row>
        <row r="219">
          <cell r="A219" t="str">
            <v>9421010</v>
          </cell>
          <cell r="B219" t="str">
            <v>Msc NonOp FAS 133 Gn</v>
          </cell>
          <cell r="C219">
            <v>31063653.859999999</v>
          </cell>
          <cell r="H219">
            <v>31063653.859999999</v>
          </cell>
          <cell r="K219">
            <v>31063653.859999999</v>
          </cell>
        </row>
        <row r="220">
          <cell r="A220" t="str">
            <v>9426510</v>
          </cell>
          <cell r="B220" t="str">
            <v>FAS 133 Loss</v>
          </cell>
          <cell r="C220">
            <v>-22338640.670000002</v>
          </cell>
          <cell r="H220">
            <v>-22338640.670000002</v>
          </cell>
          <cell r="K220">
            <v>-22338640.670000002</v>
          </cell>
        </row>
        <row r="221">
          <cell r="A221" t="str">
            <v>ZW_OTHER_INCOME</v>
          </cell>
          <cell r="B221" t="str">
            <v>WUTC Other Income</v>
          </cell>
          <cell r="C221">
            <v>-18675149.699999999</v>
          </cell>
          <cell r="D221">
            <v>8129728.4800000004</v>
          </cell>
          <cell r="E221">
            <v>-44165799.969999999</v>
          </cell>
          <cell r="F221">
            <v>-28916895.379999999</v>
          </cell>
          <cell r="G221">
            <v>-15248904.59</v>
          </cell>
          <cell r="H221">
            <v>-47592045.079999998</v>
          </cell>
          <cell r="I221">
            <v>-7119176.1100000003</v>
          </cell>
          <cell r="K221">
            <v>-54711221.189999998</v>
          </cell>
        </row>
        <row r="222">
          <cell r="A222" t="str">
            <v>9408200</v>
          </cell>
          <cell r="B222" t="str">
            <v>Other Taxes-Oth Inc</v>
          </cell>
          <cell r="C222">
            <v>526280.14</v>
          </cell>
          <cell r="D222">
            <v>0</v>
          </cell>
          <cell r="E222">
            <v>3246.58</v>
          </cell>
          <cell r="F222">
            <v>2142.9699999999998</v>
          </cell>
          <cell r="G222">
            <v>1103.6099999999999</v>
          </cell>
          <cell r="H222">
            <v>528423.11</v>
          </cell>
          <cell r="I222">
            <v>1103.6099999999999</v>
          </cell>
          <cell r="K222">
            <v>529526.72</v>
          </cell>
        </row>
        <row r="223">
          <cell r="A223" t="str">
            <v>9409200</v>
          </cell>
          <cell r="B223" t="str">
            <v>Inc Taxes-Other Inc</v>
          </cell>
          <cell r="C223">
            <v>0</v>
          </cell>
          <cell r="D223">
            <v>0</v>
          </cell>
          <cell r="E223">
            <v>-49101217.799999997</v>
          </cell>
          <cell r="F223">
            <v>-32168387.879999999</v>
          </cell>
          <cell r="G223">
            <v>-16932829.920000002</v>
          </cell>
          <cell r="H223">
            <v>-32168387.879999999</v>
          </cell>
          <cell r="I223">
            <v>-16932829.920000002</v>
          </cell>
          <cell r="K223">
            <v>-49101217.799999997</v>
          </cell>
        </row>
        <row r="224">
          <cell r="A224" t="str">
            <v>9410200</v>
          </cell>
          <cell r="B224" t="str">
            <v>Prov Def Taxes-Oth</v>
          </cell>
          <cell r="C224">
            <v>0</v>
          </cell>
          <cell r="D224">
            <v>0</v>
          </cell>
          <cell r="E224">
            <v>7062634.5700000003</v>
          </cell>
          <cell r="F224">
            <v>4631899.2</v>
          </cell>
          <cell r="G224">
            <v>2430735.37</v>
          </cell>
          <cell r="H224">
            <v>4631899.2</v>
          </cell>
          <cell r="I224">
            <v>2430735.37</v>
          </cell>
          <cell r="K224">
            <v>7062634.5700000003</v>
          </cell>
        </row>
        <row r="225">
          <cell r="A225" t="str">
            <v>9415000</v>
          </cell>
          <cell r="B225" t="str">
            <v>Rev frm Merch &amp; Job</v>
          </cell>
          <cell r="C225">
            <v>0</v>
          </cell>
          <cell r="D225">
            <v>0</v>
          </cell>
          <cell r="E225">
            <v>-256576.65</v>
          </cell>
          <cell r="F225">
            <v>-168840.46</v>
          </cell>
          <cell r="G225">
            <v>-87736.19</v>
          </cell>
          <cell r="H225">
            <v>-168840.46</v>
          </cell>
          <cell r="I225">
            <v>-87736.19</v>
          </cell>
          <cell r="K225">
            <v>-256576.65</v>
          </cell>
        </row>
        <row r="226">
          <cell r="A226" t="str">
            <v>9416000</v>
          </cell>
          <cell r="B226" t="str">
            <v>Exp frm Merch &amp; Job</v>
          </cell>
          <cell r="C226">
            <v>0</v>
          </cell>
          <cell r="D226">
            <v>0</v>
          </cell>
          <cell r="E226">
            <v>743947.89</v>
          </cell>
          <cell r="F226">
            <v>490396.78</v>
          </cell>
          <cell r="G226">
            <v>253551.11</v>
          </cell>
          <cell r="H226">
            <v>490396.78</v>
          </cell>
          <cell r="I226">
            <v>253551.11</v>
          </cell>
          <cell r="K226">
            <v>743947.89</v>
          </cell>
        </row>
        <row r="227">
          <cell r="A227" t="str">
            <v>9416200</v>
          </cell>
          <cell r="B227" t="str">
            <v>Exp fr Merch &amp; Job-G</v>
          </cell>
          <cell r="D227">
            <v>199087.35999999999</v>
          </cell>
          <cell r="I227">
            <v>199087.35999999999</v>
          </cell>
          <cell r="K227">
            <v>199087.35999999999</v>
          </cell>
        </row>
        <row r="228">
          <cell r="A228" t="str">
            <v>9417000</v>
          </cell>
          <cell r="B228" t="str">
            <v>Rev frm Nonutil Oper</v>
          </cell>
          <cell r="C228">
            <v>0</v>
          </cell>
          <cell r="D228">
            <v>-35525.300000000003</v>
          </cell>
          <cell r="E228">
            <v>-25842440.969999999</v>
          </cell>
          <cell r="F228">
            <v>-17005704.039999999</v>
          </cell>
          <cell r="G228">
            <v>-8836736.9299999997</v>
          </cell>
          <cell r="H228">
            <v>-17005704.039999999</v>
          </cell>
          <cell r="I228">
            <v>-8872262.2300000004</v>
          </cell>
          <cell r="K228">
            <v>-25877966.27</v>
          </cell>
        </row>
        <row r="229">
          <cell r="A229" t="str">
            <v>9417100</v>
          </cell>
          <cell r="B229" t="str">
            <v>Exp frm Nonutil Oper</v>
          </cell>
          <cell r="C229">
            <v>0</v>
          </cell>
          <cell r="D229">
            <v>0</v>
          </cell>
          <cell r="E229">
            <v>24176277.84</v>
          </cell>
          <cell r="F229">
            <v>15904761.630000001</v>
          </cell>
          <cell r="G229">
            <v>8271516.21</v>
          </cell>
          <cell r="H229">
            <v>15904761.630000001</v>
          </cell>
          <cell r="I229">
            <v>8271516.21</v>
          </cell>
          <cell r="K229">
            <v>24176277.84</v>
          </cell>
        </row>
        <row r="230">
          <cell r="A230" t="str">
            <v>9418100</v>
          </cell>
          <cell r="B230" t="str">
            <v>Equity in Earn Subs</v>
          </cell>
          <cell r="C230">
            <v>0</v>
          </cell>
          <cell r="D230">
            <v>0</v>
          </cell>
          <cell r="E230">
            <v>-540476.4</v>
          </cell>
          <cell r="F230">
            <v>-355478.83</v>
          </cell>
          <cell r="G230">
            <v>-184997.57</v>
          </cell>
          <cell r="H230">
            <v>-355478.83</v>
          </cell>
          <cell r="I230">
            <v>-184997.57</v>
          </cell>
          <cell r="K230">
            <v>-540476.4</v>
          </cell>
        </row>
        <row r="231">
          <cell r="A231" t="str">
            <v>9419000</v>
          </cell>
          <cell r="B231" t="str">
            <v>Inter &amp; Dividend Inc</v>
          </cell>
          <cell r="C231">
            <v>12111286.74</v>
          </cell>
          <cell r="D231">
            <v>11620303.24</v>
          </cell>
          <cell r="E231">
            <v>-15961873.76</v>
          </cell>
          <cell r="F231">
            <v>-10488404.529999999</v>
          </cell>
          <cell r="G231">
            <v>-5473469.2300000004</v>
          </cell>
          <cell r="H231">
            <v>1622882.21</v>
          </cell>
          <cell r="I231">
            <v>6146834.0099999998</v>
          </cell>
          <cell r="K231">
            <v>7769716.2199999997</v>
          </cell>
        </row>
        <row r="232">
          <cell r="A232" t="str">
            <v>9419100</v>
          </cell>
          <cell r="B232" t="str">
            <v>Allow for Oth FUDC</v>
          </cell>
          <cell r="C232">
            <v>-30173706.41</v>
          </cell>
          <cell r="D232">
            <v>-3804834.01</v>
          </cell>
          <cell r="E232">
            <v>-1451659.53</v>
          </cell>
          <cell r="F232">
            <v>-954129.04</v>
          </cell>
          <cell r="G232">
            <v>-497530.49</v>
          </cell>
          <cell r="H232">
            <v>-31127835.449999999</v>
          </cell>
          <cell r="I232">
            <v>-4302364.5</v>
          </cell>
          <cell r="K232">
            <v>-35430199.950000003</v>
          </cell>
        </row>
        <row r="233">
          <cell r="A233" t="str">
            <v>9421020</v>
          </cell>
          <cell r="B233" t="str">
            <v>Misc NonOper Income</v>
          </cell>
          <cell r="C233">
            <v>-99093.66</v>
          </cell>
          <cell r="D233">
            <v>-1300</v>
          </cell>
          <cell r="E233">
            <v>-41953.99</v>
          </cell>
          <cell r="F233">
            <v>-27551.01</v>
          </cell>
          <cell r="G233">
            <v>-14402.98</v>
          </cell>
          <cell r="H233">
            <v>-126644.67</v>
          </cell>
          <cell r="I233">
            <v>-15702.98</v>
          </cell>
          <cell r="K233">
            <v>-142347.65</v>
          </cell>
        </row>
        <row r="234">
          <cell r="A234" t="str">
            <v>9421100</v>
          </cell>
          <cell r="B234" t="str">
            <v>Gn on Dispos of Prop</v>
          </cell>
          <cell r="C234">
            <v>-235261.73</v>
          </cell>
          <cell r="H234">
            <v>-235261.73</v>
          </cell>
          <cell r="K234">
            <v>-235261.73</v>
          </cell>
        </row>
        <row r="235">
          <cell r="A235" t="str">
            <v>9421030</v>
          </cell>
          <cell r="B235" t="str">
            <v>Misc NonOp Inc-AFUDC</v>
          </cell>
          <cell r="C235">
            <v>-1205028.76</v>
          </cell>
          <cell r="H235">
            <v>-1205028.76</v>
          </cell>
          <cell r="K235">
            <v>-1205028.76</v>
          </cell>
        </row>
        <row r="236">
          <cell r="A236" t="str">
            <v>9426100</v>
          </cell>
          <cell r="B236" t="str">
            <v>Donations</v>
          </cell>
          <cell r="C236">
            <v>9850</v>
          </cell>
          <cell r="D236">
            <v>0</v>
          </cell>
          <cell r="E236">
            <v>24600</v>
          </cell>
          <cell r="F236">
            <v>16181.96</v>
          </cell>
          <cell r="G236">
            <v>8418.0400000000009</v>
          </cell>
          <cell r="H236">
            <v>26031.96</v>
          </cell>
          <cell r="I236">
            <v>8418.0400000000009</v>
          </cell>
          <cell r="K236">
            <v>34450</v>
          </cell>
        </row>
        <row r="237">
          <cell r="A237" t="str">
            <v>9426200</v>
          </cell>
          <cell r="B237" t="str">
            <v>Life insurance</v>
          </cell>
          <cell r="C237">
            <v>0</v>
          </cell>
          <cell r="D237">
            <v>0</v>
          </cell>
          <cell r="E237">
            <v>-4033876.14</v>
          </cell>
          <cell r="F237">
            <v>-2649762.73</v>
          </cell>
          <cell r="G237">
            <v>-1384113.41</v>
          </cell>
          <cell r="H237">
            <v>-2649762.73</v>
          </cell>
          <cell r="I237">
            <v>-1384113.41</v>
          </cell>
          <cell r="K237">
            <v>-4033876.14</v>
          </cell>
        </row>
        <row r="238">
          <cell r="A238" t="str">
            <v>9426300</v>
          </cell>
          <cell r="B238" t="str">
            <v>Penalties</v>
          </cell>
          <cell r="C238">
            <v>73738</v>
          </cell>
          <cell r="D238">
            <v>146034</v>
          </cell>
          <cell r="E238">
            <v>59997.13</v>
          </cell>
          <cell r="F238">
            <v>39474.11</v>
          </cell>
          <cell r="G238">
            <v>20523.02</v>
          </cell>
          <cell r="H238">
            <v>113212.11</v>
          </cell>
          <cell r="I238">
            <v>166557.01999999999</v>
          </cell>
          <cell r="K238">
            <v>279769.13</v>
          </cell>
        </row>
        <row r="239">
          <cell r="A239" t="str">
            <v>9426400</v>
          </cell>
          <cell r="B239" t="str">
            <v>Exp Civic Politi Act</v>
          </cell>
          <cell r="C239">
            <v>11104.74</v>
          </cell>
          <cell r="D239">
            <v>5963.19</v>
          </cell>
          <cell r="E239">
            <v>9204567.4199999999</v>
          </cell>
          <cell r="F239">
            <v>6053010.7000000002</v>
          </cell>
          <cell r="G239">
            <v>3151556.72</v>
          </cell>
          <cell r="H239">
            <v>6064115.4400000004</v>
          </cell>
          <cell r="I239">
            <v>3157519.91</v>
          </cell>
          <cell r="K239">
            <v>9221635.3499999996</v>
          </cell>
        </row>
        <row r="240">
          <cell r="A240" t="str">
            <v>9426520</v>
          </cell>
          <cell r="B240" t="str">
            <v>Other Deductions</v>
          </cell>
          <cell r="C240">
            <v>305681.24</v>
          </cell>
          <cell r="D240">
            <v>0</v>
          </cell>
          <cell r="E240">
            <v>11789003.84</v>
          </cell>
          <cell r="F240">
            <v>7763495.79</v>
          </cell>
          <cell r="G240">
            <v>4025508.05</v>
          </cell>
          <cell r="H240">
            <v>8069177.0300000003</v>
          </cell>
          <cell r="I240">
            <v>4025508.05</v>
          </cell>
          <cell r="K240">
            <v>12094685.08</v>
          </cell>
        </row>
        <row r="241">
          <cell r="A241" t="str">
            <v>ZW_INTEREST</v>
          </cell>
          <cell r="B241" t="str">
            <v>WUTC Interest</v>
          </cell>
          <cell r="C241">
            <v>-14073193.6</v>
          </cell>
          <cell r="D241">
            <v>4624446.83</v>
          </cell>
          <cell r="E241">
            <v>258893802.33000001</v>
          </cell>
          <cell r="F241">
            <v>170192304.09999999</v>
          </cell>
          <cell r="G241">
            <v>88701498.230000004</v>
          </cell>
          <cell r="H241">
            <v>156119110.5</v>
          </cell>
          <cell r="I241">
            <v>93325945.060000002</v>
          </cell>
          <cell r="K241">
            <v>249445055.56</v>
          </cell>
        </row>
        <row r="242">
          <cell r="A242" t="str">
            <v>9427000</v>
          </cell>
          <cell r="B242" t="str">
            <v>Interest on LT Debt</v>
          </cell>
          <cell r="C242">
            <v>0</v>
          </cell>
          <cell r="D242">
            <v>0</v>
          </cell>
          <cell r="E242">
            <v>248254267.33000001</v>
          </cell>
          <cell r="F242">
            <v>163195914.59999999</v>
          </cell>
          <cell r="G242">
            <v>85058352.730000004</v>
          </cell>
          <cell r="H242">
            <v>163195914.59999999</v>
          </cell>
          <cell r="I242">
            <v>85058352.730000004</v>
          </cell>
          <cell r="K242">
            <v>248254267.33000001</v>
          </cell>
        </row>
        <row r="243">
          <cell r="A243" t="str">
            <v>9428000</v>
          </cell>
          <cell r="B243" t="str">
            <v>Amort Debt Disp&amp;Exp</v>
          </cell>
          <cell r="C243">
            <v>0</v>
          </cell>
          <cell r="D243">
            <v>0</v>
          </cell>
          <cell r="E243">
            <v>2623755.02</v>
          </cell>
          <cell r="F243">
            <v>1724847</v>
          </cell>
          <cell r="G243">
            <v>898908.02</v>
          </cell>
          <cell r="H243">
            <v>1724847</v>
          </cell>
          <cell r="I243">
            <v>898908.02</v>
          </cell>
          <cell r="K243">
            <v>2623755.02</v>
          </cell>
        </row>
        <row r="244">
          <cell r="A244" t="str">
            <v>9428100</v>
          </cell>
          <cell r="B244" t="str">
            <v>Amort Lss Reacq Debt</v>
          </cell>
          <cell r="C244">
            <v>505.22</v>
          </cell>
          <cell r="D244">
            <v>296.72000000000003</v>
          </cell>
          <cell r="E244">
            <v>2110389.79</v>
          </cell>
          <cell r="F244">
            <v>1387375.57</v>
          </cell>
          <cell r="G244">
            <v>723014.22</v>
          </cell>
          <cell r="H244">
            <v>1387880.79</v>
          </cell>
          <cell r="I244">
            <v>723310.94</v>
          </cell>
          <cell r="K244">
            <v>2111191.73</v>
          </cell>
        </row>
        <row r="245">
          <cell r="A245" t="str">
            <v>9431000</v>
          </cell>
          <cell r="B245" t="str">
            <v>Oth Interest Expense</v>
          </cell>
          <cell r="C245">
            <v>6344451.6799999997</v>
          </cell>
          <cell r="D245">
            <v>6790701.3099999996</v>
          </cell>
          <cell r="E245">
            <v>6811906.2699999996</v>
          </cell>
          <cell r="F245">
            <v>4480132.03</v>
          </cell>
          <cell r="G245">
            <v>2331774.2400000002</v>
          </cell>
          <cell r="H245">
            <v>10824583.710000001</v>
          </cell>
          <cell r="I245">
            <v>9122475.5500000007</v>
          </cell>
          <cell r="K245">
            <v>19947059.260000002</v>
          </cell>
        </row>
        <row r="246">
          <cell r="A246" t="str">
            <v>9432000</v>
          </cell>
          <cell r="B246" t="str">
            <v>Allow for Borr FUDC</v>
          </cell>
          <cell r="C246">
            <v>-20418150.5</v>
          </cell>
          <cell r="D246">
            <v>-2166551.2000000002</v>
          </cell>
          <cell r="E246">
            <v>-906516.08</v>
          </cell>
          <cell r="F246">
            <v>-595965.1</v>
          </cell>
          <cell r="G246">
            <v>-310550.98</v>
          </cell>
          <cell r="H246">
            <v>-21014115.600000001</v>
          </cell>
          <cell r="I246">
            <v>-2477102.1800000002</v>
          </cell>
          <cell r="K246">
            <v>-23491217.780000001</v>
          </cell>
        </row>
        <row r="247">
          <cell r="A247" t="str">
            <v>Not Assigned Reg Account (s)</v>
          </cell>
          <cell r="B247" t="str">
            <v/>
          </cell>
          <cell r="C247">
            <v>0</v>
          </cell>
          <cell r="D247">
            <v>0.46</v>
          </cell>
          <cell r="H247">
            <v>0</v>
          </cell>
          <cell r="I247">
            <v>0.46</v>
          </cell>
          <cell r="J247">
            <v>329641858.69999999</v>
          </cell>
          <cell r="K247">
            <v>329641859.16000003</v>
          </cell>
        </row>
        <row r="248">
          <cell r="A248" t="str">
            <v>#</v>
          </cell>
          <cell r="B248" t="str">
            <v>PSE/Not assigned</v>
          </cell>
          <cell r="J248">
            <v>18637302.620000001</v>
          </cell>
          <cell r="K248">
            <v>18637302.620000001</v>
          </cell>
        </row>
        <row r="249">
          <cell r="A249" t="str">
            <v>9101000</v>
          </cell>
          <cell r="B249" t="str">
            <v>Plant in Service</v>
          </cell>
          <cell r="J249">
            <v>282182703.43000001</v>
          </cell>
          <cell r="K249">
            <v>282182703.43000001</v>
          </cell>
        </row>
        <row r="250">
          <cell r="A250" t="str">
            <v>9101100</v>
          </cell>
          <cell r="B250" t="str">
            <v>Property-Cap Leases</v>
          </cell>
          <cell r="J250">
            <v>-5104796.32</v>
          </cell>
          <cell r="K250">
            <v>-5104796.32</v>
          </cell>
        </row>
        <row r="251">
          <cell r="A251" t="str">
            <v>9105000</v>
          </cell>
          <cell r="B251" t="str">
            <v>Plant Held for Futur</v>
          </cell>
          <cell r="J251">
            <v>161091.59</v>
          </cell>
          <cell r="K251">
            <v>161091.59</v>
          </cell>
        </row>
        <row r="252">
          <cell r="A252" t="str">
            <v>9106000</v>
          </cell>
          <cell r="B252" t="str">
            <v>Const not Classified</v>
          </cell>
          <cell r="J252">
            <v>324083866.37</v>
          </cell>
          <cell r="K252">
            <v>324083866.37</v>
          </cell>
        </row>
        <row r="253">
          <cell r="A253" t="str">
            <v>9107000</v>
          </cell>
          <cell r="B253" t="str">
            <v>Const Work in Prog</v>
          </cell>
          <cell r="J253">
            <v>180428869.40000001</v>
          </cell>
          <cell r="K253">
            <v>180428869.40000001</v>
          </cell>
        </row>
        <row r="254">
          <cell r="A254" t="str">
            <v>9108000</v>
          </cell>
          <cell r="B254" t="str">
            <v>Accum Prov Depreciat</v>
          </cell>
          <cell r="J254">
            <v>-416436519.75999999</v>
          </cell>
          <cell r="K254">
            <v>-416436519.75999999</v>
          </cell>
        </row>
        <row r="255">
          <cell r="A255" t="str">
            <v>9111000</v>
          </cell>
          <cell r="B255" t="str">
            <v>Accum Prov Amortizat</v>
          </cell>
          <cell r="J255">
            <v>110794170.33</v>
          </cell>
          <cell r="K255">
            <v>110794170.33</v>
          </cell>
        </row>
        <row r="256">
          <cell r="A256" t="str">
            <v>9115000</v>
          </cell>
          <cell r="B256" t="str">
            <v>Amort of Plt Acq Adj</v>
          </cell>
          <cell r="J256">
            <v>-5982576.3399999999</v>
          </cell>
          <cell r="K256">
            <v>-5982576.3399999999</v>
          </cell>
        </row>
        <row r="257">
          <cell r="A257" t="str">
            <v>9121000</v>
          </cell>
          <cell r="B257" t="str">
            <v>Nonutility Property</v>
          </cell>
          <cell r="J257">
            <v>34996.199999999997</v>
          </cell>
          <cell r="K257">
            <v>34996.199999999997</v>
          </cell>
        </row>
        <row r="258">
          <cell r="A258" t="str">
            <v>9122000</v>
          </cell>
          <cell r="B258" t="str">
            <v>Deprec &amp; Amort-Non</v>
          </cell>
          <cell r="J258">
            <v>-0.81</v>
          </cell>
          <cell r="K258">
            <v>-0.81</v>
          </cell>
        </row>
        <row r="259">
          <cell r="A259" t="str">
            <v>9123100</v>
          </cell>
          <cell r="B259" t="str">
            <v>Invsmnt in Subs Comp</v>
          </cell>
          <cell r="J259">
            <v>540476.4</v>
          </cell>
          <cell r="K259">
            <v>540476.4</v>
          </cell>
        </row>
        <row r="260">
          <cell r="A260" t="str">
            <v>9124000</v>
          </cell>
          <cell r="B260" t="str">
            <v>Other Investments</v>
          </cell>
          <cell r="J260">
            <v>-10299547.15</v>
          </cell>
          <cell r="K260">
            <v>-10299547.15</v>
          </cell>
        </row>
        <row r="261">
          <cell r="A261" t="str">
            <v>9128000</v>
          </cell>
          <cell r="B261" t="str">
            <v>Other Special Funds</v>
          </cell>
          <cell r="J261">
            <v>14238.89</v>
          </cell>
          <cell r="K261">
            <v>14238.89</v>
          </cell>
        </row>
        <row r="262">
          <cell r="A262" t="str">
            <v>9131000</v>
          </cell>
          <cell r="B262" t="str">
            <v>Cash</v>
          </cell>
          <cell r="J262">
            <v>-11589533</v>
          </cell>
          <cell r="K262">
            <v>-11589533</v>
          </cell>
        </row>
        <row r="263">
          <cell r="A263" t="str">
            <v>9134000</v>
          </cell>
          <cell r="B263" t="str">
            <v>Other Special Dep</v>
          </cell>
          <cell r="J263">
            <v>23976867.16</v>
          </cell>
          <cell r="K263">
            <v>23976867.16</v>
          </cell>
        </row>
        <row r="264">
          <cell r="A264" t="str">
            <v>9135000</v>
          </cell>
          <cell r="B264" t="str">
            <v>Working Funds</v>
          </cell>
          <cell r="J264">
            <v>2187638.6800000002</v>
          </cell>
          <cell r="K264">
            <v>2187638.6800000002</v>
          </cell>
        </row>
        <row r="265">
          <cell r="A265" t="str">
            <v>9136000</v>
          </cell>
          <cell r="B265" t="str">
            <v>Temporary Cash Invst</v>
          </cell>
          <cell r="J265">
            <v>310000000</v>
          </cell>
          <cell r="K265">
            <v>310000000</v>
          </cell>
        </row>
        <row r="266">
          <cell r="A266" t="str">
            <v>9142000</v>
          </cell>
          <cell r="B266" t="str">
            <v>Cust Accounts Receiv</v>
          </cell>
          <cell r="J266">
            <v>42981656.399999999</v>
          </cell>
          <cell r="K266">
            <v>42981656.399999999</v>
          </cell>
        </row>
        <row r="267">
          <cell r="A267" t="str">
            <v>9143000</v>
          </cell>
          <cell r="B267" t="str">
            <v>Oth Accounts Receiv</v>
          </cell>
          <cell r="J267">
            <v>-33742069.530000001</v>
          </cell>
          <cell r="K267">
            <v>-33742069.530000001</v>
          </cell>
        </row>
        <row r="268">
          <cell r="A268" t="str">
            <v>9144000</v>
          </cell>
          <cell r="B268" t="str">
            <v>Accum Prov Uncollect</v>
          </cell>
          <cell r="J268">
            <v>2825124.42</v>
          </cell>
          <cell r="K268">
            <v>2825124.42</v>
          </cell>
        </row>
        <row r="269">
          <cell r="A269" t="str">
            <v>9146000</v>
          </cell>
          <cell r="B269" t="str">
            <v>Accts Rec Assoc Comp</v>
          </cell>
          <cell r="J269">
            <v>1307459.02</v>
          </cell>
          <cell r="K269">
            <v>1307459.02</v>
          </cell>
        </row>
        <row r="270">
          <cell r="A270" t="str">
            <v>9151000</v>
          </cell>
          <cell r="B270" t="str">
            <v>Fuel Stock</v>
          </cell>
          <cell r="J270">
            <v>15506248.66</v>
          </cell>
          <cell r="K270">
            <v>15506248.66</v>
          </cell>
        </row>
        <row r="271">
          <cell r="A271" t="str">
            <v>9154000</v>
          </cell>
          <cell r="B271" t="str">
            <v>Plnt Mat &amp; Oper Supp</v>
          </cell>
          <cell r="J271">
            <v>25703958.109999999</v>
          </cell>
          <cell r="K271">
            <v>25703958.109999999</v>
          </cell>
        </row>
        <row r="272">
          <cell r="A272" t="str">
            <v>9156000</v>
          </cell>
          <cell r="B272" t="str">
            <v>Oth Mat &amp; Oper Supp</v>
          </cell>
          <cell r="J272">
            <v>-360456.18</v>
          </cell>
          <cell r="K272">
            <v>-360456.18</v>
          </cell>
        </row>
        <row r="273">
          <cell r="A273" t="str">
            <v>9158100</v>
          </cell>
          <cell r="B273" t="str">
            <v>Allowance Inventory</v>
          </cell>
          <cell r="J273">
            <v>-82980232.569999993</v>
          </cell>
          <cell r="K273">
            <v>-82980232.569999993</v>
          </cell>
        </row>
        <row r="274">
          <cell r="A274" t="str">
            <v>9163000</v>
          </cell>
          <cell r="B274" t="str">
            <v>Stores Exp Undistrib</v>
          </cell>
          <cell r="J274">
            <v>-463383.4</v>
          </cell>
          <cell r="K274">
            <v>-463383.4</v>
          </cell>
        </row>
        <row r="275">
          <cell r="A275" t="str">
            <v>9164100</v>
          </cell>
          <cell r="B275" t="str">
            <v>Gas Stored-Current</v>
          </cell>
          <cell r="J275">
            <v>-23717330.52</v>
          </cell>
          <cell r="K275">
            <v>-23717330.52</v>
          </cell>
        </row>
        <row r="276">
          <cell r="A276" t="str">
            <v>9164200</v>
          </cell>
          <cell r="B276" t="str">
            <v>Liquef Nat Gas Store</v>
          </cell>
          <cell r="J276">
            <v>512926.1</v>
          </cell>
          <cell r="K276">
            <v>512926.1</v>
          </cell>
        </row>
        <row r="277">
          <cell r="A277" t="str">
            <v>9165000</v>
          </cell>
          <cell r="B277" t="str">
            <v>Prepayments</v>
          </cell>
          <cell r="J277">
            <v>2552612.59</v>
          </cell>
          <cell r="K277">
            <v>2552612.59</v>
          </cell>
        </row>
        <row r="278">
          <cell r="A278" t="str">
            <v>9173000</v>
          </cell>
          <cell r="B278" t="str">
            <v>Accrued Utility Rev</v>
          </cell>
          <cell r="J278">
            <v>-205647.13</v>
          </cell>
          <cell r="K278">
            <v>-205647.13</v>
          </cell>
        </row>
        <row r="279">
          <cell r="A279" t="str">
            <v>9174000</v>
          </cell>
          <cell r="B279" t="str">
            <v>Misc Cur &amp; Acc Asst</v>
          </cell>
          <cell r="J279">
            <v>-1140677.17</v>
          </cell>
          <cell r="K279">
            <v>-1140677.17</v>
          </cell>
        </row>
        <row r="280">
          <cell r="A280" t="str">
            <v>9175000</v>
          </cell>
          <cell r="B280" t="str">
            <v>LT Deriv Instr Asset</v>
          </cell>
          <cell r="J280">
            <v>-14832002.75</v>
          </cell>
          <cell r="K280">
            <v>-14832002.75</v>
          </cell>
        </row>
        <row r="281">
          <cell r="A281" t="str">
            <v>9175100</v>
          </cell>
          <cell r="B281" t="str">
            <v>Deriv Instrum Assets</v>
          </cell>
          <cell r="J281">
            <v>-100481774.91</v>
          </cell>
          <cell r="K281">
            <v>-100481774.91</v>
          </cell>
        </row>
        <row r="282">
          <cell r="A282" t="str">
            <v>9181000</v>
          </cell>
          <cell r="B282" t="str">
            <v>Unamortiz Debt Exp</v>
          </cell>
          <cell r="J282">
            <v>-771155.98</v>
          </cell>
          <cell r="K282">
            <v>-771155.98</v>
          </cell>
        </row>
        <row r="283">
          <cell r="A283" t="str">
            <v>9182100</v>
          </cell>
          <cell r="B283" t="str">
            <v>Extraord Prop Losses</v>
          </cell>
          <cell r="J283">
            <v>-7239983.9800000004</v>
          </cell>
          <cell r="K283">
            <v>-7239983.9800000004</v>
          </cell>
        </row>
        <row r="284">
          <cell r="A284" t="str">
            <v>9182300</v>
          </cell>
          <cell r="B284" t="str">
            <v>Oth Regulatory Asset</v>
          </cell>
          <cell r="J284">
            <v>180168186.88</v>
          </cell>
          <cell r="K284">
            <v>180168186.88</v>
          </cell>
        </row>
        <row r="285">
          <cell r="A285" t="str">
            <v>9183000</v>
          </cell>
          <cell r="B285" t="str">
            <v>Prelim Srvy &amp; Inv-EL</v>
          </cell>
          <cell r="J285">
            <v>397718.73</v>
          </cell>
          <cell r="K285">
            <v>397718.73</v>
          </cell>
        </row>
        <row r="286">
          <cell r="A286" t="str">
            <v>9184000</v>
          </cell>
          <cell r="B286" t="str">
            <v>Clearing Accounts</v>
          </cell>
          <cell r="J286">
            <v>7351.41</v>
          </cell>
          <cell r="K286">
            <v>7351.41</v>
          </cell>
        </row>
        <row r="287">
          <cell r="A287" t="str">
            <v>9185000</v>
          </cell>
          <cell r="B287" t="str">
            <v>Temporary Facilities</v>
          </cell>
          <cell r="J287">
            <v>206458.68</v>
          </cell>
          <cell r="K287">
            <v>206458.68</v>
          </cell>
        </row>
        <row r="288">
          <cell r="A288" t="str">
            <v>9186000</v>
          </cell>
          <cell r="B288" t="str">
            <v>Misc Deferred Debits</v>
          </cell>
          <cell r="J288">
            <v>26109369.280000001</v>
          </cell>
          <cell r="K288">
            <v>26109369.280000001</v>
          </cell>
        </row>
        <row r="289">
          <cell r="A289" t="str">
            <v>9187000</v>
          </cell>
          <cell r="B289" t="str">
            <v>Defrrd Loss frm Disp</v>
          </cell>
          <cell r="J289">
            <v>-1404459.6</v>
          </cell>
          <cell r="K289">
            <v>-1404459.6</v>
          </cell>
        </row>
        <row r="290">
          <cell r="A290" t="str">
            <v>9189000</v>
          </cell>
          <cell r="B290" t="str">
            <v>Unamor Loss Reac Dbt</v>
          </cell>
          <cell r="J290">
            <v>-2111191.73</v>
          </cell>
          <cell r="K290">
            <v>-2111191.73</v>
          </cell>
        </row>
        <row r="291">
          <cell r="A291" t="str">
            <v>9190000</v>
          </cell>
          <cell r="B291" t="str">
            <v>Accum Defrrd Inc Tax</v>
          </cell>
          <cell r="J291">
            <v>-581635.56999999995</v>
          </cell>
          <cell r="K291">
            <v>-581635.56999999995</v>
          </cell>
        </row>
        <row r="292">
          <cell r="A292" t="str">
            <v>9191000</v>
          </cell>
          <cell r="B292" t="str">
            <v>Unrecov Purch Gas</v>
          </cell>
          <cell r="J292">
            <v>-203585905.55000001</v>
          </cell>
          <cell r="K292">
            <v>-203585905.55000001</v>
          </cell>
        </row>
        <row r="293">
          <cell r="A293" t="str">
            <v>9211000</v>
          </cell>
          <cell r="B293" t="str">
            <v>Misc Paid-in Capital</v>
          </cell>
          <cell r="J293">
            <v>-100000000</v>
          </cell>
          <cell r="K293">
            <v>-100000000</v>
          </cell>
        </row>
        <row r="294">
          <cell r="A294" t="str">
            <v>9215000</v>
          </cell>
          <cell r="B294" t="str">
            <v>Appropr Ret Earnings</v>
          </cell>
          <cell r="J294">
            <v>-1810098.86</v>
          </cell>
          <cell r="K294">
            <v>-1810098.86</v>
          </cell>
        </row>
        <row r="295">
          <cell r="A295" t="str">
            <v>9216000</v>
          </cell>
          <cell r="B295" t="str">
            <v>Unappro Ret Earnings</v>
          </cell>
          <cell r="J295">
            <v>37745801.240000002</v>
          </cell>
          <cell r="K295">
            <v>37745801.240000002</v>
          </cell>
        </row>
        <row r="296">
          <cell r="A296" t="str">
            <v>9216100</v>
          </cell>
          <cell r="B296" t="str">
            <v>Unappro Subs Earning</v>
          </cell>
          <cell r="J296">
            <v>-540476.4</v>
          </cell>
          <cell r="K296">
            <v>-540476.4</v>
          </cell>
        </row>
        <row r="297">
          <cell r="A297" t="str">
            <v>9219000</v>
          </cell>
          <cell r="B297" t="str">
            <v>Accum Oth Compr Inc</v>
          </cell>
          <cell r="J297">
            <v>8504454.3499999996</v>
          </cell>
          <cell r="K297">
            <v>8504454.3499999996</v>
          </cell>
        </row>
        <row r="298">
          <cell r="A298" t="str">
            <v>9221000</v>
          </cell>
          <cell r="B298" t="str">
            <v>Bonds</v>
          </cell>
          <cell r="J298">
            <v>-400000000</v>
          </cell>
          <cell r="K298">
            <v>-400000000</v>
          </cell>
        </row>
        <row r="299">
          <cell r="A299" t="str">
            <v>9226000</v>
          </cell>
          <cell r="B299" t="str">
            <v>Unarmot Disc LT Debt</v>
          </cell>
          <cell r="J299">
            <v>2870084.56</v>
          </cell>
          <cell r="K299">
            <v>2870084.56</v>
          </cell>
        </row>
        <row r="300">
          <cell r="A300" t="str">
            <v>9227000</v>
          </cell>
          <cell r="B300" t="str">
            <v>Oblig Undr Cap Ls-Nc</v>
          </cell>
          <cell r="J300">
            <v>3241873.19</v>
          </cell>
          <cell r="K300">
            <v>3241873.19</v>
          </cell>
        </row>
        <row r="301">
          <cell r="A301" t="str">
            <v>9228200</v>
          </cell>
          <cell r="B301" t="str">
            <v>Accum Prov Inj &amp; Dam</v>
          </cell>
          <cell r="J301">
            <v>-2180000</v>
          </cell>
          <cell r="K301">
            <v>-2180000</v>
          </cell>
        </row>
        <row r="302">
          <cell r="A302" t="str">
            <v>9228300</v>
          </cell>
          <cell r="B302" t="str">
            <v>Accum Prov Pen &amp; Ben</v>
          </cell>
          <cell r="J302">
            <v>7928503.8099999996</v>
          </cell>
          <cell r="K302">
            <v>7928503.8099999996</v>
          </cell>
        </row>
        <row r="303">
          <cell r="A303" t="str">
            <v>9228400</v>
          </cell>
          <cell r="B303" t="str">
            <v>Accum Prov Misc Oper</v>
          </cell>
          <cell r="J303">
            <v>-34715862.810000002</v>
          </cell>
          <cell r="K303">
            <v>-34715862.810000002</v>
          </cell>
        </row>
        <row r="304">
          <cell r="A304" t="str">
            <v>9229000</v>
          </cell>
          <cell r="B304" t="str">
            <v>Accum Prov Rate Refu</v>
          </cell>
          <cell r="J304">
            <v>-1400000</v>
          </cell>
          <cell r="K304">
            <v>-1400000</v>
          </cell>
        </row>
        <row r="305">
          <cell r="A305" t="str">
            <v>9230000</v>
          </cell>
          <cell r="B305" t="str">
            <v>Asset Retirem Obliga</v>
          </cell>
          <cell r="J305">
            <v>602577.46</v>
          </cell>
          <cell r="K305">
            <v>602577.46</v>
          </cell>
        </row>
        <row r="306">
          <cell r="A306" t="str">
            <v>9231000</v>
          </cell>
          <cell r="B306" t="str">
            <v>Notes Payable</v>
          </cell>
          <cell r="J306">
            <v>102000000</v>
          </cell>
          <cell r="K306">
            <v>102000000</v>
          </cell>
        </row>
        <row r="307">
          <cell r="A307" t="str">
            <v>9232000</v>
          </cell>
          <cell r="B307" t="str">
            <v>Accounts Payable</v>
          </cell>
          <cell r="J307">
            <v>11795767.369999999</v>
          </cell>
          <cell r="K307">
            <v>11795767.369999999</v>
          </cell>
        </row>
        <row r="308">
          <cell r="A308" t="str">
            <v>9234000</v>
          </cell>
          <cell r="B308" t="str">
            <v>Accts Payable Assoc</v>
          </cell>
          <cell r="J308">
            <v>-5050.92</v>
          </cell>
          <cell r="K308">
            <v>-5050.92</v>
          </cell>
        </row>
        <row r="309">
          <cell r="A309" t="str">
            <v>9235000</v>
          </cell>
          <cell r="B309" t="str">
            <v>Customer Deposits</v>
          </cell>
          <cell r="J309">
            <v>3876212.49</v>
          </cell>
          <cell r="K309">
            <v>3876212.49</v>
          </cell>
        </row>
        <row r="310">
          <cell r="A310" t="str">
            <v>9236000</v>
          </cell>
          <cell r="B310" t="str">
            <v>Taxes Accrued</v>
          </cell>
          <cell r="J310">
            <v>-27909512.57</v>
          </cell>
          <cell r="K310">
            <v>-27909512.57</v>
          </cell>
        </row>
        <row r="311">
          <cell r="A311" t="str">
            <v>9237000</v>
          </cell>
          <cell r="B311" t="str">
            <v>Interest Accrued</v>
          </cell>
          <cell r="J311">
            <v>-8408028.7899999991</v>
          </cell>
          <cell r="K311">
            <v>-8408028.7899999991</v>
          </cell>
        </row>
        <row r="312">
          <cell r="A312" t="str">
            <v>9241000</v>
          </cell>
          <cell r="B312" t="str">
            <v>Tax Collect Payable</v>
          </cell>
          <cell r="J312">
            <v>1710162.21</v>
          </cell>
          <cell r="K312">
            <v>1710162.21</v>
          </cell>
        </row>
        <row r="313">
          <cell r="A313" t="str">
            <v>9242000</v>
          </cell>
          <cell r="B313" t="str">
            <v>Misc Cur &amp; Acc Liab</v>
          </cell>
          <cell r="J313">
            <v>-1586633.12</v>
          </cell>
          <cell r="K313">
            <v>-1586633.12</v>
          </cell>
        </row>
        <row r="314">
          <cell r="A314" t="str">
            <v>9243000</v>
          </cell>
          <cell r="B314" t="str">
            <v>Oblig Under Cap Leas</v>
          </cell>
          <cell r="J314">
            <v>-300657.58</v>
          </cell>
          <cell r="K314">
            <v>-300657.58</v>
          </cell>
        </row>
        <row r="315">
          <cell r="A315" t="str">
            <v>9244000</v>
          </cell>
          <cell r="B315" t="str">
            <v>LT Deriv Instr Liab</v>
          </cell>
          <cell r="J315">
            <v>22822542.449999999</v>
          </cell>
          <cell r="K315">
            <v>22822542.449999999</v>
          </cell>
        </row>
        <row r="316">
          <cell r="A316" t="str">
            <v>9244100</v>
          </cell>
          <cell r="B316" t="str">
            <v>Deriv Instrum Liab</v>
          </cell>
          <cell r="J316">
            <v>-13221171.6</v>
          </cell>
          <cell r="K316">
            <v>-13221171.6</v>
          </cell>
        </row>
        <row r="317">
          <cell r="A317" t="str">
            <v>9252000</v>
          </cell>
          <cell r="B317" t="str">
            <v>Customer Adv Constr</v>
          </cell>
          <cell r="J317">
            <v>-16637105.82</v>
          </cell>
          <cell r="K317">
            <v>-16637105.82</v>
          </cell>
        </row>
        <row r="318">
          <cell r="A318" t="str">
            <v>9253000</v>
          </cell>
          <cell r="B318" t="str">
            <v>Oth Deferred Credits</v>
          </cell>
          <cell r="J318">
            <v>97636744.370000005</v>
          </cell>
          <cell r="K318">
            <v>97636744.370000005</v>
          </cell>
        </row>
        <row r="319">
          <cell r="A319" t="str">
            <v>9254000</v>
          </cell>
          <cell r="B319" t="str">
            <v>Oth Regulatory Liab</v>
          </cell>
          <cell r="J319">
            <v>-53565010.130000003</v>
          </cell>
          <cell r="K319">
            <v>-53565010.130000003</v>
          </cell>
        </row>
        <row r="320">
          <cell r="A320" t="str">
            <v>9255000</v>
          </cell>
          <cell r="B320" t="str">
            <v>Accum Defrrd Inv Tax</v>
          </cell>
          <cell r="J320">
            <v>0</v>
          </cell>
          <cell r="K320">
            <v>0</v>
          </cell>
        </row>
        <row r="321">
          <cell r="A321" t="str">
            <v>9256000</v>
          </cell>
          <cell r="B321" t="str">
            <v>Defrrd Gns from Disp</v>
          </cell>
          <cell r="J321">
            <v>666543.24</v>
          </cell>
          <cell r="K321">
            <v>666543.24</v>
          </cell>
        </row>
        <row r="322">
          <cell r="A322" t="str">
            <v>9282000</v>
          </cell>
          <cell r="B322" t="str">
            <v>Acc Defrd Inc Tax-Pr</v>
          </cell>
          <cell r="J322">
            <v>68312526.310000002</v>
          </cell>
          <cell r="K322">
            <v>68312526.310000002</v>
          </cell>
        </row>
        <row r="323">
          <cell r="A323" t="str">
            <v>9283000</v>
          </cell>
          <cell r="B323" t="str">
            <v>Acc Defrd Inc Tax-Ot</v>
          </cell>
          <cell r="J323">
            <v>-36285511.280000001</v>
          </cell>
          <cell r="K323">
            <v>-36285511.280000001</v>
          </cell>
        </row>
        <row r="324">
          <cell r="A324" t="str">
            <v>9438000</v>
          </cell>
          <cell r="B324" t="str">
            <v>Divid Declrd-Common</v>
          </cell>
          <cell r="J324">
            <v>30202774.02</v>
          </cell>
          <cell r="K324">
            <v>30202774.02</v>
          </cell>
        </row>
        <row r="325">
          <cell r="A325" t="str">
            <v>9991070</v>
          </cell>
          <cell r="B325" t="str">
            <v>CO-Construction WIP</v>
          </cell>
          <cell r="C325">
            <v>0</v>
          </cell>
          <cell r="D325">
            <v>0</v>
          </cell>
          <cell r="H325">
            <v>0</v>
          </cell>
          <cell r="I325">
            <v>0</v>
          </cell>
          <cell r="J325">
            <v>-0.02</v>
          </cell>
          <cell r="K325">
            <v>-0.02</v>
          </cell>
        </row>
        <row r="326">
          <cell r="A326" t="str">
            <v>9991080</v>
          </cell>
          <cell r="B326" t="str">
            <v>CO-Retirement WIP</v>
          </cell>
          <cell r="C326">
            <v>0</v>
          </cell>
          <cell r="D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9991210</v>
          </cell>
          <cell r="B327" t="str">
            <v>CO-Nonutility Proper</v>
          </cell>
          <cell r="J327">
            <v>0</v>
          </cell>
          <cell r="K327">
            <v>0</v>
          </cell>
        </row>
        <row r="328">
          <cell r="A328" t="str">
            <v>9991430</v>
          </cell>
          <cell r="B328" t="str">
            <v>CO-Other Accts Rcvbl</v>
          </cell>
          <cell r="C328">
            <v>0</v>
          </cell>
          <cell r="D328">
            <v>0</v>
          </cell>
          <cell r="H328">
            <v>0</v>
          </cell>
          <cell r="I328">
            <v>0</v>
          </cell>
          <cell r="K328">
            <v>0</v>
          </cell>
        </row>
        <row r="329">
          <cell r="A329" t="str">
            <v>9991650</v>
          </cell>
          <cell r="B329" t="str">
            <v>CO-Prepayments</v>
          </cell>
          <cell r="C329">
            <v>0</v>
          </cell>
          <cell r="H329">
            <v>0</v>
          </cell>
          <cell r="K329">
            <v>0</v>
          </cell>
        </row>
        <row r="330">
          <cell r="A330" t="str">
            <v>9991821</v>
          </cell>
          <cell r="B330" t="str">
            <v>CO-Extraord prop los</v>
          </cell>
          <cell r="C330">
            <v>0</v>
          </cell>
          <cell r="H330">
            <v>0</v>
          </cell>
          <cell r="K330">
            <v>0</v>
          </cell>
        </row>
        <row r="331">
          <cell r="A331" t="str">
            <v>9991823</v>
          </cell>
          <cell r="B331" t="str">
            <v>CO-Other Reg Assets</v>
          </cell>
          <cell r="C331">
            <v>0</v>
          </cell>
          <cell r="D331">
            <v>0</v>
          </cell>
          <cell r="H331">
            <v>0</v>
          </cell>
          <cell r="I331">
            <v>0</v>
          </cell>
          <cell r="K331">
            <v>0</v>
          </cell>
        </row>
        <row r="332">
          <cell r="A332" t="str">
            <v>9991830</v>
          </cell>
          <cell r="B332" t="str">
            <v>CO-PrelimSrvyInvstgt</v>
          </cell>
          <cell r="C332">
            <v>0</v>
          </cell>
          <cell r="H332">
            <v>0</v>
          </cell>
          <cell r="K332">
            <v>0</v>
          </cell>
        </row>
        <row r="333">
          <cell r="A333" t="str">
            <v>9991840</v>
          </cell>
          <cell r="B333" t="str">
            <v>CO-Clearing Accounts</v>
          </cell>
          <cell r="C333">
            <v>0</v>
          </cell>
          <cell r="D333">
            <v>0.46</v>
          </cell>
          <cell r="H333">
            <v>0</v>
          </cell>
          <cell r="I333">
            <v>0.46</v>
          </cell>
          <cell r="K333">
            <v>0.46</v>
          </cell>
        </row>
        <row r="334">
          <cell r="A334" t="str">
            <v>9991860</v>
          </cell>
          <cell r="B334" t="str">
            <v>CO-Misc Def Debits</v>
          </cell>
          <cell r="C334">
            <v>0</v>
          </cell>
          <cell r="D334">
            <v>0</v>
          </cell>
          <cell r="H334">
            <v>0</v>
          </cell>
          <cell r="I334">
            <v>0</v>
          </cell>
          <cell r="K334">
            <v>0</v>
          </cell>
        </row>
        <row r="335">
          <cell r="A335" t="str">
            <v>9991861</v>
          </cell>
          <cell r="B335" t="str">
            <v>Misc Deferd Debit-C</v>
          </cell>
          <cell r="C335">
            <v>0</v>
          </cell>
          <cell r="H335">
            <v>0</v>
          </cell>
          <cell r="K335">
            <v>0</v>
          </cell>
        </row>
        <row r="336">
          <cell r="A336" t="str">
            <v>9991862</v>
          </cell>
          <cell r="B336" t="str">
            <v>Misc Deferd Debit-E</v>
          </cell>
          <cell r="D336">
            <v>0</v>
          </cell>
          <cell r="I336">
            <v>0</v>
          </cell>
          <cell r="K336">
            <v>0</v>
          </cell>
        </row>
        <row r="337">
          <cell r="A337" t="str">
            <v>9992284</v>
          </cell>
          <cell r="B337" t="str">
            <v>CO-Accum Misc Op Pro</v>
          </cell>
          <cell r="C337">
            <v>0</v>
          </cell>
          <cell r="H337">
            <v>0</v>
          </cell>
          <cell r="K337">
            <v>0</v>
          </cell>
        </row>
        <row r="338">
          <cell r="A338" t="str">
            <v>9992320</v>
          </cell>
          <cell r="B338" t="str">
            <v>CO-Accounts Payable</v>
          </cell>
          <cell r="C338">
            <v>0</v>
          </cell>
          <cell r="D338">
            <v>0</v>
          </cell>
          <cell r="H338">
            <v>0</v>
          </cell>
          <cell r="I338">
            <v>0</v>
          </cell>
          <cell r="K338">
            <v>0</v>
          </cell>
        </row>
        <row r="339">
          <cell r="A339" t="str">
            <v>9992420</v>
          </cell>
          <cell r="B339" t="str">
            <v>CO-Misc Cur Accr Lia</v>
          </cell>
          <cell r="C339">
            <v>0</v>
          </cell>
          <cell r="H339">
            <v>0</v>
          </cell>
          <cell r="K339">
            <v>0</v>
          </cell>
        </row>
        <row r="340">
          <cell r="A340" t="str">
            <v>9992520</v>
          </cell>
          <cell r="B340" t="str">
            <v>CO-Cust Adv for Cons</v>
          </cell>
          <cell r="C340">
            <v>0</v>
          </cell>
          <cell r="D340">
            <v>0</v>
          </cell>
          <cell r="H340">
            <v>0</v>
          </cell>
          <cell r="I340">
            <v>0</v>
          </cell>
          <cell r="K340">
            <v>0</v>
          </cell>
        </row>
        <row r="341">
          <cell r="A341" t="str">
            <v>9992530</v>
          </cell>
          <cell r="B341" t="str">
            <v>CO-Other Deferred Cr</v>
          </cell>
          <cell r="C341">
            <v>0</v>
          </cell>
          <cell r="H341">
            <v>0</v>
          </cell>
          <cell r="K341">
            <v>0</v>
          </cell>
        </row>
        <row r="342">
          <cell r="A342" t="str">
            <v>9999990</v>
          </cell>
          <cell r="B342" t="str">
            <v>Balance Sheet Offset</v>
          </cell>
          <cell r="J342">
            <v>-292367253.48000002</v>
          </cell>
          <cell r="K342">
            <v>-292367253.48000002</v>
          </cell>
        </row>
        <row r="343">
          <cell r="A343" t="str">
            <v>9999991</v>
          </cell>
          <cell r="B343" t="str">
            <v>P&amp;L Sheet Offset</v>
          </cell>
          <cell r="J343">
            <v>292367253.48000002</v>
          </cell>
          <cell r="K343">
            <v>292367253.48000002</v>
          </cell>
        </row>
        <row r="344">
          <cell r="A344" t="str">
            <v>9999992</v>
          </cell>
          <cell r="B344" t="str">
            <v>Inter Payable Offset</v>
          </cell>
          <cell r="J344">
            <v>-18637302.489999998</v>
          </cell>
          <cell r="K344">
            <v>-18637302.489999998</v>
          </cell>
        </row>
        <row r="345">
          <cell r="A345" t="str">
            <v>9999993</v>
          </cell>
          <cell r="B345" t="str">
            <v>Inter Receiv Offset</v>
          </cell>
          <cell r="J345">
            <v>18637302.620000001</v>
          </cell>
          <cell r="K345">
            <v>18637302.620000001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zoomScaleNormal="100"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F5" sqref="F5"/>
    </sheetView>
  </sheetViews>
  <sheetFormatPr defaultColWidth="9.33203125" defaultRowHeight="14.4" x14ac:dyDescent="0.3"/>
  <cols>
    <col min="1" max="1" width="55.5546875" style="3" customWidth="1"/>
    <col min="2" max="2" width="15" style="3" customWidth="1"/>
    <col min="3" max="4" width="15" style="3" bestFit="1" customWidth="1"/>
    <col min="5" max="16384" width="9.33203125" style="3"/>
  </cols>
  <sheetData>
    <row r="1" spans="1:4" x14ac:dyDescent="0.3">
      <c r="A1" s="36" t="s">
        <v>330</v>
      </c>
      <c r="B1" s="35"/>
      <c r="C1" s="35"/>
      <c r="D1" s="35"/>
    </row>
    <row r="2" spans="1:4" x14ac:dyDescent="0.3">
      <c r="A2" s="36" t="s">
        <v>329</v>
      </c>
      <c r="B2" s="35"/>
      <c r="C2" s="35"/>
      <c r="D2" s="35"/>
    </row>
    <row r="3" spans="1:4" x14ac:dyDescent="0.3">
      <c r="A3" s="128" t="s">
        <v>710</v>
      </c>
      <c r="B3" s="36"/>
      <c r="C3" s="36"/>
      <c r="D3" s="36"/>
    </row>
    <row r="4" spans="1:4" x14ac:dyDescent="0.3">
      <c r="A4" s="129"/>
      <c r="B4" s="35"/>
      <c r="C4" s="35"/>
      <c r="D4" s="35"/>
    </row>
    <row r="5" spans="1:4" x14ac:dyDescent="0.3">
      <c r="A5" s="121" t="s">
        <v>711</v>
      </c>
      <c r="B5" s="121"/>
      <c r="C5" s="121"/>
      <c r="D5" s="121"/>
    </row>
    <row r="6" spans="1:4" x14ac:dyDescent="0.3">
      <c r="A6" s="121" t="s">
        <v>712</v>
      </c>
      <c r="B6" s="121"/>
      <c r="C6" s="121"/>
      <c r="D6" s="121"/>
    </row>
    <row r="7" spans="1:4" x14ac:dyDescent="0.3">
      <c r="A7" s="1"/>
      <c r="B7" s="34" t="s">
        <v>30</v>
      </c>
      <c r="C7" s="33" t="s">
        <v>29</v>
      </c>
      <c r="D7" s="32" t="s">
        <v>328</v>
      </c>
    </row>
    <row r="8" spans="1:4" x14ac:dyDescent="0.3">
      <c r="A8" s="30" t="s">
        <v>327</v>
      </c>
      <c r="B8" s="29"/>
      <c r="C8" s="29"/>
      <c r="D8" s="5"/>
    </row>
    <row r="9" spans="1:4" x14ac:dyDescent="0.3">
      <c r="A9" s="22" t="s">
        <v>27</v>
      </c>
      <c r="B9" s="24">
        <f>+'Unallocated Detail'!G18</f>
        <v>2693130253.5300002</v>
      </c>
      <c r="C9" s="24">
        <f>+'Unallocated Detail'!H18</f>
        <v>1351154330.3</v>
      </c>
      <c r="D9" s="14">
        <f>SUM(B9:C9)</f>
        <v>4044284583.8299999</v>
      </c>
    </row>
    <row r="10" spans="1:4" x14ac:dyDescent="0.3">
      <c r="A10" s="22" t="s">
        <v>26</v>
      </c>
      <c r="B10" s="28">
        <f>+'Unallocated Detail'!G21</f>
        <v>336960.81</v>
      </c>
      <c r="C10" s="28">
        <f>+'Unallocated Detail'!H21</f>
        <v>0</v>
      </c>
      <c r="D10" s="5">
        <f>SUM(B10:C10)</f>
        <v>336960.81</v>
      </c>
    </row>
    <row r="11" spans="1:4" x14ac:dyDescent="0.3">
      <c r="A11" s="22" t="s">
        <v>25</v>
      </c>
      <c r="B11" s="28">
        <f>+'Unallocated Detail'!G25</f>
        <v>768277776.97000003</v>
      </c>
      <c r="C11" s="28">
        <f>+'Unallocated Detail'!H25</f>
        <v>0</v>
      </c>
      <c r="D11" s="5">
        <f>SUM(B11:C11)</f>
        <v>768277776.97000003</v>
      </c>
    </row>
    <row r="12" spans="1:4" x14ac:dyDescent="0.3">
      <c r="A12" s="22" t="s">
        <v>24</v>
      </c>
      <c r="B12" s="27">
        <f>+'Unallocated Detail'!G40</f>
        <v>129839312.50999999</v>
      </c>
      <c r="C12" s="26">
        <f>+'Unallocated Detail'!H40</f>
        <v>124311229.04000001</v>
      </c>
      <c r="D12" s="31">
        <f>SUM(B12:C12)</f>
        <v>254150541.55000001</v>
      </c>
    </row>
    <row r="13" spans="1:4" x14ac:dyDescent="0.3">
      <c r="A13" s="22" t="s">
        <v>23</v>
      </c>
      <c r="B13" s="15">
        <f>SUM(B9:B12)</f>
        <v>3591584303.8200006</v>
      </c>
      <c r="C13" s="15">
        <f>SUM(C9:C12)</f>
        <v>1475465559.3399999</v>
      </c>
      <c r="D13" s="14">
        <f>SUM(D9:D12)</f>
        <v>5067049863.1599998</v>
      </c>
    </row>
    <row r="14" spans="1:4" x14ac:dyDescent="0.3">
      <c r="A14" s="30" t="s">
        <v>326</v>
      </c>
      <c r="B14" s="29"/>
      <c r="C14" s="29"/>
      <c r="D14" s="5"/>
    </row>
    <row r="15" spans="1:4" x14ac:dyDescent="0.3">
      <c r="A15" s="30" t="s">
        <v>325</v>
      </c>
      <c r="B15" s="29"/>
      <c r="C15" s="29"/>
      <c r="D15" s="5"/>
    </row>
    <row r="16" spans="1:4" x14ac:dyDescent="0.3">
      <c r="A16" s="30" t="s">
        <v>324</v>
      </c>
      <c r="B16" s="29"/>
      <c r="C16" s="29"/>
      <c r="D16" s="5"/>
    </row>
    <row r="17" spans="1:4" x14ac:dyDescent="0.3">
      <c r="A17" s="30" t="s">
        <v>323</v>
      </c>
      <c r="B17" s="29"/>
      <c r="C17" s="29"/>
      <c r="D17" s="5"/>
    </row>
    <row r="18" spans="1:4" x14ac:dyDescent="0.3">
      <c r="A18" s="22" t="s">
        <v>22</v>
      </c>
      <c r="B18" s="24">
        <f>+'Unallocated Detail'!G47</f>
        <v>477596806.73000002</v>
      </c>
      <c r="C18" s="24">
        <f>+'Unallocated Detail'!H47</f>
        <v>0</v>
      </c>
      <c r="D18" s="14">
        <f>B18+C18</f>
        <v>477596806.73000002</v>
      </c>
    </row>
    <row r="19" spans="1:4" x14ac:dyDescent="0.3">
      <c r="A19" s="22" t="s">
        <v>21</v>
      </c>
      <c r="B19" s="28">
        <f>+'Unallocated Detail'!G56</f>
        <v>1261415365.3999999</v>
      </c>
      <c r="C19" s="28">
        <f>+'Unallocated Detail'!H56</f>
        <v>743879019.04999995</v>
      </c>
      <c r="D19" s="23">
        <f>B19+C19</f>
        <v>2005294384.4499998</v>
      </c>
    </row>
    <row r="20" spans="1:4" x14ac:dyDescent="0.3">
      <c r="A20" s="22" t="s">
        <v>20</v>
      </c>
      <c r="B20" s="28">
        <f>+'Unallocated Detail'!G59</f>
        <v>169195646.44999999</v>
      </c>
      <c r="C20" s="28">
        <f>+'Unallocated Detail'!H59</f>
        <v>0</v>
      </c>
      <c r="D20" s="23">
        <f>B20+C20</f>
        <v>169195646.44999999</v>
      </c>
    </row>
    <row r="21" spans="1:4" x14ac:dyDescent="0.3">
      <c r="A21" s="22" t="s">
        <v>19</v>
      </c>
      <c r="B21" s="27">
        <f>+'Unallocated Detail'!G62</f>
        <v>-76408126.980000004</v>
      </c>
      <c r="C21" s="26">
        <f>+'Unallocated Detail'!H62</f>
        <v>0</v>
      </c>
      <c r="D21" s="25">
        <f>B21+C21</f>
        <v>-76408126.980000004</v>
      </c>
    </row>
    <row r="22" spans="1:4" x14ac:dyDescent="0.3">
      <c r="A22" s="22" t="s">
        <v>18</v>
      </c>
      <c r="B22" s="15">
        <f>SUM(B18:B21)</f>
        <v>1831799691.5999999</v>
      </c>
      <c r="C22" s="15">
        <f>SUM(C18:C21)</f>
        <v>743879019.04999995</v>
      </c>
      <c r="D22" s="14">
        <f>SUM(D18:D21)</f>
        <v>2575678710.6499996</v>
      </c>
    </row>
    <row r="23" spans="1:4" x14ac:dyDescent="0.3">
      <c r="A23" s="16" t="s">
        <v>322</v>
      </c>
      <c r="B23" s="12"/>
      <c r="C23" s="12"/>
      <c r="D23" s="11"/>
    </row>
    <row r="24" spans="1:4" x14ac:dyDescent="0.3">
      <c r="A24" s="22" t="s">
        <v>17</v>
      </c>
      <c r="B24" s="24">
        <f>+'Unallocated Detail'!G146</f>
        <v>121248581.83000003</v>
      </c>
      <c r="C24" s="24">
        <f>+'Unallocated Detail'!H146</f>
        <v>7374734.3999999994</v>
      </c>
      <c r="D24" s="14">
        <f t="shared" ref="D24:D37" si="0">B24+C24</f>
        <v>128623316.23000003</v>
      </c>
    </row>
    <row r="25" spans="1:4" x14ac:dyDescent="0.3">
      <c r="A25" s="22" t="s">
        <v>16</v>
      </c>
      <c r="B25" s="21">
        <f>+'Unallocated Detail'!G176</f>
        <v>25547740.620000001</v>
      </c>
      <c r="C25" s="21">
        <f>+'Unallocated Detail'!H176</f>
        <v>0</v>
      </c>
      <c r="D25" s="23">
        <f t="shared" si="0"/>
        <v>25547740.620000001</v>
      </c>
    </row>
    <row r="26" spans="1:4" x14ac:dyDescent="0.3">
      <c r="A26" s="22" t="s">
        <v>15</v>
      </c>
      <c r="B26" s="21">
        <f>+'Unallocated Detail'!G214</f>
        <v>107092777.35999998</v>
      </c>
      <c r="C26" s="21">
        <f>+'Unallocated Detail'!H214</f>
        <v>65446666.439999998</v>
      </c>
      <c r="D26" s="23">
        <f t="shared" si="0"/>
        <v>172539443.79999998</v>
      </c>
    </row>
    <row r="27" spans="1:4" x14ac:dyDescent="0.3">
      <c r="A27" s="22" t="s">
        <v>14</v>
      </c>
      <c r="B27" s="21">
        <f>+'Unallocated Detail'!G221</f>
        <v>58830284.549999997</v>
      </c>
      <c r="C27" s="21">
        <f>+'Unallocated Detail'!H221</f>
        <v>27539295.539999999</v>
      </c>
      <c r="D27" s="23">
        <f t="shared" si="0"/>
        <v>86369580.090000004</v>
      </c>
    </row>
    <row r="28" spans="1:4" x14ac:dyDescent="0.3">
      <c r="A28" s="22" t="s">
        <v>13</v>
      </c>
      <c r="B28" s="21">
        <f>+'Unallocated Detail'!G230</f>
        <v>57554310.630000003</v>
      </c>
      <c r="C28" s="21">
        <f>+'Unallocated Detail'!H230</f>
        <v>4705326.3</v>
      </c>
      <c r="D28" s="23">
        <f t="shared" si="0"/>
        <v>62259636.93</v>
      </c>
    </row>
    <row r="29" spans="1:4" x14ac:dyDescent="0.3">
      <c r="A29" s="22" t="s">
        <v>12</v>
      </c>
      <c r="B29" s="21">
        <f>+'Unallocated Detail'!G233</f>
        <v>100464302.37</v>
      </c>
      <c r="C29" s="21">
        <f>+'Unallocated Detail'!H233</f>
        <v>22918614.809999999</v>
      </c>
      <c r="D29" s="23">
        <f t="shared" si="0"/>
        <v>123382917.18000001</v>
      </c>
    </row>
    <row r="30" spans="1:4" x14ac:dyDescent="0.3">
      <c r="A30" s="22" t="s">
        <v>11</v>
      </c>
      <c r="B30" s="21">
        <f>+'Unallocated Detail'!G248</f>
        <v>170155854.88999999</v>
      </c>
      <c r="C30" s="21">
        <f>+'Unallocated Detail'!H248</f>
        <v>76991564.719999999</v>
      </c>
      <c r="D30" s="23">
        <f t="shared" si="0"/>
        <v>247147419.60999998</v>
      </c>
    </row>
    <row r="31" spans="1:4" x14ac:dyDescent="0.3">
      <c r="A31" s="22" t="s">
        <v>10</v>
      </c>
      <c r="B31" s="21">
        <f>+'Unallocated Detail'!G255</f>
        <v>392639798.66000003</v>
      </c>
      <c r="C31" s="21">
        <f>+'Unallocated Detail'!H255</f>
        <v>171184469.00000003</v>
      </c>
      <c r="D31" s="23">
        <f t="shared" si="0"/>
        <v>563824267.66000009</v>
      </c>
    </row>
    <row r="32" spans="1:4" x14ac:dyDescent="0.3">
      <c r="A32" s="22" t="s">
        <v>9</v>
      </c>
      <c r="B32" s="21">
        <f>+'Unallocated Detail'!G260</f>
        <v>74074149</v>
      </c>
      <c r="C32" s="21">
        <f>+'Unallocated Detail'!H260</f>
        <v>28018832.039999999</v>
      </c>
      <c r="D32" s="23">
        <f t="shared" si="0"/>
        <v>102092981.03999999</v>
      </c>
    </row>
    <row r="33" spans="1:4" x14ac:dyDescent="0.3">
      <c r="A33" s="22" t="s">
        <v>8</v>
      </c>
      <c r="B33" s="21">
        <f>+'Unallocated Detail'!G263</f>
        <v>30812132</v>
      </c>
      <c r="C33" s="21">
        <f>+'Unallocated Detail'!H263</f>
        <v>0</v>
      </c>
      <c r="D33" s="23">
        <f t="shared" si="0"/>
        <v>30812132</v>
      </c>
    </row>
    <row r="34" spans="1:4" x14ac:dyDescent="0.3">
      <c r="A34" s="13" t="s">
        <v>7</v>
      </c>
      <c r="B34" s="21">
        <f>+'Unallocated Detail'!G271</f>
        <v>-38432500.159999996</v>
      </c>
      <c r="C34" s="21">
        <f>+'Unallocated Detail'!H271</f>
        <v>-27431489.900000013</v>
      </c>
      <c r="D34" s="20">
        <f t="shared" si="0"/>
        <v>-65863990.06000001</v>
      </c>
    </row>
    <row r="35" spans="1:4" x14ac:dyDescent="0.3">
      <c r="A35" s="13" t="s">
        <v>686</v>
      </c>
      <c r="B35" s="21">
        <f>+'Unallocated Detail'!G276</f>
        <v>267432646.97</v>
      </c>
      <c r="C35" s="21">
        <f>+'Unallocated Detail'!H276</f>
        <v>138726435.21000001</v>
      </c>
      <c r="D35" s="20">
        <f t="shared" si="0"/>
        <v>406159082.18000001</v>
      </c>
    </row>
    <row r="36" spans="1:4" x14ac:dyDescent="0.3">
      <c r="A36" s="13" t="s">
        <v>687</v>
      </c>
      <c r="B36" s="21">
        <f>+'Unallocated Detail'!G281</f>
        <v>140240072.01000002</v>
      </c>
      <c r="C36" s="21">
        <f>+'Unallocated Detail'!H281</f>
        <v>50447344.579999998</v>
      </c>
      <c r="D36" s="20">
        <f t="shared" si="0"/>
        <v>190687416.59000003</v>
      </c>
    </row>
    <row r="37" spans="1:4" x14ac:dyDescent="0.3">
      <c r="A37" s="13" t="s">
        <v>688</v>
      </c>
      <c r="B37" s="19">
        <f>+'Unallocated Detail'!G286</f>
        <v>-83237818.689999998</v>
      </c>
      <c r="C37" s="18">
        <f>+'Unallocated Detail'!H286</f>
        <v>-13099704.73999998</v>
      </c>
      <c r="D37" s="17">
        <f t="shared" si="0"/>
        <v>-96337523.429999977</v>
      </c>
    </row>
    <row r="38" spans="1:4" x14ac:dyDescent="0.3">
      <c r="A38" s="16" t="s">
        <v>689</v>
      </c>
      <c r="B38" s="15">
        <f>SUM(B22:B37)</f>
        <v>3256222023.6399994</v>
      </c>
      <c r="C38" s="15">
        <f>SUM(C22:C37)</f>
        <v>1296701107.4499996</v>
      </c>
      <c r="D38" s="14">
        <f>SUM(D22:D37)</f>
        <v>4552923131.0899992</v>
      </c>
    </row>
    <row r="39" spans="1:4" x14ac:dyDescent="0.3">
      <c r="A39" s="13"/>
      <c r="B39" s="12"/>
      <c r="C39" s="12"/>
      <c r="D39" s="11"/>
    </row>
    <row r="40" spans="1:4" ht="17.399999999999999" x14ac:dyDescent="0.55000000000000004">
      <c r="A40" s="10" t="s">
        <v>6</v>
      </c>
      <c r="B40" s="9">
        <f>B13-B38</f>
        <v>335362280.18000126</v>
      </c>
      <c r="C40" s="9">
        <f>C13-C38</f>
        <v>178764451.89000034</v>
      </c>
      <c r="D40" s="8">
        <f>D13-D38</f>
        <v>514126732.07000065</v>
      </c>
    </row>
    <row r="41" spans="1:4" x14ac:dyDescent="0.3">
      <c r="A41" s="7"/>
      <c r="B41" s="6"/>
      <c r="C41" s="6"/>
      <c r="D41" s="5"/>
    </row>
    <row r="42" spans="1:4" x14ac:dyDescent="0.3">
      <c r="A42" s="158" t="str">
        <f>"RATE BASE (AMA "&amp;A2&amp;")"</f>
        <v>RATE BASE (AMA PERIODIC ALLOCATED RESULTS OF OPERATIONS)</v>
      </c>
      <c r="B42" s="159">
        <v>5623315632.6528339</v>
      </c>
      <c r="C42" s="159">
        <v>2976016056.2400808</v>
      </c>
      <c r="D42" s="4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D39" sqref="D39"/>
    </sheetView>
  </sheetViews>
  <sheetFormatPr defaultColWidth="9.33203125" defaultRowHeight="14.4" x14ac:dyDescent="0.3"/>
  <cols>
    <col min="1" max="1" width="40" style="3" bestFit="1" customWidth="1"/>
    <col min="2" max="2" width="17.5546875" style="37" customWidth="1"/>
    <col min="3" max="3" width="15.33203125" style="37" customWidth="1"/>
    <col min="4" max="4" width="15.44140625" style="37" customWidth="1"/>
    <col min="5" max="5" width="14.33203125" style="37" customWidth="1"/>
    <col min="6" max="6" width="15" style="37" bestFit="1" customWidth="1"/>
    <col min="7" max="16384" width="9.33203125" style="3"/>
  </cols>
  <sheetData>
    <row r="1" spans="1:6" ht="18" customHeight="1" x14ac:dyDescent="0.3">
      <c r="A1" s="36" t="s">
        <v>330</v>
      </c>
      <c r="B1" s="53"/>
      <c r="C1" s="53"/>
      <c r="D1" s="53"/>
      <c r="E1" s="53"/>
      <c r="F1" s="53"/>
    </row>
    <row r="2" spans="1:6" ht="18" customHeight="1" x14ac:dyDescent="0.3">
      <c r="A2" s="36" t="s">
        <v>332</v>
      </c>
      <c r="B2" s="53"/>
      <c r="C2" s="53"/>
      <c r="D2" s="53"/>
      <c r="E2" s="53"/>
      <c r="F2" s="53"/>
    </row>
    <row r="3" spans="1:6" ht="18" customHeight="1" x14ac:dyDescent="0.3">
      <c r="A3" s="36" t="str">
        <f>Allocated!A3</f>
        <v>FOR THE 12 MONTHS ENDED SEPTEMBER 2023</v>
      </c>
      <c r="B3" s="53"/>
      <c r="C3" s="53"/>
      <c r="D3" s="53"/>
      <c r="E3" s="53"/>
      <c r="F3" s="53"/>
    </row>
    <row r="4" spans="1:6" ht="12" customHeight="1" x14ac:dyDescent="0.3"/>
    <row r="5" spans="1:6" ht="18" customHeight="1" x14ac:dyDescent="0.3">
      <c r="A5" s="1"/>
      <c r="B5" s="52" t="s">
        <v>30</v>
      </c>
      <c r="C5" s="52" t="s">
        <v>29</v>
      </c>
      <c r="D5" s="52" t="s">
        <v>31</v>
      </c>
      <c r="E5" s="52" t="s">
        <v>331</v>
      </c>
      <c r="F5" s="51" t="s">
        <v>328</v>
      </c>
    </row>
    <row r="6" spans="1:6" ht="18" customHeight="1" x14ac:dyDescent="0.3">
      <c r="A6" s="50" t="s">
        <v>28</v>
      </c>
      <c r="B6" s="49"/>
      <c r="C6" s="49"/>
      <c r="D6" s="49"/>
      <c r="E6" s="49"/>
      <c r="F6" s="48"/>
    </row>
    <row r="7" spans="1:6" ht="18" customHeight="1" x14ac:dyDescent="0.3">
      <c r="A7" s="16" t="s">
        <v>327</v>
      </c>
      <c r="B7" s="29"/>
      <c r="C7" s="29"/>
      <c r="D7" s="29"/>
      <c r="E7" s="29"/>
      <c r="F7" s="5"/>
    </row>
    <row r="8" spans="1:6" ht="18" customHeight="1" x14ac:dyDescent="0.3">
      <c r="A8" s="13" t="s">
        <v>27</v>
      </c>
      <c r="B8" s="15">
        <f>+'Unallocated Detail'!B18</f>
        <v>2693130253.5300002</v>
      </c>
      <c r="C8" s="15">
        <f>+'Unallocated Detail'!C18</f>
        <v>1351154330.3</v>
      </c>
      <c r="D8" s="15">
        <f>+'Unallocated Detail'!D18</f>
        <v>0</v>
      </c>
      <c r="E8" s="15">
        <v>0</v>
      </c>
      <c r="F8" s="14">
        <f>SUM(B8:E8)</f>
        <v>4044284583.8299999</v>
      </c>
    </row>
    <row r="9" spans="1:6" ht="18" customHeight="1" x14ac:dyDescent="0.3">
      <c r="A9" s="13" t="s">
        <v>26</v>
      </c>
      <c r="B9" s="102">
        <f>+'Unallocated Detail'!B21</f>
        <v>336960.81</v>
      </c>
      <c r="C9" s="102">
        <f>+'Unallocated Detail'!C21</f>
        <v>0</v>
      </c>
      <c r="D9" s="102">
        <f>+'Unallocated Detail'!D21</f>
        <v>0</v>
      </c>
      <c r="E9" s="45">
        <v>0</v>
      </c>
      <c r="F9" s="23">
        <f>SUM(B9:E9)</f>
        <v>336960.81</v>
      </c>
    </row>
    <row r="10" spans="1:6" ht="18" customHeight="1" x14ac:dyDescent="0.3">
      <c r="A10" s="13" t="s">
        <v>25</v>
      </c>
      <c r="B10" s="102">
        <f>+'Unallocated Detail'!B25</f>
        <v>768277776.97000003</v>
      </c>
      <c r="C10" s="102">
        <f>+'Unallocated Detail'!C25</f>
        <v>0</v>
      </c>
      <c r="D10" s="102">
        <f>+'Unallocated Detail'!D25</f>
        <v>0</v>
      </c>
      <c r="E10" s="45">
        <v>0</v>
      </c>
      <c r="F10" s="23">
        <f>SUM(B10:E10)</f>
        <v>768277776.97000003</v>
      </c>
    </row>
    <row r="11" spans="1:6" ht="18" customHeight="1" x14ac:dyDescent="0.3">
      <c r="A11" s="13" t="s">
        <v>24</v>
      </c>
      <c r="B11" s="27">
        <f>+'Unallocated Detail'!B40</f>
        <v>129839312.50999999</v>
      </c>
      <c r="C11" s="47">
        <f>+'Unallocated Detail'!C40</f>
        <v>124311229.04000001</v>
      </c>
      <c r="D11" s="47">
        <f>+'Unallocated Detail'!D40</f>
        <v>0</v>
      </c>
      <c r="E11" s="26">
        <v>0</v>
      </c>
      <c r="F11" s="25">
        <f>SUM(B11:E11)</f>
        <v>254150541.55000001</v>
      </c>
    </row>
    <row r="12" spans="1:6" ht="18" customHeight="1" x14ac:dyDescent="0.3">
      <c r="A12" s="13" t="s">
        <v>23</v>
      </c>
      <c r="B12" s="15">
        <f>SUM(B8:B11)</f>
        <v>3591584303.8200006</v>
      </c>
      <c r="C12" s="15">
        <f>SUM(C8:C11)</f>
        <v>1475465559.3399999</v>
      </c>
      <c r="D12" s="15">
        <f>SUM(D8:D11)</f>
        <v>0</v>
      </c>
      <c r="E12" s="15">
        <f>SUM(E8:E11)</f>
        <v>0</v>
      </c>
      <c r="F12" s="14">
        <f>SUM(F8:F11)</f>
        <v>5067049863.1599998</v>
      </c>
    </row>
    <row r="13" spans="1:6" ht="18" customHeight="1" x14ac:dyDescent="0.3">
      <c r="A13" s="16" t="s">
        <v>326</v>
      </c>
      <c r="B13" s="29"/>
      <c r="C13" s="29"/>
      <c r="D13" s="29"/>
      <c r="E13" s="29"/>
      <c r="F13" s="5"/>
    </row>
    <row r="14" spans="1:6" ht="18" customHeight="1" x14ac:dyDescent="0.3">
      <c r="A14" s="16" t="s">
        <v>325</v>
      </c>
      <c r="B14" s="29"/>
      <c r="C14" s="29"/>
      <c r="D14" s="29"/>
      <c r="E14" s="29"/>
      <c r="F14" s="5"/>
    </row>
    <row r="15" spans="1:6" ht="18" customHeight="1" x14ac:dyDescent="0.3">
      <c r="A15" s="16" t="s">
        <v>324</v>
      </c>
      <c r="B15" s="29"/>
      <c r="C15" s="29"/>
      <c r="D15" s="29"/>
      <c r="E15" s="29"/>
      <c r="F15" s="5"/>
    </row>
    <row r="16" spans="1:6" ht="18" customHeight="1" x14ac:dyDescent="0.3">
      <c r="A16" s="16" t="s">
        <v>323</v>
      </c>
      <c r="B16" s="29"/>
      <c r="C16" s="29"/>
      <c r="D16" s="29"/>
      <c r="E16" s="29"/>
      <c r="F16" s="5"/>
    </row>
    <row r="17" spans="1:6" ht="18" customHeight="1" x14ac:dyDescent="0.3">
      <c r="A17" s="13" t="s">
        <v>22</v>
      </c>
      <c r="B17" s="15">
        <f>+'Unallocated Detail'!B47</f>
        <v>477596806.73000002</v>
      </c>
      <c r="C17" s="15">
        <f>+'Unallocated Detail'!C47</f>
        <v>0</v>
      </c>
      <c r="D17" s="15">
        <f>+'Unallocated Detail'!D47</f>
        <v>0</v>
      </c>
      <c r="E17" s="15">
        <v>0</v>
      </c>
      <c r="F17" s="14">
        <f>SUM(B17:E17)</f>
        <v>477596806.73000002</v>
      </c>
    </row>
    <row r="18" spans="1:6" ht="18" customHeight="1" x14ac:dyDescent="0.3">
      <c r="A18" s="13" t="s">
        <v>21</v>
      </c>
      <c r="B18" s="102">
        <f>+'Unallocated Detail'!B56</f>
        <v>1261415365.3999999</v>
      </c>
      <c r="C18" s="102">
        <f>+'Unallocated Detail'!C56</f>
        <v>743879019.04999995</v>
      </c>
      <c r="D18" s="102">
        <f>+'Unallocated Detail'!D56</f>
        <v>0</v>
      </c>
      <c r="E18" s="45">
        <v>0</v>
      </c>
      <c r="F18" s="23">
        <f>SUM(B18:E18)</f>
        <v>2005294384.4499998</v>
      </c>
    </row>
    <row r="19" spans="1:6" ht="18" customHeight="1" x14ac:dyDescent="0.3">
      <c r="A19" s="13" t="s">
        <v>20</v>
      </c>
      <c r="B19" s="102">
        <f>+'Unallocated Detail'!B59</f>
        <v>169195646.44999999</v>
      </c>
      <c r="C19" s="102">
        <f>+'Unallocated Detail'!C59</f>
        <v>0</v>
      </c>
      <c r="D19" s="102">
        <f>+'Unallocated Detail'!D59</f>
        <v>0</v>
      </c>
      <c r="E19" s="45">
        <v>0</v>
      </c>
      <c r="F19" s="23">
        <f>SUM(B19:E19)</f>
        <v>169195646.44999999</v>
      </c>
    </row>
    <row r="20" spans="1:6" ht="18" customHeight="1" x14ac:dyDescent="0.3">
      <c r="A20" s="13" t="s">
        <v>19</v>
      </c>
      <c r="B20" s="27">
        <f>+'Unallocated Detail'!B62</f>
        <v>-76408126.980000004</v>
      </c>
      <c r="C20" s="47">
        <f>+'Unallocated Detail'!C62</f>
        <v>0</v>
      </c>
      <c r="D20" s="47">
        <f>+'Unallocated Detail'!D62</f>
        <v>0</v>
      </c>
      <c r="E20" s="26">
        <v>0</v>
      </c>
      <c r="F20" s="25">
        <f>SUM(B20:E20)</f>
        <v>-76408126.980000004</v>
      </c>
    </row>
    <row r="21" spans="1:6" ht="18" customHeight="1" x14ac:dyDescent="0.3">
      <c r="A21" s="13" t="s">
        <v>18</v>
      </c>
      <c r="B21" s="15">
        <f>SUM(B17:B20)</f>
        <v>1831799691.5999999</v>
      </c>
      <c r="C21" s="15">
        <f>SUM(C17:C20)</f>
        <v>743879019.04999995</v>
      </c>
      <c r="D21" s="15">
        <f>SUM(D17:D20)</f>
        <v>0</v>
      </c>
      <c r="E21" s="15">
        <f>SUM(E17:E20)</f>
        <v>0</v>
      </c>
      <c r="F21" s="14">
        <f>SUM(F17:F20)</f>
        <v>2575678710.6499996</v>
      </c>
    </row>
    <row r="22" spans="1:6" ht="18" customHeight="1" x14ac:dyDescent="0.3">
      <c r="A22" s="16" t="s">
        <v>322</v>
      </c>
      <c r="B22" s="29"/>
      <c r="C22" s="29"/>
      <c r="D22" s="29"/>
      <c r="E22" s="29"/>
      <c r="F22" s="5"/>
    </row>
    <row r="23" spans="1:6" ht="18" customHeight="1" x14ac:dyDescent="0.3">
      <c r="A23" s="13" t="s">
        <v>17</v>
      </c>
      <c r="B23" s="15">
        <f>+'Unallocated Detail'!B146</f>
        <v>121248581.83000003</v>
      </c>
      <c r="C23" s="15">
        <f>+'Unallocated Detail'!C146</f>
        <v>7374734.3999999994</v>
      </c>
      <c r="D23" s="15">
        <f>+'Unallocated Detail'!D146</f>
        <v>0</v>
      </c>
      <c r="E23" s="15">
        <v>0</v>
      </c>
      <c r="F23" s="14">
        <f t="shared" ref="F23:F36" si="0">SUM(B23:E23)</f>
        <v>128623316.23000003</v>
      </c>
    </row>
    <row r="24" spans="1:6" ht="18" customHeight="1" x14ac:dyDescent="0.3">
      <c r="A24" s="13" t="s">
        <v>16</v>
      </c>
      <c r="B24" s="46">
        <f>+'Unallocated Detail'!B176</f>
        <v>25547740.620000001</v>
      </c>
      <c r="C24" s="45">
        <f>+'Unallocated Detail'!C176</f>
        <v>0</v>
      </c>
      <c r="D24" s="45">
        <f>+'Unallocated Detail'!D176</f>
        <v>0</v>
      </c>
      <c r="E24" s="45">
        <v>0</v>
      </c>
      <c r="F24" s="23">
        <f t="shared" si="0"/>
        <v>25547740.620000001</v>
      </c>
    </row>
    <row r="25" spans="1:6" ht="18" customHeight="1" x14ac:dyDescent="0.3">
      <c r="A25" s="13" t="s">
        <v>15</v>
      </c>
      <c r="B25" s="46">
        <f>+'Unallocated Detail'!B214</f>
        <v>107092777.35999998</v>
      </c>
      <c r="C25" s="29">
        <f>+'Unallocated Detail'!C214</f>
        <v>65446666.439999998</v>
      </c>
      <c r="D25" s="29">
        <f>+'Unallocated Detail'!D214</f>
        <v>0</v>
      </c>
      <c r="E25" s="45">
        <v>0</v>
      </c>
      <c r="F25" s="23">
        <f t="shared" si="0"/>
        <v>172539443.79999998</v>
      </c>
    </row>
    <row r="26" spans="1:6" ht="18" customHeight="1" x14ac:dyDescent="0.3">
      <c r="A26" s="22" t="s">
        <v>14</v>
      </c>
      <c r="B26" s="46">
        <f>+'Unallocated Detail'!B221</f>
        <v>40803097.219999999</v>
      </c>
      <c r="C26" s="29">
        <f>+'Unallocated Detail'!C221</f>
        <v>14779633.68</v>
      </c>
      <c r="D26" s="29">
        <f>+'Unallocated Detail'!D221</f>
        <v>30786849.190000001</v>
      </c>
      <c r="E26" s="45">
        <v>0</v>
      </c>
      <c r="F26" s="23">
        <f t="shared" si="0"/>
        <v>86369580.090000004</v>
      </c>
    </row>
    <row r="27" spans="1:6" ht="18" customHeight="1" x14ac:dyDescent="0.3">
      <c r="A27" s="13" t="s">
        <v>13</v>
      </c>
      <c r="B27" s="46">
        <f>+'Unallocated Detail'!B230</f>
        <v>55403500.610000007</v>
      </c>
      <c r="C27" s="29">
        <f>+'Unallocated Detail'!C230</f>
        <v>3136600.8000000003</v>
      </c>
      <c r="D27" s="29">
        <f>+'Unallocated Detail'!D230</f>
        <v>3719535.52</v>
      </c>
      <c r="E27" s="45">
        <v>0</v>
      </c>
      <c r="F27" s="23">
        <f t="shared" si="0"/>
        <v>62259636.930000007</v>
      </c>
    </row>
    <row r="28" spans="1:6" ht="18" customHeight="1" x14ac:dyDescent="0.3">
      <c r="A28" s="13" t="s">
        <v>12</v>
      </c>
      <c r="B28" s="46">
        <f>+'Unallocated Detail'!B233</f>
        <v>100464302.37</v>
      </c>
      <c r="C28" s="29">
        <f>+'Unallocated Detail'!C233</f>
        <v>22918614.809999999</v>
      </c>
      <c r="D28" s="29">
        <f>+'Unallocated Detail'!D233</f>
        <v>0</v>
      </c>
      <c r="E28" s="45">
        <v>0</v>
      </c>
      <c r="F28" s="23">
        <f t="shared" si="0"/>
        <v>123382917.18000001</v>
      </c>
    </row>
    <row r="29" spans="1:6" ht="18" customHeight="1" x14ac:dyDescent="0.3">
      <c r="A29" s="22" t="s">
        <v>11</v>
      </c>
      <c r="B29" s="46">
        <f>+'Unallocated Detail'!B248</f>
        <v>65682360.75</v>
      </c>
      <c r="C29" s="29">
        <f>+'Unallocated Detail'!C248</f>
        <v>20853740.099999998</v>
      </c>
      <c r="D29" s="29">
        <f>+'Unallocated Detail'!D248</f>
        <v>160611318.76000002</v>
      </c>
      <c r="E29" s="45">
        <v>0</v>
      </c>
      <c r="F29" s="23">
        <f t="shared" si="0"/>
        <v>247147419.61000001</v>
      </c>
    </row>
    <row r="30" spans="1:6" ht="18" customHeight="1" x14ac:dyDescent="0.3">
      <c r="A30" s="13" t="s">
        <v>10</v>
      </c>
      <c r="B30" s="46">
        <f>+'Unallocated Detail'!B255</f>
        <v>373888329.00999999</v>
      </c>
      <c r="C30" s="29">
        <f>+'Unallocated Detail'!C255</f>
        <v>161414350.79000002</v>
      </c>
      <c r="D30" s="29">
        <f>+'Unallocated Detail'!D255</f>
        <v>28521587.859999999</v>
      </c>
      <c r="E30" s="45">
        <v>0</v>
      </c>
      <c r="F30" s="23">
        <f t="shared" si="0"/>
        <v>563824267.65999997</v>
      </c>
    </row>
    <row r="31" spans="1:6" ht="18" customHeight="1" x14ac:dyDescent="0.3">
      <c r="A31" s="13" t="s">
        <v>9</v>
      </c>
      <c r="B31" s="46">
        <f>+'Unallocated Detail'!B260</f>
        <v>27969195.060000002</v>
      </c>
      <c r="C31" s="29">
        <f>+'Unallocated Detail'!C260</f>
        <v>3998449.37</v>
      </c>
      <c r="D31" s="29">
        <f>+'Unallocated Detail'!D260</f>
        <v>70125336.609999999</v>
      </c>
      <c r="E31" s="45">
        <v>0</v>
      </c>
      <c r="F31" s="23">
        <f t="shared" si="0"/>
        <v>102092981.04000001</v>
      </c>
    </row>
    <row r="32" spans="1:6" ht="18" customHeight="1" x14ac:dyDescent="0.3">
      <c r="A32" s="13" t="s">
        <v>8</v>
      </c>
      <c r="B32" s="46">
        <f>+'Unallocated Detail'!B263</f>
        <v>30812132</v>
      </c>
      <c r="C32" s="45">
        <f>+'Unallocated Detail'!C263</f>
        <v>0</v>
      </c>
      <c r="D32" s="45">
        <f>+'Unallocated Detail'!D263</f>
        <v>0</v>
      </c>
      <c r="E32" s="45">
        <v>0</v>
      </c>
      <c r="F32" s="23">
        <f t="shared" si="0"/>
        <v>30812132</v>
      </c>
    </row>
    <row r="33" spans="1:6" ht="18" customHeight="1" x14ac:dyDescent="0.3">
      <c r="A33" s="22" t="s">
        <v>7</v>
      </c>
      <c r="B33" s="46">
        <f>+'Unallocated Detail'!B271</f>
        <v>-36715804.159999996</v>
      </c>
      <c r="C33" s="29">
        <f>+'Unallocated Detail'!C271</f>
        <v>-26546342.900000013</v>
      </c>
      <c r="D33" s="29">
        <f>+'Unallocated Detail'!D271</f>
        <v>-2601843</v>
      </c>
      <c r="E33" s="45">
        <v>0</v>
      </c>
      <c r="F33" s="23">
        <f t="shared" si="0"/>
        <v>-65863990.06000001</v>
      </c>
    </row>
    <row r="34" spans="1:6" ht="18" customHeight="1" x14ac:dyDescent="0.3">
      <c r="A34" s="13" t="s">
        <v>686</v>
      </c>
      <c r="B34" s="46">
        <f>+'Unallocated Detail'!B276</f>
        <v>261874104.69999999</v>
      </c>
      <c r="C34" s="29">
        <f>+'Unallocated Detail'!C276</f>
        <v>135669158.94</v>
      </c>
      <c r="D34" s="29">
        <f>+'Unallocated Detail'!D276</f>
        <v>8615818.5399999991</v>
      </c>
      <c r="E34" s="45">
        <v>0</v>
      </c>
      <c r="F34" s="23">
        <f t="shared" si="0"/>
        <v>406159082.18000001</v>
      </c>
    </row>
    <row r="35" spans="1:6" ht="18" customHeight="1" x14ac:dyDescent="0.3">
      <c r="A35" s="13" t="s">
        <v>687</v>
      </c>
      <c r="B35" s="46">
        <f>+'Unallocated Detail'!B281</f>
        <v>140240072.01000002</v>
      </c>
      <c r="C35" s="45">
        <f>+'Unallocated Detail'!C281</f>
        <v>50447344.579999998</v>
      </c>
      <c r="D35" s="45">
        <f>+'Unallocated Detail'!D281</f>
        <v>0</v>
      </c>
      <c r="E35" s="45">
        <v>0</v>
      </c>
      <c r="F35" s="23">
        <f t="shared" si="0"/>
        <v>190687416.59000003</v>
      </c>
    </row>
    <row r="36" spans="1:6" ht="18" customHeight="1" x14ac:dyDescent="0.3">
      <c r="A36" s="13" t="s">
        <v>688</v>
      </c>
      <c r="B36" s="27">
        <f>+'Unallocated Detail'!B286</f>
        <v>-83237818.689999998</v>
      </c>
      <c r="C36" s="47">
        <f>+'Unallocated Detail'!C286</f>
        <v>-13099704.73999998</v>
      </c>
      <c r="D36" s="47">
        <f>+'Unallocated Detail'!D286</f>
        <v>0</v>
      </c>
      <c r="E36" s="26">
        <v>0</v>
      </c>
      <c r="F36" s="25">
        <f t="shared" si="0"/>
        <v>-96337523.429999977</v>
      </c>
    </row>
    <row r="37" spans="1:6" ht="18" customHeight="1" x14ac:dyDescent="0.3">
      <c r="A37" s="16" t="s">
        <v>689</v>
      </c>
      <c r="B37" s="15">
        <f>SUM(B21:B36)</f>
        <v>3062872262.29</v>
      </c>
      <c r="C37" s="15">
        <f>SUM(C21:C36)</f>
        <v>1190272265.3199997</v>
      </c>
      <c r="D37" s="15">
        <f>SUM(D21:D36)</f>
        <v>299778603.48000008</v>
      </c>
      <c r="E37" s="15">
        <f>SUM(E21:E36)</f>
        <v>0</v>
      </c>
      <c r="F37" s="14">
        <f>SUM(F21:F36)</f>
        <v>4552923131.0899992</v>
      </c>
    </row>
    <row r="38" spans="1:6" ht="12" customHeight="1" x14ac:dyDescent="0.3">
      <c r="A38" s="13"/>
      <c r="B38" s="29"/>
      <c r="C38" s="29"/>
      <c r="D38" s="29"/>
      <c r="E38" s="29"/>
      <c r="F38" s="5"/>
    </row>
    <row r="39" spans="1:6" ht="18" customHeight="1" x14ac:dyDescent="0.3">
      <c r="A39" s="10" t="s">
        <v>6</v>
      </c>
      <c r="B39" s="15">
        <f>B12-B37</f>
        <v>528712041.53000069</v>
      </c>
      <c r="C39" s="15">
        <f>C12-C37</f>
        <v>285193294.02000022</v>
      </c>
      <c r="D39" s="15">
        <f>D12-D37</f>
        <v>-299778603.48000008</v>
      </c>
      <c r="E39" s="15">
        <f>E12-E37</f>
        <v>0</v>
      </c>
      <c r="F39" s="123">
        <f>F12-F37</f>
        <v>514126732.07000065</v>
      </c>
    </row>
    <row r="40" spans="1:6" ht="13.5" customHeight="1" x14ac:dyDescent="0.3">
      <c r="A40" s="13"/>
      <c r="B40" s="29"/>
      <c r="C40" s="29"/>
      <c r="D40" s="29"/>
      <c r="E40" s="29"/>
      <c r="F40" s="5"/>
    </row>
    <row r="41" spans="1:6" ht="18" customHeight="1" x14ac:dyDescent="0.3">
      <c r="A41" s="10" t="s">
        <v>5</v>
      </c>
      <c r="B41" s="29"/>
      <c r="C41" s="29"/>
      <c r="D41" s="29"/>
      <c r="E41" s="29"/>
      <c r="F41" s="5"/>
    </row>
    <row r="42" spans="1:6" ht="18" customHeight="1" x14ac:dyDescent="0.3">
      <c r="A42" s="22" t="s">
        <v>685</v>
      </c>
      <c r="B42" s="15">
        <f>+'Unallocated Detail'!B294</f>
        <v>-7673.7700000032783</v>
      </c>
      <c r="C42" s="15">
        <f>+'Unallocated Detail'!C294</f>
        <v>0</v>
      </c>
      <c r="D42" s="15">
        <f>+'Unallocated Detail'!D294</f>
        <v>0</v>
      </c>
      <c r="E42" s="15">
        <v>0</v>
      </c>
      <c r="F42" s="14">
        <f>SUM(B42:E42)</f>
        <v>-7673.7700000032783</v>
      </c>
    </row>
    <row r="43" spans="1:6" ht="18" customHeight="1" x14ac:dyDescent="0.3">
      <c r="A43" s="13" t="s">
        <v>4</v>
      </c>
      <c r="B43" s="46">
        <v>0</v>
      </c>
      <c r="C43" s="102">
        <v>0</v>
      </c>
      <c r="D43" s="102">
        <v>0</v>
      </c>
      <c r="E43" s="102">
        <f>+'Unallocated Detail'!I320</f>
        <v>-54711221.19000002</v>
      </c>
      <c r="F43" s="69">
        <f>SUM(B43:E43)</f>
        <v>-54711221.19000002</v>
      </c>
    </row>
    <row r="44" spans="1:6" ht="18" customHeight="1" x14ac:dyDescent="0.3">
      <c r="A44" s="44" t="s">
        <v>3</v>
      </c>
      <c r="B44" s="46">
        <v>0</v>
      </c>
      <c r="C44" s="45">
        <v>0</v>
      </c>
      <c r="D44" s="45">
        <v>0</v>
      </c>
      <c r="E44" s="45">
        <f>+'Unallocated Detail'!I331</f>
        <v>249445055.55999997</v>
      </c>
      <c r="F44" s="23">
        <f>SUM(B44:E44)</f>
        <v>249445055.55999997</v>
      </c>
    </row>
    <row r="45" spans="1:6" ht="18" customHeight="1" x14ac:dyDescent="0.3">
      <c r="A45" s="44" t="s">
        <v>2</v>
      </c>
      <c r="B45" s="27">
        <v>0</v>
      </c>
      <c r="C45" s="26">
        <v>0</v>
      </c>
      <c r="D45" s="26">
        <v>0</v>
      </c>
      <c r="E45" s="26">
        <f>+'Unallocated Detail'!I335</f>
        <v>0</v>
      </c>
      <c r="F45" s="25">
        <v>0</v>
      </c>
    </row>
    <row r="46" spans="1:6" ht="18" customHeight="1" x14ac:dyDescent="0.3">
      <c r="A46" s="10" t="s">
        <v>1</v>
      </c>
      <c r="B46" s="15">
        <f>SUM(B42:B45)</f>
        <v>-7673.7700000032783</v>
      </c>
      <c r="C46" s="15">
        <f t="shared" ref="C46:F46" si="1">SUM(C42:C45)</f>
        <v>0</v>
      </c>
      <c r="D46" s="15">
        <f t="shared" si="1"/>
        <v>0</v>
      </c>
      <c r="E46" s="15">
        <f t="shared" si="1"/>
        <v>194733834.36999995</v>
      </c>
      <c r="F46" s="15">
        <f t="shared" si="1"/>
        <v>194726160.59999996</v>
      </c>
    </row>
    <row r="47" spans="1:6" ht="18" customHeight="1" x14ac:dyDescent="0.3">
      <c r="A47" s="13"/>
      <c r="B47" s="29"/>
      <c r="C47" s="29"/>
      <c r="D47" s="29"/>
      <c r="E47" s="29"/>
      <c r="F47" s="5"/>
    </row>
    <row r="48" spans="1:6" ht="18" customHeight="1" x14ac:dyDescent="0.55000000000000004">
      <c r="A48" s="43" t="s">
        <v>0</v>
      </c>
      <c r="B48" s="42">
        <f>B39-B46</f>
        <v>528719715.30000067</v>
      </c>
      <c r="C48" s="42">
        <f>C39-C46</f>
        <v>285193294.02000022</v>
      </c>
      <c r="D48" s="42">
        <f>D39-D46</f>
        <v>-299778603.48000008</v>
      </c>
      <c r="E48" s="42">
        <f>E39-E46</f>
        <v>-194733834.36999995</v>
      </c>
      <c r="F48" s="41">
        <f>F39-F46</f>
        <v>319400571.47000068</v>
      </c>
    </row>
    <row r="49" spans="1:6" x14ac:dyDescent="0.3">
      <c r="A49" s="40"/>
      <c r="B49" s="39"/>
      <c r="C49" s="39"/>
      <c r="D49" s="39"/>
      <c r="E49" s="39"/>
      <c r="F49" s="38"/>
    </row>
    <row r="50" spans="1:6" ht="18" customHeight="1" x14ac:dyDescent="0.3"/>
    <row r="51" spans="1:6" ht="18" customHeight="1" x14ac:dyDescent="0.3"/>
    <row r="52" spans="1:6" ht="18" customHeight="1" x14ac:dyDescent="0.3"/>
    <row r="53" spans="1:6" ht="18" customHeight="1" x14ac:dyDescent="0.3"/>
    <row r="54" spans="1:6" ht="18" customHeight="1" x14ac:dyDescent="0.3"/>
    <row r="55" spans="1:6" ht="18" customHeight="1" x14ac:dyDescent="0.3"/>
    <row r="56" spans="1:6" ht="18" customHeight="1" x14ac:dyDescent="0.3"/>
    <row r="57" spans="1:6" ht="18" customHeight="1" x14ac:dyDescent="0.3"/>
    <row r="58" spans="1:6" ht="18" customHeight="1" x14ac:dyDescent="0.3"/>
    <row r="59" spans="1:6" ht="18" customHeight="1" x14ac:dyDescent="0.3"/>
    <row r="60" spans="1:6" ht="18" customHeight="1" x14ac:dyDescent="0.3">
      <c r="B60" s="3"/>
      <c r="C60" s="3"/>
      <c r="D60" s="3"/>
      <c r="E60" s="3"/>
      <c r="F60" s="3"/>
    </row>
    <row r="61" spans="1:6" ht="18" customHeight="1" x14ac:dyDescent="0.3">
      <c r="B61" s="3"/>
      <c r="C61" s="3"/>
      <c r="D61" s="3"/>
      <c r="E61" s="3"/>
      <c r="F61" s="3"/>
    </row>
    <row r="62" spans="1:6" ht="18" customHeight="1" x14ac:dyDescent="0.3">
      <c r="B62" s="3"/>
      <c r="C62" s="3"/>
      <c r="D62" s="3"/>
      <c r="E62" s="3"/>
      <c r="F62" s="3"/>
    </row>
    <row r="63" spans="1:6" ht="18" customHeight="1" x14ac:dyDescent="0.3">
      <c r="B63" s="3"/>
      <c r="C63" s="3"/>
      <c r="D63" s="3"/>
      <c r="E63" s="3"/>
      <c r="F63" s="3"/>
    </row>
    <row r="64" spans="1:6" ht="18" customHeight="1" x14ac:dyDescent="0.3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7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1" sqref="J1:K1048576"/>
    </sheetView>
  </sheetViews>
  <sheetFormatPr defaultColWidth="8.6640625" defaultRowHeight="13.2" x14ac:dyDescent="0.25"/>
  <cols>
    <col min="1" max="1" width="5.44140625" style="59" customWidth="1"/>
    <col min="2" max="2" width="55.6640625" style="59" customWidth="1"/>
    <col min="3" max="3" width="17.33203125" style="59" customWidth="1"/>
    <col min="4" max="4" width="21.6640625" style="59" customWidth="1"/>
    <col min="5" max="5" width="17.33203125" style="59" customWidth="1"/>
    <col min="6" max="7" width="13.6640625" style="59" customWidth="1"/>
    <col min="8" max="8" width="16.33203125" style="59" customWidth="1"/>
    <col min="9" max="9" width="8.6640625" style="59" customWidth="1"/>
    <col min="10" max="16384" width="8.6640625" style="59"/>
  </cols>
  <sheetData>
    <row r="1" spans="1:8" ht="16.2" customHeight="1" x14ac:dyDescent="0.25">
      <c r="A1" s="60"/>
      <c r="B1" s="60" t="s">
        <v>330</v>
      </c>
      <c r="C1" s="60"/>
      <c r="D1" s="60"/>
      <c r="E1" s="60"/>
      <c r="F1" s="60"/>
      <c r="G1" s="60"/>
      <c r="H1" s="60"/>
    </row>
    <row r="2" spans="1:8" ht="16.2" customHeight="1" x14ac:dyDescent="0.25">
      <c r="A2" s="60"/>
      <c r="B2" s="60" t="s">
        <v>340</v>
      </c>
      <c r="C2" s="60"/>
      <c r="D2" s="60"/>
      <c r="E2" s="60"/>
      <c r="F2" s="60"/>
      <c r="G2" s="60"/>
      <c r="H2" s="60"/>
    </row>
    <row r="3" spans="1:8" ht="16.2" customHeight="1" x14ac:dyDescent="0.25">
      <c r="B3" s="60" t="str">
        <f>Allocated!A3</f>
        <v>FOR THE 12 MONTHS ENDED SEPTEMBER 2023</v>
      </c>
      <c r="C3" s="60"/>
      <c r="D3" s="60"/>
      <c r="E3" s="60"/>
      <c r="F3" s="60"/>
      <c r="G3" s="60"/>
      <c r="H3" s="60"/>
    </row>
    <row r="4" spans="1:8" ht="15" customHeight="1" x14ac:dyDescent="0.25">
      <c r="A4" s="122"/>
      <c r="B4" s="122"/>
      <c r="C4" s="122"/>
      <c r="D4" s="122"/>
      <c r="E4" s="122"/>
      <c r="F4" s="122"/>
      <c r="G4" s="122"/>
      <c r="H4" s="122"/>
    </row>
    <row r="5" spans="1:8" ht="16.2" customHeight="1" x14ac:dyDescent="0.25">
      <c r="A5" s="122"/>
      <c r="B5" s="122" t="str">
        <f>Allocated!A6</f>
        <v>(JAN - SEP 2023 Spread is based on allocation factors developed for the 12 ME 12/31/2022 CBR)</v>
      </c>
      <c r="C5" s="122"/>
      <c r="D5" s="122"/>
      <c r="E5" s="122"/>
      <c r="F5" s="122"/>
      <c r="G5" s="122"/>
      <c r="H5" s="122"/>
    </row>
    <row r="6" spans="1:8" ht="10.5" customHeight="1" x14ac:dyDescent="0.25"/>
    <row r="7" spans="1:8" ht="52.8" x14ac:dyDescent="0.25">
      <c r="A7" s="61"/>
      <c r="B7" s="62" t="s">
        <v>341</v>
      </c>
      <c r="C7" s="63" t="s">
        <v>342</v>
      </c>
      <c r="D7" s="63" t="s">
        <v>343</v>
      </c>
      <c r="E7" s="64" t="s">
        <v>653</v>
      </c>
      <c r="F7" s="126" t="s">
        <v>654</v>
      </c>
      <c r="G7" s="126" t="s">
        <v>655</v>
      </c>
      <c r="H7" s="63" t="s">
        <v>31</v>
      </c>
    </row>
    <row r="8" spans="1:8" ht="16.2" customHeight="1" x14ac:dyDescent="0.25">
      <c r="A8" s="88" t="s">
        <v>14</v>
      </c>
      <c r="B8" s="65"/>
      <c r="C8" s="66"/>
      <c r="D8" s="66"/>
      <c r="E8" s="67"/>
      <c r="F8" s="68"/>
      <c r="G8" s="68"/>
      <c r="H8" s="69"/>
    </row>
    <row r="9" spans="1:8" ht="16.2" customHeight="1" x14ac:dyDescent="0.25">
      <c r="A9" s="88"/>
      <c r="B9" s="70" t="s">
        <v>344</v>
      </c>
      <c r="C9" s="71">
        <f>+'Unallocated Detail'!E216</f>
        <v>153587.60999999999</v>
      </c>
      <c r="D9" s="71">
        <f>+'Unallocated Detail'!F216</f>
        <v>110360.96000000001</v>
      </c>
      <c r="E9" s="74">
        <v>1</v>
      </c>
      <c r="F9" s="72">
        <f>VLOOKUP($E9,$B$69:$G$74,5,FALSE)</f>
        <v>0.58189999999999997</v>
      </c>
      <c r="G9" s="72">
        <f>VLOOKUP($E9,$B$69:$G$74,6,FALSE)</f>
        <v>0.41810000000000003</v>
      </c>
      <c r="H9" s="73">
        <f>C9+D9</f>
        <v>263948.57</v>
      </c>
    </row>
    <row r="10" spans="1:8" ht="16.2" customHeight="1" x14ac:dyDescent="0.25">
      <c r="A10" s="88" t="s">
        <v>345</v>
      </c>
      <c r="B10" s="70" t="s">
        <v>346</v>
      </c>
      <c r="C10" s="85">
        <f>+'Unallocated Detail'!E217</f>
        <v>1542932.34</v>
      </c>
      <c r="D10" s="85">
        <f>+'Unallocated Detail'!F217</f>
        <v>917988.45</v>
      </c>
      <c r="E10" s="74">
        <v>2</v>
      </c>
      <c r="F10" s="72">
        <f>VLOOKUP($E10,$B$69:$G$74,5,FALSE)</f>
        <v>0.627</v>
      </c>
      <c r="G10" s="72">
        <f>VLOOKUP($E10,$B$69:$G$74,6,FALSE)</f>
        <v>0.373</v>
      </c>
      <c r="H10" s="87">
        <f>C10+D10</f>
        <v>2460920.79</v>
      </c>
    </row>
    <row r="11" spans="1:8" ht="16.2" customHeight="1" x14ac:dyDescent="0.25">
      <c r="A11" s="88" t="s">
        <v>345</v>
      </c>
      <c r="B11" s="70" t="s">
        <v>347</v>
      </c>
      <c r="C11" s="85">
        <f>+'Unallocated Detail'!E218</f>
        <v>16316715.300000001</v>
      </c>
      <c r="D11" s="85">
        <f>+'Unallocated Detail'!F218</f>
        <v>11724049.359999999</v>
      </c>
      <c r="E11" s="74">
        <v>1</v>
      </c>
      <c r="F11" s="72">
        <f>VLOOKUP($E11,$B$69:$G$74,5,FALSE)</f>
        <v>0.58189999999999997</v>
      </c>
      <c r="G11" s="72">
        <f>VLOOKUP($E11,$B$69:$G$74,6,FALSE)</f>
        <v>0.41810000000000003</v>
      </c>
      <c r="H11" s="87">
        <f>C11+D11</f>
        <v>28040764.66</v>
      </c>
    </row>
    <row r="12" spans="1:8" ht="16.2" customHeight="1" x14ac:dyDescent="0.25">
      <c r="A12" s="88" t="s">
        <v>345</v>
      </c>
      <c r="B12" s="120" t="s">
        <v>652</v>
      </c>
      <c r="C12" s="85">
        <f>+'Unallocated Detail'!E219</f>
        <v>13952.08</v>
      </c>
      <c r="D12" s="85">
        <f>+'Unallocated Detail'!F219</f>
        <v>7263.09</v>
      </c>
      <c r="E12" s="74">
        <v>4</v>
      </c>
      <c r="F12" s="72">
        <f>VLOOKUP($E12,$B$69:$G$74,5,FALSE)</f>
        <v>0.65659999999999996</v>
      </c>
      <c r="G12" s="72">
        <f>VLOOKUP($E12,$B$69:$G$74,6,FALSE)</f>
        <v>0.34339999999999998</v>
      </c>
      <c r="H12" s="87">
        <f>C12+D12</f>
        <v>21215.17</v>
      </c>
    </row>
    <row r="13" spans="1:8" ht="16.2" customHeight="1" x14ac:dyDescent="0.25">
      <c r="A13" s="88" t="s">
        <v>345</v>
      </c>
      <c r="B13" s="70" t="s">
        <v>348</v>
      </c>
      <c r="C13" s="75">
        <f>+'Unallocated Detail'!E220</f>
        <v>0</v>
      </c>
      <c r="D13" s="75">
        <f>+'Unallocated Detail'!F220</f>
        <v>0</v>
      </c>
      <c r="E13" s="83">
        <v>1</v>
      </c>
      <c r="F13" s="76">
        <f>VLOOKUP($E13,$B$69:$G$74,5,FALSE)</f>
        <v>0.58189999999999997</v>
      </c>
      <c r="G13" s="76">
        <f>VLOOKUP($E13,$B$69:$G$74,6,FALSE)</f>
        <v>0.41810000000000003</v>
      </c>
      <c r="H13" s="75">
        <f>C13+D13</f>
        <v>0</v>
      </c>
    </row>
    <row r="14" spans="1:8" ht="16.2" customHeight="1" x14ac:dyDescent="0.25">
      <c r="A14" s="88" t="s">
        <v>345</v>
      </c>
      <c r="B14" s="65" t="s">
        <v>349</v>
      </c>
      <c r="C14" s="85">
        <f>SUM(C9:C13)</f>
        <v>18027187.329999998</v>
      </c>
      <c r="D14" s="85">
        <f>SUM(D9:D13)</f>
        <v>12759661.859999999</v>
      </c>
      <c r="E14" s="74"/>
      <c r="F14" s="77"/>
      <c r="G14" s="78"/>
      <c r="H14" s="87">
        <f>SUM(H9:H13)</f>
        <v>30786849.190000001</v>
      </c>
    </row>
    <row r="15" spans="1:8" ht="16.2" customHeight="1" x14ac:dyDescent="0.25">
      <c r="A15" s="88" t="s">
        <v>13</v>
      </c>
      <c r="B15" s="65"/>
      <c r="C15" s="85"/>
      <c r="D15" s="85"/>
      <c r="E15" s="74"/>
      <c r="F15" s="78"/>
      <c r="G15" s="78"/>
      <c r="H15" s="87"/>
    </row>
    <row r="16" spans="1:8" ht="16.2" customHeight="1" x14ac:dyDescent="0.25">
      <c r="A16" s="88"/>
      <c r="B16" s="70" t="s">
        <v>350</v>
      </c>
      <c r="C16" s="85">
        <f>+'Unallocated Detail'!E223</f>
        <v>493348.29</v>
      </c>
      <c r="D16" s="85">
        <f>+'Unallocated Detail'!F223</f>
        <v>377721.21</v>
      </c>
      <c r="E16" s="74">
        <v>1</v>
      </c>
      <c r="F16" s="72">
        <f t="shared" ref="F16:F22" si="0">VLOOKUP($E16,$B$69:$G$74,5,FALSE)</f>
        <v>0.58189999999999997</v>
      </c>
      <c r="G16" s="72">
        <f t="shared" ref="G16:G22" si="1">VLOOKUP($E16,$B$69:$G$74,6,FALSE)</f>
        <v>0.41810000000000003</v>
      </c>
      <c r="H16" s="87">
        <f t="shared" ref="H16:H22" si="2">C16+D16</f>
        <v>871069.5</v>
      </c>
    </row>
    <row r="17" spans="1:8" ht="16.2" customHeight="1" x14ac:dyDescent="0.25">
      <c r="A17" s="88" t="s">
        <v>345</v>
      </c>
      <c r="B17" s="70" t="s">
        <v>351</v>
      </c>
      <c r="C17" s="85">
        <f>+'Unallocated Detail'!E224</f>
        <v>1779633.72</v>
      </c>
      <c r="D17" s="85">
        <f>+'Unallocated Detail'!F224</f>
        <v>1278794.72</v>
      </c>
      <c r="E17" s="74">
        <v>1</v>
      </c>
      <c r="F17" s="72">
        <f t="shared" si="0"/>
        <v>0.58189999999999997</v>
      </c>
      <c r="G17" s="72">
        <f t="shared" si="1"/>
        <v>0.41810000000000003</v>
      </c>
      <c r="H17" s="87">
        <f t="shared" si="2"/>
        <v>3058428.44</v>
      </c>
    </row>
    <row r="18" spans="1:8" ht="16.2" customHeight="1" x14ac:dyDescent="0.25">
      <c r="A18" s="88" t="s">
        <v>345</v>
      </c>
      <c r="B18" s="70" t="s">
        <v>352</v>
      </c>
      <c r="C18" s="85">
        <f>+'Unallocated Detail'!E225</f>
        <v>165.64</v>
      </c>
      <c r="D18" s="85">
        <f>+'Unallocated Detail'!F225</f>
        <v>119.01</v>
      </c>
      <c r="E18" s="74">
        <v>1</v>
      </c>
      <c r="F18" s="72">
        <f t="shared" si="0"/>
        <v>0.58189999999999997</v>
      </c>
      <c r="G18" s="72">
        <f t="shared" si="1"/>
        <v>0.41810000000000003</v>
      </c>
      <c r="H18" s="87">
        <f t="shared" si="2"/>
        <v>284.64999999999998</v>
      </c>
    </row>
    <row r="19" spans="1:8" ht="16.2" customHeight="1" x14ac:dyDescent="0.25">
      <c r="A19" s="88"/>
      <c r="B19" s="70" t="s">
        <v>353</v>
      </c>
      <c r="C19" s="85">
        <f>+'Unallocated Detail'!E226</f>
        <v>0</v>
      </c>
      <c r="D19" s="85">
        <f>+'Unallocated Detail'!F226</f>
        <v>0</v>
      </c>
      <c r="E19" s="74">
        <v>1</v>
      </c>
      <c r="F19" s="72">
        <f t="shared" si="0"/>
        <v>0.58189999999999997</v>
      </c>
      <c r="G19" s="72">
        <f t="shared" si="1"/>
        <v>0.41810000000000003</v>
      </c>
      <c r="H19" s="87">
        <f t="shared" si="2"/>
        <v>0</v>
      </c>
    </row>
    <row r="20" spans="1:8" ht="16.2" customHeight="1" x14ac:dyDescent="0.25">
      <c r="A20" s="88" t="s">
        <v>345</v>
      </c>
      <c r="B20" s="70" t="s">
        <v>354</v>
      </c>
      <c r="C20" s="85">
        <f>+'Unallocated Detail'!E227</f>
        <v>-122337.63</v>
      </c>
      <c r="D20" s="85">
        <f>+'Unallocated Detail'!F227</f>
        <v>-87909.440000000002</v>
      </c>
      <c r="E20" s="74">
        <v>1</v>
      </c>
      <c r="F20" s="72">
        <f t="shared" si="0"/>
        <v>0.58189999999999997</v>
      </c>
      <c r="G20" s="72">
        <f t="shared" si="1"/>
        <v>0.41810000000000003</v>
      </c>
      <c r="H20" s="87">
        <f t="shared" si="2"/>
        <v>-210247.07</v>
      </c>
    </row>
    <row r="21" spans="1:8" ht="16.2" customHeight="1" x14ac:dyDescent="0.25">
      <c r="A21" s="88"/>
      <c r="B21" s="70" t="s">
        <v>355</v>
      </c>
      <c r="C21" s="85">
        <f>+'Unallocated Detail'!E228</f>
        <v>0</v>
      </c>
      <c r="D21" s="85">
        <f>+'Unallocated Detail'!F228</f>
        <v>0</v>
      </c>
      <c r="E21" s="74">
        <v>1</v>
      </c>
      <c r="F21" s="72">
        <f t="shared" si="0"/>
        <v>0.58189999999999997</v>
      </c>
      <c r="G21" s="72">
        <f t="shared" si="1"/>
        <v>0.41810000000000003</v>
      </c>
      <c r="H21" s="87">
        <f t="shared" si="2"/>
        <v>0</v>
      </c>
    </row>
    <row r="22" spans="1:8" ht="16.2" customHeight="1" x14ac:dyDescent="0.25">
      <c r="A22" s="88"/>
      <c r="B22" s="70" t="s">
        <v>356</v>
      </c>
      <c r="C22" s="75">
        <f>+'Unallocated Detail'!E229</f>
        <v>0</v>
      </c>
      <c r="D22" s="75">
        <f>+'Unallocated Detail'!F229</f>
        <v>0</v>
      </c>
      <c r="E22" s="83">
        <v>1</v>
      </c>
      <c r="F22" s="76">
        <f t="shared" si="0"/>
        <v>0.58189999999999997</v>
      </c>
      <c r="G22" s="76">
        <f t="shared" si="1"/>
        <v>0.41810000000000003</v>
      </c>
      <c r="H22" s="75">
        <f t="shared" si="2"/>
        <v>0</v>
      </c>
    </row>
    <row r="23" spans="1:8" ht="16.2" customHeight="1" x14ac:dyDescent="0.25">
      <c r="A23" s="88" t="s">
        <v>345</v>
      </c>
      <c r="B23" s="65" t="s">
        <v>349</v>
      </c>
      <c r="C23" s="85">
        <f>SUM(C16:C22)</f>
        <v>2150810.02</v>
      </c>
      <c r="D23" s="85">
        <f>SUM(D16:D22)</f>
        <v>1568725.5</v>
      </c>
      <c r="E23" s="74"/>
      <c r="F23" s="77"/>
      <c r="G23" s="78"/>
      <c r="H23" s="87">
        <f>SUM(H16:H22)</f>
        <v>3719535.52</v>
      </c>
    </row>
    <row r="24" spans="1:8" ht="16.2" customHeight="1" x14ac:dyDescent="0.25">
      <c r="A24" s="88" t="s">
        <v>11</v>
      </c>
      <c r="B24" s="65"/>
      <c r="C24" s="85"/>
      <c r="D24" s="85"/>
      <c r="E24" s="74"/>
      <c r="F24" s="78"/>
      <c r="G24" s="78"/>
      <c r="H24" s="87"/>
    </row>
    <row r="25" spans="1:8" ht="16.2" customHeight="1" x14ac:dyDescent="0.25">
      <c r="A25" s="88"/>
      <c r="B25" s="70" t="s">
        <v>357</v>
      </c>
      <c r="C25" s="85">
        <f>+'Unallocated Detail'!E235</f>
        <v>64255632.439999998</v>
      </c>
      <c r="D25" s="85">
        <f>+'Unallocated Detail'!F235</f>
        <v>33495530.949999999</v>
      </c>
      <c r="E25" s="74">
        <v>4</v>
      </c>
      <c r="F25" s="72">
        <f t="shared" ref="F25:F37" si="3">VLOOKUP($E25,$B$69:$G$74,5,FALSE)</f>
        <v>0.65659999999999996</v>
      </c>
      <c r="G25" s="72">
        <f t="shared" ref="G25:G37" si="4">VLOOKUP($E25,$B$69:$G$74,6,FALSE)</f>
        <v>0.34339999999999998</v>
      </c>
      <c r="H25" s="87">
        <f t="shared" ref="H25:H37" si="5">C25+D25</f>
        <v>97751163.390000001</v>
      </c>
    </row>
    <row r="26" spans="1:8" ht="16.2" customHeight="1" x14ac:dyDescent="0.25">
      <c r="A26" s="88"/>
      <c r="B26" s="70" t="s">
        <v>358</v>
      </c>
      <c r="C26" s="85">
        <f>+'Unallocated Detail'!E236</f>
        <v>7051707.2300000004</v>
      </c>
      <c r="D26" s="85">
        <f>+'Unallocated Detail'!F236</f>
        <v>3671967.01</v>
      </c>
      <c r="E26" s="74">
        <v>4</v>
      </c>
      <c r="F26" s="72">
        <f t="shared" si="3"/>
        <v>0.65659999999999996</v>
      </c>
      <c r="G26" s="72">
        <f t="shared" si="4"/>
        <v>0.34339999999999998</v>
      </c>
      <c r="H26" s="87">
        <f t="shared" si="5"/>
        <v>10723674.24</v>
      </c>
    </row>
    <row r="27" spans="1:8" ht="16.2" customHeight="1" x14ac:dyDescent="0.25">
      <c r="A27" s="88" t="s">
        <v>345</v>
      </c>
      <c r="B27" s="70" t="s">
        <v>359</v>
      </c>
      <c r="C27" s="85">
        <f>+'Unallocated Detail'!E237</f>
        <v>-31417539.18</v>
      </c>
      <c r="D27" s="85">
        <f>+'Unallocated Detail'!F237</f>
        <v>-16380113.960000001</v>
      </c>
      <c r="E27" s="74">
        <v>4</v>
      </c>
      <c r="F27" s="72">
        <f t="shared" si="3"/>
        <v>0.65659999999999996</v>
      </c>
      <c r="G27" s="72">
        <f t="shared" si="4"/>
        <v>0.34339999999999998</v>
      </c>
      <c r="H27" s="87">
        <f t="shared" si="5"/>
        <v>-47797653.140000001</v>
      </c>
    </row>
    <row r="28" spans="1:8" ht="16.2" customHeight="1" x14ac:dyDescent="0.25">
      <c r="A28" s="88" t="s">
        <v>345</v>
      </c>
      <c r="B28" s="70" t="s">
        <v>360</v>
      </c>
      <c r="C28" s="85">
        <f>+'Unallocated Detail'!E238</f>
        <v>17212747.440000001</v>
      </c>
      <c r="D28" s="85">
        <f>+'Unallocated Detail'!F238</f>
        <v>8967382.2899999991</v>
      </c>
      <c r="E28" s="74">
        <v>4</v>
      </c>
      <c r="F28" s="72">
        <f t="shared" si="3"/>
        <v>0.65659999999999996</v>
      </c>
      <c r="G28" s="72">
        <f t="shared" si="4"/>
        <v>0.34339999999999998</v>
      </c>
      <c r="H28" s="87">
        <f t="shared" si="5"/>
        <v>26180129.73</v>
      </c>
    </row>
    <row r="29" spans="1:8" ht="16.2" customHeight="1" x14ac:dyDescent="0.25">
      <c r="A29" s="88" t="s">
        <v>345</v>
      </c>
      <c r="B29" s="70" t="s">
        <v>361</v>
      </c>
      <c r="C29" s="85">
        <f>+'Unallocated Detail'!E239</f>
        <v>-67562.52</v>
      </c>
      <c r="D29" s="85">
        <f>+'Unallocated Detail'!F239</f>
        <v>-47008.58</v>
      </c>
      <c r="E29" s="74">
        <v>3</v>
      </c>
      <c r="F29" s="72">
        <f t="shared" si="3"/>
        <v>0.59089999999999998</v>
      </c>
      <c r="G29" s="72">
        <f t="shared" si="4"/>
        <v>0.40910000000000002</v>
      </c>
      <c r="H29" s="87">
        <f t="shared" si="5"/>
        <v>-114571.1</v>
      </c>
    </row>
    <row r="30" spans="1:8" ht="16.2" customHeight="1" x14ac:dyDescent="0.25">
      <c r="A30" s="88" t="s">
        <v>345</v>
      </c>
      <c r="B30" s="70" t="s">
        <v>362</v>
      </c>
      <c r="C30" s="85">
        <f>+'Unallocated Detail'!E240</f>
        <v>5932782.8700000001</v>
      </c>
      <c r="D30" s="85">
        <f>+'Unallocated Detail'!F240</f>
        <v>4263194.5599999996</v>
      </c>
      <c r="E30" s="74">
        <v>1</v>
      </c>
      <c r="F30" s="72">
        <f t="shared" si="3"/>
        <v>0.58189999999999997</v>
      </c>
      <c r="G30" s="72">
        <f t="shared" si="4"/>
        <v>0.41810000000000003</v>
      </c>
      <c r="H30" s="87">
        <f t="shared" si="5"/>
        <v>10195977.43</v>
      </c>
    </row>
    <row r="31" spans="1:8" ht="16.2" customHeight="1" x14ac:dyDescent="0.25">
      <c r="A31" s="88" t="s">
        <v>345</v>
      </c>
      <c r="B31" s="70" t="s">
        <v>363</v>
      </c>
      <c r="C31" s="85">
        <f>+'Unallocated Detail'!E241</f>
        <v>8579695.5800000001</v>
      </c>
      <c r="D31" s="85">
        <f>+'Unallocated Detail'!F241</f>
        <v>5011385.2</v>
      </c>
      <c r="E31" s="74">
        <v>5</v>
      </c>
      <c r="F31" s="72">
        <f t="shared" si="3"/>
        <v>0.72770000000000001</v>
      </c>
      <c r="G31" s="72">
        <f t="shared" si="4"/>
        <v>0.27229999999999999</v>
      </c>
      <c r="H31" s="87">
        <f t="shared" si="5"/>
        <v>13591080.780000001</v>
      </c>
    </row>
    <row r="32" spans="1:8" ht="16.2" customHeight="1" x14ac:dyDescent="0.25">
      <c r="A32" s="88"/>
      <c r="B32" s="70" t="s">
        <v>364</v>
      </c>
      <c r="C32" s="85">
        <f>+'Unallocated Detail'!E242</f>
        <v>950640</v>
      </c>
      <c r="D32" s="85">
        <f>+'Unallocated Detail'!F242</f>
        <v>492771.71</v>
      </c>
      <c r="E32" s="74">
        <v>4</v>
      </c>
      <c r="F32" s="72">
        <f t="shared" si="3"/>
        <v>0.65659999999999996</v>
      </c>
      <c r="G32" s="72">
        <f t="shared" si="4"/>
        <v>0.34339999999999998</v>
      </c>
      <c r="H32" s="87">
        <f t="shared" si="5"/>
        <v>1443411.71</v>
      </c>
    </row>
    <row r="33" spans="1:8" ht="16.2" customHeight="1" x14ac:dyDescent="0.25">
      <c r="A33" s="88" t="s">
        <v>345</v>
      </c>
      <c r="B33" s="70" t="s">
        <v>365</v>
      </c>
      <c r="C33" s="85">
        <f>+'Unallocated Detail'!E243</f>
        <v>18636.45</v>
      </c>
      <c r="D33" s="85">
        <f>+'Unallocated Detail'!F243</f>
        <v>9612.7900000000009</v>
      </c>
      <c r="E33" s="74">
        <v>4</v>
      </c>
      <c r="F33" s="72">
        <f t="shared" si="3"/>
        <v>0.65659999999999996</v>
      </c>
      <c r="G33" s="72">
        <f t="shared" si="4"/>
        <v>0.34339999999999998</v>
      </c>
      <c r="H33" s="87">
        <f t="shared" si="5"/>
        <v>28249.24</v>
      </c>
    </row>
    <row r="34" spans="1:8" ht="16.2" customHeight="1" x14ac:dyDescent="0.25">
      <c r="A34" s="88" t="s">
        <v>345</v>
      </c>
      <c r="B34" s="70" t="s">
        <v>366</v>
      </c>
      <c r="C34" s="85">
        <f>+'Unallocated Detail'!E244</f>
        <v>8194510.5499999998</v>
      </c>
      <c r="D34" s="85">
        <f>+'Unallocated Detail'!F244</f>
        <v>4270103.46</v>
      </c>
      <c r="E34" s="74">
        <v>4</v>
      </c>
      <c r="F34" s="72">
        <f t="shared" si="3"/>
        <v>0.65659999999999996</v>
      </c>
      <c r="G34" s="72">
        <f t="shared" si="4"/>
        <v>0.34339999999999998</v>
      </c>
      <c r="H34" s="87">
        <f t="shared" si="5"/>
        <v>12464614.01</v>
      </c>
    </row>
    <row r="35" spans="1:8" ht="16.2" customHeight="1" x14ac:dyDescent="0.25">
      <c r="A35" s="88" t="s">
        <v>345</v>
      </c>
      <c r="B35" s="70" t="s">
        <v>367</v>
      </c>
      <c r="C35" s="85">
        <f>+'Unallocated Detail'!E245</f>
        <v>7757894.1799999997</v>
      </c>
      <c r="D35" s="85">
        <f>+'Unallocated Detail'!F245</f>
        <v>4042528.02</v>
      </c>
      <c r="E35" s="74">
        <v>4</v>
      </c>
      <c r="F35" s="72">
        <f t="shared" si="3"/>
        <v>0.65659999999999996</v>
      </c>
      <c r="G35" s="72">
        <f t="shared" si="4"/>
        <v>0.34339999999999998</v>
      </c>
      <c r="H35" s="87">
        <f t="shared" si="5"/>
        <v>11800422.199999999</v>
      </c>
    </row>
    <row r="36" spans="1:8" ht="16.2" customHeight="1" x14ac:dyDescent="0.25">
      <c r="A36" s="88"/>
      <c r="B36" s="70" t="s">
        <v>368</v>
      </c>
      <c r="C36" s="85">
        <f>+'Unallocated Detail'!E246</f>
        <v>0</v>
      </c>
      <c r="D36" s="85">
        <f>+'Unallocated Detail'!F246</f>
        <v>0</v>
      </c>
      <c r="E36" s="74">
        <v>4</v>
      </c>
      <c r="F36" s="72">
        <f t="shared" si="3"/>
        <v>0.65659999999999996</v>
      </c>
      <c r="G36" s="72">
        <f t="shared" si="4"/>
        <v>0.34339999999999998</v>
      </c>
      <c r="H36" s="87">
        <f t="shared" si="5"/>
        <v>0</v>
      </c>
    </row>
    <row r="37" spans="1:8" ht="16.2" customHeight="1" x14ac:dyDescent="0.25">
      <c r="A37" s="88"/>
      <c r="B37" s="70" t="s">
        <v>369</v>
      </c>
      <c r="C37" s="75">
        <f>+'Unallocated Detail'!E247</f>
        <v>16004349.1</v>
      </c>
      <c r="D37" s="75">
        <f>+'Unallocated Detail'!F247</f>
        <v>8340471.1699999999</v>
      </c>
      <c r="E37" s="83">
        <v>4</v>
      </c>
      <c r="F37" s="76">
        <f t="shared" si="3"/>
        <v>0.65659999999999996</v>
      </c>
      <c r="G37" s="76">
        <f t="shared" si="4"/>
        <v>0.34339999999999998</v>
      </c>
      <c r="H37" s="75">
        <f t="shared" si="5"/>
        <v>24344820.27</v>
      </c>
    </row>
    <row r="38" spans="1:8" ht="16.2" customHeight="1" x14ac:dyDescent="0.25">
      <c r="A38" s="88" t="s">
        <v>345</v>
      </c>
      <c r="B38" s="65" t="s">
        <v>349</v>
      </c>
      <c r="C38" s="87">
        <f>SUM(C25:C37)</f>
        <v>104473494.13999999</v>
      </c>
      <c r="D38" s="87">
        <f>SUM(D25:D37)</f>
        <v>56137824.620000012</v>
      </c>
      <c r="E38" s="74"/>
      <c r="F38" s="77"/>
      <c r="G38" s="78"/>
      <c r="H38" s="87">
        <f>SUM(H25:H37)</f>
        <v>160611318.76000002</v>
      </c>
    </row>
    <row r="39" spans="1:8" ht="16.2" customHeight="1" x14ac:dyDescent="0.25">
      <c r="A39" s="88" t="s">
        <v>370</v>
      </c>
      <c r="B39" s="65"/>
      <c r="C39" s="85"/>
      <c r="D39" s="85"/>
      <c r="E39" s="74"/>
      <c r="F39" s="78"/>
      <c r="G39" s="78"/>
      <c r="H39" s="87"/>
    </row>
    <row r="40" spans="1:8" ht="16.2" customHeight="1" x14ac:dyDescent="0.25">
      <c r="A40" s="88"/>
      <c r="B40" s="70" t="s">
        <v>371</v>
      </c>
      <c r="C40" s="85">
        <f>+'Unallocated Detail'!E253</f>
        <v>18646164.609999999</v>
      </c>
      <c r="D40" s="85">
        <f>+'Unallocated Detail'!F253</f>
        <v>9715239.0899999999</v>
      </c>
      <c r="E40" s="74">
        <v>4</v>
      </c>
      <c r="F40" s="72">
        <f>VLOOKUP($E40,$B$69:$G$74,5,FALSE)</f>
        <v>0.65659999999999996</v>
      </c>
      <c r="G40" s="72">
        <f>VLOOKUP($E40,$B$69:$G$74,6,FALSE)</f>
        <v>0.34339999999999998</v>
      </c>
      <c r="H40" s="87">
        <f>C40+D40</f>
        <v>28361403.699999999</v>
      </c>
    </row>
    <row r="41" spans="1:8" ht="16.2" customHeight="1" x14ac:dyDescent="0.25">
      <c r="A41" s="88"/>
      <c r="B41" s="79" t="s">
        <v>372</v>
      </c>
      <c r="C41" s="75">
        <f>+'Unallocated Detail'!E254</f>
        <v>105305.04</v>
      </c>
      <c r="D41" s="75">
        <f>+'Unallocated Detail'!F254</f>
        <v>54879.12</v>
      </c>
      <c r="E41" s="83">
        <v>4</v>
      </c>
      <c r="F41" s="76">
        <f>VLOOKUP($E41,$B$69:$G$74,5,FALSE)</f>
        <v>0.65659999999999996</v>
      </c>
      <c r="G41" s="76">
        <f>VLOOKUP($E41,$B$69:$G$74,6,FALSE)</f>
        <v>0.34339999999999998</v>
      </c>
      <c r="H41" s="75">
        <f>C41+D41</f>
        <v>160184.16</v>
      </c>
    </row>
    <row r="42" spans="1:8" ht="16.2" customHeight="1" x14ac:dyDescent="0.25">
      <c r="A42" s="88"/>
      <c r="B42" s="65" t="s">
        <v>349</v>
      </c>
      <c r="C42" s="87">
        <f>SUM(C40:C41)</f>
        <v>18751469.649999999</v>
      </c>
      <c r="D42" s="87">
        <f>SUM(D40:D41)</f>
        <v>9770118.209999999</v>
      </c>
      <c r="E42" s="74"/>
      <c r="F42" s="78"/>
      <c r="G42" s="78"/>
      <c r="H42" s="87">
        <f>SUM(H40:H41)</f>
        <v>28521587.859999999</v>
      </c>
    </row>
    <row r="43" spans="1:8" ht="16.2" customHeight="1" x14ac:dyDescent="0.25">
      <c r="A43" s="88" t="s">
        <v>9</v>
      </c>
      <c r="B43" s="70"/>
      <c r="C43" s="85"/>
      <c r="D43" s="85"/>
      <c r="E43" s="74"/>
      <c r="F43" s="78"/>
      <c r="G43" s="78"/>
      <c r="H43" s="87"/>
    </row>
    <row r="44" spans="1:8" ht="16.2" customHeight="1" x14ac:dyDescent="0.25">
      <c r="A44" s="88"/>
      <c r="B44" s="70" t="s">
        <v>373</v>
      </c>
      <c r="C44" s="85">
        <f>+'Unallocated Detail'!E257</f>
        <v>46085469.030000001</v>
      </c>
      <c r="D44" s="85">
        <f>+'Unallocated Detail'!F257</f>
        <v>24010227.859999999</v>
      </c>
      <c r="E44" s="74">
        <v>4</v>
      </c>
      <c r="F44" s="72">
        <f>VLOOKUP($E44,$B$69:$G$74,5,FALSE)</f>
        <v>0.65659999999999996</v>
      </c>
      <c r="G44" s="72">
        <f>VLOOKUP($E44,$B$69:$G$74,6,FALSE)</f>
        <v>0.34339999999999998</v>
      </c>
      <c r="H44" s="87">
        <f>C44+D44</f>
        <v>70095696.890000001</v>
      </c>
    </row>
    <row r="45" spans="1:8" ht="16.2" customHeight="1" x14ac:dyDescent="0.25">
      <c r="A45" s="88"/>
      <c r="B45" s="70" t="s">
        <v>374</v>
      </c>
      <c r="C45" s="85">
        <f>+'Unallocated Detail'!E258</f>
        <v>0</v>
      </c>
      <c r="D45" s="85">
        <f>+'Unallocated Detail'!F258</f>
        <v>0</v>
      </c>
      <c r="E45" s="74">
        <v>4</v>
      </c>
      <c r="F45" s="72">
        <f>VLOOKUP($E45,$B$69:$G$74,5,FALSE)</f>
        <v>0.65659999999999996</v>
      </c>
      <c r="G45" s="72">
        <f>VLOOKUP($E45,$B$69:$G$74,6,FALSE)</f>
        <v>0.34339999999999998</v>
      </c>
      <c r="H45" s="87">
        <f>C45+D45</f>
        <v>0</v>
      </c>
    </row>
    <row r="46" spans="1:8" ht="16.2" customHeight="1" x14ac:dyDescent="0.25">
      <c r="A46" s="88"/>
      <c r="B46" s="79" t="s">
        <v>375</v>
      </c>
      <c r="C46" s="75">
        <f>+'Unallocated Detail'!E259</f>
        <v>19484.91</v>
      </c>
      <c r="D46" s="75">
        <f>+'Unallocated Detail'!F259</f>
        <v>10154.81</v>
      </c>
      <c r="E46" s="83">
        <v>4</v>
      </c>
      <c r="F46" s="76">
        <f>VLOOKUP($E46,$B$69:$G$74,5,FALSE)</f>
        <v>0.65659999999999996</v>
      </c>
      <c r="G46" s="76">
        <f>VLOOKUP($E46,$B$69:$G$74,6,FALSE)</f>
        <v>0.34339999999999998</v>
      </c>
      <c r="H46" s="87">
        <f>C46+D46</f>
        <v>29639.72</v>
      </c>
    </row>
    <row r="47" spans="1:8" ht="16.2" customHeight="1" x14ac:dyDescent="0.25">
      <c r="A47" s="88" t="s">
        <v>345</v>
      </c>
      <c r="B47" s="65" t="s">
        <v>349</v>
      </c>
      <c r="C47" s="80">
        <f>SUM(C44:C46)</f>
        <v>46104953.939999998</v>
      </c>
      <c r="D47" s="80">
        <f>SUM(D44:D46)</f>
        <v>24020382.669999998</v>
      </c>
      <c r="E47" s="74"/>
      <c r="F47" s="78"/>
      <c r="G47" s="78"/>
      <c r="H47" s="80">
        <f>SUM(H44:H46)</f>
        <v>70125336.609999999</v>
      </c>
    </row>
    <row r="48" spans="1:8" ht="16.2" customHeight="1" x14ac:dyDescent="0.25">
      <c r="A48" s="88" t="s">
        <v>658</v>
      </c>
      <c r="B48" s="82"/>
      <c r="C48" s="85"/>
      <c r="D48" s="85"/>
      <c r="E48" s="74"/>
      <c r="F48" s="78"/>
      <c r="G48" s="78"/>
      <c r="H48" s="87"/>
    </row>
    <row r="49" spans="1:8" ht="16.2" customHeight="1" x14ac:dyDescent="0.25">
      <c r="A49" s="88"/>
      <c r="B49" s="79" t="s">
        <v>659</v>
      </c>
      <c r="C49" s="85">
        <f>+'Unallocated Detail'!E266</f>
        <v>-1716696</v>
      </c>
      <c r="D49" s="85">
        <f>+'Unallocated Detail'!F266</f>
        <v>-885147</v>
      </c>
      <c r="E49" s="74">
        <v>4</v>
      </c>
      <c r="F49" s="72">
        <f>VLOOKUP($E49,$B$69:$G$74,5,FALSE)</f>
        <v>0.65659999999999996</v>
      </c>
      <c r="G49" s="72">
        <f>VLOOKUP($E49,$B$69:$G$74,6,FALSE)</f>
        <v>0.34339999999999998</v>
      </c>
      <c r="H49" s="87">
        <f>C49+D49</f>
        <v>-2601843</v>
      </c>
    </row>
    <row r="50" spans="1:8" ht="16.2" customHeight="1" x14ac:dyDescent="0.25">
      <c r="A50" s="88"/>
      <c r="B50" s="79" t="s">
        <v>692</v>
      </c>
      <c r="C50" s="75">
        <f>+'Unallocated Detail'!E268</f>
        <v>0</v>
      </c>
      <c r="D50" s="75">
        <f>+'Unallocated Detail'!F268</f>
        <v>0</v>
      </c>
      <c r="E50" s="83">
        <v>4</v>
      </c>
      <c r="F50" s="76">
        <f>VLOOKUP($E50,$B$69:$G$74,5,FALSE)</f>
        <v>0.65659999999999996</v>
      </c>
      <c r="G50" s="76">
        <f>VLOOKUP($E50,$B$69:$G$74,6,FALSE)</f>
        <v>0.34339999999999998</v>
      </c>
      <c r="H50" s="75">
        <f>C50+D50</f>
        <v>0</v>
      </c>
    </row>
    <row r="51" spans="1:8" ht="16.2" customHeight="1" x14ac:dyDescent="0.25">
      <c r="A51" s="88" t="s">
        <v>345</v>
      </c>
      <c r="B51" s="65" t="s">
        <v>349</v>
      </c>
      <c r="C51" s="87">
        <f>SUM(C49:C50)</f>
        <v>-1716696</v>
      </c>
      <c r="D51" s="87">
        <f>SUM(D49:D50)</f>
        <v>-885147</v>
      </c>
      <c r="E51" s="74"/>
      <c r="F51" s="78"/>
      <c r="G51" s="78"/>
      <c r="H51" s="87">
        <f>SUM(H49:H50)</f>
        <v>-2601843</v>
      </c>
    </row>
    <row r="52" spans="1:8" ht="16.2" customHeight="1" x14ac:dyDescent="0.25">
      <c r="A52" s="88"/>
      <c r="B52" s="65"/>
      <c r="C52" s="85"/>
      <c r="D52" s="85"/>
      <c r="E52" s="74"/>
      <c r="F52" s="78"/>
      <c r="G52" s="78"/>
      <c r="H52" s="87"/>
    </row>
    <row r="53" spans="1:8" ht="16.2" customHeight="1" x14ac:dyDescent="0.25">
      <c r="A53" s="88" t="s">
        <v>678</v>
      </c>
      <c r="B53" s="82"/>
      <c r="C53" s="85"/>
      <c r="D53" s="85"/>
      <c r="E53" s="74"/>
      <c r="F53" s="78"/>
      <c r="G53" s="78"/>
      <c r="H53" s="87"/>
    </row>
    <row r="54" spans="1:8" ht="16.2" customHeight="1" x14ac:dyDescent="0.25">
      <c r="A54" s="88"/>
      <c r="B54" s="79" t="s">
        <v>679</v>
      </c>
      <c r="C54" s="75">
        <f>+'Unallocated Detail'!E275</f>
        <v>5558542.2699999996</v>
      </c>
      <c r="D54" s="75">
        <f>+'Unallocated Detail'!F275</f>
        <v>3057276.27</v>
      </c>
      <c r="E54" s="83">
        <v>4</v>
      </c>
      <c r="F54" s="76">
        <f>VLOOKUP($E54,$B$69:$G$74,5,FALSE)</f>
        <v>0.65659999999999996</v>
      </c>
      <c r="G54" s="76">
        <f>VLOOKUP($E54,$B$69:$G$74,6,FALSE)</f>
        <v>0.34339999999999998</v>
      </c>
      <c r="H54" s="87">
        <f>C54+D54</f>
        <v>8615818.5399999991</v>
      </c>
    </row>
    <row r="55" spans="1:8" ht="16.2" customHeight="1" x14ac:dyDescent="0.25">
      <c r="A55" s="88" t="s">
        <v>345</v>
      </c>
      <c r="B55" s="65" t="s">
        <v>349</v>
      </c>
      <c r="C55" s="85">
        <f>C54</f>
        <v>5558542.2699999996</v>
      </c>
      <c r="D55" s="85">
        <f>D54</f>
        <v>3057276.27</v>
      </c>
      <c r="E55" s="74"/>
      <c r="F55" s="78"/>
      <c r="G55" s="78"/>
      <c r="H55" s="80">
        <f>SUM(H54)</f>
        <v>8615818.5399999991</v>
      </c>
    </row>
    <row r="56" spans="1:8" ht="16.2" customHeight="1" x14ac:dyDescent="0.25">
      <c r="A56" s="88"/>
      <c r="B56" s="65"/>
      <c r="C56" s="85"/>
      <c r="D56" s="85"/>
      <c r="E56" s="74"/>
      <c r="F56" s="78"/>
      <c r="G56" s="78"/>
      <c r="H56" s="87"/>
    </row>
    <row r="57" spans="1:8" ht="16.2" customHeight="1" x14ac:dyDescent="0.25">
      <c r="A57" s="84" t="s">
        <v>680</v>
      </c>
      <c r="B57" s="82"/>
      <c r="C57" s="85"/>
      <c r="D57" s="85"/>
      <c r="E57" s="86"/>
      <c r="F57" s="86"/>
      <c r="G57" s="86"/>
      <c r="H57" s="87"/>
    </row>
    <row r="58" spans="1:8" ht="16.2" customHeight="1" x14ac:dyDescent="0.25">
      <c r="A58" s="84"/>
      <c r="B58" s="79" t="s">
        <v>681</v>
      </c>
      <c r="C58" s="75">
        <v>0</v>
      </c>
      <c r="D58" s="75">
        <v>0</v>
      </c>
      <c r="E58" s="83">
        <v>4</v>
      </c>
      <c r="F58" s="76">
        <f>VLOOKUP($E58,$B$69:$G$74,5,FALSE)</f>
        <v>0.65659999999999996</v>
      </c>
      <c r="G58" s="76">
        <f>VLOOKUP($E58,$B$69:$G$74,6,FALSE)</f>
        <v>0.34339999999999998</v>
      </c>
      <c r="H58" s="81">
        <v>0</v>
      </c>
    </row>
    <row r="59" spans="1:8" ht="16.2" customHeight="1" x14ac:dyDescent="0.25">
      <c r="A59" s="84"/>
      <c r="B59" s="65" t="s">
        <v>349</v>
      </c>
      <c r="C59" s="85">
        <f>SUM(C58)</f>
        <v>0</v>
      </c>
      <c r="D59" s="85">
        <f>SUM(D58)</f>
        <v>0</v>
      </c>
      <c r="E59" s="74"/>
      <c r="F59" s="78"/>
      <c r="G59" s="78"/>
      <c r="H59" s="87">
        <f>SUM(H58)</f>
        <v>0</v>
      </c>
    </row>
    <row r="60" spans="1:8" ht="16.2" customHeight="1" x14ac:dyDescent="0.25">
      <c r="A60" s="84"/>
      <c r="B60" s="82"/>
      <c r="C60" s="85"/>
      <c r="D60" s="85"/>
      <c r="E60" s="74"/>
      <c r="F60" s="78"/>
      <c r="G60" s="78"/>
      <c r="H60" s="87"/>
    </row>
    <row r="61" spans="1:8" ht="16.2" customHeight="1" x14ac:dyDescent="0.25">
      <c r="A61" s="88" t="s">
        <v>682</v>
      </c>
      <c r="B61" s="65"/>
      <c r="C61" s="85"/>
      <c r="D61" s="85"/>
      <c r="E61" s="74"/>
      <c r="F61" s="78"/>
      <c r="G61" s="78"/>
      <c r="H61" s="87"/>
    </row>
    <row r="62" spans="1:8" ht="16.2" customHeight="1" x14ac:dyDescent="0.25">
      <c r="A62" s="88"/>
      <c r="B62" s="79" t="s">
        <v>683</v>
      </c>
      <c r="C62" s="85">
        <f>+'Unallocated Detail'!E283</f>
        <v>0</v>
      </c>
      <c r="D62" s="85">
        <f>+'Unallocated Detail'!F283</f>
        <v>0</v>
      </c>
      <c r="E62" s="74">
        <v>4</v>
      </c>
      <c r="F62" s="72">
        <f t="shared" ref="F62:F63" si="6">VLOOKUP($E62,$B$69:$G$74,5,FALSE)</f>
        <v>0.65659999999999996</v>
      </c>
      <c r="G62" s="72">
        <f t="shared" ref="G62:G63" si="7">VLOOKUP($E62,$B$69:$G$74,6,FALSE)</f>
        <v>0.34339999999999998</v>
      </c>
      <c r="H62" s="87">
        <f>C62+D62</f>
        <v>0</v>
      </c>
    </row>
    <row r="63" spans="1:8" ht="16.2" customHeight="1" x14ac:dyDescent="0.25">
      <c r="A63" s="88"/>
      <c r="B63" s="79" t="s">
        <v>684</v>
      </c>
      <c r="C63" s="75">
        <v>0</v>
      </c>
      <c r="D63" s="75">
        <v>0</v>
      </c>
      <c r="E63" s="89">
        <v>4</v>
      </c>
      <c r="F63" s="76">
        <f t="shared" si="6"/>
        <v>0.65659999999999996</v>
      </c>
      <c r="G63" s="76">
        <f t="shared" si="7"/>
        <v>0.34339999999999998</v>
      </c>
      <c r="H63" s="75">
        <f>C63+D63</f>
        <v>0</v>
      </c>
    </row>
    <row r="64" spans="1:8" ht="16.2" customHeight="1" x14ac:dyDescent="0.25">
      <c r="A64" s="90" t="s">
        <v>345</v>
      </c>
      <c r="B64" s="91" t="s">
        <v>349</v>
      </c>
      <c r="C64" s="75">
        <f>SUM(C62:C63)</f>
        <v>0</v>
      </c>
      <c r="D64" s="75">
        <f>SUM(D62:D63)</f>
        <v>0</v>
      </c>
      <c r="E64" s="83"/>
      <c r="F64" s="92"/>
      <c r="G64" s="92"/>
      <c r="H64" s="75">
        <f>SUM(H62:H63)</f>
        <v>0</v>
      </c>
    </row>
    <row r="65" spans="1:8" ht="16.2" customHeight="1" x14ac:dyDescent="0.25">
      <c r="A65" s="88"/>
      <c r="B65" s="65"/>
      <c r="C65" s="85"/>
      <c r="D65" s="85"/>
      <c r="E65" s="93"/>
      <c r="F65" s="78"/>
      <c r="G65" s="78"/>
      <c r="H65" s="87"/>
    </row>
    <row r="66" spans="1:8" ht="16.2" customHeight="1" x14ac:dyDescent="0.55000000000000004">
      <c r="A66" s="90" t="s">
        <v>376</v>
      </c>
      <c r="B66" s="91"/>
      <c r="C66" s="94">
        <f>C64+C59+C55+C51+C47+C42+C38+C23+C14</f>
        <v>193349761.34999996</v>
      </c>
      <c r="D66" s="94">
        <f>D64+D59+D55+D51+D47+D42+D38+D23+D14</f>
        <v>106428842.13000001</v>
      </c>
      <c r="E66" s="95"/>
      <c r="F66" s="95"/>
      <c r="G66" s="96"/>
      <c r="H66" s="94">
        <f>H64+H59+H55+H51+H47+H42+H38+H23+H14</f>
        <v>299778603.48000002</v>
      </c>
    </row>
    <row r="67" spans="1:8" ht="16.2" customHeight="1" x14ac:dyDescent="0.25">
      <c r="C67" s="97"/>
      <c r="D67" s="97"/>
      <c r="E67" s="97"/>
      <c r="F67" s="97"/>
    </row>
    <row r="68" spans="1:8" ht="16.2" customHeight="1" x14ac:dyDescent="0.25"/>
    <row r="69" spans="1:8" x14ac:dyDescent="0.25">
      <c r="B69" s="98" t="s">
        <v>377</v>
      </c>
      <c r="C69" s="99"/>
      <c r="D69" s="99"/>
      <c r="E69" s="99"/>
      <c r="F69" s="125" t="s">
        <v>30</v>
      </c>
      <c r="G69" s="125" t="s">
        <v>29</v>
      </c>
      <c r="H69" s="124"/>
    </row>
    <row r="70" spans="1:8" x14ac:dyDescent="0.25">
      <c r="B70" s="100">
        <v>1</v>
      </c>
      <c r="C70" s="101" t="s">
        <v>378</v>
      </c>
      <c r="D70" s="102"/>
      <c r="F70" s="103">
        <v>0.58189999999999997</v>
      </c>
      <c r="G70" s="103">
        <v>0.41810000000000003</v>
      </c>
      <c r="H70" s="104">
        <f>SUM(F70,G70)</f>
        <v>1</v>
      </c>
    </row>
    <row r="71" spans="1:8" x14ac:dyDescent="0.25">
      <c r="B71" s="100">
        <v>2</v>
      </c>
      <c r="C71" s="101" t="s">
        <v>379</v>
      </c>
      <c r="D71" s="102"/>
      <c r="F71" s="106">
        <v>0.627</v>
      </c>
      <c r="G71" s="106">
        <v>0.373</v>
      </c>
      <c r="H71" s="107">
        <f t="shared" ref="H71:H74" si="8">SUM(F71,G71)</f>
        <v>1</v>
      </c>
    </row>
    <row r="72" spans="1:8" x14ac:dyDescent="0.25">
      <c r="B72" s="100">
        <v>3</v>
      </c>
      <c r="C72" s="102" t="s">
        <v>380</v>
      </c>
      <c r="D72" s="102"/>
      <c r="F72" s="106">
        <v>0.59089999999999998</v>
      </c>
      <c r="G72" s="106">
        <v>0.40910000000000002</v>
      </c>
      <c r="H72" s="107">
        <f t="shared" si="8"/>
        <v>1</v>
      </c>
    </row>
    <row r="73" spans="1:8" x14ac:dyDescent="0.25">
      <c r="B73" s="100">
        <v>4</v>
      </c>
      <c r="C73" s="101" t="s">
        <v>381</v>
      </c>
      <c r="D73" s="102"/>
      <c r="F73" s="106">
        <v>0.65659999999999996</v>
      </c>
      <c r="G73" s="106">
        <v>0.34339999999999998</v>
      </c>
      <c r="H73" s="107">
        <f t="shared" si="8"/>
        <v>1</v>
      </c>
    </row>
    <row r="74" spans="1:8" x14ac:dyDescent="0.25">
      <c r="B74" s="89">
        <v>5</v>
      </c>
      <c r="C74" s="108" t="s">
        <v>382</v>
      </c>
      <c r="D74" s="109"/>
      <c r="E74" s="109"/>
      <c r="F74" s="110">
        <v>0.72770000000000001</v>
      </c>
      <c r="G74" s="110">
        <v>0.27229999999999999</v>
      </c>
      <c r="H74" s="111">
        <f t="shared" si="8"/>
        <v>1</v>
      </c>
    </row>
    <row r="75" spans="1:8" ht="11.25" customHeight="1" x14ac:dyDescent="0.25">
      <c r="C75" s="97"/>
      <c r="D75" s="97"/>
      <c r="E75" s="97"/>
      <c r="F75" s="97"/>
    </row>
    <row r="76" spans="1:8" ht="16.2" customHeight="1" x14ac:dyDescent="0.25">
      <c r="A76" s="112"/>
      <c r="C76" s="105"/>
      <c r="D76" s="105"/>
      <c r="E76" s="105"/>
      <c r="F76" s="105"/>
      <c r="G76" s="105"/>
      <c r="H76" s="105"/>
    </row>
    <row r="77" spans="1:8" ht="16.2" customHeight="1" x14ac:dyDescent="0.25">
      <c r="C77" s="105"/>
      <c r="D77" s="105"/>
      <c r="E77" s="105"/>
      <c r="F77" s="105"/>
      <c r="G77" s="105"/>
      <c r="H77" s="10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2"/>
  <sheetViews>
    <sheetView zoomScale="110" zoomScaleNormal="110" workbookViewId="0">
      <pane xSplit="1" ySplit="6" topLeftCell="B191" activePane="bottomRight" state="frozen"/>
      <selection activeCell="C228" sqref="C228"/>
      <selection pane="topRight" activeCell="C228" sqref="C228"/>
      <selection pane="bottomLeft" activeCell="C228" sqref="C228"/>
      <selection pane="bottomRight" activeCell="C216" sqref="C216"/>
    </sheetView>
  </sheetViews>
  <sheetFormatPr defaultColWidth="9.33203125" defaultRowHeight="14.4" outlineLevelCol="1" x14ac:dyDescent="0.3"/>
  <cols>
    <col min="1" max="1" width="58.33203125" style="37" bestFit="1" customWidth="1"/>
    <col min="2" max="2" width="16.6640625" style="37" customWidth="1"/>
    <col min="3" max="4" width="12.44140625" style="37" bestFit="1" customWidth="1"/>
    <col min="5" max="5" width="13.6640625" style="37" customWidth="1" outlineLevel="1"/>
    <col min="6" max="6" width="13.33203125" style="37" customWidth="1" outlineLevel="1"/>
    <col min="7" max="7" width="14.6640625" style="37" customWidth="1" outlineLevel="1"/>
    <col min="8" max="8" width="12.44140625" style="37" customWidth="1" outlineLevel="1"/>
    <col min="9" max="9" width="17.33203125" style="37" customWidth="1"/>
    <col min="10" max="10" width="32.33203125" style="117" bestFit="1" customWidth="1"/>
    <col min="11" max="11" width="15.6640625" style="37" bestFit="1" customWidth="1"/>
    <col min="12" max="12" width="14.5546875" style="37" customWidth="1"/>
    <col min="13" max="16384" width="9.33203125" style="37"/>
  </cols>
  <sheetData>
    <row r="1" spans="1:10" x14ac:dyDescent="0.3">
      <c r="A1" s="60" t="s">
        <v>330</v>
      </c>
      <c r="B1" s="60"/>
      <c r="C1" s="60"/>
      <c r="D1" s="60"/>
      <c r="E1" s="60"/>
      <c r="F1" s="60"/>
      <c r="G1" s="60"/>
      <c r="H1" s="60"/>
      <c r="I1" s="60"/>
      <c r="J1" s="130"/>
    </row>
    <row r="2" spans="1:10" x14ac:dyDescent="0.3">
      <c r="A2" s="60" t="s">
        <v>339</v>
      </c>
      <c r="B2" s="60"/>
      <c r="C2" s="60"/>
      <c r="D2" s="60"/>
      <c r="E2" s="60"/>
      <c r="F2" s="60"/>
      <c r="G2" s="60"/>
      <c r="H2" s="60"/>
      <c r="I2" s="60"/>
      <c r="J2" s="130"/>
    </row>
    <row r="3" spans="1:10" x14ac:dyDescent="0.3">
      <c r="A3" s="60" t="str">
        <f>Allocated!A3</f>
        <v>FOR THE 12 MONTHS ENDED SEPTEMBER 2023</v>
      </c>
      <c r="B3" s="60"/>
      <c r="C3" s="60"/>
      <c r="D3" s="60"/>
      <c r="E3" s="60"/>
      <c r="F3" s="60"/>
      <c r="G3" s="60"/>
      <c r="H3" s="60"/>
      <c r="I3" s="60"/>
      <c r="J3" s="130"/>
    </row>
    <row r="4" spans="1:10" x14ac:dyDescent="0.3">
      <c r="A4" s="131"/>
      <c r="B4" s="131"/>
      <c r="C4" s="131"/>
      <c r="D4" s="131"/>
      <c r="E4" s="131"/>
      <c r="F4" s="131"/>
      <c r="G4" s="131"/>
      <c r="H4" s="131"/>
      <c r="I4" s="131"/>
      <c r="J4" s="132"/>
    </row>
    <row r="5" spans="1:10" x14ac:dyDescent="0.3">
      <c r="A5" s="131"/>
      <c r="B5" s="131"/>
      <c r="C5" s="131"/>
      <c r="D5" s="131"/>
      <c r="E5" s="131"/>
      <c r="F5" s="131"/>
      <c r="G5" s="131"/>
      <c r="H5" s="131"/>
      <c r="I5" s="131"/>
      <c r="J5" s="114" t="s">
        <v>604</v>
      </c>
    </row>
    <row r="6" spans="1:10" x14ac:dyDescent="0.3">
      <c r="A6" s="56" t="s">
        <v>338</v>
      </c>
      <c r="B6" s="55" t="s">
        <v>30</v>
      </c>
      <c r="C6" s="55" t="s">
        <v>337</v>
      </c>
      <c r="D6" s="55" t="s">
        <v>31</v>
      </c>
      <c r="E6" s="55" t="s">
        <v>336</v>
      </c>
      <c r="F6" s="55" t="s">
        <v>335</v>
      </c>
      <c r="G6" s="55" t="s">
        <v>334</v>
      </c>
      <c r="H6" s="55" t="s">
        <v>333</v>
      </c>
      <c r="I6" s="55" t="s">
        <v>321</v>
      </c>
    </row>
    <row r="7" spans="1:10" x14ac:dyDescent="0.3">
      <c r="A7" s="133"/>
      <c r="B7" s="134"/>
      <c r="C7" s="134"/>
      <c r="D7" s="134"/>
      <c r="E7" s="134"/>
      <c r="F7" s="134"/>
      <c r="G7" s="134"/>
      <c r="H7" s="134"/>
      <c r="I7" s="134"/>
      <c r="J7" s="135">
        <v>0</v>
      </c>
    </row>
    <row r="8" spans="1:10" x14ac:dyDescent="0.3">
      <c r="A8" s="136"/>
      <c r="B8" s="137">
        <v>0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37">
        <v>0</v>
      </c>
    </row>
    <row r="9" spans="1:10" x14ac:dyDescent="0.3">
      <c r="A9" s="138"/>
      <c r="B9" s="138"/>
      <c r="C9" s="138"/>
      <c r="D9" s="138"/>
      <c r="E9" s="138"/>
      <c r="F9" s="138"/>
      <c r="G9" s="138"/>
      <c r="H9" s="138"/>
      <c r="I9" s="138"/>
    </row>
    <row r="10" spans="1:10" x14ac:dyDescent="0.3">
      <c r="A10" s="115" t="s">
        <v>32</v>
      </c>
      <c r="B10" s="139"/>
      <c r="C10" s="139"/>
      <c r="D10" s="139"/>
      <c r="E10" s="139"/>
      <c r="F10" s="139"/>
      <c r="G10" s="139"/>
      <c r="H10" s="139"/>
      <c r="I10" s="139"/>
    </row>
    <row r="11" spans="1:10" x14ac:dyDescent="0.3">
      <c r="A11" s="57" t="s">
        <v>33</v>
      </c>
      <c r="B11" s="140"/>
      <c r="C11" s="140"/>
      <c r="D11" s="140"/>
      <c r="E11" s="140"/>
      <c r="F11" s="140"/>
      <c r="G11" s="140"/>
      <c r="H11" s="140"/>
      <c r="I11" s="140"/>
    </row>
    <row r="12" spans="1:10" x14ac:dyDescent="0.3">
      <c r="A12" s="116" t="s">
        <v>34</v>
      </c>
      <c r="B12" s="141">
        <v>1481768904.28</v>
      </c>
      <c r="C12" s="141">
        <v>0</v>
      </c>
      <c r="D12" s="141">
        <v>0</v>
      </c>
      <c r="E12" s="141">
        <v>0</v>
      </c>
      <c r="F12" s="141">
        <v>0</v>
      </c>
      <c r="G12" s="141">
        <f>B12+E12</f>
        <v>1481768904.28</v>
      </c>
      <c r="H12" s="141">
        <f>C12+F12</f>
        <v>0</v>
      </c>
      <c r="I12" s="141">
        <f>SUM(G12:H12)</f>
        <v>1481768904.28</v>
      </c>
      <c r="J12" s="142" t="s">
        <v>389</v>
      </c>
    </row>
    <row r="13" spans="1:10" x14ac:dyDescent="0.3">
      <c r="A13" s="116" t="s">
        <v>35</v>
      </c>
      <c r="B13" s="58">
        <v>1190715152.4100001</v>
      </c>
      <c r="C13" s="58">
        <v>0</v>
      </c>
      <c r="D13" s="58">
        <v>0</v>
      </c>
      <c r="E13" s="58">
        <v>0</v>
      </c>
      <c r="F13" s="58">
        <v>0</v>
      </c>
      <c r="G13" s="58">
        <f t="shared" ref="G13:H17" si="0">B13+E13</f>
        <v>1190715152.4100001</v>
      </c>
      <c r="H13" s="58">
        <f t="shared" si="0"/>
        <v>0</v>
      </c>
      <c r="I13" s="58">
        <f t="shared" ref="I13:I17" si="1">SUM(G13:H13)</f>
        <v>1190715152.4100001</v>
      </c>
      <c r="J13" s="142" t="s">
        <v>390</v>
      </c>
    </row>
    <row r="14" spans="1:10" x14ac:dyDescent="0.3">
      <c r="A14" s="116" t="s">
        <v>36</v>
      </c>
      <c r="B14" s="58">
        <v>20646196.84</v>
      </c>
      <c r="C14" s="58">
        <v>0</v>
      </c>
      <c r="D14" s="58">
        <v>0</v>
      </c>
      <c r="E14" s="58">
        <v>0</v>
      </c>
      <c r="F14" s="58">
        <v>0</v>
      </c>
      <c r="G14" s="58">
        <f t="shared" si="0"/>
        <v>20646196.84</v>
      </c>
      <c r="H14" s="58">
        <f t="shared" si="0"/>
        <v>0</v>
      </c>
      <c r="I14" s="58">
        <f t="shared" si="1"/>
        <v>20646196.84</v>
      </c>
      <c r="J14" s="142" t="s">
        <v>391</v>
      </c>
    </row>
    <row r="15" spans="1:10" x14ac:dyDescent="0.3">
      <c r="A15" s="116" t="s">
        <v>37</v>
      </c>
      <c r="B15" s="58">
        <v>0</v>
      </c>
      <c r="C15" s="58">
        <v>896615569.52999997</v>
      </c>
      <c r="D15" s="58">
        <v>0</v>
      </c>
      <c r="E15" s="58">
        <v>0</v>
      </c>
      <c r="F15" s="58">
        <v>0</v>
      </c>
      <c r="G15" s="58">
        <f t="shared" si="0"/>
        <v>0</v>
      </c>
      <c r="H15" s="58">
        <f t="shared" si="0"/>
        <v>896615569.52999997</v>
      </c>
      <c r="I15" s="58">
        <f t="shared" si="1"/>
        <v>896615569.52999997</v>
      </c>
      <c r="J15" s="142" t="s">
        <v>392</v>
      </c>
    </row>
    <row r="16" spans="1:10" x14ac:dyDescent="0.3">
      <c r="A16" s="116" t="s">
        <v>38</v>
      </c>
      <c r="B16" s="58">
        <v>0</v>
      </c>
      <c r="C16" s="58">
        <v>432877874.16000003</v>
      </c>
      <c r="D16" s="58">
        <v>0</v>
      </c>
      <c r="E16" s="58">
        <v>0</v>
      </c>
      <c r="F16" s="58">
        <v>0</v>
      </c>
      <c r="G16" s="58">
        <f t="shared" si="0"/>
        <v>0</v>
      </c>
      <c r="H16" s="58">
        <f t="shared" si="0"/>
        <v>432877874.16000003</v>
      </c>
      <c r="I16" s="58">
        <f t="shared" si="1"/>
        <v>432877874.16000003</v>
      </c>
      <c r="J16" s="142" t="s">
        <v>393</v>
      </c>
    </row>
    <row r="17" spans="1:11" x14ac:dyDescent="0.3">
      <c r="A17" s="116" t="s">
        <v>39</v>
      </c>
      <c r="B17" s="127">
        <v>0</v>
      </c>
      <c r="C17" s="127">
        <v>21660886.609999999</v>
      </c>
      <c r="D17" s="127">
        <v>0</v>
      </c>
      <c r="E17" s="127">
        <v>0</v>
      </c>
      <c r="F17" s="127">
        <v>0</v>
      </c>
      <c r="G17" s="127">
        <f t="shared" si="0"/>
        <v>0</v>
      </c>
      <c r="H17" s="127">
        <f t="shared" si="0"/>
        <v>21660886.609999999</v>
      </c>
      <c r="I17" s="127">
        <f t="shared" si="1"/>
        <v>21660886.609999999</v>
      </c>
      <c r="J17" s="142" t="s">
        <v>394</v>
      </c>
    </row>
    <row r="18" spans="1:11" x14ac:dyDescent="0.3">
      <c r="A18" s="116" t="s">
        <v>40</v>
      </c>
      <c r="B18" s="58">
        <f>SUM(B12:B17)</f>
        <v>2693130253.5300002</v>
      </c>
      <c r="C18" s="58">
        <f t="shared" ref="C18:I18" si="2">SUM(C12:C17)</f>
        <v>1351154330.3</v>
      </c>
      <c r="D18" s="58">
        <f t="shared" si="2"/>
        <v>0</v>
      </c>
      <c r="E18" s="58">
        <f t="shared" si="2"/>
        <v>0</v>
      </c>
      <c r="F18" s="58">
        <f t="shared" si="2"/>
        <v>0</v>
      </c>
      <c r="G18" s="58">
        <f t="shared" si="2"/>
        <v>2693130253.5300002</v>
      </c>
      <c r="H18" s="58">
        <f t="shared" si="2"/>
        <v>1351154330.3</v>
      </c>
      <c r="I18" s="58">
        <f t="shared" si="2"/>
        <v>4044284583.8300004</v>
      </c>
      <c r="J18" s="143" t="s">
        <v>388</v>
      </c>
    </row>
    <row r="19" spans="1:11" x14ac:dyDescent="0.3">
      <c r="A19" s="57" t="s">
        <v>41</v>
      </c>
      <c r="B19" s="140"/>
      <c r="C19" s="140"/>
      <c r="D19" s="140"/>
      <c r="E19" s="140"/>
      <c r="F19" s="140"/>
      <c r="G19" s="140"/>
      <c r="H19" s="140"/>
      <c r="I19" s="140"/>
      <c r="J19" s="57"/>
    </row>
    <row r="20" spans="1:11" x14ac:dyDescent="0.3">
      <c r="A20" s="116" t="s">
        <v>42</v>
      </c>
      <c r="B20" s="127">
        <v>336960.81</v>
      </c>
      <c r="C20" s="127">
        <v>0</v>
      </c>
      <c r="D20" s="127">
        <v>0</v>
      </c>
      <c r="E20" s="127">
        <v>0</v>
      </c>
      <c r="F20" s="127">
        <v>0</v>
      </c>
      <c r="G20" s="127">
        <f>B20+E20</f>
        <v>336960.81</v>
      </c>
      <c r="H20" s="127">
        <f>C20+F20</f>
        <v>0</v>
      </c>
      <c r="I20" s="127">
        <f>SUM(G20:H20)</f>
        <v>336960.81</v>
      </c>
      <c r="J20" s="142" t="s">
        <v>396</v>
      </c>
    </row>
    <row r="21" spans="1:11" x14ac:dyDescent="0.3">
      <c r="A21" s="116" t="s">
        <v>43</v>
      </c>
      <c r="B21" s="58">
        <f>SUM(B20)</f>
        <v>336960.81</v>
      </c>
      <c r="C21" s="58">
        <f t="shared" ref="C21:I21" si="3">SUM(C20)</f>
        <v>0</v>
      </c>
      <c r="D21" s="58">
        <f t="shared" si="3"/>
        <v>0</v>
      </c>
      <c r="E21" s="58">
        <f t="shared" si="3"/>
        <v>0</v>
      </c>
      <c r="F21" s="58">
        <f t="shared" si="3"/>
        <v>0</v>
      </c>
      <c r="G21" s="58">
        <f t="shared" si="3"/>
        <v>336960.81</v>
      </c>
      <c r="H21" s="58">
        <f t="shared" si="3"/>
        <v>0</v>
      </c>
      <c r="I21" s="58">
        <f t="shared" si="3"/>
        <v>336960.81</v>
      </c>
      <c r="J21" s="143" t="s">
        <v>395</v>
      </c>
    </row>
    <row r="22" spans="1:11" x14ac:dyDescent="0.3">
      <c r="A22" s="57" t="s">
        <v>44</v>
      </c>
      <c r="B22" s="140"/>
      <c r="C22" s="140"/>
      <c r="D22" s="140"/>
      <c r="E22" s="140"/>
      <c r="F22" s="140"/>
      <c r="G22" s="140"/>
      <c r="H22" s="140"/>
      <c r="I22" s="140"/>
      <c r="J22" s="57"/>
    </row>
    <row r="23" spans="1:11" x14ac:dyDescent="0.3">
      <c r="A23" s="116" t="s">
        <v>45</v>
      </c>
      <c r="B23" s="58">
        <v>534525522.49000001</v>
      </c>
      <c r="C23" s="58">
        <v>0</v>
      </c>
      <c r="D23" s="58">
        <v>0</v>
      </c>
      <c r="E23" s="58">
        <v>0</v>
      </c>
      <c r="F23" s="58">
        <v>0</v>
      </c>
      <c r="G23" s="58">
        <f>B23+E23</f>
        <v>534525522.49000001</v>
      </c>
      <c r="H23" s="58">
        <f>C23+F23</f>
        <v>0</v>
      </c>
      <c r="I23" s="58">
        <f t="shared" ref="I23:I24" si="4">SUM(G23:H23)</f>
        <v>534525522.49000001</v>
      </c>
      <c r="J23" s="142" t="s">
        <v>398</v>
      </c>
      <c r="K23" s="144"/>
    </row>
    <row r="24" spans="1:11" x14ac:dyDescent="0.3">
      <c r="A24" s="116" t="s">
        <v>46</v>
      </c>
      <c r="B24" s="127">
        <v>233752254.47999999</v>
      </c>
      <c r="C24" s="127">
        <v>0</v>
      </c>
      <c r="D24" s="127">
        <v>0</v>
      </c>
      <c r="E24" s="127">
        <v>0</v>
      </c>
      <c r="F24" s="127">
        <v>0</v>
      </c>
      <c r="G24" s="127">
        <f>B24+E24</f>
        <v>233752254.47999999</v>
      </c>
      <c r="H24" s="127">
        <f>C24+F24</f>
        <v>0</v>
      </c>
      <c r="I24" s="127">
        <f t="shared" si="4"/>
        <v>233752254.47999999</v>
      </c>
      <c r="J24" s="142" t="s">
        <v>399</v>
      </c>
    </row>
    <row r="25" spans="1:11" x14ac:dyDescent="0.3">
      <c r="A25" s="116" t="s">
        <v>47</v>
      </c>
      <c r="B25" s="58">
        <f>SUM(B23:B24)</f>
        <v>768277776.97000003</v>
      </c>
      <c r="C25" s="58">
        <f t="shared" ref="C25:I25" si="5">SUM(C23:C24)</f>
        <v>0</v>
      </c>
      <c r="D25" s="58">
        <f t="shared" si="5"/>
        <v>0</v>
      </c>
      <c r="E25" s="58">
        <f t="shared" si="5"/>
        <v>0</v>
      </c>
      <c r="F25" s="58">
        <f t="shared" si="5"/>
        <v>0</v>
      </c>
      <c r="G25" s="58">
        <f t="shared" si="5"/>
        <v>768277776.97000003</v>
      </c>
      <c r="H25" s="58">
        <f t="shared" si="5"/>
        <v>0</v>
      </c>
      <c r="I25" s="58">
        <f t="shared" si="5"/>
        <v>768277776.97000003</v>
      </c>
      <c r="J25" s="143" t="s">
        <v>397</v>
      </c>
    </row>
    <row r="26" spans="1:11" x14ac:dyDescent="0.3">
      <c r="A26" s="57" t="s">
        <v>48</v>
      </c>
      <c r="B26" s="140"/>
      <c r="C26" s="140"/>
      <c r="D26" s="140"/>
      <c r="E26" s="140"/>
      <c r="F26" s="140"/>
      <c r="G26" s="140"/>
      <c r="H26" s="140"/>
      <c r="I26" s="140"/>
      <c r="J26" s="57"/>
    </row>
    <row r="27" spans="1:11" x14ac:dyDescent="0.3">
      <c r="A27" s="116" t="s">
        <v>49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f>B27+E27</f>
        <v>0</v>
      </c>
      <c r="H27" s="58">
        <f>C27+F27</f>
        <v>0</v>
      </c>
      <c r="I27" s="58">
        <f t="shared" ref="I27:I39" si="6">SUM(G27:H27)</f>
        <v>0</v>
      </c>
      <c r="J27" s="142" t="s">
        <v>605</v>
      </c>
    </row>
    <row r="28" spans="1:11" x14ac:dyDescent="0.3">
      <c r="A28" s="116" t="s">
        <v>691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  <c r="G28" s="58">
        <f>B28+E28</f>
        <v>0</v>
      </c>
      <c r="H28" s="58">
        <f>C28+F28</f>
        <v>0</v>
      </c>
      <c r="I28" s="58">
        <f t="shared" si="6"/>
        <v>0</v>
      </c>
      <c r="J28" s="142" t="s">
        <v>606</v>
      </c>
    </row>
    <row r="29" spans="1:11" ht="13.95" customHeight="1" x14ac:dyDescent="0.3">
      <c r="A29" s="116" t="s">
        <v>50</v>
      </c>
      <c r="B29" s="58">
        <v>-1068.78</v>
      </c>
      <c r="C29" s="58">
        <v>0</v>
      </c>
      <c r="D29" s="58">
        <v>0</v>
      </c>
      <c r="E29" s="58">
        <v>0</v>
      </c>
      <c r="F29" s="58">
        <v>0</v>
      </c>
      <c r="G29" s="58">
        <f t="shared" ref="G29:H39" si="7">B29+E29</f>
        <v>-1068.78</v>
      </c>
      <c r="H29" s="58">
        <f t="shared" si="7"/>
        <v>0</v>
      </c>
      <c r="I29" s="58">
        <f t="shared" si="6"/>
        <v>-1068.78</v>
      </c>
      <c r="J29" s="142" t="s">
        <v>401</v>
      </c>
    </row>
    <row r="30" spans="1:11" x14ac:dyDescent="0.3">
      <c r="A30" s="116" t="s">
        <v>51</v>
      </c>
      <c r="B30" s="58">
        <v>14761528.800000001</v>
      </c>
      <c r="C30" s="58">
        <v>0</v>
      </c>
      <c r="D30" s="58">
        <v>0</v>
      </c>
      <c r="E30" s="58">
        <v>0</v>
      </c>
      <c r="F30" s="58">
        <v>0</v>
      </c>
      <c r="G30" s="58">
        <f t="shared" si="7"/>
        <v>14761528.800000001</v>
      </c>
      <c r="H30" s="58">
        <f>C30+F30</f>
        <v>0</v>
      </c>
      <c r="I30" s="58">
        <f t="shared" si="6"/>
        <v>14761528.800000001</v>
      </c>
      <c r="J30" s="142" t="s">
        <v>402</v>
      </c>
    </row>
    <row r="31" spans="1:11" x14ac:dyDescent="0.3">
      <c r="A31" s="116" t="s">
        <v>52</v>
      </c>
      <c r="B31" s="58">
        <v>17956792.100000001</v>
      </c>
      <c r="C31" s="58">
        <v>0</v>
      </c>
      <c r="D31" s="58">
        <v>0</v>
      </c>
      <c r="E31" s="58">
        <v>0</v>
      </c>
      <c r="F31" s="58">
        <v>0</v>
      </c>
      <c r="G31" s="58">
        <f t="shared" si="7"/>
        <v>17956792.100000001</v>
      </c>
      <c r="H31" s="58">
        <f t="shared" si="7"/>
        <v>0</v>
      </c>
      <c r="I31" s="58">
        <f t="shared" si="6"/>
        <v>17956792.100000001</v>
      </c>
      <c r="J31" s="142" t="s">
        <v>403</v>
      </c>
    </row>
    <row r="32" spans="1:11" x14ac:dyDescent="0.3">
      <c r="A32" s="116" t="s">
        <v>383</v>
      </c>
      <c r="B32" s="58">
        <v>59657902.600000001</v>
      </c>
      <c r="C32" s="58">
        <v>0</v>
      </c>
      <c r="D32" s="58">
        <v>0</v>
      </c>
      <c r="E32" s="58">
        <v>0</v>
      </c>
      <c r="F32" s="58">
        <v>0</v>
      </c>
      <c r="G32" s="58">
        <f t="shared" si="7"/>
        <v>59657902.600000001</v>
      </c>
      <c r="H32" s="58">
        <f t="shared" si="7"/>
        <v>0</v>
      </c>
      <c r="I32" s="58">
        <f t="shared" si="6"/>
        <v>59657902.600000001</v>
      </c>
      <c r="J32" s="142" t="s">
        <v>405</v>
      </c>
    </row>
    <row r="33" spans="1:11" x14ac:dyDescent="0.3">
      <c r="A33" s="116" t="s">
        <v>384</v>
      </c>
      <c r="B33" s="58">
        <v>37464157.789999999</v>
      </c>
      <c r="C33" s="58">
        <v>0</v>
      </c>
      <c r="D33" s="58">
        <v>0</v>
      </c>
      <c r="E33" s="58">
        <v>0</v>
      </c>
      <c r="F33" s="58">
        <v>0</v>
      </c>
      <c r="G33" s="58">
        <f t="shared" si="7"/>
        <v>37464157.789999999</v>
      </c>
      <c r="H33" s="58">
        <f t="shared" si="7"/>
        <v>0</v>
      </c>
      <c r="I33" s="58">
        <f t="shared" si="6"/>
        <v>37464157.789999999</v>
      </c>
      <c r="J33" s="142" t="s">
        <v>404</v>
      </c>
    </row>
    <row r="34" spans="1:11" x14ac:dyDescent="0.3">
      <c r="A34" s="116" t="s">
        <v>53</v>
      </c>
      <c r="B34" s="58">
        <v>0</v>
      </c>
      <c r="C34" s="58">
        <v>-92.08</v>
      </c>
      <c r="D34" s="58">
        <v>0</v>
      </c>
      <c r="E34" s="58">
        <v>0</v>
      </c>
      <c r="F34" s="58">
        <v>0</v>
      </c>
      <c r="G34" s="58">
        <f t="shared" si="7"/>
        <v>0</v>
      </c>
      <c r="H34" s="58">
        <f t="shared" si="7"/>
        <v>-92.08</v>
      </c>
      <c r="I34" s="58">
        <f t="shared" si="6"/>
        <v>-92.08</v>
      </c>
      <c r="J34" s="142" t="s">
        <v>406</v>
      </c>
    </row>
    <row r="35" spans="1:11" x14ac:dyDescent="0.3">
      <c r="A35" s="116" t="s">
        <v>54</v>
      </c>
      <c r="B35" s="58">
        <v>0</v>
      </c>
      <c r="C35" s="58">
        <v>2182030.91</v>
      </c>
      <c r="D35" s="58">
        <v>0</v>
      </c>
      <c r="E35" s="58">
        <v>0</v>
      </c>
      <c r="F35" s="58">
        <v>0</v>
      </c>
      <c r="G35" s="58">
        <f t="shared" si="7"/>
        <v>0</v>
      </c>
      <c r="H35" s="58">
        <f t="shared" si="7"/>
        <v>2182030.91</v>
      </c>
      <c r="I35" s="58">
        <f t="shared" si="6"/>
        <v>2182030.91</v>
      </c>
      <c r="J35" s="142" t="s">
        <v>407</v>
      </c>
    </row>
    <row r="36" spans="1:11" x14ac:dyDescent="0.3">
      <c r="A36" s="116" t="s">
        <v>55</v>
      </c>
      <c r="B36" s="58">
        <v>0</v>
      </c>
      <c r="C36" s="58">
        <v>2816112.06</v>
      </c>
      <c r="D36" s="58">
        <v>0</v>
      </c>
      <c r="E36" s="58">
        <v>0</v>
      </c>
      <c r="F36" s="58">
        <v>0</v>
      </c>
      <c r="G36" s="58">
        <f t="shared" si="7"/>
        <v>0</v>
      </c>
      <c r="H36" s="58">
        <f t="shared" si="7"/>
        <v>2816112.06</v>
      </c>
      <c r="I36" s="58">
        <f t="shared" si="6"/>
        <v>2816112.06</v>
      </c>
      <c r="J36" s="142" t="s">
        <v>408</v>
      </c>
    </row>
    <row r="37" spans="1:11" x14ac:dyDescent="0.3">
      <c r="A37" s="116" t="s">
        <v>56</v>
      </c>
      <c r="B37" s="58">
        <v>0</v>
      </c>
      <c r="C37" s="58">
        <v>9964.9</v>
      </c>
      <c r="D37" s="58">
        <v>0</v>
      </c>
      <c r="E37" s="58">
        <v>0</v>
      </c>
      <c r="F37" s="58">
        <v>0</v>
      </c>
      <c r="G37" s="58">
        <f t="shared" si="7"/>
        <v>0</v>
      </c>
      <c r="H37" s="58">
        <f t="shared" si="7"/>
        <v>9964.9</v>
      </c>
      <c r="I37" s="58">
        <f t="shared" si="6"/>
        <v>9964.9</v>
      </c>
      <c r="J37" s="142" t="s">
        <v>409</v>
      </c>
    </row>
    <row r="38" spans="1:11" x14ac:dyDescent="0.3">
      <c r="A38" s="116" t="s">
        <v>57</v>
      </c>
      <c r="B38" s="58">
        <v>0</v>
      </c>
      <c r="C38" s="58">
        <v>119303213.25</v>
      </c>
      <c r="D38" s="58">
        <v>0</v>
      </c>
      <c r="E38" s="58">
        <v>0</v>
      </c>
      <c r="F38" s="58">
        <v>0</v>
      </c>
      <c r="G38" s="58">
        <f t="shared" si="7"/>
        <v>0</v>
      </c>
      <c r="H38" s="58">
        <f t="shared" si="7"/>
        <v>119303213.25</v>
      </c>
      <c r="I38" s="58">
        <f t="shared" si="6"/>
        <v>119303213.25</v>
      </c>
      <c r="J38" s="142" t="s">
        <v>410</v>
      </c>
    </row>
    <row r="39" spans="1:11" x14ac:dyDescent="0.3">
      <c r="A39" s="116" t="s">
        <v>662</v>
      </c>
      <c r="B39" s="127">
        <v>0</v>
      </c>
      <c r="C39" s="127">
        <v>0</v>
      </c>
      <c r="D39" s="127">
        <v>0</v>
      </c>
      <c r="E39" s="127">
        <v>0</v>
      </c>
      <c r="F39" s="127">
        <v>0</v>
      </c>
      <c r="G39" s="127">
        <f t="shared" si="7"/>
        <v>0</v>
      </c>
      <c r="H39" s="127">
        <f t="shared" si="7"/>
        <v>0</v>
      </c>
      <c r="I39" s="127">
        <f t="shared" si="6"/>
        <v>0</v>
      </c>
      <c r="J39" s="142" t="s">
        <v>607</v>
      </c>
    </row>
    <row r="40" spans="1:11" x14ac:dyDescent="0.3">
      <c r="A40" s="116" t="s">
        <v>58</v>
      </c>
      <c r="B40" s="58">
        <f t="shared" ref="B40:I40" si="8">SUM(B27:B39)</f>
        <v>129839312.50999999</v>
      </c>
      <c r="C40" s="58">
        <f t="shared" si="8"/>
        <v>124311229.04000001</v>
      </c>
      <c r="D40" s="58">
        <f t="shared" si="8"/>
        <v>0</v>
      </c>
      <c r="E40" s="58">
        <f t="shared" si="8"/>
        <v>0</v>
      </c>
      <c r="F40" s="58">
        <f t="shared" si="8"/>
        <v>0</v>
      </c>
      <c r="G40" s="58">
        <f t="shared" si="8"/>
        <v>129839312.50999999</v>
      </c>
      <c r="H40" s="58">
        <f t="shared" si="8"/>
        <v>124311229.04000001</v>
      </c>
      <c r="I40" s="58">
        <f t="shared" si="8"/>
        <v>254150541.54999998</v>
      </c>
      <c r="J40" s="143" t="s">
        <v>400</v>
      </c>
    </row>
    <row r="41" spans="1:11" x14ac:dyDescent="0.3">
      <c r="A41" s="115" t="s">
        <v>59</v>
      </c>
      <c r="B41" s="145">
        <f t="shared" ref="B41:I41" si="9">B18+B21+B25+B40</f>
        <v>3591584303.8200006</v>
      </c>
      <c r="C41" s="145">
        <f t="shared" si="9"/>
        <v>1475465559.3399999</v>
      </c>
      <c r="D41" s="145">
        <f t="shared" si="9"/>
        <v>0</v>
      </c>
      <c r="E41" s="145">
        <f t="shared" si="9"/>
        <v>0</v>
      </c>
      <c r="F41" s="145">
        <f t="shared" si="9"/>
        <v>0</v>
      </c>
      <c r="G41" s="145">
        <f t="shared" si="9"/>
        <v>3591584303.8200006</v>
      </c>
      <c r="H41" s="145">
        <f t="shared" si="9"/>
        <v>1475465559.3399999</v>
      </c>
      <c r="I41" s="145">
        <f t="shared" si="9"/>
        <v>5067049863.1600008</v>
      </c>
      <c r="J41" s="143" t="s">
        <v>387</v>
      </c>
    </row>
    <row r="42" spans="1:11" x14ac:dyDescent="0.3">
      <c r="A42" s="138"/>
      <c r="B42" s="140"/>
      <c r="C42" s="140"/>
      <c r="D42" s="140"/>
      <c r="E42" s="140"/>
      <c r="F42" s="140"/>
      <c r="G42" s="140"/>
      <c r="H42" s="140"/>
      <c r="I42" s="140"/>
    </row>
    <row r="43" spans="1:11" x14ac:dyDescent="0.3">
      <c r="A43" s="115" t="s">
        <v>60</v>
      </c>
      <c r="B43" s="140"/>
      <c r="C43" s="140"/>
      <c r="D43" s="140"/>
      <c r="E43" s="140"/>
      <c r="F43" s="140"/>
      <c r="G43" s="140"/>
      <c r="H43" s="140"/>
      <c r="I43" s="140"/>
      <c r="J43" s="115"/>
    </row>
    <row r="44" spans="1:11" x14ac:dyDescent="0.3">
      <c r="A44" s="57" t="s">
        <v>61</v>
      </c>
      <c r="B44" s="140"/>
      <c r="C44" s="140"/>
      <c r="D44" s="140"/>
      <c r="E44" s="140"/>
      <c r="F44" s="140"/>
      <c r="G44" s="140"/>
      <c r="H44" s="140"/>
      <c r="I44" s="140"/>
    </row>
    <row r="45" spans="1:11" x14ac:dyDescent="0.3">
      <c r="A45" s="116" t="s">
        <v>62</v>
      </c>
      <c r="B45" s="58">
        <v>60399661.880000003</v>
      </c>
      <c r="C45" s="58">
        <v>0</v>
      </c>
      <c r="D45" s="58">
        <v>0</v>
      </c>
      <c r="E45" s="58">
        <v>0</v>
      </c>
      <c r="F45" s="58">
        <v>0</v>
      </c>
      <c r="G45" s="58">
        <f>B45+E45</f>
        <v>60399661.880000003</v>
      </c>
      <c r="H45" s="58">
        <f>C45+F45</f>
        <v>0</v>
      </c>
      <c r="I45" s="58">
        <f t="shared" ref="I45:I46" si="10">SUM(G45:H45)</f>
        <v>60399661.880000003</v>
      </c>
      <c r="J45" s="146" t="s">
        <v>413</v>
      </c>
    </row>
    <row r="46" spans="1:11" x14ac:dyDescent="0.3">
      <c r="A46" s="116" t="s">
        <v>63</v>
      </c>
      <c r="B46" s="127">
        <v>417197144.85000002</v>
      </c>
      <c r="C46" s="127">
        <v>0</v>
      </c>
      <c r="D46" s="127">
        <v>0</v>
      </c>
      <c r="E46" s="127">
        <v>0</v>
      </c>
      <c r="F46" s="127">
        <v>0</v>
      </c>
      <c r="G46" s="127">
        <f>B46+E46</f>
        <v>417197144.85000002</v>
      </c>
      <c r="H46" s="127">
        <f>C46+F46</f>
        <v>0</v>
      </c>
      <c r="I46" s="127">
        <f t="shared" si="10"/>
        <v>417197144.85000002</v>
      </c>
      <c r="J46" s="146" t="s">
        <v>414</v>
      </c>
      <c r="K46" s="2"/>
    </row>
    <row r="47" spans="1:11" x14ac:dyDescent="0.3">
      <c r="A47" s="116" t="s">
        <v>64</v>
      </c>
      <c r="B47" s="58">
        <f>SUM(B45:B46)</f>
        <v>477596806.73000002</v>
      </c>
      <c r="C47" s="58">
        <f t="shared" ref="C47:I47" si="11">SUM(C45:C46)</f>
        <v>0</v>
      </c>
      <c r="D47" s="58">
        <f t="shared" si="11"/>
        <v>0</v>
      </c>
      <c r="E47" s="58">
        <f t="shared" si="11"/>
        <v>0</v>
      </c>
      <c r="F47" s="58">
        <f t="shared" si="11"/>
        <v>0</v>
      </c>
      <c r="G47" s="58">
        <f t="shared" si="11"/>
        <v>477596806.73000002</v>
      </c>
      <c r="H47" s="58">
        <f t="shared" si="11"/>
        <v>0</v>
      </c>
      <c r="I47" s="58">
        <f t="shared" si="11"/>
        <v>477596806.73000002</v>
      </c>
      <c r="J47" s="143" t="s">
        <v>412</v>
      </c>
    </row>
    <row r="48" spans="1:11" x14ac:dyDescent="0.3">
      <c r="A48" s="57" t="s">
        <v>65</v>
      </c>
      <c r="B48" s="140"/>
      <c r="C48" s="140"/>
      <c r="D48" s="140"/>
      <c r="E48" s="140"/>
      <c r="F48" s="140"/>
      <c r="G48" s="140"/>
      <c r="H48" s="140"/>
      <c r="I48" s="140"/>
    </row>
    <row r="49" spans="1:12" x14ac:dyDescent="0.3">
      <c r="A49" s="116" t="s">
        <v>66</v>
      </c>
      <c r="B49" s="58">
        <v>1230835005.6099999</v>
      </c>
      <c r="C49" s="58">
        <v>0</v>
      </c>
      <c r="D49" s="58">
        <v>0</v>
      </c>
      <c r="E49" s="58">
        <v>0</v>
      </c>
      <c r="F49" s="58">
        <v>0</v>
      </c>
      <c r="G49" s="58">
        <f t="shared" ref="G49:H55" si="12">B49+E49</f>
        <v>1230835005.6099999</v>
      </c>
      <c r="H49" s="58">
        <f t="shared" si="12"/>
        <v>0</v>
      </c>
      <c r="I49" s="58">
        <f t="shared" ref="I49:I55" si="13">SUM(G49:H49)</f>
        <v>1230835005.6099999</v>
      </c>
      <c r="J49" s="146" t="s">
        <v>416</v>
      </c>
    </row>
    <row r="50" spans="1:12" x14ac:dyDescent="0.3">
      <c r="A50" s="116" t="s">
        <v>67</v>
      </c>
      <c r="B50" s="58">
        <v>30580359.789999999</v>
      </c>
      <c r="C50" s="58">
        <v>0</v>
      </c>
      <c r="D50" s="58">
        <v>0</v>
      </c>
      <c r="E50" s="58">
        <v>0</v>
      </c>
      <c r="F50" s="58">
        <v>0</v>
      </c>
      <c r="G50" s="58">
        <f t="shared" si="12"/>
        <v>30580359.789999999</v>
      </c>
      <c r="H50" s="58">
        <f t="shared" si="12"/>
        <v>0</v>
      </c>
      <c r="I50" s="58">
        <f t="shared" si="13"/>
        <v>30580359.789999999</v>
      </c>
      <c r="J50" s="146" t="s">
        <v>417</v>
      </c>
    </row>
    <row r="51" spans="1:12" x14ac:dyDescent="0.3">
      <c r="A51" s="116" t="s">
        <v>68</v>
      </c>
      <c r="B51" s="58">
        <v>0</v>
      </c>
      <c r="C51" s="58">
        <v>403746877.81999999</v>
      </c>
      <c r="D51" s="58">
        <v>0</v>
      </c>
      <c r="E51" s="58">
        <v>0</v>
      </c>
      <c r="F51" s="58">
        <v>0</v>
      </c>
      <c r="G51" s="58">
        <f t="shared" si="12"/>
        <v>0</v>
      </c>
      <c r="H51" s="58">
        <f t="shared" si="12"/>
        <v>403746877.81999999</v>
      </c>
      <c r="I51" s="58">
        <f t="shared" si="13"/>
        <v>403746877.81999999</v>
      </c>
      <c r="J51" s="146" t="s">
        <v>418</v>
      </c>
    </row>
    <row r="52" spans="1:12" x14ac:dyDescent="0.3">
      <c r="A52" s="116" t="s">
        <v>69</v>
      </c>
      <c r="B52" s="58">
        <v>0</v>
      </c>
      <c r="C52" s="58">
        <v>144723618</v>
      </c>
      <c r="D52" s="58">
        <v>0</v>
      </c>
      <c r="E52" s="58">
        <v>0</v>
      </c>
      <c r="F52" s="58">
        <v>0</v>
      </c>
      <c r="G52" s="58">
        <f t="shared" si="12"/>
        <v>0</v>
      </c>
      <c r="H52" s="58">
        <f t="shared" si="12"/>
        <v>144723618</v>
      </c>
      <c r="I52" s="58">
        <f t="shared" si="13"/>
        <v>144723618</v>
      </c>
      <c r="J52" s="146" t="s">
        <v>419</v>
      </c>
    </row>
    <row r="53" spans="1:12" x14ac:dyDescent="0.3">
      <c r="A53" s="116" t="s">
        <v>70</v>
      </c>
      <c r="B53" s="58">
        <v>0</v>
      </c>
      <c r="C53" s="58">
        <v>172204118.81</v>
      </c>
      <c r="D53" s="58">
        <v>0</v>
      </c>
      <c r="E53" s="58">
        <v>0</v>
      </c>
      <c r="F53" s="58">
        <v>0</v>
      </c>
      <c r="G53" s="58">
        <f t="shared" si="12"/>
        <v>0</v>
      </c>
      <c r="H53" s="58">
        <f t="shared" si="12"/>
        <v>172204118.81</v>
      </c>
      <c r="I53" s="58">
        <f t="shared" si="13"/>
        <v>172204118.81</v>
      </c>
      <c r="J53" s="146" t="s">
        <v>420</v>
      </c>
    </row>
    <row r="54" spans="1:12" x14ac:dyDescent="0.3">
      <c r="A54" s="116" t="s">
        <v>71</v>
      </c>
      <c r="B54" s="58">
        <v>0</v>
      </c>
      <c r="C54" s="58">
        <v>99189059.689999998</v>
      </c>
      <c r="D54" s="58">
        <v>0</v>
      </c>
      <c r="E54" s="58">
        <v>0</v>
      </c>
      <c r="F54" s="58">
        <v>0</v>
      </c>
      <c r="G54" s="58">
        <f t="shared" si="12"/>
        <v>0</v>
      </c>
      <c r="H54" s="58">
        <f t="shared" si="12"/>
        <v>99189059.689999998</v>
      </c>
      <c r="I54" s="58">
        <f t="shared" si="13"/>
        <v>99189059.689999998</v>
      </c>
      <c r="J54" s="146" t="s">
        <v>421</v>
      </c>
    </row>
    <row r="55" spans="1:12" x14ac:dyDescent="0.3">
      <c r="A55" s="116" t="s">
        <v>72</v>
      </c>
      <c r="B55" s="127">
        <v>0</v>
      </c>
      <c r="C55" s="127">
        <v>-75984655.269999996</v>
      </c>
      <c r="D55" s="127">
        <v>0</v>
      </c>
      <c r="E55" s="127">
        <v>0</v>
      </c>
      <c r="F55" s="127">
        <v>0</v>
      </c>
      <c r="G55" s="127">
        <f t="shared" si="12"/>
        <v>0</v>
      </c>
      <c r="H55" s="127">
        <f t="shared" si="12"/>
        <v>-75984655.269999996</v>
      </c>
      <c r="I55" s="127">
        <f t="shared" si="13"/>
        <v>-75984655.269999996</v>
      </c>
      <c r="J55" s="146" t="s">
        <v>422</v>
      </c>
      <c r="K55" s="147"/>
    </row>
    <row r="56" spans="1:12" x14ac:dyDescent="0.3">
      <c r="A56" s="116" t="s">
        <v>73</v>
      </c>
      <c r="B56" s="58">
        <f>SUM(B49:B55)</f>
        <v>1261415365.3999999</v>
      </c>
      <c r="C56" s="58">
        <f t="shared" ref="C56:I56" si="14">SUM(C49:C55)</f>
        <v>743879019.04999995</v>
      </c>
      <c r="D56" s="58">
        <f t="shared" si="14"/>
        <v>0</v>
      </c>
      <c r="E56" s="58">
        <f t="shared" si="14"/>
        <v>0</v>
      </c>
      <c r="F56" s="58">
        <f t="shared" si="14"/>
        <v>0</v>
      </c>
      <c r="G56" s="58">
        <f>SUM(G49:G55)</f>
        <v>1261415365.3999999</v>
      </c>
      <c r="H56" s="58">
        <f t="shared" si="14"/>
        <v>743879019.04999995</v>
      </c>
      <c r="I56" s="58">
        <f t="shared" si="14"/>
        <v>2005294384.4499998</v>
      </c>
      <c r="J56" s="143" t="s">
        <v>415</v>
      </c>
      <c r="K56" s="147"/>
    </row>
    <row r="57" spans="1:12" x14ac:dyDescent="0.3">
      <c r="A57" s="57" t="s">
        <v>74</v>
      </c>
      <c r="B57" s="140"/>
      <c r="C57" s="140"/>
      <c r="D57" s="140"/>
      <c r="E57" s="140"/>
      <c r="F57" s="140"/>
      <c r="G57" s="140"/>
      <c r="H57" s="140"/>
      <c r="I57" s="140"/>
      <c r="J57" s="57"/>
    </row>
    <row r="58" spans="1:12" x14ac:dyDescent="0.3">
      <c r="A58" s="116" t="s">
        <v>75</v>
      </c>
      <c r="B58" s="127">
        <v>169195646.44999999</v>
      </c>
      <c r="C58" s="127">
        <v>0</v>
      </c>
      <c r="D58" s="127">
        <v>0</v>
      </c>
      <c r="E58" s="127">
        <v>0</v>
      </c>
      <c r="F58" s="127">
        <v>0</v>
      </c>
      <c r="G58" s="127">
        <f>B58+E58</f>
        <v>169195646.44999999</v>
      </c>
      <c r="H58" s="127">
        <f>C58+F58</f>
        <v>0</v>
      </c>
      <c r="I58" s="127">
        <f t="shared" ref="I58" si="15">SUM(G58:H58)</f>
        <v>169195646.44999999</v>
      </c>
      <c r="J58" s="146" t="s">
        <v>424</v>
      </c>
    </row>
    <row r="59" spans="1:12" x14ac:dyDescent="0.3">
      <c r="A59" s="116" t="s">
        <v>76</v>
      </c>
      <c r="B59" s="58">
        <f>SUM(B58)</f>
        <v>169195646.44999999</v>
      </c>
      <c r="C59" s="58">
        <f t="shared" ref="C59:I59" si="16">SUM(C58)</f>
        <v>0</v>
      </c>
      <c r="D59" s="58">
        <f t="shared" si="16"/>
        <v>0</v>
      </c>
      <c r="E59" s="58">
        <f t="shared" si="16"/>
        <v>0</v>
      </c>
      <c r="F59" s="58">
        <f t="shared" si="16"/>
        <v>0</v>
      </c>
      <c r="G59" s="58">
        <f t="shared" si="16"/>
        <v>169195646.44999999</v>
      </c>
      <c r="H59" s="58">
        <f t="shared" si="16"/>
        <v>0</v>
      </c>
      <c r="I59" s="58">
        <f t="shared" si="16"/>
        <v>169195646.44999999</v>
      </c>
      <c r="J59" s="143" t="s">
        <v>423</v>
      </c>
    </row>
    <row r="60" spans="1:12" x14ac:dyDescent="0.3">
      <c r="A60" s="57" t="s">
        <v>77</v>
      </c>
      <c r="B60" s="140"/>
      <c r="C60" s="140"/>
      <c r="D60" s="140"/>
      <c r="E60" s="140"/>
      <c r="F60" s="140"/>
      <c r="G60" s="140"/>
      <c r="H60" s="140"/>
      <c r="I60" s="140"/>
      <c r="J60" s="57"/>
    </row>
    <row r="61" spans="1:12" x14ac:dyDescent="0.3">
      <c r="A61" s="116" t="s">
        <v>78</v>
      </c>
      <c r="B61" s="127">
        <v>-76408126.980000004</v>
      </c>
      <c r="C61" s="127">
        <v>0</v>
      </c>
      <c r="D61" s="127">
        <v>0</v>
      </c>
      <c r="E61" s="127">
        <v>0</v>
      </c>
      <c r="F61" s="127">
        <v>0</v>
      </c>
      <c r="G61" s="127">
        <f>B61+E61</f>
        <v>-76408126.980000004</v>
      </c>
      <c r="H61" s="127">
        <f>C61+F61</f>
        <v>0</v>
      </c>
      <c r="I61" s="127">
        <f t="shared" ref="I61" si="17">SUM(G61:H61)</f>
        <v>-76408126.980000004</v>
      </c>
      <c r="J61" s="146" t="s">
        <v>426</v>
      </c>
    </row>
    <row r="62" spans="1:12" x14ac:dyDescent="0.3">
      <c r="A62" s="116" t="s">
        <v>79</v>
      </c>
      <c r="B62" s="58">
        <f>SUM(B61)</f>
        <v>-76408126.980000004</v>
      </c>
      <c r="C62" s="58">
        <f t="shared" ref="C62:I62" si="18">SUM(C61)</f>
        <v>0</v>
      </c>
      <c r="D62" s="58">
        <f t="shared" si="18"/>
        <v>0</v>
      </c>
      <c r="E62" s="58">
        <f t="shared" si="18"/>
        <v>0</v>
      </c>
      <c r="F62" s="58">
        <f t="shared" si="18"/>
        <v>0</v>
      </c>
      <c r="G62" s="58">
        <f t="shared" si="18"/>
        <v>-76408126.980000004</v>
      </c>
      <c r="H62" s="58">
        <f t="shared" si="18"/>
        <v>0</v>
      </c>
      <c r="I62" s="58">
        <f t="shared" si="18"/>
        <v>-76408126.980000004</v>
      </c>
      <c r="J62" s="143" t="s">
        <v>425</v>
      </c>
    </row>
    <row r="63" spans="1:12" x14ac:dyDescent="0.3">
      <c r="A63" s="115" t="s">
        <v>80</v>
      </c>
      <c r="B63" s="148">
        <f>B47+B56+B59+B62</f>
        <v>1831799691.5999999</v>
      </c>
      <c r="C63" s="148">
        <f t="shared" ref="C63:I63" si="19">C47+C56+C59+C62</f>
        <v>743879019.04999995</v>
      </c>
      <c r="D63" s="148">
        <f t="shared" si="19"/>
        <v>0</v>
      </c>
      <c r="E63" s="54">
        <f t="shared" si="19"/>
        <v>0</v>
      </c>
      <c r="F63" s="54">
        <f t="shared" si="19"/>
        <v>0</v>
      </c>
      <c r="G63" s="148">
        <f t="shared" si="19"/>
        <v>1831799691.5999999</v>
      </c>
      <c r="H63" s="148">
        <f t="shared" si="19"/>
        <v>743879019.04999995</v>
      </c>
      <c r="I63" s="148">
        <f t="shared" si="19"/>
        <v>2575678710.6499996</v>
      </c>
      <c r="J63" s="143" t="s">
        <v>411</v>
      </c>
      <c r="L63" s="147"/>
    </row>
    <row r="64" spans="1:12" x14ac:dyDescent="0.3">
      <c r="A64" s="138"/>
      <c r="B64" s="127"/>
      <c r="C64" s="127"/>
      <c r="D64" s="127"/>
      <c r="E64" s="127"/>
      <c r="F64" s="127"/>
      <c r="G64" s="127"/>
      <c r="H64" s="127"/>
      <c r="I64" s="127"/>
      <c r="J64" s="115"/>
    </row>
    <row r="65" spans="1:10" ht="15" thickBot="1" x14ac:dyDescent="0.35">
      <c r="A65" s="115" t="s">
        <v>81</v>
      </c>
      <c r="B65" s="149">
        <f>B41-B63</f>
        <v>1759784612.2200007</v>
      </c>
      <c r="C65" s="149">
        <f t="shared" ref="C65:I65" si="20">C41-C63</f>
        <v>731586540.28999996</v>
      </c>
      <c r="D65" s="149">
        <f t="shared" si="20"/>
        <v>0</v>
      </c>
      <c r="E65" s="149">
        <f t="shared" si="20"/>
        <v>0</v>
      </c>
      <c r="F65" s="149">
        <f t="shared" si="20"/>
        <v>0</v>
      </c>
      <c r="G65" s="149">
        <f t="shared" si="20"/>
        <v>1759784612.2200007</v>
      </c>
      <c r="H65" s="149">
        <f t="shared" si="20"/>
        <v>731586540.28999996</v>
      </c>
      <c r="I65" s="149">
        <f t="shared" si="20"/>
        <v>2491371152.5100012</v>
      </c>
      <c r="J65" s="116"/>
    </row>
    <row r="66" spans="1:10" ht="15" thickTop="1" x14ac:dyDescent="0.3">
      <c r="A66" s="138"/>
      <c r="B66" s="140"/>
      <c r="C66" s="140"/>
      <c r="D66" s="140"/>
      <c r="E66" s="140"/>
      <c r="F66" s="140"/>
      <c r="G66" s="140"/>
      <c r="H66" s="140"/>
      <c r="I66" s="140"/>
      <c r="J66" s="115"/>
    </row>
    <row r="67" spans="1:10" x14ac:dyDescent="0.3">
      <c r="A67" s="115" t="s">
        <v>82</v>
      </c>
      <c r="B67" s="140"/>
      <c r="C67" s="140"/>
      <c r="D67" s="140"/>
      <c r="E67" s="140"/>
      <c r="F67" s="140"/>
      <c r="G67" s="140"/>
      <c r="H67" s="140"/>
      <c r="I67" s="140"/>
      <c r="J67" s="116"/>
    </row>
    <row r="68" spans="1:10" x14ac:dyDescent="0.3">
      <c r="A68" s="116" t="s">
        <v>83</v>
      </c>
      <c r="B68" s="140"/>
      <c r="C68" s="140"/>
      <c r="D68" s="140"/>
      <c r="E68" s="140"/>
      <c r="F68" s="140"/>
      <c r="G68" s="140"/>
      <c r="H68" s="140"/>
      <c r="I68" s="140"/>
      <c r="J68" s="57"/>
    </row>
    <row r="69" spans="1:10" x14ac:dyDescent="0.3">
      <c r="A69" s="57" t="s">
        <v>84</v>
      </c>
      <c r="B69" s="140"/>
      <c r="C69" s="140"/>
      <c r="D69" s="140"/>
      <c r="E69" s="140"/>
      <c r="F69" s="140"/>
      <c r="G69" s="140"/>
      <c r="H69" s="140"/>
      <c r="I69" s="140"/>
    </row>
    <row r="70" spans="1:10" x14ac:dyDescent="0.3">
      <c r="A70" s="116" t="s">
        <v>85</v>
      </c>
      <c r="B70" s="58">
        <v>1339332.17</v>
      </c>
      <c r="C70" s="58">
        <v>0</v>
      </c>
      <c r="D70" s="58">
        <v>0</v>
      </c>
      <c r="E70" s="58">
        <v>0</v>
      </c>
      <c r="F70" s="58">
        <v>0</v>
      </c>
      <c r="G70" s="58">
        <f t="shared" ref="G70:H136" si="21">B70+E70</f>
        <v>1339332.17</v>
      </c>
      <c r="H70" s="58">
        <f t="shared" si="21"/>
        <v>0</v>
      </c>
      <c r="I70" s="58">
        <f t="shared" ref="I70:I136" si="22">SUM(G70:H70)</f>
        <v>1339332.17</v>
      </c>
      <c r="J70" s="146" t="s">
        <v>429</v>
      </c>
    </row>
    <row r="71" spans="1:10" x14ac:dyDescent="0.3">
      <c r="A71" s="116" t="s">
        <v>86</v>
      </c>
      <c r="B71" s="58">
        <v>7059622.2300000004</v>
      </c>
      <c r="C71" s="58">
        <v>0</v>
      </c>
      <c r="D71" s="58">
        <v>0</v>
      </c>
      <c r="E71" s="58">
        <v>0</v>
      </c>
      <c r="F71" s="58">
        <v>0</v>
      </c>
      <c r="G71" s="58">
        <f t="shared" si="21"/>
        <v>7059622.2300000004</v>
      </c>
      <c r="H71" s="58">
        <f t="shared" si="21"/>
        <v>0</v>
      </c>
      <c r="I71" s="58">
        <f t="shared" si="22"/>
        <v>7059622.2300000004</v>
      </c>
      <c r="J71" s="146" t="s">
        <v>430</v>
      </c>
    </row>
    <row r="72" spans="1:10" x14ac:dyDescent="0.3">
      <c r="A72" s="116" t="s">
        <v>87</v>
      </c>
      <c r="B72" s="58">
        <v>2161186.2000000002</v>
      </c>
      <c r="C72" s="58">
        <v>0</v>
      </c>
      <c r="D72" s="58">
        <v>0</v>
      </c>
      <c r="E72" s="58">
        <v>0</v>
      </c>
      <c r="F72" s="58">
        <v>0</v>
      </c>
      <c r="G72" s="58">
        <f t="shared" si="21"/>
        <v>2161186.2000000002</v>
      </c>
      <c r="H72" s="58">
        <f t="shared" si="21"/>
        <v>0</v>
      </c>
      <c r="I72" s="58">
        <f t="shared" si="22"/>
        <v>2161186.2000000002</v>
      </c>
      <c r="J72" s="146" t="s">
        <v>431</v>
      </c>
    </row>
    <row r="73" spans="1:10" x14ac:dyDescent="0.3">
      <c r="A73" s="116" t="s">
        <v>88</v>
      </c>
      <c r="B73" s="58">
        <v>10304739.83</v>
      </c>
      <c r="C73" s="58">
        <v>0</v>
      </c>
      <c r="D73" s="58">
        <v>0</v>
      </c>
      <c r="E73" s="58">
        <v>0</v>
      </c>
      <c r="F73" s="58">
        <v>0</v>
      </c>
      <c r="G73" s="58">
        <f t="shared" si="21"/>
        <v>10304739.83</v>
      </c>
      <c r="H73" s="58">
        <f t="shared" si="21"/>
        <v>0</v>
      </c>
      <c r="I73" s="58">
        <f t="shared" si="22"/>
        <v>10304739.83</v>
      </c>
      <c r="J73" s="146" t="s">
        <v>432</v>
      </c>
    </row>
    <row r="74" spans="1:10" x14ac:dyDescent="0.3">
      <c r="A74" s="116" t="s">
        <v>89</v>
      </c>
      <c r="B74" s="58">
        <v>0</v>
      </c>
      <c r="C74" s="58">
        <v>0</v>
      </c>
      <c r="D74" s="58">
        <v>0</v>
      </c>
      <c r="E74" s="58">
        <v>0</v>
      </c>
      <c r="F74" s="58">
        <v>0</v>
      </c>
      <c r="G74" s="58">
        <f t="shared" si="21"/>
        <v>0</v>
      </c>
      <c r="H74" s="58">
        <f t="shared" si="21"/>
        <v>0</v>
      </c>
      <c r="I74" s="58">
        <f t="shared" si="22"/>
        <v>0</v>
      </c>
      <c r="J74" s="146" t="s">
        <v>433</v>
      </c>
    </row>
    <row r="75" spans="1:10" x14ac:dyDescent="0.3">
      <c r="A75" s="116" t="s">
        <v>90</v>
      </c>
      <c r="B75" s="58">
        <v>661711.28</v>
      </c>
      <c r="C75" s="58">
        <v>0</v>
      </c>
      <c r="D75" s="58">
        <v>0</v>
      </c>
      <c r="E75" s="58">
        <v>0</v>
      </c>
      <c r="F75" s="58">
        <v>0</v>
      </c>
      <c r="G75" s="58">
        <f t="shared" si="21"/>
        <v>661711.28</v>
      </c>
      <c r="H75" s="58">
        <f t="shared" si="21"/>
        <v>0</v>
      </c>
      <c r="I75" s="58">
        <f t="shared" si="22"/>
        <v>661711.28</v>
      </c>
      <c r="J75" s="146" t="s">
        <v>434</v>
      </c>
    </row>
    <row r="76" spans="1:10" x14ac:dyDescent="0.3">
      <c r="A76" s="116" t="s">
        <v>91</v>
      </c>
      <c r="B76" s="58">
        <v>1452239.07</v>
      </c>
      <c r="C76" s="58">
        <v>0</v>
      </c>
      <c r="D76" s="58">
        <v>0</v>
      </c>
      <c r="E76" s="58">
        <v>0</v>
      </c>
      <c r="F76" s="58">
        <v>0</v>
      </c>
      <c r="G76" s="58">
        <f t="shared" si="21"/>
        <v>1452239.07</v>
      </c>
      <c r="H76" s="58">
        <f t="shared" si="21"/>
        <v>0</v>
      </c>
      <c r="I76" s="58">
        <f t="shared" si="22"/>
        <v>1452239.07</v>
      </c>
      <c r="J76" s="146" t="s">
        <v>435</v>
      </c>
    </row>
    <row r="77" spans="1:10" x14ac:dyDescent="0.3">
      <c r="A77" s="116" t="s">
        <v>92</v>
      </c>
      <c r="B77" s="58">
        <v>12425190.210000001</v>
      </c>
      <c r="C77" s="58">
        <v>0</v>
      </c>
      <c r="D77" s="58">
        <v>0</v>
      </c>
      <c r="E77" s="58">
        <v>0</v>
      </c>
      <c r="F77" s="58">
        <v>0</v>
      </c>
      <c r="G77" s="58">
        <f t="shared" si="21"/>
        <v>12425190.210000001</v>
      </c>
      <c r="H77" s="58">
        <f t="shared" si="21"/>
        <v>0</v>
      </c>
      <c r="I77" s="58">
        <f t="shared" si="22"/>
        <v>12425190.210000001</v>
      </c>
      <c r="J77" s="146" t="s">
        <v>436</v>
      </c>
    </row>
    <row r="78" spans="1:10" x14ac:dyDescent="0.3">
      <c r="A78" s="116" t="s">
        <v>93</v>
      </c>
      <c r="B78" s="58">
        <v>6565192.4699999997</v>
      </c>
      <c r="C78" s="58">
        <v>0</v>
      </c>
      <c r="D78" s="58">
        <v>0</v>
      </c>
      <c r="E78" s="58">
        <v>0</v>
      </c>
      <c r="F78" s="58">
        <v>0</v>
      </c>
      <c r="G78" s="58">
        <f t="shared" si="21"/>
        <v>6565192.4699999997</v>
      </c>
      <c r="H78" s="58">
        <f t="shared" si="21"/>
        <v>0</v>
      </c>
      <c r="I78" s="58">
        <f t="shared" si="22"/>
        <v>6565192.4699999997</v>
      </c>
      <c r="J78" s="146" t="s">
        <v>437</v>
      </c>
    </row>
    <row r="79" spans="1:10" x14ac:dyDescent="0.3">
      <c r="A79" s="116" t="s">
        <v>94</v>
      </c>
      <c r="B79" s="58">
        <v>1571435.84</v>
      </c>
      <c r="C79" s="58">
        <v>0</v>
      </c>
      <c r="D79" s="58">
        <v>0</v>
      </c>
      <c r="E79" s="58">
        <v>0</v>
      </c>
      <c r="F79" s="58">
        <v>0</v>
      </c>
      <c r="G79" s="58">
        <f t="shared" si="21"/>
        <v>1571435.84</v>
      </c>
      <c r="H79" s="58">
        <f t="shared" si="21"/>
        <v>0</v>
      </c>
      <c r="I79" s="58">
        <f t="shared" si="22"/>
        <v>1571435.84</v>
      </c>
      <c r="J79" s="146" t="s">
        <v>438</v>
      </c>
    </row>
    <row r="80" spans="1:10" x14ac:dyDescent="0.3">
      <c r="A80" s="116" t="s">
        <v>95</v>
      </c>
      <c r="B80" s="58">
        <v>1741758.8</v>
      </c>
      <c r="C80" s="58">
        <v>0</v>
      </c>
      <c r="D80" s="58">
        <v>0</v>
      </c>
      <c r="E80" s="58">
        <v>0</v>
      </c>
      <c r="F80" s="58">
        <v>0</v>
      </c>
      <c r="G80" s="58">
        <f t="shared" si="21"/>
        <v>1741758.8</v>
      </c>
      <c r="H80" s="58">
        <f t="shared" si="21"/>
        <v>0</v>
      </c>
      <c r="I80" s="58">
        <f t="shared" si="22"/>
        <v>1741758.8</v>
      </c>
      <c r="J80" s="146" t="s">
        <v>439</v>
      </c>
    </row>
    <row r="81" spans="1:10" x14ac:dyDescent="0.3">
      <c r="A81" s="116" t="s">
        <v>96</v>
      </c>
      <c r="B81" s="58">
        <v>0</v>
      </c>
      <c r="C81" s="58">
        <v>0</v>
      </c>
      <c r="D81" s="58">
        <v>0</v>
      </c>
      <c r="E81" s="58">
        <v>0</v>
      </c>
      <c r="F81" s="58">
        <v>0</v>
      </c>
      <c r="G81" s="58">
        <f t="shared" si="21"/>
        <v>0</v>
      </c>
      <c r="H81" s="58">
        <f t="shared" si="21"/>
        <v>0</v>
      </c>
      <c r="I81" s="58">
        <f t="shared" si="22"/>
        <v>0</v>
      </c>
      <c r="J81" s="146" t="s">
        <v>608</v>
      </c>
    </row>
    <row r="82" spans="1:10" x14ac:dyDescent="0.3">
      <c r="A82" s="116" t="s">
        <v>97</v>
      </c>
      <c r="B82" s="58">
        <v>4007360.28</v>
      </c>
      <c r="C82" s="58">
        <v>0</v>
      </c>
      <c r="D82" s="58">
        <v>0</v>
      </c>
      <c r="E82" s="58">
        <v>0</v>
      </c>
      <c r="F82" s="58">
        <v>0</v>
      </c>
      <c r="G82" s="58">
        <f t="shared" si="21"/>
        <v>4007360.28</v>
      </c>
      <c r="H82" s="58">
        <f t="shared" si="21"/>
        <v>0</v>
      </c>
      <c r="I82" s="58">
        <f t="shared" si="22"/>
        <v>4007360.28</v>
      </c>
      <c r="J82" s="146" t="s">
        <v>440</v>
      </c>
    </row>
    <row r="83" spans="1:10" x14ac:dyDescent="0.3">
      <c r="A83" s="116" t="s">
        <v>98</v>
      </c>
      <c r="B83" s="58">
        <v>340510.15</v>
      </c>
      <c r="C83" s="58">
        <v>0</v>
      </c>
      <c r="D83" s="58">
        <v>0</v>
      </c>
      <c r="E83" s="58">
        <v>0</v>
      </c>
      <c r="F83" s="58">
        <v>0</v>
      </c>
      <c r="G83" s="58">
        <f t="shared" si="21"/>
        <v>340510.15</v>
      </c>
      <c r="H83" s="58">
        <f t="shared" si="21"/>
        <v>0</v>
      </c>
      <c r="I83" s="58">
        <f t="shared" si="22"/>
        <v>340510.15</v>
      </c>
      <c r="J83" s="146" t="s">
        <v>441</v>
      </c>
    </row>
    <row r="84" spans="1:10" x14ac:dyDescent="0.3">
      <c r="A84" s="116" t="s">
        <v>99</v>
      </c>
      <c r="B84" s="58">
        <v>2852647.08</v>
      </c>
      <c r="C84" s="58">
        <v>0</v>
      </c>
      <c r="D84" s="58">
        <v>0</v>
      </c>
      <c r="E84" s="58">
        <v>0</v>
      </c>
      <c r="F84" s="58">
        <v>0</v>
      </c>
      <c r="G84" s="58">
        <f t="shared" si="21"/>
        <v>2852647.08</v>
      </c>
      <c r="H84" s="58">
        <f t="shared" si="21"/>
        <v>0</v>
      </c>
      <c r="I84" s="58">
        <f t="shared" si="22"/>
        <v>2852647.08</v>
      </c>
      <c r="J84" s="146" t="s">
        <v>442</v>
      </c>
    </row>
    <row r="85" spans="1:10" x14ac:dyDescent="0.3">
      <c r="A85" s="116" t="s">
        <v>100</v>
      </c>
      <c r="B85" s="58">
        <v>0</v>
      </c>
      <c r="C85" s="58">
        <v>0</v>
      </c>
      <c r="D85" s="58">
        <v>0</v>
      </c>
      <c r="E85" s="58">
        <v>0</v>
      </c>
      <c r="F85" s="58">
        <v>0</v>
      </c>
      <c r="G85" s="58">
        <f t="shared" si="21"/>
        <v>0</v>
      </c>
      <c r="H85" s="58">
        <f t="shared" si="21"/>
        <v>0</v>
      </c>
      <c r="I85" s="58">
        <f t="shared" si="22"/>
        <v>0</v>
      </c>
      <c r="J85" s="146" t="s">
        <v>609</v>
      </c>
    </row>
    <row r="86" spans="1:10" x14ac:dyDescent="0.3">
      <c r="A86" s="116" t="s">
        <v>101</v>
      </c>
      <c r="B86" s="58">
        <v>67393.83</v>
      </c>
      <c r="C86" s="58">
        <v>0</v>
      </c>
      <c r="D86" s="58">
        <v>0</v>
      </c>
      <c r="E86" s="58">
        <v>0</v>
      </c>
      <c r="F86" s="58">
        <v>0</v>
      </c>
      <c r="G86" s="58">
        <f t="shared" si="21"/>
        <v>67393.83</v>
      </c>
      <c r="H86" s="58">
        <f t="shared" si="21"/>
        <v>0</v>
      </c>
      <c r="I86" s="58">
        <f t="shared" si="22"/>
        <v>67393.83</v>
      </c>
      <c r="J86" s="146" t="s">
        <v>443</v>
      </c>
    </row>
    <row r="87" spans="1:10" x14ac:dyDescent="0.3">
      <c r="A87" s="116" t="s">
        <v>102</v>
      </c>
      <c r="B87" s="58">
        <v>571702.63</v>
      </c>
      <c r="C87" s="58">
        <v>0</v>
      </c>
      <c r="D87" s="58">
        <v>0</v>
      </c>
      <c r="E87" s="58">
        <v>0</v>
      </c>
      <c r="F87" s="58">
        <v>0</v>
      </c>
      <c r="G87" s="58">
        <f t="shared" si="21"/>
        <v>571702.63</v>
      </c>
      <c r="H87" s="58">
        <f t="shared" si="21"/>
        <v>0</v>
      </c>
      <c r="I87" s="58">
        <f t="shared" si="22"/>
        <v>571702.63</v>
      </c>
      <c r="J87" s="146" t="s">
        <v>444</v>
      </c>
    </row>
    <row r="88" spans="1:10" x14ac:dyDescent="0.3">
      <c r="A88" s="116" t="s">
        <v>103</v>
      </c>
      <c r="B88" s="58">
        <v>718945.97</v>
      </c>
      <c r="C88" s="58">
        <v>0</v>
      </c>
      <c r="D88" s="58">
        <v>0</v>
      </c>
      <c r="E88" s="58">
        <v>0</v>
      </c>
      <c r="F88" s="58">
        <v>0</v>
      </c>
      <c r="G88" s="58">
        <f t="shared" si="21"/>
        <v>718945.97</v>
      </c>
      <c r="H88" s="58">
        <f t="shared" si="21"/>
        <v>0</v>
      </c>
      <c r="I88" s="58">
        <f t="shared" si="22"/>
        <v>718945.97</v>
      </c>
      <c r="J88" s="146" t="s">
        <v>445</v>
      </c>
    </row>
    <row r="89" spans="1:10" x14ac:dyDescent="0.3">
      <c r="A89" s="116" t="s">
        <v>104</v>
      </c>
      <c r="B89" s="58">
        <v>1160431.3700000001</v>
      </c>
      <c r="C89" s="58">
        <v>0</v>
      </c>
      <c r="D89" s="58">
        <v>0</v>
      </c>
      <c r="E89" s="58">
        <v>0</v>
      </c>
      <c r="F89" s="58">
        <v>0</v>
      </c>
      <c r="G89" s="58">
        <f t="shared" si="21"/>
        <v>1160431.3700000001</v>
      </c>
      <c r="H89" s="58">
        <f t="shared" si="21"/>
        <v>0</v>
      </c>
      <c r="I89" s="58">
        <f t="shared" si="22"/>
        <v>1160431.3700000001</v>
      </c>
      <c r="J89" s="146" t="s">
        <v>446</v>
      </c>
    </row>
    <row r="90" spans="1:10" x14ac:dyDescent="0.3">
      <c r="A90" s="116" t="s">
        <v>105</v>
      </c>
      <c r="B90" s="58">
        <v>3631105.71</v>
      </c>
      <c r="C90" s="58">
        <v>0</v>
      </c>
      <c r="D90" s="58">
        <v>0</v>
      </c>
      <c r="E90" s="58">
        <v>0</v>
      </c>
      <c r="F90" s="58">
        <v>0</v>
      </c>
      <c r="G90" s="58">
        <f t="shared" si="21"/>
        <v>3631105.71</v>
      </c>
      <c r="H90" s="58">
        <f t="shared" si="21"/>
        <v>0</v>
      </c>
      <c r="I90" s="58">
        <f t="shared" si="22"/>
        <v>3631105.71</v>
      </c>
      <c r="J90" s="146" t="s">
        <v>447</v>
      </c>
    </row>
    <row r="91" spans="1:10" x14ac:dyDescent="0.3">
      <c r="A91" s="116" t="s">
        <v>106</v>
      </c>
      <c r="B91" s="58">
        <v>5388055.1500000004</v>
      </c>
      <c r="C91" s="58">
        <v>0</v>
      </c>
      <c r="D91" s="58">
        <v>0</v>
      </c>
      <c r="E91" s="58">
        <v>0</v>
      </c>
      <c r="F91" s="58">
        <v>0</v>
      </c>
      <c r="G91" s="58">
        <f t="shared" si="21"/>
        <v>5388055.1500000004</v>
      </c>
      <c r="H91" s="58">
        <f t="shared" si="21"/>
        <v>0</v>
      </c>
      <c r="I91" s="58">
        <f t="shared" si="22"/>
        <v>5388055.1500000004</v>
      </c>
      <c r="J91" s="146" t="s">
        <v>448</v>
      </c>
    </row>
    <row r="92" spans="1:10" x14ac:dyDescent="0.3">
      <c r="A92" s="116" t="s">
        <v>107</v>
      </c>
      <c r="B92" s="58">
        <v>16484184.289999999</v>
      </c>
      <c r="C92" s="58">
        <v>0</v>
      </c>
      <c r="D92" s="58">
        <v>0</v>
      </c>
      <c r="E92" s="58">
        <v>0</v>
      </c>
      <c r="F92" s="58">
        <v>0</v>
      </c>
      <c r="G92" s="58">
        <f t="shared" si="21"/>
        <v>16484184.289999999</v>
      </c>
      <c r="H92" s="58">
        <f t="shared" si="21"/>
        <v>0</v>
      </c>
      <c r="I92" s="58">
        <f t="shared" si="22"/>
        <v>16484184.289999999</v>
      </c>
      <c r="J92" s="146" t="s">
        <v>449</v>
      </c>
    </row>
    <row r="93" spans="1:10" x14ac:dyDescent="0.3">
      <c r="A93" s="116" t="s">
        <v>108</v>
      </c>
      <c r="B93" s="58">
        <v>4264306.3899999997</v>
      </c>
      <c r="C93" s="58">
        <v>0</v>
      </c>
      <c r="D93" s="58">
        <v>0</v>
      </c>
      <c r="E93" s="58">
        <v>0</v>
      </c>
      <c r="F93" s="58">
        <v>0</v>
      </c>
      <c r="G93" s="58">
        <f t="shared" si="21"/>
        <v>4264306.3899999997</v>
      </c>
      <c r="H93" s="58">
        <f t="shared" si="21"/>
        <v>0</v>
      </c>
      <c r="I93" s="58">
        <f t="shared" si="22"/>
        <v>4264306.3899999997</v>
      </c>
      <c r="J93" s="146" t="s">
        <v>450</v>
      </c>
    </row>
    <row r="94" spans="1:10" x14ac:dyDescent="0.3">
      <c r="A94" s="116" t="s">
        <v>109</v>
      </c>
      <c r="B94" s="58">
        <v>6918449.6500000004</v>
      </c>
      <c r="C94" s="58">
        <v>0</v>
      </c>
      <c r="D94" s="58">
        <v>0</v>
      </c>
      <c r="E94" s="58">
        <v>0</v>
      </c>
      <c r="F94" s="58">
        <v>0</v>
      </c>
      <c r="G94" s="58">
        <f t="shared" si="21"/>
        <v>6918449.6500000004</v>
      </c>
      <c r="H94" s="58">
        <f t="shared" si="21"/>
        <v>0</v>
      </c>
      <c r="I94" s="58">
        <f t="shared" si="22"/>
        <v>6918449.6500000004</v>
      </c>
      <c r="J94" s="146" t="s">
        <v>451</v>
      </c>
    </row>
    <row r="95" spans="1:10" x14ac:dyDescent="0.3">
      <c r="A95" s="116" t="s">
        <v>110</v>
      </c>
      <c r="B95" s="58">
        <v>461517.18</v>
      </c>
      <c r="C95" s="58">
        <v>0</v>
      </c>
      <c r="D95" s="58">
        <v>0</v>
      </c>
      <c r="E95" s="58">
        <v>0</v>
      </c>
      <c r="F95" s="58">
        <v>0</v>
      </c>
      <c r="G95" s="58">
        <f t="shared" si="21"/>
        <v>461517.18</v>
      </c>
      <c r="H95" s="58">
        <f t="shared" si="21"/>
        <v>0</v>
      </c>
      <c r="I95" s="58">
        <f t="shared" si="22"/>
        <v>461517.18</v>
      </c>
      <c r="J95" s="146" t="s">
        <v>452</v>
      </c>
    </row>
    <row r="96" spans="1:10" x14ac:dyDescent="0.3">
      <c r="A96" s="116" t="s">
        <v>111</v>
      </c>
      <c r="B96" s="58">
        <v>870269.5</v>
      </c>
      <c r="C96" s="58">
        <v>0</v>
      </c>
      <c r="D96" s="58">
        <v>0</v>
      </c>
      <c r="E96" s="58">
        <v>0</v>
      </c>
      <c r="F96" s="58">
        <v>0</v>
      </c>
      <c r="G96" s="58">
        <f t="shared" si="21"/>
        <v>870269.5</v>
      </c>
      <c r="H96" s="58">
        <f t="shared" si="21"/>
        <v>0</v>
      </c>
      <c r="I96" s="58">
        <f t="shared" si="22"/>
        <v>870269.5</v>
      </c>
      <c r="J96" s="146" t="s">
        <v>453</v>
      </c>
    </row>
    <row r="97" spans="1:10" x14ac:dyDescent="0.3">
      <c r="A97" s="116" t="s">
        <v>112</v>
      </c>
      <c r="B97" s="58">
        <v>26949146.789999999</v>
      </c>
      <c r="C97" s="58">
        <v>0</v>
      </c>
      <c r="D97" s="58">
        <v>0</v>
      </c>
      <c r="E97" s="58">
        <v>0</v>
      </c>
      <c r="F97" s="58">
        <v>0</v>
      </c>
      <c r="G97" s="58">
        <f t="shared" si="21"/>
        <v>26949146.789999999</v>
      </c>
      <c r="H97" s="58">
        <f t="shared" si="21"/>
        <v>0</v>
      </c>
      <c r="I97" s="58">
        <f t="shared" si="22"/>
        <v>26949146.789999999</v>
      </c>
      <c r="J97" s="146" t="s">
        <v>454</v>
      </c>
    </row>
    <row r="98" spans="1:10" x14ac:dyDescent="0.3">
      <c r="A98" s="116" t="s">
        <v>113</v>
      </c>
      <c r="B98" s="58">
        <v>1251535.76</v>
      </c>
      <c r="C98" s="58">
        <v>0</v>
      </c>
      <c r="D98" s="58">
        <v>0</v>
      </c>
      <c r="E98" s="58">
        <v>0</v>
      </c>
      <c r="F98" s="58">
        <v>0</v>
      </c>
      <c r="G98" s="58">
        <f t="shared" si="21"/>
        <v>1251535.76</v>
      </c>
      <c r="H98" s="58">
        <f t="shared" si="21"/>
        <v>0</v>
      </c>
      <c r="I98" s="58">
        <f t="shared" si="22"/>
        <v>1251535.76</v>
      </c>
      <c r="J98" s="146" t="s">
        <v>455</v>
      </c>
    </row>
    <row r="99" spans="1:10" x14ac:dyDescent="0.3">
      <c r="A99" s="116" t="s">
        <v>114</v>
      </c>
      <c r="B99" s="58">
        <v>28612</v>
      </c>
      <c r="C99" s="58">
        <v>0</v>
      </c>
      <c r="D99" s="58">
        <v>0</v>
      </c>
      <c r="E99" s="58">
        <v>0</v>
      </c>
      <c r="F99" s="58">
        <v>0</v>
      </c>
      <c r="G99" s="58">
        <f t="shared" si="21"/>
        <v>28612</v>
      </c>
      <c r="H99" s="58">
        <f t="shared" si="21"/>
        <v>0</v>
      </c>
      <c r="I99" s="58">
        <f t="shared" si="22"/>
        <v>28612</v>
      </c>
      <c r="J99" s="146" t="s">
        <v>456</v>
      </c>
    </row>
    <row r="100" spans="1:10" x14ac:dyDescent="0.3">
      <c r="A100" s="116" t="s">
        <v>115</v>
      </c>
      <c r="B100" s="58">
        <v>0</v>
      </c>
      <c r="C100" s="58">
        <v>0</v>
      </c>
      <c r="D100" s="58">
        <v>0</v>
      </c>
      <c r="E100" s="58">
        <v>0</v>
      </c>
      <c r="F100" s="58">
        <v>0</v>
      </c>
      <c r="G100" s="58">
        <f t="shared" si="21"/>
        <v>0</v>
      </c>
      <c r="H100" s="58">
        <f t="shared" si="21"/>
        <v>0</v>
      </c>
      <c r="I100" s="58">
        <f t="shared" si="22"/>
        <v>0</v>
      </c>
      <c r="J100" s="146" t="s">
        <v>610</v>
      </c>
    </row>
    <row r="101" spans="1:10" x14ac:dyDescent="0.3">
      <c r="A101" s="116" t="s">
        <v>116</v>
      </c>
      <c r="B101" s="58">
        <v>0</v>
      </c>
      <c r="C101" s="58">
        <v>201937.89</v>
      </c>
      <c r="D101" s="58">
        <v>0</v>
      </c>
      <c r="E101" s="58">
        <v>0</v>
      </c>
      <c r="F101" s="58">
        <v>0</v>
      </c>
      <c r="G101" s="58">
        <f t="shared" si="21"/>
        <v>0</v>
      </c>
      <c r="H101" s="58">
        <f t="shared" si="21"/>
        <v>201937.89</v>
      </c>
      <c r="I101" s="58">
        <f t="shared" si="22"/>
        <v>201937.89</v>
      </c>
      <c r="J101" s="146" t="s">
        <v>457</v>
      </c>
    </row>
    <row r="102" spans="1:10" x14ac:dyDescent="0.3">
      <c r="A102" s="116" t="s">
        <v>117</v>
      </c>
      <c r="B102" s="58">
        <v>0</v>
      </c>
      <c r="C102" s="58">
        <v>0</v>
      </c>
      <c r="D102" s="58">
        <v>0</v>
      </c>
      <c r="E102" s="58">
        <v>0</v>
      </c>
      <c r="F102" s="58">
        <v>0</v>
      </c>
      <c r="G102" s="58">
        <f t="shared" si="21"/>
        <v>0</v>
      </c>
      <c r="H102" s="58">
        <f t="shared" si="21"/>
        <v>0</v>
      </c>
      <c r="I102" s="58">
        <f t="shared" si="22"/>
        <v>0</v>
      </c>
      <c r="J102" s="146" t="s">
        <v>611</v>
      </c>
    </row>
    <row r="103" spans="1:10" x14ac:dyDescent="0.3">
      <c r="A103" s="116" t="s">
        <v>118</v>
      </c>
      <c r="B103" s="58">
        <v>0</v>
      </c>
      <c r="C103" s="58">
        <v>0</v>
      </c>
      <c r="D103" s="58">
        <v>0</v>
      </c>
      <c r="E103" s="58">
        <v>0</v>
      </c>
      <c r="F103" s="58">
        <v>0</v>
      </c>
      <c r="G103" s="58">
        <f t="shared" si="21"/>
        <v>0</v>
      </c>
      <c r="H103" s="58">
        <f t="shared" si="21"/>
        <v>0</v>
      </c>
      <c r="I103" s="58">
        <f t="shared" si="22"/>
        <v>0</v>
      </c>
      <c r="J103" s="146" t="s">
        <v>612</v>
      </c>
    </row>
    <row r="104" spans="1:10" x14ac:dyDescent="0.3">
      <c r="A104" s="116" t="s">
        <v>119</v>
      </c>
      <c r="B104" s="58">
        <v>0</v>
      </c>
      <c r="C104" s="58">
        <v>0</v>
      </c>
      <c r="D104" s="58">
        <v>0</v>
      </c>
      <c r="E104" s="58">
        <v>0</v>
      </c>
      <c r="F104" s="58">
        <v>0</v>
      </c>
      <c r="G104" s="58">
        <f t="shared" si="21"/>
        <v>0</v>
      </c>
      <c r="H104" s="58">
        <f t="shared" si="21"/>
        <v>0</v>
      </c>
      <c r="I104" s="58">
        <f t="shared" si="22"/>
        <v>0</v>
      </c>
      <c r="J104" s="146" t="s">
        <v>613</v>
      </c>
    </row>
    <row r="105" spans="1:10" x14ac:dyDescent="0.3">
      <c r="A105" s="116" t="s">
        <v>664</v>
      </c>
      <c r="B105" s="58">
        <v>0</v>
      </c>
      <c r="C105" s="58">
        <v>422346.33</v>
      </c>
      <c r="D105" s="58">
        <v>0</v>
      </c>
      <c r="E105" s="58">
        <v>0</v>
      </c>
      <c r="F105" s="58">
        <v>0</v>
      </c>
      <c r="G105" s="58">
        <f t="shared" si="21"/>
        <v>0</v>
      </c>
      <c r="H105" s="58">
        <f t="shared" si="21"/>
        <v>422346.33</v>
      </c>
      <c r="I105" s="58">
        <f t="shared" si="22"/>
        <v>422346.33</v>
      </c>
      <c r="J105" s="146" t="s">
        <v>663</v>
      </c>
    </row>
    <row r="106" spans="1:10" x14ac:dyDescent="0.3">
      <c r="A106" s="116" t="s">
        <v>120</v>
      </c>
      <c r="B106" s="58">
        <v>0</v>
      </c>
      <c r="C106" s="58">
        <v>0</v>
      </c>
      <c r="D106" s="58">
        <v>0</v>
      </c>
      <c r="E106" s="58">
        <v>0</v>
      </c>
      <c r="F106" s="58">
        <v>0</v>
      </c>
      <c r="G106" s="58">
        <f t="shared" si="21"/>
        <v>0</v>
      </c>
      <c r="H106" s="58">
        <f t="shared" si="21"/>
        <v>0</v>
      </c>
      <c r="I106" s="58">
        <f t="shared" si="22"/>
        <v>0</v>
      </c>
      <c r="J106" s="146" t="s">
        <v>614</v>
      </c>
    </row>
    <row r="107" spans="1:10" x14ac:dyDescent="0.3">
      <c r="A107" s="116" t="s">
        <v>121</v>
      </c>
      <c r="B107" s="58">
        <v>0</v>
      </c>
      <c r="C107" s="58">
        <v>0</v>
      </c>
      <c r="D107" s="58">
        <v>0</v>
      </c>
      <c r="E107" s="58">
        <v>0</v>
      </c>
      <c r="F107" s="58">
        <v>0</v>
      </c>
      <c r="G107" s="58">
        <f t="shared" si="21"/>
        <v>0</v>
      </c>
      <c r="H107" s="58">
        <f t="shared" si="21"/>
        <v>0</v>
      </c>
      <c r="I107" s="58">
        <f t="shared" si="22"/>
        <v>0</v>
      </c>
      <c r="J107" s="146" t="s">
        <v>615</v>
      </c>
    </row>
    <row r="108" spans="1:10" x14ac:dyDescent="0.3">
      <c r="A108" s="116" t="s">
        <v>122</v>
      </c>
      <c r="B108" s="58">
        <v>0</v>
      </c>
      <c r="C108" s="58">
        <v>2943247.98</v>
      </c>
      <c r="D108" s="58">
        <v>0</v>
      </c>
      <c r="E108" s="58">
        <v>0</v>
      </c>
      <c r="F108" s="58">
        <v>0</v>
      </c>
      <c r="G108" s="58">
        <f t="shared" si="21"/>
        <v>0</v>
      </c>
      <c r="H108" s="58">
        <f t="shared" si="21"/>
        <v>2943247.98</v>
      </c>
      <c r="I108" s="58">
        <f t="shared" si="22"/>
        <v>2943247.98</v>
      </c>
      <c r="J108" s="146" t="s">
        <v>458</v>
      </c>
    </row>
    <row r="109" spans="1:10" x14ac:dyDescent="0.3">
      <c r="A109" s="116" t="s">
        <v>123</v>
      </c>
      <c r="B109" s="58">
        <v>0</v>
      </c>
      <c r="C109" s="58">
        <v>-56017.42</v>
      </c>
      <c r="D109" s="58">
        <v>0</v>
      </c>
      <c r="E109" s="58">
        <v>0</v>
      </c>
      <c r="F109" s="58">
        <v>0</v>
      </c>
      <c r="G109" s="58">
        <f t="shared" si="21"/>
        <v>0</v>
      </c>
      <c r="H109" s="58">
        <f t="shared" si="21"/>
        <v>-56017.42</v>
      </c>
      <c r="I109" s="58">
        <f t="shared" si="22"/>
        <v>-56017.42</v>
      </c>
      <c r="J109" s="146" t="s">
        <v>459</v>
      </c>
    </row>
    <row r="110" spans="1:10" x14ac:dyDescent="0.3">
      <c r="A110" s="116" t="s">
        <v>124</v>
      </c>
      <c r="B110" s="58">
        <v>0</v>
      </c>
      <c r="C110" s="58">
        <v>452434.15</v>
      </c>
      <c r="D110" s="58">
        <v>0</v>
      </c>
      <c r="E110" s="58">
        <v>0</v>
      </c>
      <c r="F110" s="58">
        <v>0</v>
      </c>
      <c r="G110" s="58">
        <f t="shared" si="21"/>
        <v>0</v>
      </c>
      <c r="H110" s="58">
        <f t="shared" si="21"/>
        <v>452434.15</v>
      </c>
      <c r="I110" s="58">
        <f t="shared" si="22"/>
        <v>452434.15</v>
      </c>
      <c r="J110" s="146" t="s">
        <v>460</v>
      </c>
    </row>
    <row r="111" spans="1:10" x14ac:dyDescent="0.3">
      <c r="A111" s="116" t="s">
        <v>125</v>
      </c>
      <c r="B111" s="58">
        <v>0</v>
      </c>
      <c r="C111" s="58">
        <v>247218.02</v>
      </c>
      <c r="D111" s="58">
        <v>0</v>
      </c>
      <c r="E111" s="58">
        <v>0</v>
      </c>
      <c r="F111" s="58">
        <v>0</v>
      </c>
      <c r="G111" s="58">
        <f t="shared" si="21"/>
        <v>0</v>
      </c>
      <c r="H111" s="58">
        <f t="shared" si="21"/>
        <v>247218.02</v>
      </c>
      <c r="I111" s="58">
        <f t="shared" si="22"/>
        <v>247218.02</v>
      </c>
      <c r="J111" s="146" t="s">
        <v>461</v>
      </c>
    </row>
    <row r="112" spans="1:10" x14ac:dyDescent="0.3">
      <c r="A112" s="116" t="s">
        <v>126</v>
      </c>
      <c r="B112" s="58">
        <v>0</v>
      </c>
      <c r="C112" s="58">
        <v>0</v>
      </c>
      <c r="D112" s="58">
        <v>0</v>
      </c>
      <c r="E112" s="58">
        <v>0</v>
      </c>
      <c r="F112" s="58">
        <v>0</v>
      </c>
      <c r="G112" s="58">
        <f t="shared" si="21"/>
        <v>0</v>
      </c>
      <c r="H112" s="58">
        <f t="shared" si="21"/>
        <v>0</v>
      </c>
      <c r="I112" s="58">
        <f t="shared" si="22"/>
        <v>0</v>
      </c>
      <c r="J112" s="146" t="s">
        <v>616</v>
      </c>
    </row>
    <row r="113" spans="1:10" x14ac:dyDescent="0.3">
      <c r="A113" s="116" t="s">
        <v>127</v>
      </c>
      <c r="B113" s="58">
        <v>0</v>
      </c>
      <c r="C113" s="58">
        <v>51459.93</v>
      </c>
      <c r="D113" s="58">
        <v>0</v>
      </c>
      <c r="E113" s="58">
        <v>0</v>
      </c>
      <c r="F113" s="58">
        <v>0</v>
      </c>
      <c r="G113" s="58">
        <f t="shared" si="21"/>
        <v>0</v>
      </c>
      <c r="H113" s="58">
        <f t="shared" si="21"/>
        <v>51459.93</v>
      </c>
      <c r="I113" s="58">
        <f t="shared" si="22"/>
        <v>51459.93</v>
      </c>
      <c r="J113" s="146" t="s">
        <v>462</v>
      </c>
    </row>
    <row r="114" spans="1:10" x14ac:dyDescent="0.3">
      <c r="A114" s="116" t="s">
        <v>128</v>
      </c>
      <c r="B114" s="58">
        <v>0</v>
      </c>
      <c r="C114" s="58">
        <v>34400.800000000003</v>
      </c>
      <c r="D114" s="58">
        <v>0</v>
      </c>
      <c r="E114" s="58">
        <v>0</v>
      </c>
      <c r="F114" s="58">
        <v>0</v>
      </c>
      <c r="G114" s="58">
        <f t="shared" si="21"/>
        <v>0</v>
      </c>
      <c r="H114" s="58">
        <f t="shared" si="21"/>
        <v>34400.800000000003</v>
      </c>
      <c r="I114" s="58">
        <f t="shared" si="22"/>
        <v>34400.800000000003</v>
      </c>
      <c r="J114" s="146" t="s">
        <v>463</v>
      </c>
    </row>
    <row r="115" spans="1:10" x14ac:dyDescent="0.3">
      <c r="A115" s="116" t="s">
        <v>129</v>
      </c>
      <c r="B115" s="58">
        <v>0</v>
      </c>
      <c r="C115" s="58">
        <v>305610.89</v>
      </c>
      <c r="D115" s="58">
        <v>0</v>
      </c>
      <c r="E115" s="58">
        <v>0</v>
      </c>
      <c r="F115" s="58">
        <v>0</v>
      </c>
      <c r="G115" s="58">
        <f t="shared" si="21"/>
        <v>0</v>
      </c>
      <c r="H115" s="58">
        <f t="shared" si="21"/>
        <v>305610.89</v>
      </c>
      <c r="I115" s="58">
        <f t="shared" si="22"/>
        <v>305610.89</v>
      </c>
      <c r="J115" s="146" t="s">
        <v>464</v>
      </c>
    </row>
    <row r="116" spans="1:10" x14ac:dyDescent="0.3">
      <c r="A116" s="116" t="s">
        <v>130</v>
      </c>
      <c r="B116" s="58">
        <v>0</v>
      </c>
      <c r="C116" s="58">
        <v>63415.19</v>
      </c>
      <c r="D116" s="58">
        <v>0</v>
      </c>
      <c r="E116" s="58">
        <v>0</v>
      </c>
      <c r="F116" s="58">
        <v>0</v>
      </c>
      <c r="G116" s="58">
        <f t="shared" si="21"/>
        <v>0</v>
      </c>
      <c r="H116" s="58">
        <f t="shared" si="21"/>
        <v>63415.19</v>
      </c>
      <c r="I116" s="58">
        <f t="shared" si="22"/>
        <v>63415.19</v>
      </c>
      <c r="J116" s="146" t="s">
        <v>465</v>
      </c>
    </row>
    <row r="117" spans="1:10" x14ac:dyDescent="0.3">
      <c r="A117" s="116" t="s">
        <v>131</v>
      </c>
      <c r="B117" s="58">
        <v>0</v>
      </c>
      <c r="C117" s="58">
        <v>0</v>
      </c>
      <c r="D117" s="58">
        <v>0</v>
      </c>
      <c r="E117" s="58">
        <v>0</v>
      </c>
      <c r="F117" s="58">
        <v>0</v>
      </c>
      <c r="G117" s="58">
        <f t="shared" si="21"/>
        <v>0</v>
      </c>
      <c r="H117" s="58">
        <f t="shared" si="21"/>
        <v>0</v>
      </c>
      <c r="I117" s="58">
        <f t="shared" si="22"/>
        <v>0</v>
      </c>
      <c r="J117" s="146" t="s">
        <v>466</v>
      </c>
    </row>
    <row r="118" spans="1:10" x14ac:dyDescent="0.3">
      <c r="A118" s="116" t="s">
        <v>132</v>
      </c>
      <c r="B118" s="58">
        <v>0</v>
      </c>
      <c r="C118" s="58">
        <v>0</v>
      </c>
      <c r="D118" s="58">
        <v>0</v>
      </c>
      <c r="E118" s="58">
        <v>0</v>
      </c>
      <c r="F118" s="58">
        <v>0</v>
      </c>
      <c r="G118" s="58">
        <f t="shared" si="21"/>
        <v>0</v>
      </c>
      <c r="H118" s="58">
        <f t="shared" si="21"/>
        <v>0</v>
      </c>
      <c r="I118" s="58">
        <f t="shared" si="22"/>
        <v>0</v>
      </c>
      <c r="J118" s="146" t="s">
        <v>617</v>
      </c>
    </row>
    <row r="119" spans="1:10" x14ac:dyDescent="0.3">
      <c r="A119" s="116" t="s">
        <v>133</v>
      </c>
      <c r="B119" s="58">
        <v>0</v>
      </c>
      <c r="C119" s="58">
        <v>0</v>
      </c>
      <c r="D119" s="58">
        <v>0</v>
      </c>
      <c r="E119" s="58">
        <v>0</v>
      </c>
      <c r="F119" s="58">
        <v>0</v>
      </c>
      <c r="G119" s="58">
        <f t="shared" si="21"/>
        <v>0</v>
      </c>
      <c r="H119" s="58">
        <f t="shared" si="21"/>
        <v>0</v>
      </c>
      <c r="I119" s="58">
        <f t="shared" si="22"/>
        <v>0</v>
      </c>
      <c r="J119" s="146" t="s">
        <v>618</v>
      </c>
    </row>
    <row r="120" spans="1:10" x14ac:dyDescent="0.3">
      <c r="A120" s="116" t="s">
        <v>134</v>
      </c>
      <c r="B120" s="58">
        <v>0</v>
      </c>
      <c r="C120" s="58">
        <v>58951.68</v>
      </c>
      <c r="D120" s="58">
        <v>0</v>
      </c>
      <c r="E120" s="58">
        <v>0</v>
      </c>
      <c r="F120" s="58">
        <v>0</v>
      </c>
      <c r="G120" s="58">
        <f t="shared" si="21"/>
        <v>0</v>
      </c>
      <c r="H120" s="58">
        <f t="shared" si="21"/>
        <v>58951.68</v>
      </c>
      <c r="I120" s="58">
        <f t="shared" si="22"/>
        <v>58951.68</v>
      </c>
      <c r="J120" s="146" t="s">
        <v>467</v>
      </c>
    </row>
    <row r="121" spans="1:10" x14ac:dyDescent="0.3">
      <c r="A121" s="116" t="s">
        <v>135</v>
      </c>
      <c r="B121" s="58">
        <v>0</v>
      </c>
      <c r="C121" s="58">
        <v>21474.87</v>
      </c>
      <c r="D121" s="58">
        <v>0</v>
      </c>
      <c r="E121" s="58">
        <v>0</v>
      </c>
      <c r="F121" s="58">
        <v>0</v>
      </c>
      <c r="G121" s="58">
        <f t="shared" si="21"/>
        <v>0</v>
      </c>
      <c r="H121" s="58">
        <f t="shared" si="21"/>
        <v>21474.87</v>
      </c>
      <c r="I121" s="58">
        <f t="shared" si="22"/>
        <v>21474.87</v>
      </c>
      <c r="J121" s="146" t="s">
        <v>468</v>
      </c>
    </row>
    <row r="122" spans="1:10" x14ac:dyDescent="0.3">
      <c r="A122" s="116" t="s">
        <v>136</v>
      </c>
      <c r="B122" s="58">
        <v>0</v>
      </c>
      <c r="C122" s="58">
        <v>0</v>
      </c>
      <c r="D122" s="58">
        <v>0</v>
      </c>
      <c r="E122" s="58">
        <v>0</v>
      </c>
      <c r="F122" s="58">
        <v>0</v>
      </c>
      <c r="G122" s="58">
        <f t="shared" si="21"/>
        <v>0</v>
      </c>
      <c r="H122" s="58">
        <f t="shared" si="21"/>
        <v>0</v>
      </c>
      <c r="I122" s="58">
        <f t="shared" si="22"/>
        <v>0</v>
      </c>
      <c r="J122" s="146" t="s">
        <v>619</v>
      </c>
    </row>
    <row r="123" spans="1:10" x14ac:dyDescent="0.3">
      <c r="A123" s="116" t="s">
        <v>137</v>
      </c>
      <c r="B123" s="58">
        <v>0</v>
      </c>
      <c r="C123" s="58">
        <v>224601.60000000001</v>
      </c>
      <c r="D123" s="58">
        <v>0</v>
      </c>
      <c r="E123" s="58">
        <v>0</v>
      </c>
      <c r="F123" s="58">
        <v>0</v>
      </c>
      <c r="G123" s="58">
        <f t="shared" si="21"/>
        <v>0</v>
      </c>
      <c r="H123" s="58">
        <f t="shared" si="21"/>
        <v>224601.60000000001</v>
      </c>
      <c r="I123" s="58">
        <f t="shared" si="22"/>
        <v>224601.60000000001</v>
      </c>
      <c r="J123" s="146" t="s">
        <v>469</v>
      </c>
    </row>
    <row r="124" spans="1:10" x14ac:dyDescent="0.3">
      <c r="A124" s="116" t="s">
        <v>138</v>
      </c>
      <c r="B124" s="58">
        <v>0</v>
      </c>
      <c r="C124" s="58">
        <v>40999.300000000003</v>
      </c>
      <c r="D124" s="58">
        <v>0</v>
      </c>
      <c r="E124" s="58">
        <v>0</v>
      </c>
      <c r="F124" s="58">
        <v>0</v>
      </c>
      <c r="G124" s="58">
        <f t="shared" si="21"/>
        <v>0</v>
      </c>
      <c r="H124" s="58">
        <f t="shared" si="21"/>
        <v>40999.300000000003</v>
      </c>
      <c r="I124" s="58">
        <f t="shared" si="22"/>
        <v>40999.300000000003</v>
      </c>
      <c r="J124" s="146" t="s">
        <v>470</v>
      </c>
    </row>
    <row r="125" spans="1:10" x14ac:dyDescent="0.3">
      <c r="A125" s="116" t="s">
        <v>139</v>
      </c>
      <c r="B125" s="58">
        <v>0</v>
      </c>
      <c r="C125" s="58">
        <v>872035.61</v>
      </c>
      <c r="D125" s="58">
        <v>0</v>
      </c>
      <c r="E125" s="58">
        <v>0</v>
      </c>
      <c r="F125" s="58">
        <v>0</v>
      </c>
      <c r="G125" s="58">
        <f t="shared" si="21"/>
        <v>0</v>
      </c>
      <c r="H125" s="58">
        <f t="shared" si="21"/>
        <v>872035.61</v>
      </c>
      <c r="I125" s="58">
        <f t="shared" si="22"/>
        <v>872035.61</v>
      </c>
      <c r="J125" s="146" t="s">
        <v>471</v>
      </c>
    </row>
    <row r="126" spans="1:10" x14ac:dyDescent="0.3">
      <c r="A126" s="116" t="s">
        <v>140</v>
      </c>
      <c r="B126" s="58">
        <v>0</v>
      </c>
      <c r="C126" s="58">
        <v>16672.849999999999</v>
      </c>
      <c r="D126" s="58">
        <v>0</v>
      </c>
      <c r="E126" s="58">
        <v>0</v>
      </c>
      <c r="F126" s="58">
        <v>0</v>
      </c>
      <c r="G126" s="58">
        <f t="shared" si="21"/>
        <v>0</v>
      </c>
      <c r="H126" s="58">
        <f t="shared" si="21"/>
        <v>16672.849999999999</v>
      </c>
      <c r="I126" s="58">
        <f t="shared" si="22"/>
        <v>16672.849999999999</v>
      </c>
      <c r="J126" s="146" t="s">
        <v>472</v>
      </c>
    </row>
    <row r="127" spans="1:10" x14ac:dyDescent="0.3">
      <c r="A127" s="116" t="s">
        <v>141</v>
      </c>
      <c r="B127" s="58">
        <v>0</v>
      </c>
      <c r="C127" s="58">
        <v>601011.92000000004</v>
      </c>
      <c r="D127" s="58">
        <v>0</v>
      </c>
      <c r="E127" s="58">
        <v>0</v>
      </c>
      <c r="F127" s="58">
        <v>0</v>
      </c>
      <c r="G127" s="58">
        <f t="shared" si="21"/>
        <v>0</v>
      </c>
      <c r="H127" s="58">
        <f t="shared" si="21"/>
        <v>601011.92000000004</v>
      </c>
      <c r="I127" s="58">
        <f t="shared" si="22"/>
        <v>601011.92000000004</v>
      </c>
      <c r="J127" s="146" t="s">
        <v>473</v>
      </c>
    </row>
    <row r="128" spans="1:10" x14ac:dyDescent="0.3">
      <c r="A128" s="116" t="s">
        <v>142</v>
      </c>
      <c r="B128" s="58">
        <v>0</v>
      </c>
      <c r="C128" s="58">
        <v>5808.61</v>
      </c>
      <c r="D128" s="58">
        <v>0</v>
      </c>
      <c r="E128" s="58">
        <v>0</v>
      </c>
      <c r="F128" s="58">
        <v>0</v>
      </c>
      <c r="G128" s="58">
        <f t="shared" si="21"/>
        <v>0</v>
      </c>
      <c r="H128" s="58">
        <f t="shared" si="21"/>
        <v>5808.61</v>
      </c>
      <c r="I128" s="58">
        <f t="shared" si="22"/>
        <v>5808.61</v>
      </c>
      <c r="J128" s="146" t="s">
        <v>620</v>
      </c>
    </row>
    <row r="129" spans="1:10" x14ac:dyDescent="0.3">
      <c r="A129" s="116" t="s">
        <v>143</v>
      </c>
      <c r="B129" s="58">
        <v>0</v>
      </c>
      <c r="C129" s="58">
        <v>10315.86</v>
      </c>
      <c r="D129" s="58">
        <v>0</v>
      </c>
      <c r="E129" s="58">
        <v>0</v>
      </c>
      <c r="F129" s="58">
        <v>0</v>
      </c>
      <c r="G129" s="58">
        <f t="shared" si="21"/>
        <v>0</v>
      </c>
      <c r="H129" s="58">
        <f t="shared" si="21"/>
        <v>10315.86</v>
      </c>
      <c r="I129" s="58">
        <f t="shared" si="22"/>
        <v>10315.86</v>
      </c>
      <c r="J129" s="146" t="s">
        <v>474</v>
      </c>
    </row>
    <row r="130" spans="1:10" x14ac:dyDescent="0.3">
      <c r="A130" s="116" t="s">
        <v>144</v>
      </c>
      <c r="B130" s="58">
        <v>0</v>
      </c>
      <c r="C130" s="58">
        <v>13337.52</v>
      </c>
      <c r="D130" s="58">
        <v>0</v>
      </c>
      <c r="E130" s="58">
        <v>0</v>
      </c>
      <c r="F130" s="58">
        <v>0</v>
      </c>
      <c r="G130" s="58">
        <f t="shared" si="21"/>
        <v>0</v>
      </c>
      <c r="H130" s="58">
        <f t="shared" si="21"/>
        <v>13337.52</v>
      </c>
      <c r="I130" s="58">
        <f t="shared" si="22"/>
        <v>13337.52</v>
      </c>
      <c r="J130" s="146" t="s">
        <v>475</v>
      </c>
    </row>
    <row r="131" spans="1:10" x14ac:dyDescent="0.3">
      <c r="A131" s="116" t="s">
        <v>695</v>
      </c>
      <c r="B131" s="58">
        <v>0</v>
      </c>
      <c r="C131" s="58">
        <v>-288.63</v>
      </c>
      <c r="D131" s="58">
        <v>0</v>
      </c>
      <c r="E131" s="58">
        <v>0</v>
      </c>
      <c r="F131" s="58">
        <v>0</v>
      </c>
      <c r="G131" s="58">
        <f t="shared" ref="G131" si="23">B131+E131</f>
        <v>0</v>
      </c>
      <c r="H131" s="58">
        <f t="shared" ref="H131" si="24">C131+F131</f>
        <v>-288.63</v>
      </c>
      <c r="I131" s="58">
        <f t="shared" ref="I131" si="25">SUM(G131:H131)</f>
        <v>-288.63</v>
      </c>
      <c r="J131" s="146" t="s">
        <v>694</v>
      </c>
    </row>
    <row r="132" spans="1:10" x14ac:dyDescent="0.3">
      <c r="A132" s="116" t="s">
        <v>145</v>
      </c>
      <c r="B132" s="58">
        <v>0</v>
      </c>
      <c r="C132" s="58">
        <v>867730.89</v>
      </c>
      <c r="D132" s="58">
        <v>0</v>
      </c>
      <c r="E132" s="58">
        <v>0</v>
      </c>
      <c r="F132" s="58">
        <v>0</v>
      </c>
      <c r="G132" s="58">
        <f t="shared" si="21"/>
        <v>0</v>
      </c>
      <c r="H132" s="58">
        <f t="shared" si="21"/>
        <v>867730.89</v>
      </c>
      <c r="I132" s="58">
        <f t="shared" si="22"/>
        <v>867730.89</v>
      </c>
      <c r="J132" s="146" t="s">
        <v>476</v>
      </c>
    </row>
    <row r="133" spans="1:10" x14ac:dyDescent="0.3">
      <c r="A133" s="116" t="s">
        <v>709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f t="shared" ref="G133" si="26">B133+E133</f>
        <v>0</v>
      </c>
      <c r="H133" s="58">
        <f t="shared" ref="H133" si="27">C133+F133</f>
        <v>0</v>
      </c>
      <c r="I133" s="58">
        <f t="shared" ref="I133" si="28">SUM(G133:H133)</f>
        <v>0</v>
      </c>
      <c r="J133" s="146" t="s">
        <v>701</v>
      </c>
    </row>
    <row r="134" spans="1:10" x14ac:dyDescent="0.3">
      <c r="A134" s="116" t="s">
        <v>146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f t="shared" si="21"/>
        <v>0</v>
      </c>
      <c r="H134" s="58">
        <f t="shared" si="21"/>
        <v>0</v>
      </c>
      <c r="I134" s="58">
        <f t="shared" si="22"/>
        <v>0</v>
      </c>
      <c r="J134" s="146" t="s">
        <v>621</v>
      </c>
    </row>
    <row r="135" spans="1:10" x14ac:dyDescent="0.3">
      <c r="A135" s="116" t="s">
        <v>147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f t="shared" si="21"/>
        <v>0</v>
      </c>
      <c r="H135" s="58">
        <f t="shared" si="21"/>
        <v>0</v>
      </c>
      <c r="I135" s="58">
        <f t="shared" si="22"/>
        <v>0</v>
      </c>
      <c r="J135" s="146" t="s">
        <v>622</v>
      </c>
    </row>
    <row r="136" spans="1:10" x14ac:dyDescent="0.3">
      <c r="A136" s="116" t="s">
        <v>148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f t="shared" si="21"/>
        <v>0</v>
      </c>
      <c r="H136" s="58">
        <f t="shared" si="21"/>
        <v>0</v>
      </c>
      <c r="I136" s="58">
        <f t="shared" si="22"/>
        <v>0</v>
      </c>
      <c r="J136" s="146" t="s">
        <v>623</v>
      </c>
    </row>
    <row r="137" spans="1:10" x14ac:dyDescent="0.3">
      <c r="A137" s="116" t="s">
        <v>149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f t="shared" ref="G137:H145" si="29">B137+E137</f>
        <v>0</v>
      </c>
      <c r="H137" s="58">
        <f t="shared" si="29"/>
        <v>0</v>
      </c>
      <c r="I137" s="58">
        <f t="shared" ref="I137:I145" si="30">SUM(G137:H137)</f>
        <v>0</v>
      </c>
      <c r="J137" s="146" t="s">
        <v>624</v>
      </c>
    </row>
    <row r="138" spans="1:10" x14ac:dyDescent="0.3">
      <c r="A138" s="116" t="s">
        <v>150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f t="shared" si="29"/>
        <v>0</v>
      </c>
      <c r="H138" s="58">
        <f t="shared" si="29"/>
        <v>0</v>
      </c>
      <c r="I138" s="58">
        <f t="shared" si="30"/>
        <v>0</v>
      </c>
      <c r="J138" s="146" t="s">
        <v>625</v>
      </c>
    </row>
    <row r="139" spans="1:10" x14ac:dyDescent="0.3">
      <c r="A139" s="116" t="s">
        <v>661</v>
      </c>
      <c r="B139" s="58">
        <v>0</v>
      </c>
      <c r="C139" s="58">
        <v>-22450.85</v>
      </c>
      <c r="D139" s="58">
        <v>0</v>
      </c>
      <c r="E139" s="58">
        <v>0</v>
      </c>
      <c r="F139" s="58">
        <v>0</v>
      </c>
      <c r="G139" s="58">
        <f t="shared" ref="G139:G140" si="31">B139+E139</f>
        <v>0</v>
      </c>
      <c r="H139" s="58">
        <f t="shared" ref="H139:H140" si="32">C139+F139</f>
        <v>-22450.85</v>
      </c>
      <c r="I139" s="58">
        <f t="shared" ref="I139:I140" si="33">SUM(G139:H139)</f>
        <v>-22450.85</v>
      </c>
      <c r="J139" s="146" t="s">
        <v>477</v>
      </c>
    </row>
    <row r="140" spans="1:10" x14ac:dyDescent="0.3">
      <c r="A140" s="116" t="s">
        <v>703</v>
      </c>
      <c r="B140" s="58">
        <v>0</v>
      </c>
      <c r="C140" s="58">
        <v>0</v>
      </c>
      <c r="D140" s="58">
        <v>0</v>
      </c>
      <c r="E140" s="58">
        <v>0</v>
      </c>
      <c r="F140" s="58">
        <v>0</v>
      </c>
      <c r="G140" s="58">
        <f t="shared" si="31"/>
        <v>0</v>
      </c>
      <c r="H140" s="58">
        <f t="shared" si="32"/>
        <v>0</v>
      </c>
      <c r="I140" s="58">
        <f t="shared" si="33"/>
        <v>0</v>
      </c>
      <c r="J140" s="146" t="s">
        <v>696</v>
      </c>
    </row>
    <row r="141" spans="1:10" x14ac:dyDescent="0.3">
      <c r="A141" s="116" t="s">
        <v>704</v>
      </c>
      <c r="B141" s="58">
        <v>0</v>
      </c>
      <c r="C141" s="58">
        <v>0</v>
      </c>
      <c r="D141" s="58">
        <v>0</v>
      </c>
      <c r="E141" s="58">
        <v>0</v>
      </c>
      <c r="F141" s="58">
        <v>0</v>
      </c>
      <c r="G141" s="58">
        <f t="shared" si="29"/>
        <v>0</v>
      </c>
      <c r="H141" s="58">
        <f t="shared" si="29"/>
        <v>0</v>
      </c>
      <c r="I141" s="58">
        <f t="shared" si="30"/>
        <v>0</v>
      </c>
      <c r="J141" s="146" t="s">
        <v>697</v>
      </c>
    </row>
    <row r="142" spans="1:10" x14ac:dyDescent="0.3">
      <c r="A142" s="116" t="s">
        <v>705</v>
      </c>
      <c r="B142" s="58">
        <v>0</v>
      </c>
      <c r="C142" s="58">
        <v>-1520.59</v>
      </c>
      <c r="D142" s="58">
        <v>0</v>
      </c>
      <c r="E142" s="58">
        <v>0</v>
      </c>
      <c r="F142" s="58">
        <v>0</v>
      </c>
      <c r="G142" s="58">
        <f t="shared" ref="G142" si="34">B142+E142</f>
        <v>0</v>
      </c>
      <c r="H142" s="58">
        <f t="shared" ref="H142" si="35">C142+F142</f>
        <v>-1520.59</v>
      </c>
      <c r="I142" s="58">
        <f t="shared" ref="I142" si="36">SUM(G142:H142)</f>
        <v>-1520.59</v>
      </c>
      <c r="J142" s="146" t="s">
        <v>698</v>
      </c>
    </row>
    <row r="143" spans="1:10" x14ac:dyDescent="0.3">
      <c r="A143" s="116" t="s">
        <v>706</v>
      </c>
      <c r="B143" s="58">
        <v>0</v>
      </c>
      <c r="C143" s="58">
        <v>0</v>
      </c>
      <c r="D143" s="58">
        <v>0</v>
      </c>
      <c r="E143" s="58">
        <v>0</v>
      </c>
      <c r="F143" s="58">
        <v>0</v>
      </c>
      <c r="G143" s="58">
        <f t="shared" ref="G143:G144" si="37">B143+E143</f>
        <v>0</v>
      </c>
      <c r="H143" s="58">
        <f t="shared" ref="H143:H144" si="38">C143+F143</f>
        <v>0</v>
      </c>
      <c r="I143" s="58">
        <f t="shared" ref="I143:I144" si="39">SUM(G143:H143)</f>
        <v>0</v>
      </c>
      <c r="J143" s="146" t="s">
        <v>699</v>
      </c>
    </row>
    <row r="144" spans="1:10" x14ac:dyDescent="0.3">
      <c r="A144" s="116" t="s">
        <v>707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f t="shared" si="37"/>
        <v>0</v>
      </c>
      <c r="H144" s="58">
        <f t="shared" si="38"/>
        <v>0</v>
      </c>
      <c r="I144" s="58">
        <f t="shared" si="39"/>
        <v>0</v>
      </c>
      <c r="J144" s="146" t="s">
        <v>702</v>
      </c>
    </row>
    <row r="145" spans="1:10" x14ac:dyDescent="0.3">
      <c r="A145" s="116" t="s">
        <v>708</v>
      </c>
      <c r="B145" s="127">
        <v>0</v>
      </c>
      <c r="C145" s="127">
        <v>0</v>
      </c>
      <c r="D145" s="127">
        <v>0</v>
      </c>
      <c r="E145" s="127">
        <v>0</v>
      </c>
      <c r="F145" s="127">
        <v>0</v>
      </c>
      <c r="G145" s="127">
        <f t="shared" si="29"/>
        <v>0</v>
      </c>
      <c r="H145" s="127">
        <f t="shared" si="29"/>
        <v>0</v>
      </c>
      <c r="I145" s="127">
        <f t="shared" si="30"/>
        <v>0</v>
      </c>
      <c r="J145" s="146" t="s">
        <v>700</v>
      </c>
    </row>
    <row r="146" spans="1:10" x14ac:dyDescent="0.3">
      <c r="A146" s="116" t="s">
        <v>151</v>
      </c>
      <c r="B146" s="58">
        <f t="shared" ref="B146:I146" si="40">SUM(B70:B145)</f>
        <v>121248581.83000003</v>
      </c>
      <c r="C146" s="58">
        <f t="shared" si="40"/>
        <v>7374734.3999999994</v>
      </c>
      <c r="D146" s="58">
        <f t="shared" si="40"/>
        <v>0</v>
      </c>
      <c r="E146" s="58">
        <f t="shared" si="40"/>
        <v>0</v>
      </c>
      <c r="F146" s="58">
        <f t="shared" si="40"/>
        <v>0</v>
      </c>
      <c r="G146" s="58">
        <f t="shared" si="40"/>
        <v>121248581.83000003</v>
      </c>
      <c r="H146" s="58">
        <f t="shared" si="40"/>
        <v>7374734.3999999994</v>
      </c>
      <c r="I146" s="58">
        <f t="shared" si="40"/>
        <v>128623316.23000003</v>
      </c>
      <c r="J146" s="143" t="s">
        <v>428</v>
      </c>
    </row>
    <row r="147" spans="1:10" x14ac:dyDescent="0.3">
      <c r="A147" s="57" t="s">
        <v>152</v>
      </c>
      <c r="B147" s="58"/>
      <c r="C147" s="58"/>
      <c r="D147" s="58"/>
      <c r="E147" s="58"/>
      <c r="F147" s="58"/>
      <c r="G147" s="58"/>
      <c r="H147" s="58"/>
      <c r="I147" s="58"/>
    </row>
    <row r="148" spans="1:10" x14ac:dyDescent="0.3">
      <c r="A148" s="116" t="s">
        <v>153</v>
      </c>
      <c r="B148" s="58">
        <v>3021739.48</v>
      </c>
      <c r="C148" s="58">
        <v>0</v>
      </c>
      <c r="D148" s="58">
        <v>0</v>
      </c>
      <c r="E148" s="58">
        <v>0</v>
      </c>
      <c r="F148" s="58">
        <v>0</v>
      </c>
      <c r="G148" s="58">
        <f t="shared" ref="G148:H175" si="41">B148+E148</f>
        <v>3021739.48</v>
      </c>
      <c r="H148" s="58">
        <f t="shared" si="41"/>
        <v>0</v>
      </c>
      <c r="I148" s="58">
        <f t="shared" ref="I148:I175" si="42">SUM(G148:H148)</f>
        <v>3021739.48</v>
      </c>
      <c r="J148" s="146" t="s">
        <v>479</v>
      </c>
    </row>
    <row r="149" spans="1:10" x14ac:dyDescent="0.3">
      <c r="A149" s="116" t="s">
        <v>154</v>
      </c>
      <c r="B149" s="58">
        <v>0</v>
      </c>
      <c r="C149" s="58">
        <v>0</v>
      </c>
      <c r="D149" s="58">
        <v>0</v>
      </c>
      <c r="E149" s="58">
        <v>0</v>
      </c>
      <c r="F149" s="58">
        <v>0</v>
      </c>
      <c r="G149" s="58">
        <f t="shared" si="41"/>
        <v>0</v>
      </c>
      <c r="H149" s="58">
        <f t="shared" si="41"/>
        <v>0</v>
      </c>
      <c r="I149" s="58">
        <f t="shared" si="42"/>
        <v>0</v>
      </c>
    </row>
    <row r="150" spans="1:10" x14ac:dyDescent="0.3">
      <c r="A150" s="116" t="s">
        <v>155</v>
      </c>
      <c r="B150" s="58">
        <v>45556.57</v>
      </c>
      <c r="C150" s="58">
        <v>0</v>
      </c>
      <c r="D150" s="58">
        <v>0</v>
      </c>
      <c r="E150" s="58">
        <v>0</v>
      </c>
      <c r="F150" s="58">
        <v>0</v>
      </c>
      <c r="G150" s="58">
        <f t="shared" si="41"/>
        <v>45556.57</v>
      </c>
      <c r="H150" s="58">
        <f t="shared" si="41"/>
        <v>0</v>
      </c>
      <c r="I150" s="58">
        <f t="shared" si="42"/>
        <v>45556.57</v>
      </c>
      <c r="J150" s="146" t="s">
        <v>480</v>
      </c>
    </row>
    <row r="151" spans="1:10" x14ac:dyDescent="0.3">
      <c r="A151" s="116" t="s">
        <v>156</v>
      </c>
      <c r="B151" s="58">
        <v>2690196.58</v>
      </c>
      <c r="C151" s="58">
        <v>0</v>
      </c>
      <c r="D151" s="58">
        <v>0</v>
      </c>
      <c r="E151" s="58">
        <v>0</v>
      </c>
      <c r="F151" s="58">
        <v>0</v>
      </c>
      <c r="G151" s="58">
        <f t="shared" si="41"/>
        <v>2690196.58</v>
      </c>
      <c r="H151" s="58">
        <f t="shared" si="41"/>
        <v>0</v>
      </c>
      <c r="I151" s="58">
        <f t="shared" si="42"/>
        <v>2690196.58</v>
      </c>
      <c r="J151" s="146" t="s">
        <v>481</v>
      </c>
    </row>
    <row r="152" spans="1:10" x14ac:dyDescent="0.3">
      <c r="A152" s="116" t="s">
        <v>157</v>
      </c>
      <c r="B152" s="58">
        <v>1156154.3600000001</v>
      </c>
      <c r="C152" s="58">
        <v>0</v>
      </c>
      <c r="D152" s="58">
        <v>0</v>
      </c>
      <c r="E152" s="58">
        <v>0</v>
      </c>
      <c r="F152" s="58">
        <v>0</v>
      </c>
      <c r="G152" s="58">
        <f t="shared" si="41"/>
        <v>1156154.3600000001</v>
      </c>
      <c r="H152" s="58">
        <f t="shared" si="41"/>
        <v>0</v>
      </c>
      <c r="I152" s="58">
        <f t="shared" si="42"/>
        <v>1156154.3600000001</v>
      </c>
      <c r="J152" s="146" t="s">
        <v>482</v>
      </c>
    </row>
    <row r="153" spans="1:10" x14ac:dyDescent="0.3">
      <c r="A153" s="116" t="s">
        <v>158</v>
      </c>
      <c r="B153" s="58">
        <v>1899195.6</v>
      </c>
      <c r="C153" s="58">
        <v>0</v>
      </c>
      <c r="D153" s="58">
        <v>0</v>
      </c>
      <c r="E153" s="58">
        <v>0</v>
      </c>
      <c r="F153" s="58">
        <v>0</v>
      </c>
      <c r="G153" s="58">
        <f t="shared" si="41"/>
        <v>1899195.6</v>
      </c>
      <c r="H153" s="58">
        <f t="shared" si="41"/>
        <v>0</v>
      </c>
      <c r="I153" s="58">
        <f t="shared" si="42"/>
        <v>1899195.6</v>
      </c>
      <c r="J153" s="146" t="s">
        <v>483</v>
      </c>
    </row>
    <row r="154" spans="1:10" x14ac:dyDescent="0.3">
      <c r="A154" s="116" t="s">
        <v>159</v>
      </c>
      <c r="B154" s="58">
        <v>0</v>
      </c>
      <c r="C154" s="58">
        <v>0</v>
      </c>
      <c r="D154" s="58">
        <v>0</v>
      </c>
      <c r="E154" s="58">
        <v>0</v>
      </c>
      <c r="F154" s="58">
        <v>0</v>
      </c>
      <c r="G154" s="58">
        <f t="shared" si="41"/>
        <v>0</v>
      </c>
      <c r="H154" s="58">
        <f t="shared" si="41"/>
        <v>0</v>
      </c>
      <c r="I154" s="58">
        <f t="shared" si="42"/>
        <v>0</v>
      </c>
      <c r="J154" s="146" t="s">
        <v>626</v>
      </c>
    </row>
    <row r="155" spans="1:10" x14ac:dyDescent="0.3">
      <c r="A155" s="116" t="s">
        <v>160</v>
      </c>
      <c r="B155" s="58">
        <v>2617321.94</v>
      </c>
      <c r="C155" s="58">
        <v>0</v>
      </c>
      <c r="D155" s="58">
        <v>0</v>
      </c>
      <c r="E155" s="58">
        <v>0</v>
      </c>
      <c r="F155" s="58">
        <v>0</v>
      </c>
      <c r="G155" s="58">
        <f t="shared" si="41"/>
        <v>2617321.94</v>
      </c>
      <c r="H155" s="58">
        <f t="shared" si="41"/>
        <v>0</v>
      </c>
      <c r="I155" s="58">
        <f t="shared" si="42"/>
        <v>2617321.94</v>
      </c>
      <c r="J155" s="146" t="s">
        <v>484</v>
      </c>
    </row>
    <row r="156" spans="1:10" x14ac:dyDescent="0.3">
      <c r="A156" s="116" t="s">
        <v>161</v>
      </c>
      <c r="B156" s="58">
        <v>-1118880.01</v>
      </c>
      <c r="C156" s="58">
        <v>0</v>
      </c>
      <c r="D156" s="58">
        <v>0</v>
      </c>
      <c r="E156" s="58">
        <v>0</v>
      </c>
      <c r="F156" s="58">
        <v>0</v>
      </c>
      <c r="G156" s="58">
        <f t="shared" si="41"/>
        <v>-1118880.01</v>
      </c>
      <c r="H156" s="58">
        <f t="shared" si="41"/>
        <v>0</v>
      </c>
      <c r="I156" s="58">
        <f t="shared" si="42"/>
        <v>-1118880.01</v>
      </c>
      <c r="J156" s="146" t="s">
        <v>485</v>
      </c>
    </row>
    <row r="157" spans="1:10" x14ac:dyDescent="0.3">
      <c r="A157" s="116" t="s">
        <v>162</v>
      </c>
      <c r="B157" s="58">
        <v>1295455.25</v>
      </c>
      <c r="C157" s="58">
        <v>0</v>
      </c>
      <c r="D157" s="58">
        <v>0</v>
      </c>
      <c r="E157" s="58">
        <v>0</v>
      </c>
      <c r="F157" s="58">
        <v>0</v>
      </c>
      <c r="G157" s="58">
        <f t="shared" si="41"/>
        <v>1295455.25</v>
      </c>
      <c r="H157" s="58">
        <f t="shared" si="41"/>
        <v>0</v>
      </c>
      <c r="I157" s="58">
        <f t="shared" si="42"/>
        <v>1295455.25</v>
      </c>
      <c r="J157" s="146" t="s">
        <v>486</v>
      </c>
    </row>
    <row r="158" spans="1:10" x14ac:dyDescent="0.3">
      <c r="A158" s="116" t="s">
        <v>163</v>
      </c>
      <c r="B158" s="58">
        <v>-813438.09</v>
      </c>
      <c r="C158" s="58">
        <v>0</v>
      </c>
      <c r="D158" s="58">
        <v>0</v>
      </c>
      <c r="E158" s="58">
        <v>0</v>
      </c>
      <c r="F158" s="58">
        <v>0</v>
      </c>
      <c r="G158" s="58">
        <f t="shared" si="41"/>
        <v>-813438.09</v>
      </c>
      <c r="H158" s="58">
        <f t="shared" si="41"/>
        <v>0</v>
      </c>
      <c r="I158" s="58">
        <f t="shared" si="42"/>
        <v>-813438.09</v>
      </c>
      <c r="J158" s="146" t="s">
        <v>487</v>
      </c>
    </row>
    <row r="159" spans="1:10" x14ac:dyDescent="0.3">
      <c r="A159" s="116" t="s">
        <v>164</v>
      </c>
      <c r="B159" s="58">
        <v>3673315.7</v>
      </c>
      <c r="C159" s="58">
        <v>0</v>
      </c>
      <c r="D159" s="58">
        <v>0</v>
      </c>
      <c r="E159" s="58">
        <v>0</v>
      </c>
      <c r="F159" s="58">
        <v>0</v>
      </c>
      <c r="G159" s="58">
        <f t="shared" si="41"/>
        <v>3673315.7</v>
      </c>
      <c r="H159" s="58">
        <f t="shared" si="41"/>
        <v>0</v>
      </c>
      <c r="I159" s="58">
        <f t="shared" si="42"/>
        <v>3673315.7</v>
      </c>
      <c r="J159" s="146" t="s">
        <v>488</v>
      </c>
    </row>
    <row r="160" spans="1:10" x14ac:dyDescent="0.3">
      <c r="A160" s="116" t="s">
        <v>165</v>
      </c>
      <c r="B160" s="58">
        <v>375073.02</v>
      </c>
      <c r="C160" s="58">
        <v>0</v>
      </c>
      <c r="D160" s="58">
        <v>0</v>
      </c>
      <c r="E160" s="58">
        <v>0</v>
      </c>
      <c r="F160" s="58">
        <v>0</v>
      </c>
      <c r="G160" s="58">
        <f t="shared" si="41"/>
        <v>375073.02</v>
      </c>
      <c r="H160" s="58">
        <f t="shared" si="41"/>
        <v>0</v>
      </c>
      <c r="I160" s="58">
        <f t="shared" si="42"/>
        <v>375073.02</v>
      </c>
      <c r="J160" s="146" t="s">
        <v>489</v>
      </c>
    </row>
    <row r="161" spans="1:10" x14ac:dyDescent="0.3">
      <c r="A161" s="116" t="s">
        <v>166</v>
      </c>
      <c r="B161" s="58">
        <v>103936.23</v>
      </c>
      <c r="C161" s="58">
        <v>0</v>
      </c>
      <c r="D161" s="58">
        <v>0</v>
      </c>
      <c r="E161" s="58">
        <v>0</v>
      </c>
      <c r="F161" s="58">
        <v>0</v>
      </c>
      <c r="G161" s="58">
        <f t="shared" si="41"/>
        <v>103936.23</v>
      </c>
      <c r="H161" s="58">
        <f t="shared" si="41"/>
        <v>0</v>
      </c>
      <c r="I161" s="58">
        <f t="shared" si="42"/>
        <v>103936.23</v>
      </c>
      <c r="J161" s="146" t="s">
        <v>490</v>
      </c>
    </row>
    <row r="162" spans="1:10" x14ac:dyDescent="0.3">
      <c r="A162" s="116" t="s">
        <v>167</v>
      </c>
      <c r="B162" s="58">
        <v>6286.51</v>
      </c>
      <c r="C162" s="58">
        <v>0</v>
      </c>
      <c r="D162" s="58">
        <v>0</v>
      </c>
      <c r="E162" s="58">
        <v>0</v>
      </c>
      <c r="F162" s="58">
        <v>0</v>
      </c>
      <c r="G162" s="58">
        <f t="shared" si="41"/>
        <v>6286.51</v>
      </c>
      <c r="H162" s="58">
        <f t="shared" si="41"/>
        <v>0</v>
      </c>
      <c r="I162" s="58">
        <f t="shared" si="42"/>
        <v>6286.51</v>
      </c>
      <c r="J162" s="146" t="s">
        <v>491</v>
      </c>
    </row>
    <row r="163" spans="1:10" x14ac:dyDescent="0.3">
      <c r="A163" s="116" t="s">
        <v>168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f t="shared" si="41"/>
        <v>0</v>
      </c>
      <c r="H163" s="58">
        <f t="shared" si="41"/>
        <v>0</v>
      </c>
      <c r="I163" s="58">
        <f t="shared" si="42"/>
        <v>0</v>
      </c>
      <c r="J163" s="146" t="s">
        <v>627</v>
      </c>
    </row>
    <row r="164" spans="1:10" x14ac:dyDescent="0.3">
      <c r="A164" s="116" t="s">
        <v>169</v>
      </c>
      <c r="B164" s="58">
        <v>71187.92</v>
      </c>
      <c r="C164" s="58">
        <v>0</v>
      </c>
      <c r="D164" s="58">
        <v>0</v>
      </c>
      <c r="E164" s="58">
        <v>0</v>
      </c>
      <c r="F164" s="58">
        <v>0</v>
      </c>
      <c r="G164" s="58">
        <f t="shared" si="41"/>
        <v>71187.92</v>
      </c>
      <c r="H164" s="58">
        <f t="shared" si="41"/>
        <v>0</v>
      </c>
      <c r="I164" s="58">
        <f t="shared" si="42"/>
        <v>71187.92</v>
      </c>
      <c r="J164" s="146" t="s">
        <v>492</v>
      </c>
    </row>
    <row r="165" spans="1:10" x14ac:dyDescent="0.3">
      <c r="A165" s="116" t="s">
        <v>170</v>
      </c>
      <c r="B165" s="58">
        <v>2650160.23</v>
      </c>
      <c r="C165" s="58">
        <v>0</v>
      </c>
      <c r="D165" s="58">
        <v>0</v>
      </c>
      <c r="E165" s="58">
        <v>0</v>
      </c>
      <c r="F165" s="58">
        <v>0</v>
      </c>
      <c r="G165" s="58">
        <f t="shared" si="41"/>
        <v>2650160.23</v>
      </c>
      <c r="H165" s="58">
        <f t="shared" si="41"/>
        <v>0</v>
      </c>
      <c r="I165" s="58">
        <f t="shared" si="42"/>
        <v>2650160.23</v>
      </c>
      <c r="J165" s="146" t="s">
        <v>493</v>
      </c>
    </row>
    <row r="166" spans="1:10" x14ac:dyDescent="0.3">
      <c r="A166" s="116" t="s">
        <v>171</v>
      </c>
      <c r="B166" s="58">
        <v>7787377.9199999999</v>
      </c>
      <c r="C166" s="58">
        <v>0</v>
      </c>
      <c r="D166" s="58">
        <v>0</v>
      </c>
      <c r="E166" s="58">
        <v>0</v>
      </c>
      <c r="F166" s="58">
        <v>0</v>
      </c>
      <c r="G166" s="58">
        <f t="shared" si="41"/>
        <v>7787377.9199999999</v>
      </c>
      <c r="H166" s="58">
        <f t="shared" si="41"/>
        <v>0</v>
      </c>
      <c r="I166" s="58">
        <f t="shared" si="42"/>
        <v>7787377.9199999999</v>
      </c>
      <c r="J166" s="146" t="s">
        <v>494</v>
      </c>
    </row>
    <row r="167" spans="1:10" x14ac:dyDescent="0.3">
      <c r="A167" s="116" t="s">
        <v>172</v>
      </c>
      <c r="B167" s="58">
        <v>0</v>
      </c>
      <c r="C167" s="58">
        <v>0</v>
      </c>
      <c r="D167" s="58">
        <v>0</v>
      </c>
      <c r="E167" s="58">
        <v>0</v>
      </c>
      <c r="F167" s="58">
        <v>0</v>
      </c>
      <c r="G167" s="58">
        <f t="shared" si="41"/>
        <v>0</v>
      </c>
      <c r="H167" s="58">
        <f t="shared" si="41"/>
        <v>0</v>
      </c>
      <c r="I167" s="58">
        <f t="shared" si="42"/>
        <v>0</v>
      </c>
      <c r="J167" s="146" t="s">
        <v>628</v>
      </c>
    </row>
    <row r="168" spans="1:10" x14ac:dyDescent="0.3">
      <c r="A168" s="116" t="s">
        <v>173</v>
      </c>
      <c r="B168" s="58">
        <v>87101.41</v>
      </c>
      <c r="C168" s="58">
        <v>0</v>
      </c>
      <c r="D168" s="58">
        <v>0</v>
      </c>
      <c r="E168" s="58">
        <v>0</v>
      </c>
      <c r="F168" s="58">
        <v>0</v>
      </c>
      <c r="G168" s="58">
        <f t="shared" si="41"/>
        <v>87101.41</v>
      </c>
      <c r="H168" s="58">
        <f t="shared" si="41"/>
        <v>0</v>
      </c>
      <c r="I168" s="58">
        <f t="shared" si="42"/>
        <v>87101.41</v>
      </c>
      <c r="J168" s="146" t="s">
        <v>495</v>
      </c>
    </row>
    <row r="169" spans="1:10" x14ac:dyDescent="0.3">
      <c r="A169" s="116" t="s">
        <v>174</v>
      </c>
      <c r="B169" s="58">
        <v>0</v>
      </c>
      <c r="C169" s="58">
        <v>0</v>
      </c>
      <c r="D169" s="58">
        <v>0</v>
      </c>
      <c r="E169" s="58">
        <v>0</v>
      </c>
      <c r="F169" s="58">
        <v>0</v>
      </c>
      <c r="G169" s="58">
        <f t="shared" si="41"/>
        <v>0</v>
      </c>
      <c r="H169" s="58">
        <f t="shared" si="41"/>
        <v>0</v>
      </c>
      <c r="I169" s="58">
        <f t="shared" si="42"/>
        <v>0</v>
      </c>
      <c r="J169" s="146" t="s">
        <v>629</v>
      </c>
    </row>
    <row r="170" spans="1:10" x14ac:dyDescent="0.3">
      <c r="A170" s="116" t="s">
        <v>175</v>
      </c>
      <c r="B170" s="58">
        <v>0</v>
      </c>
      <c r="C170" s="58">
        <v>0</v>
      </c>
      <c r="D170" s="58">
        <v>0</v>
      </c>
      <c r="E170" s="58">
        <v>0</v>
      </c>
      <c r="F170" s="58">
        <v>0</v>
      </c>
      <c r="G170" s="58">
        <f t="shared" si="41"/>
        <v>0</v>
      </c>
      <c r="H170" s="58">
        <f t="shared" si="41"/>
        <v>0</v>
      </c>
      <c r="I170" s="58">
        <f t="shared" si="42"/>
        <v>0</v>
      </c>
      <c r="J170" s="146" t="s">
        <v>630</v>
      </c>
    </row>
    <row r="171" spans="1:10" x14ac:dyDescent="0.3">
      <c r="A171" s="116" t="s">
        <v>176</v>
      </c>
      <c r="B171" s="58">
        <v>0</v>
      </c>
      <c r="C171" s="58">
        <v>0</v>
      </c>
      <c r="D171" s="58">
        <v>0</v>
      </c>
      <c r="E171" s="58">
        <v>0</v>
      </c>
      <c r="F171" s="58">
        <v>0</v>
      </c>
      <c r="G171" s="58">
        <f t="shared" si="41"/>
        <v>0</v>
      </c>
      <c r="H171" s="58">
        <f t="shared" si="41"/>
        <v>0</v>
      </c>
      <c r="I171" s="58">
        <f t="shared" si="42"/>
        <v>0</v>
      </c>
      <c r="J171" s="146" t="s">
        <v>631</v>
      </c>
    </row>
    <row r="172" spans="1:10" x14ac:dyDescent="0.3">
      <c r="A172" s="116" t="s">
        <v>177</v>
      </c>
      <c r="B172" s="58">
        <v>0</v>
      </c>
      <c r="C172" s="58">
        <v>0</v>
      </c>
      <c r="D172" s="58">
        <v>0</v>
      </c>
      <c r="E172" s="58">
        <v>0</v>
      </c>
      <c r="F172" s="58">
        <v>0</v>
      </c>
      <c r="G172" s="58">
        <f t="shared" si="41"/>
        <v>0</v>
      </c>
      <c r="H172" s="58">
        <f t="shared" si="41"/>
        <v>0</v>
      </c>
      <c r="I172" s="58">
        <f t="shared" si="42"/>
        <v>0</v>
      </c>
      <c r="J172" s="146" t="s">
        <v>496</v>
      </c>
    </row>
    <row r="173" spans="1:10" x14ac:dyDescent="0.3">
      <c r="A173" s="116" t="s">
        <v>178</v>
      </c>
      <c r="B173" s="58">
        <v>0</v>
      </c>
      <c r="C173" s="58">
        <v>0</v>
      </c>
      <c r="D173" s="58">
        <v>0</v>
      </c>
      <c r="E173" s="58">
        <v>0</v>
      </c>
      <c r="F173" s="58">
        <v>0</v>
      </c>
      <c r="G173" s="58">
        <f t="shared" si="41"/>
        <v>0</v>
      </c>
      <c r="H173" s="58">
        <f t="shared" si="41"/>
        <v>0</v>
      </c>
      <c r="I173" s="58">
        <f t="shared" si="42"/>
        <v>0</v>
      </c>
      <c r="J173" s="146" t="s">
        <v>632</v>
      </c>
    </row>
    <row r="174" spans="1:10" x14ac:dyDescent="0.3">
      <c r="A174" s="116" t="s">
        <v>179</v>
      </c>
      <c r="B174" s="58">
        <v>0</v>
      </c>
      <c r="C174" s="58">
        <v>0</v>
      </c>
      <c r="D174" s="58">
        <v>0</v>
      </c>
      <c r="E174" s="58">
        <v>0</v>
      </c>
      <c r="F174" s="58">
        <v>0</v>
      </c>
      <c r="G174" s="58">
        <f t="shared" si="41"/>
        <v>0</v>
      </c>
      <c r="H174" s="58">
        <f t="shared" si="41"/>
        <v>0</v>
      </c>
      <c r="I174" s="58">
        <f t="shared" si="42"/>
        <v>0</v>
      </c>
      <c r="J174" s="146" t="s">
        <v>633</v>
      </c>
    </row>
    <row r="175" spans="1:10" x14ac:dyDescent="0.3">
      <c r="A175" s="116" t="s">
        <v>180</v>
      </c>
      <c r="B175" s="127">
        <v>0</v>
      </c>
      <c r="C175" s="127">
        <v>0</v>
      </c>
      <c r="D175" s="127">
        <v>0</v>
      </c>
      <c r="E175" s="127">
        <v>0</v>
      </c>
      <c r="F175" s="127">
        <v>0</v>
      </c>
      <c r="G175" s="127">
        <f t="shared" si="41"/>
        <v>0</v>
      </c>
      <c r="H175" s="127">
        <f t="shared" si="41"/>
        <v>0</v>
      </c>
      <c r="I175" s="127">
        <f t="shared" si="42"/>
        <v>0</v>
      </c>
      <c r="J175" s="146" t="s">
        <v>634</v>
      </c>
    </row>
    <row r="176" spans="1:10" x14ac:dyDescent="0.3">
      <c r="A176" s="116" t="s">
        <v>181</v>
      </c>
      <c r="B176" s="58">
        <f>SUM(B147:B175)</f>
        <v>25547740.620000001</v>
      </c>
      <c r="C176" s="58">
        <f t="shared" ref="C176:I176" si="43">SUM(C147:C175)</f>
        <v>0</v>
      </c>
      <c r="D176" s="58">
        <f t="shared" si="43"/>
        <v>0</v>
      </c>
      <c r="E176" s="58">
        <f t="shared" si="43"/>
        <v>0</v>
      </c>
      <c r="F176" s="58">
        <f t="shared" si="43"/>
        <v>0</v>
      </c>
      <c r="G176" s="58">
        <f t="shared" si="43"/>
        <v>25547740.620000001</v>
      </c>
      <c r="H176" s="58">
        <f t="shared" si="43"/>
        <v>0</v>
      </c>
      <c r="I176" s="58">
        <f t="shared" si="43"/>
        <v>25547740.620000001</v>
      </c>
      <c r="J176" s="143" t="s">
        <v>478</v>
      </c>
    </row>
    <row r="177" spans="1:10" x14ac:dyDescent="0.3">
      <c r="A177" s="57" t="s">
        <v>182</v>
      </c>
      <c r="B177" s="58"/>
      <c r="C177" s="58"/>
      <c r="D177" s="58"/>
      <c r="E177" s="58"/>
      <c r="F177" s="58"/>
      <c r="G177" s="58"/>
      <c r="H177" s="58"/>
      <c r="I177" s="58"/>
    </row>
    <row r="178" spans="1:10" x14ac:dyDescent="0.3">
      <c r="A178" s="116" t="s">
        <v>183</v>
      </c>
      <c r="B178" s="58">
        <v>2960114.23</v>
      </c>
      <c r="C178" s="58">
        <v>0</v>
      </c>
      <c r="D178" s="58">
        <v>0</v>
      </c>
      <c r="E178" s="58">
        <v>0</v>
      </c>
      <c r="F178" s="58">
        <v>0</v>
      </c>
      <c r="G178" s="58">
        <f t="shared" ref="G178:H213" si="44">B178+E178</f>
        <v>2960114.23</v>
      </c>
      <c r="H178" s="58">
        <f t="shared" si="44"/>
        <v>0</v>
      </c>
      <c r="I178" s="58">
        <f t="shared" ref="I178:I213" si="45">SUM(G178:H178)</f>
        <v>2960114.23</v>
      </c>
      <c r="J178" s="146" t="s">
        <v>498</v>
      </c>
    </row>
    <row r="179" spans="1:10" x14ac:dyDescent="0.3">
      <c r="A179" s="116" t="s">
        <v>184</v>
      </c>
      <c r="B179" s="58">
        <v>1475445.24</v>
      </c>
      <c r="C179" s="58">
        <v>0</v>
      </c>
      <c r="D179" s="58">
        <v>0</v>
      </c>
      <c r="E179" s="58">
        <v>0</v>
      </c>
      <c r="F179" s="58">
        <v>0</v>
      </c>
      <c r="G179" s="58">
        <f t="shared" si="44"/>
        <v>1475445.24</v>
      </c>
      <c r="H179" s="58">
        <f t="shared" si="44"/>
        <v>0</v>
      </c>
      <c r="I179" s="58">
        <f t="shared" si="45"/>
        <v>1475445.24</v>
      </c>
      <c r="J179" s="146" t="s">
        <v>499</v>
      </c>
    </row>
    <row r="180" spans="1:10" x14ac:dyDescent="0.3">
      <c r="A180" s="116" t="s">
        <v>185</v>
      </c>
      <c r="B180" s="58">
        <v>2407257.92</v>
      </c>
      <c r="C180" s="58">
        <v>0</v>
      </c>
      <c r="D180" s="58">
        <v>0</v>
      </c>
      <c r="E180" s="58">
        <v>0</v>
      </c>
      <c r="F180" s="58">
        <v>0</v>
      </c>
      <c r="G180" s="58">
        <f t="shared" si="44"/>
        <v>2407257.92</v>
      </c>
      <c r="H180" s="58">
        <f t="shared" si="44"/>
        <v>0</v>
      </c>
      <c r="I180" s="58">
        <f t="shared" si="45"/>
        <v>2407257.92</v>
      </c>
      <c r="J180" s="146" t="s">
        <v>500</v>
      </c>
    </row>
    <row r="181" spans="1:10" x14ac:dyDescent="0.3">
      <c r="A181" s="116" t="s">
        <v>186</v>
      </c>
      <c r="B181" s="58">
        <v>5758952.0800000001</v>
      </c>
      <c r="C181" s="58">
        <v>0</v>
      </c>
      <c r="D181" s="58">
        <v>0</v>
      </c>
      <c r="E181" s="58">
        <v>0</v>
      </c>
      <c r="F181" s="58">
        <v>0</v>
      </c>
      <c r="G181" s="58">
        <f t="shared" si="44"/>
        <v>5758952.0800000001</v>
      </c>
      <c r="H181" s="58">
        <f t="shared" si="44"/>
        <v>0</v>
      </c>
      <c r="I181" s="58">
        <f t="shared" si="45"/>
        <v>5758952.0800000001</v>
      </c>
      <c r="J181" s="146" t="s">
        <v>501</v>
      </c>
    </row>
    <row r="182" spans="1:10" x14ac:dyDescent="0.3">
      <c r="A182" s="116" t="s">
        <v>187</v>
      </c>
      <c r="B182" s="58">
        <v>5740124.0899999999</v>
      </c>
      <c r="C182" s="58">
        <v>0</v>
      </c>
      <c r="D182" s="58">
        <v>0</v>
      </c>
      <c r="E182" s="58">
        <v>0</v>
      </c>
      <c r="F182" s="58">
        <v>0</v>
      </c>
      <c r="G182" s="58">
        <f t="shared" si="44"/>
        <v>5740124.0899999999</v>
      </c>
      <c r="H182" s="58">
        <f t="shared" si="44"/>
        <v>0</v>
      </c>
      <c r="I182" s="58">
        <f t="shared" si="45"/>
        <v>5740124.0899999999</v>
      </c>
      <c r="J182" s="146" t="s">
        <v>502</v>
      </c>
    </row>
    <row r="183" spans="1:10" x14ac:dyDescent="0.3">
      <c r="A183" s="116" t="s">
        <v>188</v>
      </c>
      <c r="B183" s="58">
        <v>0</v>
      </c>
      <c r="C183" s="58">
        <v>0</v>
      </c>
      <c r="D183" s="58">
        <v>0</v>
      </c>
      <c r="E183" s="58">
        <v>0</v>
      </c>
      <c r="F183" s="58">
        <v>0</v>
      </c>
      <c r="G183" s="58">
        <f t="shared" si="44"/>
        <v>0</v>
      </c>
      <c r="H183" s="58">
        <f t="shared" si="44"/>
        <v>0</v>
      </c>
      <c r="I183" s="58">
        <f t="shared" si="45"/>
        <v>0</v>
      </c>
      <c r="J183" s="146" t="s">
        <v>503</v>
      </c>
    </row>
    <row r="184" spans="1:10" x14ac:dyDescent="0.3">
      <c r="A184" s="116" t="s">
        <v>189</v>
      </c>
      <c r="B184" s="58">
        <v>4080441.68</v>
      </c>
      <c r="C184" s="58">
        <v>0</v>
      </c>
      <c r="D184" s="58">
        <v>0</v>
      </c>
      <c r="E184" s="58">
        <v>0</v>
      </c>
      <c r="F184" s="58">
        <v>0</v>
      </c>
      <c r="G184" s="58">
        <f t="shared" si="44"/>
        <v>4080441.68</v>
      </c>
      <c r="H184" s="58">
        <f t="shared" si="44"/>
        <v>0</v>
      </c>
      <c r="I184" s="58">
        <f t="shared" si="45"/>
        <v>4080441.68</v>
      </c>
      <c r="J184" s="146" t="s">
        <v>504</v>
      </c>
    </row>
    <row r="185" spans="1:10" x14ac:dyDescent="0.3">
      <c r="A185" s="116" t="s">
        <v>190</v>
      </c>
      <c r="B185" s="58">
        <v>7161947.7000000002</v>
      </c>
      <c r="C185" s="58">
        <v>0</v>
      </c>
      <c r="D185" s="58">
        <v>0</v>
      </c>
      <c r="E185" s="58">
        <v>0</v>
      </c>
      <c r="F185" s="58">
        <v>0</v>
      </c>
      <c r="G185" s="58">
        <f t="shared" si="44"/>
        <v>7161947.7000000002</v>
      </c>
      <c r="H185" s="58">
        <f t="shared" si="44"/>
        <v>0</v>
      </c>
      <c r="I185" s="58">
        <f t="shared" si="45"/>
        <v>7161947.7000000002</v>
      </c>
      <c r="J185" s="146" t="s">
        <v>505</v>
      </c>
    </row>
    <row r="186" spans="1:10" x14ac:dyDescent="0.3">
      <c r="A186" s="116" t="s">
        <v>191</v>
      </c>
      <c r="B186" s="58">
        <v>13245204.24</v>
      </c>
      <c r="C186" s="58">
        <v>0</v>
      </c>
      <c r="D186" s="58">
        <v>0</v>
      </c>
      <c r="E186" s="58">
        <v>0</v>
      </c>
      <c r="F186" s="58">
        <v>0</v>
      </c>
      <c r="G186" s="58">
        <f t="shared" si="44"/>
        <v>13245204.24</v>
      </c>
      <c r="H186" s="58">
        <f t="shared" si="44"/>
        <v>0</v>
      </c>
      <c r="I186" s="58">
        <f t="shared" si="45"/>
        <v>13245204.24</v>
      </c>
      <c r="J186" s="146" t="s">
        <v>506</v>
      </c>
    </row>
    <row r="187" spans="1:10" x14ac:dyDescent="0.3">
      <c r="A187" s="116" t="s">
        <v>192</v>
      </c>
      <c r="B187" s="58">
        <v>1421166.99</v>
      </c>
      <c r="C187" s="58">
        <v>0</v>
      </c>
      <c r="D187" s="58">
        <v>0</v>
      </c>
      <c r="E187" s="58">
        <v>0</v>
      </c>
      <c r="F187" s="58">
        <v>0</v>
      </c>
      <c r="G187" s="58">
        <f t="shared" si="44"/>
        <v>1421166.99</v>
      </c>
      <c r="H187" s="58">
        <f t="shared" si="44"/>
        <v>0</v>
      </c>
      <c r="I187" s="58">
        <f t="shared" si="45"/>
        <v>1421166.99</v>
      </c>
      <c r="J187" s="146" t="s">
        <v>507</v>
      </c>
    </row>
    <row r="188" spans="1:10" x14ac:dyDescent="0.3">
      <c r="A188" s="116" t="s">
        <v>193</v>
      </c>
      <c r="B188" s="58">
        <v>199671.5</v>
      </c>
      <c r="C188" s="58">
        <v>0</v>
      </c>
      <c r="D188" s="58">
        <v>0</v>
      </c>
      <c r="E188" s="58">
        <v>0</v>
      </c>
      <c r="F188" s="58">
        <v>0</v>
      </c>
      <c r="G188" s="58">
        <f t="shared" si="44"/>
        <v>199671.5</v>
      </c>
      <c r="H188" s="58">
        <f t="shared" si="44"/>
        <v>0</v>
      </c>
      <c r="I188" s="58">
        <f t="shared" si="45"/>
        <v>199671.5</v>
      </c>
      <c r="J188" s="146" t="s">
        <v>508</v>
      </c>
    </row>
    <row r="189" spans="1:10" x14ac:dyDescent="0.3">
      <c r="A189" s="116" t="s">
        <v>194</v>
      </c>
      <c r="B189" s="58">
        <v>0</v>
      </c>
      <c r="C189" s="58">
        <v>0</v>
      </c>
      <c r="D189" s="58">
        <v>0</v>
      </c>
      <c r="E189" s="58">
        <v>0</v>
      </c>
      <c r="F189" s="58">
        <v>0</v>
      </c>
      <c r="G189" s="58">
        <f t="shared" si="44"/>
        <v>0</v>
      </c>
      <c r="H189" s="58">
        <f t="shared" si="44"/>
        <v>0</v>
      </c>
      <c r="I189" s="58">
        <f t="shared" si="45"/>
        <v>0</v>
      </c>
      <c r="J189" s="146" t="s">
        <v>635</v>
      </c>
    </row>
    <row r="190" spans="1:10" x14ac:dyDescent="0.3">
      <c r="A190" s="116" t="s">
        <v>195</v>
      </c>
      <c r="B190" s="58">
        <v>1977831.16</v>
      </c>
      <c r="C190" s="58">
        <v>0</v>
      </c>
      <c r="D190" s="58">
        <v>0</v>
      </c>
      <c r="E190" s="58">
        <v>0</v>
      </c>
      <c r="F190" s="58">
        <v>0</v>
      </c>
      <c r="G190" s="58">
        <f t="shared" si="44"/>
        <v>1977831.16</v>
      </c>
      <c r="H190" s="58">
        <f t="shared" si="44"/>
        <v>0</v>
      </c>
      <c r="I190" s="58">
        <f t="shared" si="45"/>
        <v>1977831.16</v>
      </c>
      <c r="J190" s="146" t="s">
        <v>509</v>
      </c>
    </row>
    <row r="191" spans="1:10" x14ac:dyDescent="0.3">
      <c r="A191" s="116" t="s">
        <v>196</v>
      </c>
      <c r="B191" s="58">
        <v>41764206.869999997</v>
      </c>
      <c r="C191" s="58">
        <v>0</v>
      </c>
      <c r="D191" s="58">
        <v>0</v>
      </c>
      <c r="E191" s="58">
        <v>0</v>
      </c>
      <c r="F191" s="58">
        <v>0</v>
      </c>
      <c r="G191" s="58">
        <f t="shared" si="44"/>
        <v>41764206.869999997</v>
      </c>
      <c r="H191" s="58">
        <f t="shared" si="44"/>
        <v>0</v>
      </c>
      <c r="I191" s="58">
        <f t="shared" si="45"/>
        <v>41764206.869999997</v>
      </c>
      <c r="J191" s="146" t="s">
        <v>510</v>
      </c>
    </row>
    <row r="192" spans="1:10" x14ac:dyDescent="0.3">
      <c r="A192" s="116" t="s">
        <v>197</v>
      </c>
      <c r="B192" s="58">
        <v>14261304.1</v>
      </c>
      <c r="C192" s="58">
        <v>0</v>
      </c>
      <c r="D192" s="58">
        <v>0</v>
      </c>
      <c r="E192" s="58">
        <v>0</v>
      </c>
      <c r="F192" s="58">
        <v>0</v>
      </c>
      <c r="G192" s="58">
        <f t="shared" si="44"/>
        <v>14261304.1</v>
      </c>
      <c r="H192" s="58">
        <f t="shared" si="44"/>
        <v>0</v>
      </c>
      <c r="I192" s="58">
        <f t="shared" si="45"/>
        <v>14261304.1</v>
      </c>
      <c r="J192" s="146" t="s">
        <v>511</v>
      </c>
    </row>
    <row r="193" spans="1:10" x14ac:dyDescent="0.3">
      <c r="A193" s="116" t="s">
        <v>198</v>
      </c>
      <c r="B193" s="58">
        <v>324968.62</v>
      </c>
      <c r="C193" s="58">
        <v>0</v>
      </c>
      <c r="D193" s="58">
        <v>0</v>
      </c>
      <c r="E193" s="58">
        <v>0</v>
      </c>
      <c r="F193" s="58">
        <v>0</v>
      </c>
      <c r="G193" s="58">
        <f t="shared" si="44"/>
        <v>324968.62</v>
      </c>
      <c r="H193" s="58">
        <f t="shared" si="44"/>
        <v>0</v>
      </c>
      <c r="I193" s="58">
        <f t="shared" si="45"/>
        <v>324968.62</v>
      </c>
      <c r="J193" s="146" t="s">
        <v>512</v>
      </c>
    </row>
    <row r="194" spans="1:10" x14ac:dyDescent="0.3">
      <c r="A194" s="116" t="s">
        <v>199</v>
      </c>
      <c r="B194" s="58">
        <v>3495187.89</v>
      </c>
      <c r="C194" s="58">
        <v>0</v>
      </c>
      <c r="D194" s="58">
        <v>0</v>
      </c>
      <c r="E194" s="58">
        <v>0</v>
      </c>
      <c r="F194" s="58">
        <v>0</v>
      </c>
      <c r="G194" s="58">
        <f t="shared" si="44"/>
        <v>3495187.89</v>
      </c>
      <c r="H194" s="58">
        <f t="shared" si="44"/>
        <v>0</v>
      </c>
      <c r="I194" s="58">
        <f t="shared" si="45"/>
        <v>3495187.89</v>
      </c>
      <c r="J194" s="146" t="s">
        <v>513</v>
      </c>
    </row>
    <row r="195" spans="1:10" x14ac:dyDescent="0.3">
      <c r="A195" s="116" t="s">
        <v>200</v>
      </c>
      <c r="B195" s="58">
        <v>818953.05</v>
      </c>
      <c r="C195" s="58">
        <v>0</v>
      </c>
      <c r="D195" s="58">
        <v>0</v>
      </c>
      <c r="E195" s="58">
        <v>0</v>
      </c>
      <c r="F195" s="58">
        <v>0</v>
      </c>
      <c r="G195" s="58">
        <f t="shared" si="44"/>
        <v>818953.05</v>
      </c>
      <c r="H195" s="58">
        <f t="shared" si="44"/>
        <v>0</v>
      </c>
      <c r="I195" s="58">
        <f t="shared" si="45"/>
        <v>818953.05</v>
      </c>
      <c r="J195" s="146" t="s">
        <v>514</v>
      </c>
    </row>
    <row r="196" spans="1:10" x14ac:dyDescent="0.3">
      <c r="A196" s="116" t="s">
        <v>201</v>
      </c>
      <c r="B196" s="58">
        <v>0</v>
      </c>
      <c r="C196" s="58">
        <v>0</v>
      </c>
      <c r="D196" s="58">
        <v>0</v>
      </c>
      <c r="E196" s="58">
        <v>0</v>
      </c>
      <c r="F196" s="58">
        <v>0</v>
      </c>
      <c r="G196" s="58">
        <f t="shared" si="44"/>
        <v>0</v>
      </c>
      <c r="H196" s="58">
        <f t="shared" si="44"/>
        <v>0</v>
      </c>
      <c r="I196" s="58">
        <f t="shared" si="45"/>
        <v>0</v>
      </c>
      <c r="J196" s="146" t="s">
        <v>636</v>
      </c>
    </row>
    <row r="197" spans="1:10" x14ac:dyDescent="0.3">
      <c r="A197" s="116" t="s">
        <v>202</v>
      </c>
      <c r="B197" s="58">
        <v>0</v>
      </c>
      <c r="C197" s="58">
        <v>1405930.78</v>
      </c>
      <c r="D197" s="58">
        <v>0</v>
      </c>
      <c r="E197" s="58">
        <v>0</v>
      </c>
      <c r="F197" s="58">
        <v>0</v>
      </c>
      <c r="G197" s="58">
        <f t="shared" si="44"/>
        <v>0</v>
      </c>
      <c r="H197" s="58">
        <f t="shared" si="44"/>
        <v>1405930.78</v>
      </c>
      <c r="I197" s="58">
        <f t="shared" si="45"/>
        <v>1405930.78</v>
      </c>
      <c r="J197" s="146" t="s">
        <v>515</v>
      </c>
    </row>
    <row r="198" spans="1:10" x14ac:dyDescent="0.3">
      <c r="A198" s="116" t="s">
        <v>203</v>
      </c>
      <c r="B198" s="58">
        <v>0</v>
      </c>
      <c r="C198" s="58">
        <v>381593.4</v>
      </c>
      <c r="D198" s="58">
        <v>0</v>
      </c>
      <c r="E198" s="58">
        <v>0</v>
      </c>
      <c r="F198" s="58">
        <v>0</v>
      </c>
      <c r="G198" s="58">
        <f t="shared" si="44"/>
        <v>0</v>
      </c>
      <c r="H198" s="58">
        <f t="shared" si="44"/>
        <v>381593.4</v>
      </c>
      <c r="I198" s="58">
        <f t="shared" si="45"/>
        <v>381593.4</v>
      </c>
      <c r="J198" s="146" t="s">
        <v>516</v>
      </c>
    </row>
    <row r="199" spans="1:10" x14ac:dyDescent="0.3">
      <c r="A199" s="116" t="s">
        <v>204</v>
      </c>
      <c r="B199" s="58">
        <v>0</v>
      </c>
      <c r="C199" s="58">
        <v>21664884.68</v>
      </c>
      <c r="D199" s="58">
        <v>0</v>
      </c>
      <c r="E199" s="58">
        <v>0</v>
      </c>
      <c r="F199" s="58">
        <v>0</v>
      </c>
      <c r="G199" s="58">
        <f t="shared" si="44"/>
        <v>0</v>
      </c>
      <c r="H199" s="58">
        <f t="shared" si="44"/>
        <v>21664884.68</v>
      </c>
      <c r="I199" s="58">
        <f t="shared" si="45"/>
        <v>21664884.68</v>
      </c>
      <c r="J199" s="146" t="s">
        <v>517</v>
      </c>
    </row>
    <row r="200" spans="1:10" x14ac:dyDescent="0.3">
      <c r="A200" s="116" t="s">
        <v>205</v>
      </c>
      <c r="B200" s="58">
        <v>0</v>
      </c>
      <c r="C200" s="58">
        <v>1804739.83</v>
      </c>
      <c r="D200" s="58">
        <v>0</v>
      </c>
      <c r="E200" s="58">
        <v>0</v>
      </c>
      <c r="F200" s="58">
        <v>0</v>
      </c>
      <c r="G200" s="58">
        <f t="shared" si="44"/>
        <v>0</v>
      </c>
      <c r="H200" s="58">
        <f t="shared" si="44"/>
        <v>1804739.83</v>
      </c>
      <c r="I200" s="58">
        <f t="shared" si="45"/>
        <v>1804739.83</v>
      </c>
      <c r="J200" s="146" t="s">
        <v>518</v>
      </c>
    </row>
    <row r="201" spans="1:10" x14ac:dyDescent="0.3">
      <c r="A201" s="116" t="s">
        <v>206</v>
      </c>
      <c r="B201" s="58">
        <v>0</v>
      </c>
      <c r="C201" s="58">
        <v>1155349.9099999999</v>
      </c>
      <c r="D201" s="58">
        <v>0</v>
      </c>
      <c r="E201" s="58">
        <v>0</v>
      </c>
      <c r="F201" s="58">
        <v>0</v>
      </c>
      <c r="G201" s="58">
        <f t="shared" si="44"/>
        <v>0</v>
      </c>
      <c r="H201" s="58">
        <f t="shared" si="44"/>
        <v>1155349.9099999999</v>
      </c>
      <c r="I201" s="58">
        <f t="shared" si="45"/>
        <v>1155349.9099999999</v>
      </c>
      <c r="J201" s="146" t="s">
        <v>519</v>
      </c>
    </row>
    <row r="202" spans="1:10" x14ac:dyDescent="0.3">
      <c r="A202" s="116" t="s">
        <v>207</v>
      </c>
      <c r="B202" s="58">
        <v>0</v>
      </c>
      <c r="C202" s="58">
        <v>2652144.12</v>
      </c>
      <c r="D202" s="58">
        <v>0</v>
      </c>
      <c r="E202" s="58">
        <v>0</v>
      </c>
      <c r="F202" s="58">
        <v>0</v>
      </c>
      <c r="G202" s="58">
        <f t="shared" si="44"/>
        <v>0</v>
      </c>
      <c r="H202" s="58">
        <f t="shared" si="44"/>
        <v>2652144.12</v>
      </c>
      <c r="I202" s="58">
        <f t="shared" si="45"/>
        <v>2652144.12</v>
      </c>
      <c r="J202" s="146" t="s">
        <v>520</v>
      </c>
    </row>
    <row r="203" spans="1:10" x14ac:dyDescent="0.3">
      <c r="A203" s="116" t="s">
        <v>208</v>
      </c>
      <c r="B203" s="58">
        <v>0</v>
      </c>
      <c r="C203" s="58">
        <v>2116883.5</v>
      </c>
      <c r="D203" s="58">
        <v>0</v>
      </c>
      <c r="E203" s="58">
        <v>0</v>
      </c>
      <c r="F203" s="58">
        <v>0</v>
      </c>
      <c r="G203" s="58">
        <f t="shared" si="44"/>
        <v>0</v>
      </c>
      <c r="H203" s="58">
        <f t="shared" si="44"/>
        <v>2116883.5</v>
      </c>
      <c r="I203" s="58">
        <f t="shared" si="45"/>
        <v>2116883.5</v>
      </c>
      <c r="J203" s="146" t="s">
        <v>521</v>
      </c>
    </row>
    <row r="204" spans="1:10" x14ac:dyDescent="0.3">
      <c r="A204" s="116" t="s">
        <v>209</v>
      </c>
      <c r="B204" s="58">
        <v>0</v>
      </c>
      <c r="C204" s="58">
        <v>16604798.699999999</v>
      </c>
      <c r="D204" s="58">
        <v>0</v>
      </c>
      <c r="E204" s="58">
        <v>0</v>
      </c>
      <c r="F204" s="58">
        <v>0</v>
      </c>
      <c r="G204" s="58">
        <f t="shared" si="44"/>
        <v>0</v>
      </c>
      <c r="H204" s="58">
        <f t="shared" si="44"/>
        <v>16604798.699999999</v>
      </c>
      <c r="I204" s="58">
        <f t="shared" si="45"/>
        <v>16604798.699999999</v>
      </c>
      <c r="J204" s="146" t="s">
        <v>522</v>
      </c>
    </row>
    <row r="205" spans="1:10" x14ac:dyDescent="0.3">
      <c r="A205" s="116" t="s">
        <v>210</v>
      </c>
      <c r="B205" s="58">
        <v>0</v>
      </c>
      <c r="C205" s="58">
        <v>271042.8</v>
      </c>
      <c r="D205" s="58">
        <v>0</v>
      </c>
      <c r="E205" s="58">
        <v>0</v>
      </c>
      <c r="F205" s="58">
        <v>0</v>
      </c>
      <c r="G205" s="58">
        <f t="shared" si="44"/>
        <v>0</v>
      </c>
      <c r="H205" s="58">
        <f t="shared" si="44"/>
        <v>271042.8</v>
      </c>
      <c r="I205" s="58">
        <f t="shared" si="45"/>
        <v>271042.8</v>
      </c>
      <c r="J205" s="146" t="s">
        <v>523</v>
      </c>
    </row>
    <row r="206" spans="1:10" x14ac:dyDescent="0.3">
      <c r="A206" s="116" t="s">
        <v>211</v>
      </c>
      <c r="B206" s="58">
        <v>0</v>
      </c>
      <c r="C206" s="58">
        <v>63000.959999999999</v>
      </c>
      <c r="D206" s="58">
        <v>0</v>
      </c>
      <c r="E206" s="58">
        <v>0</v>
      </c>
      <c r="F206" s="58">
        <v>0</v>
      </c>
      <c r="G206" s="58">
        <f t="shared" si="44"/>
        <v>0</v>
      </c>
      <c r="H206" s="58">
        <f t="shared" si="44"/>
        <v>63000.959999999999</v>
      </c>
      <c r="I206" s="58">
        <f t="shared" si="45"/>
        <v>63000.959999999999</v>
      </c>
      <c r="J206" s="146" t="s">
        <v>524</v>
      </c>
    </row>
    <row r="207" spans="1:10" x14ac:dyDescent="0.3">
      <c r="A207" s="116" t="s">
        <v>212</v>
      </c>
      <c r="B207" s="58">
        <v>0</v>
      </c>
      <c r="C207" s="58">
        <v>158911.19</v>
      </c>
      <c r="D207" s="58">
        <v>0</v>
      </c>
      <c r="E207" s="58">
        <v>0</v>
      </c>
      <c r="F207" s="58">
        <v>0</v>
      </c>
      <c r="G207" s="58">
        <f t="shared" si="44"/>
        <v>0</v>
      </c>
      <c r="H207" s="58">
        <f t="shared" si="44"/>
        <v>158911.19</v>
      </c>
      <c r="I207" s="58">
        <f t="shared" si="45"/>
        <v>158911.19</v>
      </c>
      <c r="J207" s="146" t="s">
        <v>525</v>
      </c>
    </row>
    <row r="208" spans="1:10" x14ac:dyDescent="0.3">
      <c r="A208" s="116" t="s">
        <v>213</v>
      </c>
      <c r="B208" s="58">
        <v>0</v>
      </c>
      <c r="C208" s="58">
        <v>9242848.1199999992</v>
      </c>
      <c r="D208" s="58">
        <v>0</v>
      </c>
      <c r="E208" s="58">
        <v>0</v>
      </c>
      <c r="F208" s="58">
        <v>0</v>
      </c>
      <c r="G208" s="58">
        <f t="shared" si="44"/>
        <v>0</v>
      </c>
      <c r="H208" s="58">
        <f t="shared" si="44"/>
        <v>9242848.1199999992</v>
      </c>
      <c r="I208" s="58">
        <f t="shared" si="45"/>
        <v>9242848.1199999992</v>
      </c>
      <c r="J208" s="146" t="s">
        <v>526</v>
      </c>
    </row>
    <row r="209" spans="1:10" x14ac:dyDescent="0.3">
      <c r="A209" s="116" t="s">
        <v>214</v>
      </c>
      <c r="B209" s="58">
        <v>0</v>
      </c>
      <c r="C209" s="58">
        <v>1158961.28</v>
      </c>
      <c r="D209" s="58">
        <v>0</v>
      </c>
      <c r="E209" s="58">
        <v>0</v>
      </c>
      <c r="F209" s="58">
        <v>0</v>
      </c>
      <c r="G209" s="58">
        <f t="shared" si="44"/>
        <v>0</v>
      </c>
      <c r="H209" s="58">
        <f t="shared" si="44"/>
        <v>1158961.28</v>
      </c>
      <c r="I209" s="58">
        <f t="shared" si="45"/>
        <v>1158961.28</v>
      </c>
      <c r="J209" s="146" t="s">
        <v>527</v>
      </c>
    </row>
    <row r="210" spans="1:10" x14ac:dyDescent="0.3">
      <c r="A210" s="116" t="s">
        <v>215</v>
      </c>
      <c r="B210" s="58">
        <v>0</v>
      </c>
      <c r="C210" s="58">
        <v>219058.93</v>
      </c>
      <c r="D210" s="58">
        <v>0</v>
      </c>
      <c r="E210" s="58">
        <v>0</v>
      </c>
      <c r="F210" s="58">
        <v>0</v>
      </c>
      <c r="G210" s="58">
        <f t="shared" si="44"/>
        <v>0</v>
      </c>
      <c r="H210" s="58">
        <f t="shared" si="44"/>
        <v>219058.93</v>
      </c>
      <c r="I210" s="58">
        <f t="shared" si="45"/>
        <v>219058.93</v>
      </c>
      <c r="J210" s="146" t="s">
        <v>528</v>
      </c>
    </row>
    <row r="211" spans="1:10" x14ac:dyDescent="0.3">
      <c r="A211" s="116" t="s">
        <v>216</v>
      </c>
      <c r="B211" s="58">
        <v>0</v>
      </c>
      <c r="C211" s="58">
        <v>5587956.8899999997</v>
      </c>
      <c r="D211" s="58">
        <v>0</v>
      </c>
      <c r="E211" s="58">
        <v>0</v>
      </c>
      <c r="F211" s="58">
        <v>0</v>
      </c>
      <c r="G211" s="58">
        <f t="shared" si="44"/>
        <v>0</v>
      </c>
      <c r="H211" s="58">
        <f t="shared" si="44"/>
        <v>5587956.8899999997</v>
      </c>
      <c r="I211" s="58">
        <f t="shared" si="45"/>
        <v>5587956.8899999997</v>
      </c>
      <c r="J211" s="146" t="s">
        <v>529</v>
      </c>
    </row>
    <row r="212" spans="1:10" x14ac:dyDescent="0.3">
      <c r="A212" s="116" t="s">
        <v>217</v>
      </c>
      <c r="B212" s="58">
        <v>0</v>
      </c>
      <c r="C212" s="58">
        <v>608386.19999999995</v>
      </c>
      <c r="D212" s="58">
        <v>0</v>
      </c>
      <c r="E212" s="58">
        <v>0</v>
      </c>
      <c r="F212" s="58">
        <v>0</v>
      </c>
      <c r="G212" s="58">
        <f t="shared" si="44"/>
        <v>0</v>
      </c>
      <c r="H212" s="58">
        <f t="shared" si="44"/>
        <v>608386.19999999995</v>
      </c>
      <c r="I212" s="58">
        <f t="shared" si="45"/>
        <v>608386.19999999995</v>
      </c>
      <c r="J212" s="146" t="s">
        <v>530</v>
      </c>
    </row>
    <row r="213" spans="1:10" x14ac:dyDescent="0.3">
      <c r="A213" s="116" t="s">
        <v>218</v>
      </c>
      <c r="B213" s="127">
        <v>0</v>
      </c>
      <c r="C213" s="127">
        <v>350175.15</v>
      </c>
      <c r="D213" s="127">
        <v>0</v>
      </c>
      <c r="E213" s="127">
        <v>0</v>
      </c>
      <c r="F213" s="127">
        <v>0</v>
      </c>
      <c r="G213" s="127">
        <f t="shared" si="44"/>
        <v>0</v>
      </c>
      <c r="H213" s="127">
        <f t="shared" si="44"/>
        <v>350175.15</v>
      </c>
      <c r="I213" s="127">
        <f t="shared" si="45"/>
        <v>350175.15</v>
      </c>
      <c r="J213" s="146" t="s">
        <v>531</v>
      </c>
    </row>
    <row r="214" spans="1:10" x14ac:dyDescent="0.3">
      <c r="A214" s="116" t="s">
        <v>219</v>
      </c>
      <c r="B214" s="58">
        <f>SUM(B178:B213)</f>
        <v>107092777.35999998</v>
      </c>
      <c r="C214" s="58">
        <f t="shared" ref="C214:I214" si="46">SUM(C178:C213)</f>
        <v>65446666.439999998</v>
      </c>
      <c r="D214" s="58">
        <f t="shared" si="46"/>
        <v>0</v>
      </c>
      <c r="E214" s="58">
        <f t="shared" si="46"/>
        <v>0</v>
      </c>
      <c r="F214" s="58">
        <f t="shared" si="46"/>
        <v>0</v>
      </c>
      <c r="G214" s="58">
        <f t="shared" si="46"/>
        <v>107092777.35999998</v>
      </c>
      <c r="H214" s="58">
        <f t="shared" si="46"/>
        <v>65446666.439999998</v>
      </c>
      <c r="I214" s="58">
        <f t="shared" si="46"/>
        <v>172539443.79999998</v>
      </c>
      <c r="J214" s="143" t="s">
        <v>497</v>
      </c>
    </row>
    <row r="215" spans="1:10" x14ac:dyDescent="0.3">
      <c r="A215" s="57" t="s">
        <v>220</v>
      </c>
      <c r="B215" s="58"/>
      <c r="C215" s="58"/>
      <c r="D215" s="58"/>
      <c r="E215" s="58"/>
      <c r="F215" s="58"/>
      <c r="G215" s="58"/>
      <c r="H215" s="58"/>
      <c r="I215" s="58"/>
      <c r="J215" s="116"/>
    </row>
    <row r="216" spans="1:10" x14ac:dyDescent="0.3">
      <c r="A216" s="116" t="s">
        <v>221</v>
      </c>
      <c r="B216" s="58">
        <v>0</v>
      </c>
      <c r="C216" s="58">
        <v>0</v>
      </c>
      <c r="D216" s="58">
        <v>263948.57</v>
      </c>
      <c r="E216" s="58">
        <v>153587.60999999999</v>
      </c>
      <c r="F216" s="58">
        <v>110360.96000000001</v>
      </c>
      <c r="G216" s="58">
        <f>B216+E216</f>
        <v>153587.60999999999</v>
      </c>
      <c r="H216" s="58">
        <f t="shared" ref="H216:H220" si="47">C216+F216</f>
        <v>110360.96000000001</v>
      </c>
      <c r="I216" s="58">
        <f t="shared" ref="I216:I219" si="48">SUM(G216:H216)</f>
        <v>263948.57</v>
      </c>
      <c r="J216" s="146" t="s">
        <v>533</v>
      </c>
    </row>
    <row r="217" spans="1:10" x14ac:dyDescent="0.3">
      <c r="A217" s="116" t="s">
        <v>222</v>
      </c>
      <c r="B217" s="58">
        <v>11156419.41</v>
      </c>
      <c r="C217" s="58">
        <v>9289019.3599999994</v>
      </c>
      <c r="D217" s="58">
        <v>2460920.79</v>
      </c>
      <c r="E217" s="58">
        <v>1542932.34</v>
      </c>
      <c r="F217" s="58">
        <v>917988.45</v>
      </c>
      <c r="G217" s="58">
        <f t="shared" ref="G217:G220" si="49">B217+E217</f>
        <v>12699351.75</v>
      </c>
      <c r="H217" s="58">
        <f t="shared" si="47"/>
        <v>10207007.809999999</v>
      </c>
      <c r="I217" s="58">
        <f t="shared" si="48"/>
        <v>22906359.559999999</v>
      </c>
      <c r="J217" s="146" t="s">
        <v>656</v>
      </c>
    </row>
    <row r="218" spans="1:10" x14ac:dyDescent="0.3">
      <c r="A218" s="116" t="s">
        <v>223</v>
      </c>
      <c r="B218" s="58">
        <v>10795399.32</v>
      </c>
      <c r="C218" s="58">
        <v>650439.79</v>
      </c>
      <c r="D218" s="58">
        <v>28040764.66</v>
      </c>
      <c r="E218" s="58">
        <v>16316715.300000001</v>
      </c>
      <c r="F218" s="58">
        <v>11724049.359999999</v>
      </c>
      <c r="G218" s="58">
        <f t="shared" si="49"/>
        <v>27112114.620000001</v>
      </c>
      <c r="H218" s="58">
        <f t="shared" si="47"/>
        <v>12374489.149999999</v>
      </c>
      <c r="I218" s="58">
        <f t="shared" si="48"/>
        <v>39486603.769999996</v>
      </c>
      <c r="J218" s="146" t="s">
        <v>657</v>
      </c>
    </row>
    <row r="219" spans="1:10" x14ac:dyDescent="0.3">
      <c r="A219" s="116" t="s">
        <v>224</v>
      </c>
      <c r="B219" s="58">
        <v>18851278.489999998</v>
      </c>
      <c r="C219" s="58">
        <v>4840174.53</v>
      </c>
      <c r="D219" s="58">
        <v>21215.17</v>
      </c>
      <c r="E219" s="58">
        <v>13952.08</v>
      </c>
      <c r="F219" s="58">
        <v>7263.09</v>
      </c>
      <c r="G219" s="58">
        <f t="shared" si="49"/>
        <v>18865230.569999997</v>
      </c>
      <c r="H219" s="58">
        <f t="shared" si="47"/>
        <v>4847437.62</v>
      </c>
      <c r="I219" s="58">
        <f t="shared" si="48"/>
        <v>23712668.189999998</v>
      </c>
      <c r="J219" s="146" t="s">
        <v>534</v>
      </c>
    </row>
    <row r="220" spans="1:10" x14ac:dyDescent="0.3">
      <c r="A220" s="116" t="s">
        <v>225</v>
      </c>
      <c r="B220" s="127">
        <v>0</v>
      </c>
      <c r="C220" s="127">
        <v>0</v>
      </c>
      <c r="D220" s="127">
        <v>0</v>
      </c>
      <c r="E220" s="127">
        <v>0</v>
      </c>
      <c r="F220" s="127">
        <v>0</v>
      </c>
      <c r="G220" s="127">
        <f t="shared" si="49"/>
        <v>0</v>
      </c>
      <c r="H220" s="127">
        <f t="shared" si="47"/>
        <v>0</v>
      </c>
      <c r="I220" s="127">
        <f>SUM(G220:H220)</f>
        <v>0</v>
      </c>
      <c r="J220" s="146" t="s">
        <v>637</v>
      </c>
    </row>
    <row r="221" spans="1:10" x14ac:dyDescent="0.3">
      <c r="A221" s="116" t="s">
        <v>226</v>
      </c>
      <c r="B221" s="58">
        <f>SUM(B216:B220)</f>
        <v>40803097.219999999</v>
      </c>
      <c r="C221" s="58">
        <f t="shared" ref="C221:I221" si="50">SUM(C216:C220)</f>
        <v>14779633.68</v>
      </c>
      <c r="D221" s="58">
        <f t="shared" si="50"/>
        <v>30786849.190000001</v>
      </c>
      <c r="E221" s="58">
        <f t="shared" si="50"/>
        <v>18027187.329999998</v>
      </c>
      <c r="F221" s="58">
        <f t="shared" si="50"/>
        <v>12759661.859999999</v>
      </c>
      <c r="G221" s="58">
        <f t="shared" si="50"/>
        <v>58830284.549999997</v>
      </c>
      <c r="H221" s="58">
        <f t="shared" si="50"/>
        <v>27539295.539999999</v>
      </c>
      <c r="I221" s="58">
        <f t="shared" si="50"/>
        <v>86369580.089999989</v>
      </c>
      <c r="J221" s="143" t="s">
        <v>532</v>
      </c>
    </row>
    <row r="222" spans="1:10" x14ac:dyDescent="0.3">
      <c r="A222" s="57" t="s">
        <v>227</v>
      </c>
      <c r="B222" s="58"/>
      <c r="C222" s="58"/>
      <c r="D222" s="58"/>
      <c r="E222" s="58"/>
      <c r="F222" s="58"/>
      <c r="G222" s="58"/>
      <c r="H222" s="58"/>
      <c r="I222" s="58"/>
      <c r="J222" s="116"/>
    </row>
    <row r="223" spans="1:10" x14ac:dyDescent="0.3">
      <c r="A223" s="116" t="s">
        <v>228</v>
      </c>
      <c r="B223" s="58">
        <v>53666024.200000003</v>
      </c>
      <c r="C223" s="58">
        <v>2761150.49</v>
      </c>
      <c r="D223" s="58">
        <v>871069.5</v>
      </c>
      <c r="E223" s="58">
        <v>493348.29</v>
      </c>
      <c r="F223" s="58">
        <v>377721.21</v>
      </c>
      <c r="G223" s="58">
        <f t="shared" ref="G223:H229" si="51">B223+E223</f>
        <v>54159372.490000002</v>
      </c>
      <c r="H223" s="58">
        <f t="shared" si="51"/>
        <v>3138871.7</v>
      </c>
      <c r="I223" s="58">
        <f t="shared" ref="I223:I229" si="52">SUM(G223:H223)</f>
        <v>57298244.190000005</v>
      </c>
      <c r="J223" s="146" t="s">
        <v>536</v>
      </c>
    </row>
    <row r="224" spans="1:10" x14ac:dyDescent="0.3">
      <c r="A224" s="116" t="s">
        <v>229</v>
      </c>
      <c r="B224" s="58">
        <v>517696.82</v>
      </c>
      <c r="C224" s="58">
        <v>375450.31</v>
      </c>
      <c r="D224" s="58">
        <v>3058428.44</v>
      </c>
      <c r="E224" s="58">
        <v>1779633.72</v>
      </c>
      <c r="F224" s="58">
        <v>1278794.72</v>
      </c>
      <c r="G224" s="58">
        <f t="shared" si="51"/>
        <v>2297330.54</v>
      </c>
      <c r="H224" s="58">
        <f t="shared" si="51"/>
        <v>1654245.03</v>
      </c>
      <c r="I224" s="58">
        <f t="shared" si="52"/>
        <v>3951575.5700000003</v>
      </c>
      <c r="J224" s="146" t="s">
        <v>537</v>
      </c>
    </row>
    <row r="225" spans="1:10" x14ac:dyDescent="0.3">
      <c r="A225" s="116" t="s">
        <v>230</v>
      </c>
      <c r="B225" s="58">
        <v>0</v>
      </c>
      <c r="C225" s="58">
        <v>0</v>
      </c>
      <c r="D225" s="58">
        <v>284.64999999999998</v>
      </c>
      <c r="E225" s="58">
        <v>165.64</v>
      </c>
      <c r="F225" s="58">
        <v>119.01</v>
      </c>
      <c r="G225" s="58">
        <f t="shared" si="51"/>
        <v>165.64</v>
      </c>
      <c r="H225" s="58">
        <f t="shared" si="51"/>
        <v>119.01</v>
      </c>
      <c r="I225" s="58">
        <f t="shared" si="52"/>
        <v>284.64999999999998</v>
      </c>
      <c r="J225" s="146" t="s">
        <v>538</v>
      </c>
    </row>
    <row r="226" spans="1:10" x14ac:dyDescent="0.3">
      <c r="A226" s="116" t="s">
        <v>231</v>
      </c>
      <c r="B226" s="58">
        <v>0</v>
      </c>
      <c r="C226" s="58">
        <v>0</v>
      </c>
      <c r="D226" s="58">
        <v>0</v>
      </c>
      <c r="E226" s="58">
        <v>0</v>
      </c>
      <c r="F226" s="58">
        <v>0</v>
      </c>
      <c r="G226" s="58">
        <f t="shared" si="51"/>
        <v>0</v>
      </c>
      <c r="H226" s="58">
        <f t="shared" si="51"/>
        <v>0</v>
      </c>
      <c r="I226" s="58">
        <f t="shared" si="52"/>
        <v>0</v>
      </c>
      <c r="J226" s="146" t="s">
        <v>638</v>
      </c>
    </row>
    <row r="227" spans="1:10" x14ac:dyDescent="0.3">
      <c r="A227" s="116" t="s">
        <v>232</v>
      </c>
      <c r="B227" s="58">
        <v>1219779.5900000001</v>
      </c>
      <c r="C227" s="58">
        <v>0</v>
      </c>
      <c r="D227" s="58">
        <v>-210247.07</v>
      </c>
      <c r="E227" s="58">
        <v>-122337.63</v>
      </c>
      <c r="F227" s="58">
        <v>-87909.440000000002</v>
      </c>
      <c r="G227" s="58">
        <f t="shared" si="51"/>
        <v>1097441.96</v>
      </c>
      <c r="H227" s="58">
        <f t="shared" si="51"/>
        <v>-87909.440000000002</v>
      </c>
      <c r="I227" s="58">
        <f t="shared" si="52"/>
        <v>1009532.52</v>
      </c>
      <c r="J227" s="146" t="s">
        <v>539</v>
      </c>
    </row>
    <row r="228" spans="1:10" x14ac:dyDescent="0.3">
      <c r="A228" s="116" t="s">
        <v>233</v>
      </c>
      <c r="B228" s="58">
        <v>0</v>
      </c>
      <c r="C228" s="58">
        <v>0</v>
      </c>
      <c r="D228" s="58">
        <v>0</v>
      </c>
      <c r="E228" s="58">
        <v>0</v>
      </c>
      <c r="F228" s="58">
        <v>0</v>
      </c>
      <c r="G228" s="58">
        <f t="shared" si="51"/>
        <v>0</v>
      </c>
      <c r="H228" s="58">
        <f t="shared" si="51"/>
        <v>0</v>
      </c>
      <c r="I228" s="58">
        <f t="shared" si="52"/>
        <v>0</v>
      </c>
      <c r="J228" s="146" t="s">
        <v>639</v>
      </c>
    </row>
    <row r="229" spans="1:10" x14ac:dyDescent="0.3">
      <c r="A229" s="116" t="s">
        <v>234</v>
      </c>
      <c r="B229" s="127">
        <v>0</v>
      </c>
      <c r="C229" s="127">
        <v>0</v>
      </c>
      <c r="D229" s="127">
        <v>0</v>
      </c>
      <c r="E229" s="127">
        <v>0</v>
      </c>
      <c r="F229" s="127">
        <v>0</v>
      </c>
      <c r="G229" s="127">
        <f t="shared" si="51"/>
        <v>0</v>
      </c>
      <c r="H229" s="127">
        <f t="shared" si="51"/>
        <v>0</v>
      </c>
      <c r="I229" s="127">
        <f t="shared" si="52"/>
        <v>0</v>
      </c>
      <c r="J229" s="146" t="s">
        <v>640</v>
      </c>
    </row>
    <row r="230" spans="1:10" x14ac:dyDescent="0.3">
      <c r="A230" s="116" t="s">
        <v>235</v>
      </c>
      <c r="B230" s="58">
        <f>SUM(B223:B229)</f>
        <v>55403500.610000007</v>
      </c>
      <c r="C230" s="58">
        <f t="shared" ref="C230:I230" si="53">SUM(C223:C229)</f>
        <v>3136600.8000000003</v>
      </c>
      <c r="D230" s="58">
        <f t="shared" si="53"/>
        <v>3719535.52</v>
      </c>
      <c r="E230" s="58">
        <f t="shared" si="53"/>
        <v>2150810.02</v>
      </c>
      <c r="F230" s="58">
        <f t="shared" si="53"/>
        <v>1568725.5</v>
      </c>
      <c r="G230" s="58">
        <f t="shared" si="53"/>
        <v>57554310.630000003</v>
      </c>
      <c r="H230" s="58">
        <f t="shared" si="53"/>
        <v>4705326.3</v>
      </c>
      <c r="I230" s="58">
        <f t="shared" si="53"/>
        <v>62259636.930000007</v>
      </c>
      <c r="J230" s="143" t="s">
        <v>535</v>
      </c>
    </row>
    <row r="231" spans="1:10" x14ac:dyDescent="0.3">
      <c r="A231" s="57" t="s">
        <v>236</v>
      </c>
      <c r="B231" s="58"/>
      <c r="C231" s="58"/>
      <c r="D231" s="58"/>
      <c r="E231" s="58"/>
      <c r="F231" s="58"/>
      <c r="G231" s="58"/>
      <c r="H231" s="58"/>
      <c r="I231" s="58"/>
      <c r="J231" s="116"/>
    </row>
    <row r="232" spans="1:10" x14ac:dyDescent="0.3">
      <c r="A232" s="150" t="s">
        <v>237</v>
      </c>
      <c r="B232" s="127">
        <v>100464302.37</v>
      </c>
      <c r="C232" s="127">
        <v>22918614.809999999</v>
      </c>
      <c r="D232" s="127">
        <v>0</v>
      </c>
      <c r="E232" s="127">
        <v>0</v>
      </c>
      <c r="F232" s="127">
        <v>0</v>
      </c>
      <c r="G232" s="127">
        <f t="shared" ref="G232:H232" si="54">B232+E232</f>
        <v>100464302.37</v>
      </c>
      <c r="H232" s="127">
        <f t="shared" si="54"/>
        <v>22918614.809999999</v>
      </c>
      <c r="I232" s="127">
        <f t="shared" ref="I232" si="55">SUM(G232:H232)</f>
        <v>123382917.18000001</v>
      </c>
      <c r="J232" s="146" t="s">
        <v>541</v>
      </c>
    </row>
    <row r="233" spans="1:10" x14ac:dyDescent="0.3">
      <c r="A233" s="116" t="s">
        <v>238</v>
      </c>
      <c r="B233" s="58">
        <f>SUM(B232)</f>
        <v>100464302.37</v>
      </c>
      <c r="C233" s="58">
        <f t="shared" ref="C233:I233" si="56">SUM(C232)</f>
        <v>22918614.809999999</v>
      </c>
      <c r="D233" s="58">
        <f t="shared" si="56"/>
        <v>0</v>
      </c>
      <c r="E233" s="58">
        <f t="shared" si="56"/>
        <v>0</v>
      </c>
      <c r="F233" s="58">
        <f t="shared" si="56"/>
        <v>0</v>
      </c>
      <c r="G233" s="58">
        <f t="shared" si="56"/>
        <v>100464302.37</v>
      </c>
      <c r="H233" s="58">
        <f t="shared" si="56"/>
        <v>22918614.809999999</v>
      </c>
      <c r="I233" s="58">
        <f t="shared" si="56"/>
        <v>123382917.18000001</v>
      </c>
      <c r="J233" s="143" t="s">
        <v>540</v>
      </c>
    </row>
    <row r="234" spans="1:10" x14ac:dyDescent="0.3">
      <c r="A234" s="57" t="s">
        <v>239</v>
      </c>
      <c r="B234" s="140"/>
      <c r="C234" s="140"/>
      <c r="D234" s="140"/>
      <c r="E234" s="140"/>
      <c r="F234" s="140"/>
      <c r="G234" s="140"/>
      <c r="H234" s="140"/>
      <c r="I234" s="140"/>
      <c r="J234" s="116"/>
    </row>
    <row r="235" spans="1:10" x14ac:dyDescent="0.3">
      <c r="A235" s="116" t="s">
        <v>240</v>
      </c>
      <c r="B235" s="58">
        <v>11748376.039999999</v>
      </c>
      <c r="C235" s="58">
        <v>1226725.57</v>
      </c>
      <c r="D235" s="58">
        <v>97751163.390000001</v>
      </c>
      <c r="E235" s="58">
        <v>64255632.439999998</v>
      </c>
      <c r="F235" s="58">
        <v>33495530.949999999</v>
      </c>
      <c r="G235" s="58">
        <f t="shared" ref="G235" si="57">B235+E235</f>
        <v>76004008.479999989</v>
      </c>
      <c r="H235" s="58">
        <f t="shared" ref="H235" si="58">C235+F235</f>
        <v>34722256.519999996</v>
      </c>
      <c r="I235" s="58">
        <f t="shared" ref="I235" si="59">SUM(G235:H235)</f>
        <v>110726264.99999999</v>
      </c>
      <c r="J235" s="146" t="s">
        <v>693</v>
      </c>
    </row>
    <row r="236" spans="1:10" x14ac:dyDescent="0.3">
      <c r="A236" s="116" t="s">
        <v>241</v>
      </c>
      <c r="B236" s="58">
        <v>535794.01</v>
      </c>
      <c r="C236" s="58">
        <v>224307.28</v>
      </c>
      <c r="D236" s="58">
        <v>10723674.24</v>
      </c>
      <c r="E236" s="58">
        <v>7051707.2300000004</v>
      </c>
      <c r="F236" s="58">
        <v>3671967.01</v>
      </c>
      <c r="G236" s="58">
        <f t="shared" ref="G236:H247" si="60">B236+E236</f>
        <v>7587501.2400000002</v>
      </c>
      <c r="H236" s="58">
        <f t="shared" si="60"/>
        <v>3896274.2899999996</v>
      </c>
      <c r="I236" s="58">
        <f t="shared" ref="I236:I247" si="61">SUM(G236:H236)</f>
        <v>11483775.529999999</v>
      </c>
      <c r="J236" s="146" t="s">
        <v>543</v>
      </c>
    </row>
    <row r="237" spans="1:10" x14ac:dyDescent="0.3">
      <c r="A237" s="116" t="s">
        <v>242</v>
      </c>
      <c r="B237" s="58">
        <v>-239297.48</v>
      </c>
      <c r="C237" s="58">
        <v>-124706.47</v>
      </c>
      <c r="D237" s="58">
        <v>-47797653.140000001</v>
      </c>
      <c r="E237" s="58">
        <v>-31417539.18</v>
      </c>
      <c r="F237" s="58">
        <v>-16380113.960000001</v>
      </c>
      <c r="G237" s="58">
        <f t="shared" si="60"/>
        <v>-31656836.66</v>
      </c>
      <c r="H237" s="58">
        <f t="shared" si="60"/>
        <v>-16504820.430000002</v>
      </c>
      <c r="I237" s="58">
        <f t="shared" si="61"/>
        <v>-48161657.090000004</v>
      </c>
      <c r="J237" s="146" t="s">
        <v>544</v>
      </c>
    </row>
    <row r="238" spans="1:10" x14ac:dyDescent="0.3">
      <c r="A238" s="116" t="s">
        <v>243</v>
      </c>
      <c r="B238" s="58">
        <v>3442961.98</v>
      </c>
      <c r="C238" s="58">
        <v>2970581.53</v>
      </c>
      <c r="D238" s="58">
        <v>26180129.73</v>
      </c>
      <c r="E238" s="58">
        <v>17212747.440000001</v>
      </c>
      <c r="F238" s="58">
        <v>8967382.2899999991</v>
      </c>
      <c r="G238" s="58">
        <f t="shared" si="60"/>
        <v>20655709.420000002</v>
      </c>
      <c r="H238" s="58">
        <f t="shared" si="60"/>
        <v>11937963.819999998</v>
      </c>
      <c r="I238" s="58">
        <f t="shared" si="61"/>
        <v>32593673.240000002</v>
      </c>
      <c r="J238" s="146" t="s">
        <v>545</v>
      </c>
    </row>
    <row r="239" spans="1:10" x14ac:dyDescent="0.3">
      <c r="A239" s="116" t="s">
        <v>244</v>
      </c>
      <c r="B239" s="58">
        <v>6241442.5999999996</v>
      </c>
      <c r="C239" s="58">
        <v>347046.77</v>
      </c>
      <c r="D239" s="58">
        <v>-114571.1</v>
      </c>
      <c r="E239" s="58">
        <v>-67562.52</v>
      </c>
      <c r="F239" s="58">
        <v>-47008.58</v>
      </c>
      <c r="G239" s="58">
        <f t="shared" si="60"/>
        <v>6173880.0800000001</v>
      </c>
      <c r="H239" s="58">
        <f t="shared" si="60"/>
        <v>300038.19</v>
      </c>
      <c r="I239" s="58">
        <f t="shared" si="61"/>
        <v>6473918.2700000005</v>
      </c>
      <c r="J239" s="146" t="s">
        <v>546</v>
      </c>
    </row>
    <row r="240" spans="1:10" x14ac:dyDescent="0.3">
      <c r="A240" s="116" t="s">
        <v>245</v>
      </c>
      <c r="B240" s="58">
        <v>3626502.24</v>
      </c>
      <c r="C240" s="58">
        <v>719591.48</v>
      </c>
      <c r="D240" s="58">
        <v>10195977.43</v>
      </c>
      <c r="E240" s="58">
        <v>5932782.8700000001</v>
      </c>
      <c r="F240" s="58">
        <v>4263194.5599999996</v>
      </c>
      <c r="G240" s="58">
        <f t="shared" si="60"/>
        <v>9559285.1099999994</v>
      </c>
      <c r="H240" s="58">
        <f t="shared" si="60"/>
        <v>4982786.0399999991</v>
      </c>
      <c r="I240" s="58">
        <f t="shared" si="61"/>
        <v>14542071.149999999</v>
      </c>
      <c r="J240" s="146" t="s">
        <v>547</v>
      </c>
    </row>
    <row r="241" spans="1:10" x14ac:dyDescent="0.3">
      <c r="A241" s="116" t="s">
        <v>246</v>
      </c>
      <c r="B241" s="58">
        <v>21201819.949999999</v>
      </c>
      <c r="C241" s="58">
        <v>7901683.0199999996</v>
      </c>
      <c r="D241" s="58">
        <v>13591080.779999999</v>
      </c>
      <c r="E241" s="58">
        <v>8579695.5800000001</v>
      </c>
      <c r="F241" s="58">
        <v>5011385.2</v>
      </c>
      <c r="G241" s="58">
        <f t="shared" si="60"/>
        <v>29781515.530000001</v>
      </c>
      <c r="H241" s="58">
        <f t="shared" si="60"/>
        <v>12913068.219999999</v>
      </c>
      <c r="I241" s="58">
        <f t="shared" si="61"/>
        <v>42694583.75</v>
      </c>
      <c r="J241" s="146" t="s">
        <v>548</v>
      </c>
    </row>
    <row r="242" spans="1:10" x14ac:dyDescent="0.3">
      <c r="A242" s="116" t="s">
        <v>247</v>
      </c>
      <c r="B242" s="58">
        <v>15352903.82</v>
      </c>
      <c r="C242" s="58">
        <v>6134799.4299999997</v>
      </c>
      <c r="D242" s="58">
        <v>1443411.71</v>
      </c>
      <c r="E242" s="58">
        <v>950640</v>
      </c>
      <c r="F242" s="58">
        <v>492771.71</v>
      </c>
      <c r="G242" s="58">
        <f t="shared" si="60"/>
        <v>16303543.82</v>
      </c>
      <c r="H242" s="58">
        <f t="shared" si="60"/>
        <v>6627571.1399999997</v>
      </c>
      <c r="I242" s="58">
        <f t="shared" si="61"/>
        <v>22931114.960000001</v>
      </c>
      <c r="J242" s="146" t="s">
        <v>549</v>
      </c>
    </row>
    <row r="243" spans="1:10" x14ac:dyDescent="0.3">
      <c r="A243" s="116" t="s">
        <v>248</v>
      </c>
      <c r="B243" s="58">
        <v>46213.9</v>
      </c>
      <c r="C243" s="58">
        <v>0</v>
      </c>
      <c r="D243" s="58">
        <v>28249.24</v>
      </c>
      <c r="E243" s="58">
        <v>18636.45</v>
      </c>
      <c r="F243" s="58">
        <v>9612.7900000000009</v>
      </c>
      <c r="G243" s="58">
        <f t="shared" si="60"/>
        <v>64850.350000000006</v>
      </c>
      <c r="H243" s="58">
        <f t="shared" si="60"/>
        <v>9612.7900000000009</v>
      </c>
      <c r="I243" s="58">
        <f t="shared" si="61"/>
        <v>74463.140000000014</v>
      </c>
      <c r="J243" s="146" t="s">
        <v>641</v>
      </c>
    </row>
    <row r="244" spans="1:10" x14ac:dyDescent="0.3">
      <c r="A244" s="116" t="s">
        <v>249</v>
      </c>
      <c r="B244" s="58">
        <v>-128115.05</v>
      </c>
      <c r="C244" s="58">
        <v>-282593.55</v>
      </c>
      <c r="D244" s="58">
        <v>12464614.01</v>
      </c>
      <c r="E244" s="58">
        <v>8194510.5499999998</v>
      </c>
      <c r="F244" s="58">
        <v>4270103.46</v>
      </c>
      <c r="G244" s="58">
        <f t="shared" si="60"/>
        <v>8066395.5</v>
      </c>
      <c r="H244" s="58">
        <f t="shared" si="60"/>
        <v>3987509.91</v>
      </c>
      <c r="I244" s="58">
        <f t="shared" si="61"/>
        <v>12053905.41</v>
      </c>
      <c r="J244" s="146" t="s">
        <v>550</v>
      </c>
    </row>
    <row r="245" spans="1:10" x14ac:dyDescent="0.3">
      <c r="A245" s="116" t="s">
        <v>250</v>
      </c>
      <c r="B245" s="58">
        <v>2471259.2599999998</v>
      </c>
      <c r="C245" s="58">
        <v>0</v>
      </c>
      <c r="D245" s="58">
        <v>11800422.199999999</v>
      </c>
      <c r="E245" s="58">
        <v>7757894.1799999997</v>
      </c>
      <c r="F245" s="58">
        <v>4042528.02</v>
      </c>
      <c r="G245" s="58">
        <f t="shared" si="60"/>
        <v>10229153.439999999</v>
      </c>
      <c r="H245" s="58">
        <f t="shared" si="60"/>
        <v>4042528.02</v>
      </c>
      <c r="I245" s="58">
        <f t="shared" ref="I245" si="62">SUM(G245:H245)</f>
        <v>14271681.459999999</v>
      </c>
      <c r="J245" s="146" t="s">
        <v>551</v>
      </c>
    </row>
    <row r="246" spans="1:10" x14ac:dyDescent="0.3">
      <c r="A246" s="116" t="s">
        <v>251</v>
      </c>
      <c r="B246" s="58">
        <v>0</v>
      </c>
      <c r="C246" s="58">
        <v>1736305.04</v>
      </c>
      <c r="D246" s="58">
        <v>0</v>
      </c>
      <c r="E246" s="58">
        <v>0</v>
      </c>
      <c r="F246" s="58">
        <v>0</v>
      </c>
      <c r="G246" s="58">
        <f t="shared" si="60"/>
        <v>0</v>
      </c>
      <c r="H246" s="58">
        <f t="shared" si="60"/>
        <v>1736305.04</v>
      </c>
      <c r="I246" s="58">
        <f t="shared" si="61"/>
        <v>1736305.04</v>
      </c>
      <c r="J246" s="146" t="s">
        <v>552</v>
      </c>
    </row>
    <row r="247" spans="1:10" x14ac:dyDescent="0.3">
      <c r="A247" s="116" t="s">
        <v>252</v>
      </c>
      <c r="B247" s="127">
        <v>1382499.48</v>
      </c>
      <c r="C247" s="127">
        <v>0</v>
      </c>
      <c r="D247" s="127">
        <v>24344820.27</v>
      </c>
      <c r="E247" s="127">
        <v>16004349.1</v>
      </c>
      <c r="F247" s="127">
        <v>8340471.1699999999</v>
      </c>
      <c r="G247" s="127">
        <f t="shared" si="60"/>
        <v>17386848.579999998</v>
      </c>
      <c r="H247" s="127">
        <f t="shared" si="60"/>
        <v>8340471.1699999999</v>
      </c>
      <c r="I247" s="127">
        <f t="shared" si="61"/>
        <v>25727319.75</v>
      </c>
      <c r="J247" s="146" t="s">
        <v>553</v>
      </c>
    </row>
    <row r="248" spans="1:10" x14ac:dyDescent="0.3">
      <c r="A248" s="116" t="s">
        <v>253</v>
      </c>
      <c r="B248" s="58">
        <f>SUM(B235:B247)</f>
        <v>65682360.75</v>
      </c>
      <c r="C248" s="58">
        <f t="shared" ref="C248:I248" si="63">SUM(C235:C247)</f>
        <v>20853740.099999998</v>
      </c>
      <c r="D248" s="58">
        <f t="shared" si="63"/>
        <v>160611318.76000002</v>
      </c>
      <c r="E248" s="58">
        <f t="shared" si="63"/>
        <v>104473494.13999999</v>
      </c>
      <c r="F248" s="58">
        <f t="shared" si="63"/>
        <v>56137824.620000012</v>
      </c>
      <c r="G248" s="58">
        <f t="shared" si="63"/>
        <v>170155854.88999999</v>
      </c>
      <c r="H248" s="58">
        <f t="shared" si="63"/>
        <v>76991564.719999999</v>
      </c>
      <c r="I248" s="58">
        <f t="shared" si="63"/>
        <v>247147419.60999995</v>
      </c>
      <c r="J248" s="143" t="s">
        <v>542</v>
      </c>
    </row>
    <row r="249" spans="1:10" ht="15" thickBot="1" x14ac:dyDescent="0.35">
      <c r="A249" s="116" t="s">
        <v>254</v>
      </c>
      <c r="B249" s="151">
        <f>B146+B176+B214+B221+B230+B233+B248</f>
        <v>516242360.75999999</v>
      </c>
      <c r="C249" s="151">
        <f t="shared" ref="C249:I249" si="64">C146+C176+C214+C221+C230+C233+C248</f>
        <v>134509990.23000002</v>
      </c>
      <c r="D249" s="151">
        <f t="shared" si="64"/>
        <v>195117703.47000003</v>
      </c>
      <c r="E249" s="151">
        <f t="shared" si="64"/>
        <v>124651491.48999998</v>
      </c>
      <c r="F249" s="151">
        <f t="shared" si="64"/>
        <v>70466211.980000019</v>
      </c>
      <c r="G249" s="151">
        <f t="shared" si="64"/>
        <v>640893852.25</v>
      </c>
      <c r="H249" s="151">
        <f t="shared" si="64"/>
        <v>204976202.20999998</v>
      </c>
      <c r="I249" s="151">
        <f t="shared" si="64"/>
        <v>845870054.4599998</v>
      </c>
      <c r="J249" s="143" t="s">
        <v>427</v>
      </c>
    </row>
    <row r="250" spans="1:10" ht="15" thickTop="1" x14ac:dyDescent="0.3">
      <c r="A250" s="138"/>
      <c r="B250" s="152"/>
      <c r="C250" s="152"/>
      <c r="D250" s="152"/>
      <c r="E250" s="152"/>
      <c r="F250" s="152"/>
      <c r="G250" s="152"/>
      <c r="H250" s="152"/>
      <c r="I250" s="152"/>
      <c r="J250" s="116"/>
    </row>
    <row r="251" spans="1:10" x14ac:dyDescent="0.3">
      <c r="A251" s="116" t="s">
        <v>255</v>
      </c>
      <c r="B251" s="140"/>
      <c r="C251" s="140"/>
      <c r="D251" s="140"/>
      <c r="E251" s="140"/>
      <c r="F251" s="140"/>
      <c r="G251" s="140"/>
      <c r="H251" s="140"/>
      <c r="I251" s="140"/>
      <c r="J251" s="116"/>
    </row>
    <row r="252" spans="1:10" x14ac:dyDescent="0.3">
      <c r="A252" s="57" t="s">
        <v>256</v>
      </c>
      <c r="B252" s="140"/>
      <c r="C252" s="140"/>
      <c r="D252" s="140"/>
      <c r="E252" s="140"/>
      <c r="F252" s="140"/>
      <c r="G252" s="140"/>
      <c r="H252" s="140"/>
      <c r="I252" s="140"/>
    </row>
    <row r="253" spans="1:10" x14ac:dyDescent="0.3">
      <c r="A253" s="116" t="s">
        <v>257</v>
      </c>
      <c r="B253" s="58">
        <v>368915043.30000001</v>
      </c>
      <c r="C253" s="58">
        <v>161115387.80000001</v>
      </c>
      <c r="D253" s="58">
        <v>28361403.699999999</v>
      </c>
      <c r="E253" s="58">
        <v>18646164.609999999</v>
      </c>
      <c r="F253" s="58">
        <v>9715239.0899999999</v>
      </c>
      <c r="G253" s="58">
        <f t="shared" ref="G253:H254" si="65">B253+E253</f>
        <v>387561207.91000003</v>
      </c>
      <c r="H253" s="58">
        <f t="shared" si="65"/>
        <v>170830626.89000002</v>
      </c>
      <c r="I253" s="58">
        <f t="shared" ref="I253" si="66">SUM(G253:H253)</f>
        <v>558391834.80000007</v>
      </c>
      <c r="J253" s="146" t="s">
        <v>556</v>
      </c>
    </row>
    <row r="254" spans="1:10" x14ac:dyDescent="0.3">
      <c r="A254" s="116" t="s">
        <v>258</v>
      </c>
      <c r="B254" s="127">
        <v>4973285.71</v>
      </c>
      <c r="C254" s="127">
        <v>298962.99</v>
      </c>
      <c r="D254" s="127">
        <v>160184.16</v>
      </c>
      <c r="E254" s="127">
        <v>105305.04</v>
      </c>
      <c r="F254" s="127">
        <v>54879.12</v>
      </c>
      <c r="G254" s="127">
        <f t="shared" si="65"/>
        <v>5078590.75</v>
      </c>
      <c r="H254" s="127">
        <f t="shared" si="65"/>
        <v>353842.11</v>
      </c>
      <c r="I254" s="127">
        <f>SUM(G254:H254)</f>
        <v>5432432.8600000003</v>
      </c>
      <c r="J254" s="146" t="s">
        <v>557</v>
      </c>
    </row>
    <row r="255" spans="1:10" x14ac:dyDescent="0.3">
      <c r="A255" s="116" t="s">
        <v>259</v>
      </c>
      <c r="B255" s="58">
        <f>SUM(B253:B254)</f>
        <v>373888329.00999999</v>
      </c>
      <c r="C255" s="58">
        <f t="shared" ref="C255:I255" si="67">SUM(C253:C254)</f>
        <v>161414350.79000002</v>
      </c>
      <c r="D255" s="58">
        <f t="shared" si="67"/>
        <v>28521587.859999999</v>
      </c>
      <c r="E255" s="58">
        <f t="shared" si="67"/>
        <v>18751469.649999999</v>
      </c>
      <c r="F255" s="58">
        <f t="shared" si="67"/>
        <v>9770118.209999999</v>
      </c>
      <c r="G255" s="58">
        <f t="shared" si="67"/>
        <v>392639798.66000003</v>
      </c>
      <c r="H255" s="58">
        <f t="shared" si="67"/>
        <v>171184469.00000003</v>
      </c>
      <c r="I255" s="58">
        <f t="shared" si="67"/>
        <v>563824267.66000009</v>
      </c>
      <c r="J255" s="143" t="s">
        <v>555</v>
      </c>
    </row>
    <row r="256" spans="1:10" x14ac:dyDescent="0.3">
      <c r="A256" s="57" t="s">
        <v>260</v>
      </c>
      <c r="B256" s="58"/>
      <c r="C256" s="58"/>
      <c r="D256" s="58"/>
      <c r="E256" s="58"/>
      <c r="F256" s="58"/>
      <c r="G256" s="58"/>
      <c r="H256" s="58"/>
      <c r="I256" s="58"/>
    </row>
    <row r="257" spans="1:10" x14ac:dyDescent="0.3">
      <c r="A257" s="116" t="s">
        <v>261</v>
      </c>
      <c r="B257" s="58">
        <v>15132740.25</v>
      </c>
      <c r="C257" s="58">
        <v>3764531.08</v>
      </c>
      <c r="D257" s="58">
        <v>70095696.890000001</v>
      </c>
      <c r="E257" s="58">
        <v>46085469.030000001</v>
      </c>
      <c r="F257" s="58">
        <v>24010227.859999999</v>
      </c>
      <c r="G257" s="58">
        <f t="shared" ref="G257:H259" si="68">B257+E257</f>
        <v>61218209.280000001</v>
      </c>
      <c r="H257" s="58">
        <f t="shared" si="68"/>
        <v>27774758.939999998</v>
      </c>
      <c r="I257" s="58">
        <f t="shared" ref="I257" si="69">SUM(G257:H257)</f>
        <v>88992968.219999999</v>
      </c>
      <c r="J257" s="146" t="s">
        <v>660</v>
      </c>
    </row>
    <row r="258" spans="1:10" x14ac:dyDescent="0.3">
      <c r="A258" s="116" t="s">
        <v>262</v>
      </c>
      <c r="B258" s="58">
        <v>9754519.8100000005</v>
      </c>
      <c r="C258" s="58">
        <v>0</v>
      </c>
      <c r="D258" s="58">
        <v>0</v>
      </c>
      <c r="E258" s="58">
        <v>0</v>
      </c>
      <c r="F258" s="58">
        <v>0</v>
      </c>
      <c r="G258" s="58">
        <f t="shared" si="68"/>
        <v>9754519.8100000005</v>
      </c>
      <c r="H258" s="58">
        <f t="shared" si="68"/>
        <v>0</v>
      </c>
      <c r="I258" s="58">
        <f t="shared" ref="I258:I259" si="70">SUM(G258:H258)</f>
        <v>9754519.8100000005</v>
      </c>
      <c r="J258" s="146" t="s">
        <v>559</v>
      </c>
    </row>
    <row r="259" spans="1:10" x14ac:dyDescent="0.3">
      <c r="A259" s="116" t="s">
        <v>263</v>
      </c>
      <c r="B259" s="127">
        <v>3081935</v>
      </c>
      <c r="C259" s="127">
        <v>233918.29</v>
      </c>
      <c r="D259" s="127">
        <v>29639.72</v>
      </c>
      <c r="E259" s="127">
        <v>19484.91</v>
      </c>
      <c r="F259" s="127">
        <v>10154.81</v>
      </c>
      <c r="G259" s="127">
        <f t="shared" si="68"/>
        <v>3101419.91</v>
      </c>
      <c r="H259" s="127">
        <f t="shared" si="68"/>
        <v>244073.1</v>
      </c>
      <c r="I259" s="127">
        <f t="shared" si="70"/>
        <v>3345493.0100000002</v>
      </c>
      <c r="J259" s="146" t="s">
        <v>560</v>
      </c>
    </row>
    <row r="260" spans="1:10" x14ac:dyDescent="0.3">
      <c r="A260" s="116" t="s">
        <v>264</v>
      </c>
      <c r="B260" s="58">
        <f>SUM(B257:B259)</f>
        <v>27969195.060000002</v>
      </c>
      <c r="C260" s="58">
        <f t="shared" ref="C260:I260" si="71">SUM(C257:C259)</f>
        <v>3998449.37</v>
      </c>
      <c r="D260" s="58">
        <f t="shared" si="71"/>
        <v>70125336.609999999</v>
      </c>
      <c r="E260" s="58">
        <f t="shared" si="71"/>
        <v>46104953.939999998</v>
      </c>
      <c r="F260" s="58">
        <f t="shared" si="71"/>
        <v>24020382.669999998</v>
      </c>
      <c r="G260" s="58">
        <f t="shared" si="71"/>
        <v>74074149</v>
      </c>
      <c r="H260" s="58">
        <f t="shared" si="71"/>
        <v>28018832.039999999</v>
      </c>
      <c r="I260" s="58">
        <f t="shared" si="71"/>
        <v>102092981.04000001</v>
      </c>
      <c r="J260" s="143" t="s">
        <v>558</v>
      </c>
    </row>
    <row r="261" spans="1:10" x14ac:dyDescent="0.3">
      <c r="A261" s="57" t="s">
        <v>265</v>
      </c>
      <c r="B261" s="58"/>
      <c r="C261" s="58"/>
      <c r="D261" s="58"/>
      <c r="E261" s="58"/>
      <c r="F261" s="58"/>
      <c r="G261" s="58"/>
      <c r="H261" s="58"/>
      <c r="I261" s="58"/>
      <c r="J261" s="113"/>
    </row>
    <row r="262" spans="1:10" x14ac:dyDescent="0.3">
      <c r="A262" s="116" t="s">
        <v>266</v>
      </c>
      <c r="B262" s="127">
        <v>30812132</v>
      </c>
      <c r="C262" s="127">
        <v>0</v>
      </c>
      <c r="D262" s="127">
        <v>0</v>
      </c>
      <c r="E262" s="127">
        <v>0</v>
      </c>
      <c r="F262" s="127">
        <v>0</v>
      </c>
      <c r="G262" s="127">
        <f t="shared" ref="G262:H262" si="72">B262+E262</f>
        <v>30812132</v>
      </c>
      <c r="H262" s="127">
        <f t="shared" si="72"/>
        <v>0</v>
      </c>
      <c r="I262" s="127">
        <f t="shared" ref="I262" si="73">SUM(G262:H262)</f>
        <v>30812132</v>
      </c>
      <c r="J262" s="146" t="s">
        <v>562</v>
      </c>
    </row>
    <row r="263" spans="1:10" x14ac:dyDescent="0.3">
      <c r="A263" s="116" t="s">
        <v>267</v>
      </c>
      <c r="B263" s="58">
        <f>SUM(B262)</f>
        <v>30812132</v>
      </c>
      <c r="C263" s="58">
        <f t="shared" ref="C263:I263" si="74">SUM(C262)</f>
        <v>0</v>
      </c>
      <c r="D263" s="58">
        <f t="shared" si="74"/>
        <v>0</v>
      </c>
      <c r="E263" s="58">
        <f t="shared" si="74"/>
        <v>0</v>
      </c>
      <c r="F263" s="58">
        <f t="shared" si="74"/>
        <v>0</v>
      </c>
      <c r="G263" s="58">
        <f t="shared" si="74"/>
        <v>30812132</v>
      </c>
      <c r="H263" s="58">
        <f t="shared" si="74"/>
        <v>0</v>
      </c>
      <c r="I263" s="58">
        <f t="shared" si="74"/>
        <v>30812132</v>
      </c>
      <c r="J263" s="143" t="s">
        <v>561</v>
      </c>
    </row>
    <row r="264" spans="1:10" x14ac:dyDescent="0.3">
      <c r="A264" s="57" t="s">
        <v>268</v>
      </c>
      <c r="B264" s="58"/>
      <c r="C264" s="58"/>
      <c r="D264" s="58"/>
      <c r="E264" s="58"/>
      <c r="F264" s="58"/>
      <c r="G264" s="58"/>
      <c r="H264" s="58"/>
      <c r="I264" s="58"/>
      <c r="J264" s="113"/>
    </row>
    <row r="265" spans="1:10" x14ac:dyDescent="0.3">
      <c r="A265" s="116" t="s">
        <v>269</v>
      </c>
      <c r="B265" s="58">
        <v>48646220.729999997</v>
      </c>
      <c r="C265" s="58">
        <v>122077532.67</v>
      </c>
      <c r="D265" s="58">
        <v>0</v>
      </c>
      <c r="E265" s="58">
        <v>0</v>
      </c>
      <c r="F265" s="58">
        <v>0</v>
      </c>
      <c r="G265" s="58">
        <f t="shared" ref="G265:G266" si="75">B265+E265</f>
        <v>48646220.729999997</v>
      </c>
      <c r="H265" s="58">
        <f t="shared" ref="H265:H266" si="76">C265+F265</f>
        <v>122077532.67</v>
      </c>
      <c r="I265" s="58">
        <f t="shared" ref="I265:I266" si="77">SUM(G265:H265)</f>
        <v>170723753.40000001</v>
      </c>
      <c r="J265" s="146" t="s">
        <v>564</v>
      </c>
    </row>
    <row r="266" spans="1:10" x14ac:dyDescent="0.3">
      <c r="A266" s="116" t="s">
        <v>270</v>
      </c>
      <c r="B266" s="58">
        <v>-84673675.409999996</v>
      </c>
      <c r="C266" s="58">
        <v>-150024234.11000001</v>
      </c>
      <c r="D266" s="58">
        <v>-2601843</v>
      </c>
      <c r="E266" s="58">
        <v>-1716696</v>
      </c>
      <c r="F266" s="58">
        <v>-885147</v>
      </c>
      <c r="G266" s="58">
        <f t="shared" si="75"/>
        <v>-86390371.409999996</v>
      </c>
      <c r="H266" s="58">
        <f t="shared" si="76"/>
        <v>-150909381.11000001</v>
      </c>
      <c r="I266" s="58">
        <f t="shared" si="77"/>
        <v>-237299752.52000001</v>
      </c>
      <c r="J266" s="146" t="s">
        <v>565</v>
      </c>
    </row>
    <row r="267" spans="1:10" x14ac:dyDescent="0.3">
      <c r="A267" s="116" t="s">
        <v>271</v>
      </c>
      <c r="B267" s="58">
        <v>-692450.54</v>
      </c>
      <c r="C267" s="58">
        <v>0</v>
      </c>
      <c r="D267" s="58">
        <v>0</v>
      </c>
      <c r="E267" s="58">
        <v>0</v>
      </c>
      <c r="F267" s="58">
        <v>0</v>
      </c>
      <c r="G267" s="58">
        <f t="shared" ref="G267:H270" si="78">B267+E267</f>
        <v>-692450.54</v>
      </c>
      <c r="H267" s="58">
        <f t="shared" si="78"/>
        <v>0</v>
      </c>
      <c r="I267" s="58">
        <f t="shared" ref="I267:I270" si="79">SUM(G267:H267)</f>
        <v>-692450.54</v>
      </c>
      <c r="J267" s="146" t="s">
        <v>566</v>
      </c>
    </row>
    <row r="268" spans="1:10" x14ac:dyDescent="0.3">
      <c r="A268" s="116" t="s">
        <v>272</v>
      </c>
      <c r="B268" s="58">
        <v>4101.0600000000004</v>
      </c>
      <c r="C268" s="58">
        <v>1400358.54</v>
      </c>
      <c r="D268" s="58">
        <v>0</v>
      </c>
      <c r="E268" s="58">
        <v>0</v>
      </c>
      <c r="F268" s="58">
        <v>0</v>
      </c>
      <c r="G268" s="58">
        <f t="shared" si="78"/>
        <v>4101.0600000000004</v>
      </c>
      <c r="H268" s="58">
        <f t="shared" si="78"/>
        <v>1400358.54</v>
      </c>
      <c r="I268" s="58">
        <f t="shared" si="79"/>
        <v>1404459.6</v>
      </c>
      <c r="J268" s="146" t="s">
        <v>567</v>
      </c>
    </row>
    <row r="269" spans="1:10" x14ac:dyDescent="0.3">
      <c r="A269" s="116" t="s">
        <v>273</v>
      </c>
      <c r="B269" s="58">
        <v>0</v>
      </c>
      <c r="C269" s="58">
        <v>0</v>
      </c>
      <c r="D269" s="58">
        <v>0</v>
      </c>
      <c r="E269" s="58">
        <v>0</v>
      </c>
      <c r="F269" s="58">
        <v>0</v>
      </c>
      <c r="G269" s="58">
        <f t="shared" si="78"/>
        <v>0</v>
      </c>
      <c r="H269" s="58">
        <f t="shared" si="78"/>
        <v>0</v>
      </c>
      <c r="I269" s="58">
        <f t="shared" si="79"/>
        <v>0</v>
      </c>
      <c r="J269" s="146" t="s">
        <v>568</v>
      </c>
    </row>
    <row r="270" spans="1:10" x14ac:dyDescent="0.3">
      <c r="A270" s="116" t="s">
        <v>274</v>
      </c>
      <c r="B270" s="127">
        <v>0</v>
      </c>
      <c r="C270" s="127">
        <v>0</v>
      </c>
      <c r="D270" s="127">
        <v>0</v>
      </c>
      <c r="E270" s="127">
        <v>0</v>
      </c>
      <c r="F270" s="127">
        <v>0</v>
      </c>
      <c r="G270" s="127">
        <f t="shared" si="78"/>
        <v>0</v>
      </c>
      <c r="H270" s="127">
        <f t="shared" si="78"/>
        <v>0</v>
      </c>
      <c r="I270" s="127">
        <f t="shared" si="79"/>
        <v>0</v>
      </c>
      <c r="J270" s="113"/>
    </row>
    <row r="271" spans="1:10" x14ac:dyDescent="0.3">
      <c r="A271" s="116" t="s">
        <v>275</v>
      </c>
      <c r="B271" s="58">
        <f>SUM(B265:B270)</f>
        <v>-36715804.159999996</v>
      </c>
      <c r="C271" s="58">
        <f t="shared" ref="C271:I271" si="80">SUM(C265:C270)</f>
        <v>-26546342.900000013</v>
      </c>
      <c r="D271" s="58">
        <f t="shared" si="80"/>
        <v>-2601843</v>
      </c>
      <c r="E271" s="58">
        <f t="shared" si="80"/>
        <v>-1716696</v>
      </c>
      <c r="F271" s="58">
        <f t="shared" si="80"/>
        <v>-885147</v>
      </c>
      <c r="G271" s="58">
        <f t="shared" si="80"/>
        <v>-38432500.159999996</v>
      </c>
      <c r="H271" s="58">
        <f t="shared" si="80"/>
        <v>-27431489.900000013</v>
      </c>
      <c r="I271" s="58">
        <f t="shared" si="80"/>
        <v>-65863990.06000001</v>
      </c>
      <c r="J271" s="143" t="s">
        <v>563</v>
      </c>
    </row>
    <row r="272" spans="1:10" ht="15" thickBot="1" x14ac:dyDescent="0.35">
      <c r="A272" s="116" t="s">
        <v>276</v>
      </c>
      <c r="B272" s="151">
        <f>B255+B260+B263+B271</f>
        <v>395953851.90999997</v>
      </c>
      <c r="C272" s="151">
        <f t="shared" ref="C272:I272" si="81">C255+C260+C263+C271</f>
        <v>138866457.26000002</v>
      </c>
      <c r="D272" s="151">
        <f t="shared" si="81"/>
        <v>96045081.469999999</v>
      </c>
      <c r="E272" s="151">
        <f t="shared" si="81"/>
        <v>63139727.589999996</v>
      </c>
      <c r="F272" s="151">
        <f t="shared" si="81"/>
        <v>32905353.879999995</v>
      </c>
      <c r="G272" s="151">
        <f t="shared" si="81"/>
        <v>459093579.5</v>
      </c>
      <c r="H272" s="151">
        <f t="shared" si="81"/>
        <v>171771811.14000002</v>
      </c>
      <c r="I272" s="151">
        <f t="shared" si="81"/>
        <v>630865390.63999999</v>
      </c>
      <c r="J272" s="143" t="s">
        <v>554</v>
      </c>
    </row>
    <row r="273" spans="1:10" ht="15" thickTop="1" x14ac:dyDescent="0.3">
      <c r="A273" s="116" t="s">
        <v>277</v>
      </c>
      <c r="B273" s="152"/>
      <c r="C273" s="152"/>
      <c r="D273" s="152"/>
      <c r="E273" s="152"/>
      <c r="F273" s="152"/>
      <c r="G273" s="152"/>
      <c r="H273" s="152"/>
      <c r="I273" s="152"/>
      <c r="J273" s="113"/>
    </row>
    <row r="274" spans="1:10" x14ac:dyDescent="0.3">
      <c r="A274" s="57" t="s">
        <v>669</v>
      </c>
      <c r="B274" s="140"/>
      <c r="C274" s="140"/>
      <c r="D274" s="140"/>
      <c r="E274" s="140"/>
      <c r="F274" s="140"/>
      <c r="G274" s="140"/>
      <c r="H274" s="140"/>
      <c r="I274" s="140"/>
      <c r="J274" s="113"/>
    </row>
    <row r="275" spans="1:10" x14ac:dyDescent="0.3">
      <c r="A275" s="116" t="s">
        <v>670</v>
      </c>
      <c r="B275" s="127">
        <v>261874104.69999999</v>
      </c>
      <c r="C275" s="127">
        <v>135669158.94</v>
      </c>
      <c r="D275" s="127">
        <v>8615818.5399999991</v>
      </c>
      <c r="E275" s="127">
        <v>5558542.2699999996</v>
      </c>
      <c r="F275" s="127">
        <v>3057276.27</v>
      </c>
      <c r="G275" s="127">
        <f t="shared" ref="G275:H275" si="82">B275+E275</f>
        <v>267432646.97</v>
      </c>
      <c r="H275" s="127">
        <f t="shared" si="82"/>
        <v>138726435.21000001</v>
      </c>
      <c r="I275" s="127">
        <f t="shared" ref="I275" si="83">SUM(G275:H275)</f>
        <v>406159082.18000001</v>
      </c>
      <c r="J275" s="142" t="s">
        <v>573</v>
      </c>
    </row>
    <row r="276" spans="1:10" x14ac:dyDescent="0.3">
      <c r="A276" s="116" t="s">
        <v>671</v>
      </c>
      <c r="B276" s="58">
        <f>SUM(B275)</f>
        <v>261874104.69999999</v>
      </c>
      <c r="C276" s="58">
        <f t="shared" ref="C276:I276" si="84">SUM(C275)</f>
        <v>135669158.94</v>
      </c>
      <c r="D276" s="58">
        <f t="shared" si="84"/>
        <v>8615818.5399999991</v>
      </c>
      <c r="E276" s="58">
        <f t="shared" si="84"/>
        <v>5558542.2699999996</v>
      </c>
      <c r="F276" s="58">
        <f t="shared" si="84"/>
        <v>3057276.27</v>
      </c>
      <c r="G276" s="58">
        <f>SUM(G275)</f>
        <v>267432646.97</v>
      </c>
      <c r="H276" s="58">
        <f t="shared" si="84"/>
        <v>138726435.21000001</v>
      </c>
      <c r="I276" s="58">
        <f t="shared" si="84"/>
        <v>406159082.18000001</v>
      </c>
      <c r="J276" s="143" t="s">
        <v>572</v>
      </c>
    </row>
    <row r="277" spans="1:10" x14ac:dyDescent="0.3">
      <c r="A277" s="57" t="s">
        <v>672</v>
      </c>
      <c r="B277" s="140"/>
      <c r="C277" s="140"/>
      <c r="D277" s="140"/>
      <c r="E277" s="140"/>
      <c r="F277" s="140"/>
      <c r="G277" s="140"/>
      <c r="H277" s="140"/>
      <c r="I277" s="140"/>
      <c r="J277" s="113"/>
    </row>
    <row r="278" spans="1:10" x14ac:dyDescent="0.3">
      <c r="A278" s="116"/>
      <c r="B278" s="58"/>
      <c r="C278" s="58"/>
      <c r="D278" s="58"/>
      <c r="E278" s="58"/>
      <c r="F278" s="58"/>
      <c r="G278" s="58"/>
      <c r="H278" s="58"/>
      <c r="I278" s="58"/>
      <c r="J278" s="142"/>
    </row>
    <row r="279" spans="1:10" x14ac:dyDescent="0.3">
      <c r="A279" s="116" t="s">
        <v>673</v>
      </c>
      <c r="B279" s="58">
        <v>1539015.02</v>
      </c>
      <c r="C279" s="58">
        <v>0</v>
      </c>
      <c r="D279" s="58">
        <v>0</v>
      </c>
      <c r="E279" s="58">
        <v>0</v>
      </c>
      <c r="F279" s="58">
        <v>0</v>
      </c>
      <c r="G279" s="58">
        <f t="shared" ref="G279:H280" si="85">B279+E279</f>
        <v>1539015.02</v>
      </c>
      <c r="H279" s="58">
        <f t="shared" si="85"/>
        <v>0</v>
      </c>
      <c r="I279" s="58">
        <f t="shared" ref="I279" si="86">SUM(G279:H279)</f>
        <v>1539015.02</v>
      </c>
      <c r="J279" s="142" t="s">
        <v>642</v>
      </c>
    </row>
    <row r="280" spans="1:10" x14ac:dyDescent="0.3">
      <c r="A280" s="116" t="s">
        <v>673</v>
      </c>
      <c r="B280" s="58">
        <v>138701056.99000001</v>
      </c>
      <c r="C280" s="58">
        <v>50447344.579999998</v>
      </c>
      <c r="D280" s="58">
        <v>0</v>
      </c>
      <c r="E280" s="58">
        <v>0</v>
      </c>
      <c r="F280" s="58">
        <v>0</v>
      </c>
      <c r="G280" s="58">
        <f t="shared" si="85"/>
        <v>138701056.99000001</v>
      </c>
      <c r="H280" s="58">
        <f t="shared" si="85"/>
        <v>50447344.579999998</v>
      </c>
      <c r="I280" s="58">
        <f t="shared" ref="I280" si="87">SUM(G280:H280)</f>
        <v>189148401.56999999</v>
      </c>
      <c r="J280" s="142" t="s">
        <v>575</v>
      </c>
    </row>
    <row r="281" spans="1:10" x14ac:dyDescent="0.3">
      <c r="A281" s="116" t="s">
        <v>278</v>
      </c>
      <c r="B281" s="58">
        <f>SUM(B278:B280)</f>
        <v>140240072.01000002</v>
      </c>
      <c r="C281" s="58">
        <f t="shared" ref="C281:H281" si="88">SUM(C278:C280)</f>
        <v>50447344.579999998</v>
      </c>
      <c r="D281" s="58">
        <f t="shared" si="88"/>
        <v>0</v>
      </c>
      <c r="E281" s="58">
        <f t="shared" si="88"/>
        <v>0</v>
      </c>
      <c r="F281" s="58">
        <f t="shared" si="88"/>
        <v>0</v>
      </c>
      <c r="G281" s="58">
        <f t="shared" si="88"/>
        <v>140240072.01000002</v>
      </c>
      <c r="H281" s="58">
        <f t="shared" si="88"/>
        <v>50447344.579999998</v>
      </c>
      <c r="I281" s="58">
        <f>SUM(I278:I280)</f>
        <v>190687416.59</v>
      </c>
      <c r="J281" s="143" t="s">
        <v>574</v>
      </c>
    </row>
    <row r="282" spans="1:10" x14ac:dyDescent="0.3">
      <c r="A282" s="57" t="s">
        <v>674</v>
      </c>
      <c r="B282" s="140"/>
      <c r="C282" s="140"/>
      <c r="D282" s="140"/>
      <c r="E282" s="140"/>
      <c r="F282" s="140"/>
      <c r="G282" s="140"/>
      <c r="H282" s="140"/>
      <c r="I282" s="140"/>
      <c r="J282" s="113"/>
    </row>
    <row r="283" spans="1:10" x14ac:dyDescent="0.3">
      <c r="A283" s="116" t="s">
        <v>675</v>
      </c>
      <c r="B283" s="58">
        <v>247639072.38</v>
      </c>
      <c r="C283" s="58">
        <v>174446951.18000001</v>
      </c>
      <c r="D283" s="58">
        <v>0</v>
      </c>
      <c r="E283" s="58">
        <v>0</v>
      </c>
      <c r="F283" s="58">
        <v>0</v>
      </c>
      <c r="G283" s="58">
        <f t="shared" ref="G283:H285" si="89">B283+E283</f>
        <v>247639072.38</v>
      </c>
      <c r="H283" s="58">
        <f t="shared" si="89"/>
        <v>174446951.18000001</v>
      </c>
      <c r="I283" s="58">
        <f t="shared" ref="I283:I285" si="90">SUM(G283:H283)</f>
        <v>422086023.56</v>
      </c>
      <c r="J283" s="142" t="s">
        <v>577</v>
      </c>
    </row>
    <row r="284" spans="1:10" x14ac:dyDescent="0.3">
      <c r="A284" s="116" t="s">
        <v>676</v>
      </c>
      <c r="B284" s="58">
        <v>-330876891.06999999</v>
      </c>
      <c r="C284" s="58">
        <v>-187546655.91999999</v>
      </c>
      <c r="D284" s="58">
        <v>0</v>
      </c>
      <c r="E284" s="58">
        <v>0</v>
      </c>
      <c r="F284" s="58">
        <v>0</v>
      </c>
      <c r="G284" s="58">
        <f t="shared" si="89"/>
        <v>-330876891.06999999</v>
      </c>
      <c r="H284" s="58">
        <f t="shared" si="89"/>
        <v>-187546655.91999999</v>
      </c>
      <c r="I284" s="58">
        <f t="shared" ref="I284" si="91">SUM(G284:H284)</f>
        <v>-518423546.99000001</v>
      </c>
      <c r="J284" s="142" t="s">
        <v>578</v>
      </c>
    </row>
    <row r="285" spans="1:10" x14ac:dyDescent="0.3">
      <c r="A285" s="116" t="s">
        <v>677</v>
      </c>
      <c r="B285" s="127">
        <v>0</v>
      </c>
      <c r="C285" s="127">
        <v>0</v>
      </c>
      <c r="D285" s="127">
        <v>0</v>
      </c>
      <c r="E285" s="127">
        <v>0</v>
      </c>
      <c r="F285" s="127">
        <v>0</v>
      </c>
      <c r="G285" s="127">
        <f t="shared" si="89"/>
        <v>0</v>
      </c>
      <c r="H285" s="127">
        <f t="shared" si="89"/>
        <v>0</v>
      </c>
      <c r="I285" s="127">
        <f t="shared" si="90"/>
        <v>0</v>
      </c>
      <c r="J285" s="142" t="s">
        <v>643</v>
      </c>
    </row>
    <row r="286" spans="1:10" x14ac:dyDescent="0.3">
      <c r="A286" s="116" t="s">
        <v>279</v>
      </c>
      <c r="B286" s="58">
        <f>SUM(B283:B285)</f>
        <v>-83237818.689999998</v>
      </c>
      <c r="C286" s="58">
        <f t="shared" ref="C286:I286" si="92">SUM(C283:C285)</f>
        <v>-13099704.73999998</v>
      </c>
      <c r="D286" s="58">
        <f t="shared" si="92"/>
        <v>0</v>
      </c>
      <c r="E286" s="58">
        <f t="shared" si="92"/>
        <v>0</v>
      </c>
      <c r="F286" s="58">
        <f t="shared" si="92"/>
        <v>0</v>
      </c>
      <c r="G286" s="58">
        <f t="shared" si="92"/>
        <v>-83237818.689999998</v>
      </c>
      <c r="H286" s="58">
        <f t="shared" si="92"/>
        <v>-13099704.73999998</v>
      </c>
      <c r="I286" s="58">
        <f t="shared" si="92"/>
        <v>-96337523.430000007</v>
      </c>
      <c r="J286" s="143" t="s">
        <v>576</v>
      </c>
    </row>
    <row r="287" spans="1:10" x14ac:dyDescent="0.3">
      <c r="A287" s="138"/>
      <c r="B287" s="127"/>
      <c r="C287" s="127"/>
      <c r="D287" s="127"/>
      <c r="E287" s="127"/>
      <c r="F287" s="127"/>
      <c r="G287" s="127"/>
      <c r="H287" s="127"/>
      <c r="I287" s="127"/>
      <c r="J287" s="113"/>
    </row>
    <row r="288" spans="1:10" ht="15" thickBot="1" x14ac:dyDescent="0.35">
      <c r="A288" s="115" t="s">
        <v>6</v>
      </c>
      <c r="B288" s="149">
        <f t="shared" ref="B288:I288" si="93">B65-B249-B272-B276-B281-B286</f>
        <v>528712041.53000087</v>
      </c>
      <c r="C288" s="149">
        <f t="shared" si="93"/>
        <v>285193294.01999998</v>
      </c>
      <c r="D288" s="149">
        <f t="shared" si="93"/>
        <v>-299778603.48000008</v>
      </c>
      <c r="E288" s="149">
        <f t="shared" si="93"/>
        <v>-193349761.34999999</v>
      </c>
      <c r="F288" s="149">
        <f t="shared" si="93"/>
        <v>-106428842.13000001</v>
      </c>
      <c r="G288" s="149">
        <f t="shared" si="93"/>
        <v>335362280.18000066</v>
      </c>
      <c r="H288" s="149">
        <f t="shared" si="93"/>
        <v>178764451.8899999</v>
      </c>
      <c r="I288" s="149">
        <f t="shared" si="93"/>
        <v>514126732.07000142</v>
      </c>
      <c r="J288" s="143" t="s">
        <v>386</v>
      </c>
    </row>
    <row r="289" spans="1:10" ht="15" thickTop="1" x14ac:dyDescent="0.3">
      <c r="A289" s="138"/>
      <c r="B289" s="140"/>
      <c r="C289" s="140"/>
      <c r="D289" s="140"/>
      <c r="E289" s="140"/>
      <c r="F289" s="140"/>
      <c r="G289" s="140"/>
      <c r="H289" s="140"/>
      <c r="I289" s="140"/>
      <c r="J289" s="113"/>
    </row>
    <row r="290" spans="1:10" x14ac:dyDescent="0.3">
      <c r="A290" s="115" t="s">
        <v>5</v>
      </c>
      <c r="B290" s="140"/>
      <c r="C290" s="140"/>
      <c r="D290" s="140"/>
      <c r="E290" s="140"/>
      <c r="F290" s="140"/>
      <c r="G290" s="140"/>
      <c r="H290" s="140"/>
      <c r="I290" s="140"/>
      <c r="J290" s="113"/>
    </row>
    <row r="291" spans="1:10" x14ac:dyDescent="0.3">
      <c r="A291" s="57" t="s">
        <v>665</v>
      </c>
      <c r="B291" s="58"/>
      <c r="C291" s="58"/>
      <c r="D291" s="58"/>
      <c r="E291" s="58"/>
      <c r="F291" s="58"/>
      <c r="G291" s="58"/>
      <c r="H291" s="58"/>
      <c r="I291" s="58"/>
      <c r="J291" s="113"/>
    </row>
    <row r="292" spans="1:10" x14ac:dyDescent="0.3">
      <c r="A292" s="116" t="s">
        <v>666</v>
      </c>
      <c r="B292" s="58">
        <v>22330966.899999999</v>
      </c>
      <c r="C292" s="58">
        <v>0</v>
      </c>
      <c r="D292" s="58">
        <v>0</v>
      </c>
      <c r="E292" s="58">
        <v>0</v>
      </c>
      <c r="F292" s="58">
        <v>0</v>
      </c>
      <c r="G292" s="58">
        <f t="shared" ref="G292:G293" si="94">B292+E292</f>
        <v>22330966.899999999</v>
      </c>
      <c r="H292" s="58">
        <f t="shared" ref="H292:H293" si="95">C292+F292</f>
        <v>0</v>
      </c>
      <c r="I292" s="58">
        <f t="shared" ref="I292:I293" si="96">SUM(G292:H292)</f>
        <v>22330966.899999999</v>
      </c>
      <c r="J292" s="146" t="s">
        <v>570</v>
      </c>
    </row>
    <row r="293" spans="1:10" x14ac:dyDescent="0.3">
      <c r="A293" s="116" t="s">
        <v>667</v>
      </c>
      <c r="B293" s="127">
        <v>-22338640.670000002</v>
      </c>
      <c r="C293" s="127">
        <v>0</v>
      </c>
      <c r="D293" s="127">
        <v>0</v>
      </c>
      <c r="E293" s="127">
        <v>0</v>
      </c>
      <c r="F293" s="127">
        <v>0</v>
      </c>
      <c r="G293" s="127">
        <f t="shared" si="94"/>
        <v>-22338640.670000002</v>
      </c>
      <c r="H293" s="127">
        <f t="shared" si="95"/>
        <v>0</v>
      </c>
      <c r="I293" s="127">
        <f t="shared" si="96"/>
        <v>-22338640.670000002</v>
      </c>
      <c r="J293" s="146" t="s">
        <v>571</v>
      </c>
    </row>
    <row r="294" spans="1:10" x14ac:dyDescent="0.3">
      <c r="A294" s="116" t="s">
        <v>668</v>
      </c>
      <c r="B294" s="58">
        <f>SUM(B292:B293)</f>
        <v>-7673.7700000032783</v>
      </c>
      <c r="C294" s="58">
        <f t="shared" ref="C294:I294" si="97">SUM(C292:C293)</f>
        <v>0</v>
      </c>
      <c r="D294" s="58">
        <f t="shared" si="97"/>
        <v>0</v>
      </c>
      <c r="E294" s="58">
        <f t="shared" si="97"/>
        <v>0</v>
      </c>
      <c r="F294" s="58">
        <f t="shared" si="97"/>
        <v>0</v>
      </c>
      <c r="G294" s="58">
        <f t="shared" si="97"/>
        <v>-7673.7700000032783</v>
      </c>
      <c r="H294" s="58">
        <f t="shared" si="97"/>
        <v>0</v>
      </c>
      <c r="I294" s="58">
        <f t="shared" si="97"/>
        <v>-7673.7700000032783</v>
      </c>
      <c r="J294" s="143" t="s">
        <v>569</v>
      </c>
    </row>
    <row r="295" spans="1:10" x14ac:dyDescent="0.3">
      <c r="A295" s="57" t="s">
        <v>280</v>
      </c>
      <c r="B295" s="140"/>
      <c r="C295" s="140"/>
      <c r="D295" s="140"/>
      <c r="E295" s="140"/>
      <c r="F295" s="140"/>
      <c r="G295" s="140"/>
      <c r="H295" s="140"/>
      <c r="I295" s="140"/>
      <c r="J295" s="113"/>
    </row>
    <row r="296" spans="1:10" x14ac:dyDescent="0.3">
      <c r="A296" s="116" t="s">
        <v>281</v>
      </c>
      <c r="B296" s="58">
        <v>526280.14</v>
      </c>
      <c r="C296" s="58">
        <v>0</v>
      </c>
      <c r="D296" s="58">
        <v>3246.58</v>
      </c>
      <c r="E296" s="58">
        <v>2142.9699999999998</v>
      </c>
      <c r="F296" s="58">
        <v>1103.6099999999999</v>
      </c>
      <c r="G296" s="58">
        <f t="shared" ref="G296:H319" si="98">B296+E296</f>
        <v>528423.11</v>
      </c>
      <c r="H296" s="58">
        <f t="shared" si="98"/>
        <v>1103.6099999999999</v>
      </c>
      <c r="I296" s="58">
        <f t="shared" ref="I296:I319" si="99">SUM(G296:H296)</f>
        <v>529526.72</v>
      </c>
      <c r="J296" s="118" t="s">
        <v>581</v>
      </c>
    </row>
    <row r="297" spans="1:10" x14ac:dyDescent="0.3">
      <c r="A297" s="116" t="s">
        <v>282</v>
      </c>
      <c r="B297" s="58">
        <v>0</v>
      </c>
      <c r="C297" s="58">
        <v>0</v>
      </c>
      <c r="D297" s="58">
        <v>-49101217.799999997</v>
      </c>
      <c r="E297" s="58">
        <v>-32168387.879999999</v>
      </c>
      <c r="F297" s="58">
        <v>-16932829.920000002</v>
      </c>
      <c r="G297" s="58">
        <f t="shared" si="98"/>
        <v>-32168387.879999999</v>
      </c>
      <c r="H297" s="58">
        <f t="shared" si="98"/>
        <v>-16932829.920000002</v>
      </c>
      <c r="I297" s="58">
        <f t="shared" si="99"/>
        <v>-49101217.799999997</v>
      </c>
      <c r="J297" s="118" t="s">
        <v>582</v>
      </c>
    </row>
    <row r="298" spans="1:10" x14ac:dyDescent="0.3">
      <c r="A298" s="116" t="s">
        <v>283</v>
      </c>
      <c r="B298" s="58">
        <v>0</v>
      </c>
      <c r="C298" s="58">
        <v>0</v>
      </c>
      <c r="D298" s="58">
        <v>7062634.5700000003</v>
      </c>
      <c r="E298" s="58">
        <v>4631899.2</v>
      </c>
      <c r="F298" s="58">
        <v>2430735.37</v>
      </c>
      <c r="G298" s="58">
        <f t="shared" si="98"/>
        <v>4631899.2</v>
      </c>
      <c r="H298" s="58">
        <f t="shared" si="98"/>
        <v>2430735.37</v>
      </c>
      <c r="I298" s="58">
        <f t="shared" si="99"/>
        <v>7062634.5700000003</v>
      </c>
      <c r="J298" s="118" t="s">
        <v>583</v>
      </c>
    </row>
    <row r="299" spans="1:10" x14ac:dyDescent="0.3">
      <c r="A299" s="116" t="s">
        <v>284</v>
      </c>
      <c r="B299" s="58">
        <v>0</v>
      </c>
      <c r="C299" s="58">
        <v>0</v>
      </c>
      <c r="D299" s="58">
        <v>0</v>
      </c>
      <c r="E299" s="58">
        <v>0</v>
      </c>
      <c r="F299" s="58">
        <v>0</v>
      </c>
      <c r="G299" s="58">
        <f t="shared" si="98"/>
        <v>0</v>
      </c>
      <c r="H299" s="58">
        <f t="shared" si="98"/>
        <v>0</v>
      </c>
      <c r="I299" s="58">
        <f t="shared" si="99"/>
        <v>0</v>
      </c>
      <c r="J299" s="118" t="s">
        <v>644</v>
      </c>
    </row>
    <row r="300" spans="1:10" x14ac:dyDescent="0.3">
      <c r="A300" s="116" t="s">
        <v>285</v>
      </c>
      <c r="B300" s="58">
        <v>0</v>
      </c>
      <c r="C300" s="58">
        <v>0</v>
      </c>
      <c r="D300" s="58">
        <v>-256576.65</v>
      </c>
      <c r="E300" s="58">
        <v>-168840.46</v>
      </c>
      <c r="F300" s="58">
        <v>-87736.19</v>
      </c>
      <c r="G300" s="58">
        <f t="shared" si="98"/>
        <v>-168840.46</v>
      </c>
      <c r="H300" s="58">
        <f t="shared" si="98"/>
        <v>-87736.19</v>
      </c>
      <c r="I300" s="58">
        <f t="shared" si="99"/>
        <v>-256576.65</v>
      </c>
      <c r="J300" s="118" t="s">
        <v>584</v>
      </c>
    </row>
    <row r="301" spans="1:10" x14ac:dyDescent="0.3">
      <c r="A301" s="116" t="s">
        <v>286</v>
      </c>
      <c r="B301" s="58">
        <v>0</v>
      </c>
      <c r="C301" s="58">
        <v>199087.35999999999</v>
      </c>
      <c r="D301" s="58">
        <v>743947.89</v>
      </c>
      <c r="E301" s="58">
        <v>490396.78</v>
      </c>
      <c r="F301" s="58">
        <v>253551.11</v>
      </c>
      <c r="G301" s="58">
        <f t="shared" si="98"/>
        <v>490396.78</v>
      </c>
      <c r="H301" s="58">
        <f t="shared" si="98"/>
        <v>452638.47</v>
      </c>
      <c r="I301" s="58">
        <f t="shared" ref="I301" si="100">SUM(G301:H301)</f>
        <v>943035.25</v>
      </c>
      <c r="J301" s="118" t="s">
        <v>690</v>
      </c>
    </row>
    <row r="302" spans="1:10" x14ac:dyDescent="0.3">
      <c r="A302" s="116" t="s">
        <v>287</v>
      </c>
      <c r="B302" s="58">
        <v>0</v>
      </c>
      <c r="C302" s="58">
        <v>-35525.300000000003</v>
      </c>
      <c r="D302" s="58">
        <v>-25842440.969999999</v>
      </c>
      <c r="E302" s="58">
        <v>-17005704.039999999</v>
      </c>
      <c r="F302" s="58">
        <v>-8836736.9299999997</v>
      </c>
      <c r="G302" s="58">
        <f t="shared" si="98"/>
        <v>-17005704.039999999</v>
      </c>
      <c r="H302" s="58">
        <f t="shared" si="98"/>
        <v>-8872262.2300000004</v>
      </c>
      <c r="I302" s="58">
        <f t="shared" si="99"/>
        <v>-25877966.27</v>
      </c>
      <c r="J302" s="118" t="s">
        <v>585</v>
      </c>
    </row>
    <row r="303" spans="1:10" x14ac:dyDescent="0.3">
      <c r="A303" s="116" t="s">
        <v>288</v>
      </c>
      <c r="B303" s="58">
        <v>0</v>
      </c>
      <c r="C303" s="58">
        <v>0</v>
      </c>
      <c r="D303" s="58">
        <v>0</v>
      </c>
      <c r="E303" s="58">
        <v>0</v>
      </c>
      <c r="F303" s="58">
        <v>0</v>
      </c>
      <c r="G303" s="58">
        <f t="shared" si="98"/>
        <v>0</v>
      </c>
      <c r="H303" s="58">
        <f t="shared" si="98"/>
        <v>0</v>
      </c>
      <c r="I303" s="58">
        <f t="shared" si="99"/>
        <v>0</v>
      </c>
      <c r="J303" s="118"/>
    </row>
    <row r="304" spans="1:10" x14ac:dyDescent="0.3">
      <c r="A304" s="116" t="s">
        <v>289</v>
      </c>
      <c r="B304" s="58">
        <v>0</v>
      </c>
      <c r="C304" s="58">
        <v>0</v>
      </c>
      <c r="D304" s="58">
        <v>24176277.84</v>
      </c>
      <c r="E304" s="58">
        <v>15904761.630000001</v>
      </c>
      <c r="F304" s="58">
        <v>8271516.21</v>
      </c>
      <c r="G304" s="58">
        <f t="shared" si="98"/>
        <v>15904761.630000001</v>
      </c>
      <c r="H304" s="58">
        <f t="shared" si="98"/>
        <v>8271516.21</v>
      </c>
      <c r="I304" s="58">
        <f t="shared" si="99"/>
        <v>24176277.84</v>
      </c>
      <c r="J304" s="118" t="s">
        <v>586</v>
      </c>
    </row>
    <row r="305" spans="1:10" x14ac:dyDescent="0.3">
      <c r="A305" s="116" t="s">
        <v>290</v>
      </c>
      <c r="B305" s="58">
        <v>0</v>
      </c>
      <c r="C305" s="58">
        <v>0</v>
      </c>
      <c r="D305" s="58">
        <v>0</v>
      </c>
      <c r="E305" s="58">
        <v>0</v>
      </c>
      <c r="F305" s="58">
        <v>0</v>
      </c>
      <c r="G305" s="58">
        <f t="shared" si="98"/>
        <v>0</v>
      </c>
      <c r="H305" s="58">
        <f t="shared" si="98"/>
        <v>0</v>
      </c>
      <c r="I305" s="58">
        <f t="shared" si="99"/>
        <v>0</v>
      </c>
      <c r="J305" s="118" t="s">
        <v>587</v>
      </c>
    </row>
    <row r="306" spans="1:10" x14ac:dyDescent="0.3">
      <c r="A306" s="116" t="s">
        <v>291</v>
      </c>
      <c r="B306" s="58">
        <v>0</v>
      </c>
      <c r="C306" s="58">
        <v>0</v>
      </c>
      <c r="D306" s="58">
        <v>-540476.4</v>
      </c>
      <c r="E306" s="58">
        <v>-355478.83</v>
      </c>
      <c r="F306" s="58">
        <v>-184997.57</v>
      </c>
      <c r="G306" s="58">
        <f t="shared" si="98"/>
        <v>-355478.83</v>
      </c>
      <c r="H306" s="58">
        <f t="shared" si="98"/>
        <v>-184997.57</v>
      </c>
      <c r="I306" s="58">
        <f t="shared" si="99"/>
        <v>-540476.4</v>
      </c>
      <c r="J306" s="118" t="s">
        <v>588</v>
      </c>
    </row>
    <row r="307" spans="1:10" x14ac:dyDescent="0.3">
      <c r="A307" s="116" t="s">
        <v>292</v>
      </c>
      <c r="B307" s="58">
        <v>12111286.74</v>
      </c>
      <c r="C307" s="58">
        <v>11620303.24</v>
      </c>
      <c r="D307" s="58">
        <v>-15961873.76</v>
      </c>
      <c r="E307" s="58">
        <v>-10488404.529999999</v>
      </c>
      <c r="F307" s="58">
        <v>-5473469.2300000004</v>
      </c>
      <c r="G307" s="58">
        <f t="shared" si="98"/>
        <v>1622882.2100000009</v>
      </c>
      <c r="H307" s="58">
        <f t="shared" si="98"/>
        <v>6146834.0099999998</v>
      </c>
      <c r="I307" s="58">
        <f t="shared" ref="I307" si="101">SUM(G307:H307)</f>
        <v>7769716.2200000007</v>
      </c>
      <c r="J307" s="118" t="s">
        <v>589</v>
      </c>
    </row>
    <row r="308" spans="1:10" x14ac:dyDescent="0.3">
      <c r="A308" s="116" t="s">
        <v>293</v>
      </c>
      <c r="B308" s="58">
        <v>-30173706.41</v>
      </c>
      <c r="C308" s="58">
        <v>-3804834.01</v>
      </c>
      <c r="D308" s="58">
        <v>-1451659.53</v>
      </c>
      <c r="E308" s="58">
        <v>-954129.04</v>
      </c>
      <c r="F308" s="58">
        <v>-497530.49</v>
      </c>
      <c r="G308" s="58">
        <f t="shared" si="98"/>
        <v>-31127835.449999999</v>
      </c>
      <c r="H308" s="58">
        <f t="shared" si="98"/>
        <v>-4302364.5</v>
      </c>
      <c r="I308" s="58">
        <f t="shared" si="99"/>
        <v>-35430199.950000003</v>
      </c>
      <c r="J308" s="118" t="s">
        <v>590</v>
      </c>
    </row>
    <row r="309" spans="1:10" x14ac:dyDescent="0.3">
      <c r="A309" s="116" t="s">
        <v>294</v>
      </c>
      <c r="B309" s="58">
        <v>-99093.66</v>
      </c>
      <c r="C309" s="58">
        <v>-1300</v>
      </c>
      <c r="D309" s="58">
        <v>-41953.99</v>
      </c>
      <c r="E309" s="58">
        <v>-27551.01</v>
      </c>
      <c r="F309" s="58">
        <v>-14402.98</v>
      </c>
      <c r="G309" s="58">
        <f t="shared" si="98"/>
        <v>-126644.67</v>
      </c>
      <c r="H309" s="58">
        <f t="shared" si="98"/>
        <v>-15702.98</v>
      </c>
      <c r="I309" s="58">
        <f t="shared" si="99"/>
        <v>-142347.65</v>
      </c>
      <c r="J309" s="118" t="s">
        <v>591</v>
      </c>
    </row>
    <row r="310" spans="1:10" x14ac:dyDescent="0.3">
      <c r="A310" s="116" t="s">
        <v>295</v>
      </c>
      <c r="B310" s="58">
        <v>-235261.73</v>
      </c>
      <c r="C310" s="58">
        <v>0</v>
      </c>
      <c r="D310" s="58">
        <v>0</v>
      </c>
      <c r="E310" s="58">
        <v>0</v>
      </c>
      <c r="F310" s="58">
        <v>0</v>
      </c>
      <c r="G310" s="58">
        <f t="shared" si="98"/>
        <v>-235261.73</v>
      </c>
      <c r="H310" s="58">
        <f t="shared" si="98"/>
        <v>0</v>
      </c>
      <c r="I310" s="58">
        <f t="shared" si="99"/>
        <v>-235261.73</v>
      </c>
      <c r="J310" s="118" t="s">
        <v>645</v>
      </c>
    </row>
    <row r="311" spans="1:10" x14ac:dyDescent="0.3">
      <c r="A311" s="116" t="s">
        <v>296</v>
      </c>
      <c r="B311" s="58">
        <v>0</v>
      </c>
      <c r="C311" s="58">
        <v>0</v>
      </c>
      <c r="D311" s="58">
        <v>0</v>
      </c>
      <c r="E311" s="58">
        <v>0</v>
      </c>
      <c r="F311" s="58">
        <v>0</v>
      </c>
      <c r="G311" s="58">
        <f t="shared" si="98"/>
        <v>0</v>
      </c>
      <c r="H311" s="58">
        <f t="shared" si="98"/>
        <v>0</v>
      </c>
      <c r="I311" s="58">
        <f t="shared" si="99"/>
        <v>0</v>
      </c>
      <c r="J311" s="118" t="s">
        <v>646</v>
      </c>
    </row>
    <row r="312" spans="1:10" x14ac:dyDescent="0.3">
      <c r="A312" s="116" t="s">
        <v>297</v>
      </c>
      <c r="B312" s="58">
        <v>-1205028.76</v>
      </c>
      <c r="C312" s="58">
        <v>0</v>
      </c>
      <c r="D312" s="58">
        <v>0</v>
      </c>
      <c r="E312" s="58">
        <v>0</v>
      </c>
      <c r="F312" s="58">
        <v>0</v>
      </c>
      <c r="G312" s="58">
        <f t="shared" si="98"/>
        <v>-1205028.76</v>
      </c>
      <c r="H312" s="58">
        <f t="shared" si="98"/>
        <v>0</v>
      </c>
      <c r="I312" s="58">
        <f t="shared" si="99"/>
        <v>-1205028.76</v>
      </c>
      <c r="J312" s="118" t="s">
        <v>592</v>
      </c>
    </row>
    <row r="313" spans="1:10" x14ac:dyDescent="0.3">
      <c r="A313" s="116" t="s">
        <v>298</v>
      </c>
      <c r="B313" s="58">
        <v>0</v>
      </c>
      <c r="C313" s="58">
        <v>0</v>
      </c>
      <c r="D313" s="58">
        <v>0</v>
      </c>
      <c r="E313" s="58">
        <v>0</v>
      </c>
      <c r="F313" s="58">
        <v>0</v>
      </c>
      <c r="G313" s="58">
        <f t="shared" si="98"/>
        <v>0</v>
      </c>
      <c r="H313" s="58">
        <f t="shared" si="98"/>
        <v>0</v>
      </c>
      <c r="I313" s="58">
        <f t="shared" si="99"/>
        <v>0</v>
      </c>
      <c r="J313" s="118"/>
    </row>
    <row r="314" spans="1:10" x14ac:dyDescent="0.3">
      <c r="A314" s="116" t="s">
        <v>299</v>
      </c>
      <c r="B314" s="58">
        <v>0</v>
      </c>
      <c r="C314" s="58">
        <v>0</v>
      </c>
      <c r="D314" s="58">
        <v>0</v>
      </c>
      <c r="E314" s="58">
        <v>0</v>
      </c>
      <c r="F314" s="58">
        <v>0</v>
      </c>
      <c r="G314" s="58">
        <f t="shared" si="98"/>
        <v>0</v>
      </c>
      <c r="H314" s="58">
        <f t="shared" si="98"/>
        <v>0</v>
      </c>
      <c r="I314" s="58">
        <f t="shared" si="99"/>
        <v>0</v>
      </c>
      <c r="J314" s="118" t="s">
        <v>647</v>
      </c>
    </row>
    <row r="315" spans="1:10" x14ac:dyDescent="0.3">
      <c r="A315" s="116" t="s">
        <v>300</v>
      </c>
      <c r="B315" s="58">
        <v>9850</v>
      </c>
      <c r="C315" s="58">
        <v>0</v>
      </c>
      <c r="D315" s="58">
        <v>24600</v>
      </c>
      <c r="E315" s="58">
        <v>16181.96</v>
      </c>
      <c r="F315" s="58">
        <v>8418.0400000000009</v>
      </c>
      <c r="G315" s="58">
        <f t="shared" si="98"/>
        <v>26031.96</v>
      </c>
      <c r="H315" s="58">
        <f t="shared" si="98"/>
        <v>8418.0400000000009</v>
      </c>
      <c r="I315" s="58">
        <f t="shared" si="99"/>
        <v>34450</v>
      </c>
      <c r="J315" s="118" t="s">
        <v>593</v>
      </c>
    </row>
    <row r="316" spans="1:10" x14ac:dyDescent="0.3">
      <c r="A316" s="116" t="s">
        <v>301</v>
      </c>
      <c r="B316" s="58">
        <v>0</v>
      </c>
      <c r="C316" s="58">
        <v>0</v>
      </c>
      <c r="D316" s="58">
        <v>-4033876.14</v>
      </c>
      <c r="E316" s="58">
        <v>-2649762.73</v>
      </c>
      <c r="F316" s="58">
        <v>-1384113.41</v>
      </c>
      <c r="G316" s="58">
        <f t="shared" si="98"/>
        <v>-2649762.73</v>
      </c>
      <c r="H316" s="58">
        <f t="shared" si="98"/>
        <v>-1384113.41</v>
      </c>
      <c r="I316" s="58">
        <f t="shared" si="99"/>
        <v>-4033876.1399999997</v>
      </c>
      <c r="J316" s="118" t="s">
        <v>594</v>
      </c>
    </row>
    <row r="317" spans="1:10" x14ac:dyDescent="0.3">
      <c r="A317" s="116" t="s">
        <v>302</v>
      </c>
      <c r="B317" s="58">
        <v>73738</v>
      </c>
      <c r="C317" s="58">
        <v>146034</v>
      </c>
      <c r="D317" s="58">
        <v>59997.13</v>
      </c>
      <c r="E317" s="58">
        <v>39474.11</v>
      </c>
      <c r="F317" s="58">
        <v>20523.02</v>
      </c>
      <c r="G317" s="58">
        <f t="shared" si="98"/>
        <v>113212.11</v>
      </c>
      <c r="H317" s="58">
        <f t="shared" si="98"/>
        <v>166557.01999999999</v>
      </c>
      <c r="I317" s="58">
        <f t="shared" si="99"/>
        <v>279769.13</v>
      </c>
      <c r="J317" s="118" t="s">
        <v>595</v>
      </c>
    </row>
    <row r="318" spans="1:10" x14ac:dyDescent="0.3">
      <c r="A318" s="116" t="s">
        <v>303</v>
      </c>
      <c r="B318" s="58">
        <v>11104.74</v>
      </c>
      <c r="C318" s="58">
        <v>5963.19</v>
      </c>
      <c r="D318" s="58">
        <v>9204567.4199999999</v>
      </c>
      <c r="E318" s="58">
        <v>6053010.7000000002</v>
      </c>
      <c r="F318" s="58">
        <v>3151556.72</v>
      </c>
      <c r="G318" s="58">
        <f t="shared" si="98"/>
        <v>6064115.4400000004</v>
      </c>
      <c r="H318" s="58">
        <f t="shared" si="98"/>
        <v>3157519.91</v>
      </c>
      <c r="I318" s="58">
        <f t="shared" si="99"/>
        <v>9221635.3500000015</v>
      </c>
      <c r="J318" s="118" t="s">
        <v>596</v>
      </c>
    </row>
    <row r="319" spans="1:10" x14ac:dyDescent="0.3">
      <c r="A319" s="116" t="s">
        <v>304</v>
      </c>
      <c r="B319" s="127">
        <v>305681.24</v>
      </c>
      <c r="C319" s="127">
        <v>0</v>
      </c>
      <c r="D319" s="127">
        <v>11789003.84</v>
      </c>
      <c r="E319" s="127">
        <v>7763495.79</v>
      </c>
      <c r="F319" s="127">
        <v>4025508.05</v>
      </c>
      <c r="G319" s="127">
        <f t="shared" si="98"/>
        <v>8069177.0300000003</v>
      </c>
      <c r="H319" s="127">
        <f t="shared" si="98"/>
        <v>4025508.05</v>
      </c>
      <c r="I319" s="127">
        <f t="shared" si="99"/>
        <v>12094685.08</v>
      </c>
      <c r="J319" s="118" t="s">
        <v>597</v>
      </c>
    </row>
    <row r="320" spans="1:10" x14ac:dyDescent="0.3">
      <c r="A320" s="116" t="s">
        <v>305</v>
      </c>
      <c r="B320" s="58">
        <f>SUM(B296:B319)</f>
        <v>-18675149.700000007</v>
      </c>
      <c r="C320" s="58">
        <f t="shared" ref="C320:I320" si="102">SUM(C296:C319)</f>
        <v>8129728.4800000014</v>
      </c>
      <c r="D320" s="58">
        <f t="shared" si="102"/>
        <v>-44165799.969999984</v>
      </c>
      <c r="E320" s="58">
        <f t="shared" si="102"/>
        <v>-28916895.379999988</v>
      </c>
      <c r="F320" s="58">
        <f t="shared" si="102"/>
        <v>-15248904.590000004</v>
      </c>
      <c r="G320" s="58">
        <f t="shared" si="102"/>
        <v>-47592045.079999983</v>
      </c>
      <c r="H320" s="58">
        <f t="shared" si="102"/>
        <v>-7119176.1100000022</v>
      </c>
      <c r="I320" s="58">
        <f t="shared" si="102"/>
        <v>-54711221.19000002</v>
      </c>
      <c r="J320" s="143" t="s">
        <v>580</v>
      </c>
    </row>
    <row r="321" spans="1:10" x14ac:dyDescent="0.3">
      <c r="A321" s="57" t="s">
        <v>306</v>
      </c>
      <c r="B321" s="58"/>
      <c r="C321" s="58"/>
      <c r="D321" s="58"/>
      <c r="E321" s="58"/>
      <c r="F321" s="58"/>
      <c r="G321" s="58"/>
      <c r="H321" s="58"/>
      <c r="I321" s="58"/>
      <c r="J321" s="119"/>
    </row>
    <row r="322" spans="1:10" x14ac:dyDescent="0.3">
      <c r="A322" s="116" t="s">
        <v>307</v>
      </c>
      <c r="B322" s="58">
        <v>0</v>
      </c>
      <c r="C322" s="58">
        <v>0</v>
      </c>
      <c r="D322" s="58">
        <v>248254267.33000001</v>
      </c>
      <c r="E322" s="58">
        <v>163195914.59999999</v>
      </c>
      <c r="F322" s="58">
        <v>85058352.730000004</v>
      </c>
      <c r="G322" s="58">
        <f t="shared" ref="G322:H330" si="103">B322+E322</f>
        <v>163195914.59999999</v>
      </c>
      <c r="H322" s="58">
        <f t="shared" si="103"/>
        <v>85058352.730000004</v>
      </c>
      <c r="I322" s="58">
        <f t="shared" ref="I322:I330" si="104">SUM(G322:H322)</f>
        <v>248254267.32999998</v>
      </c>
      <c r="J322" s="118" t="s">
        <v>599</v>
      </c>
    </row>
    <row r="323" spans="1:10" x14ac:dyDescent="0.3">
      <c r="A323" s="116" t="s">
        <v>308</v>
      </c>
      <c r="B323" s="58">
        <v>0</v>
      </c>
      <c r="C323" s="58">
        <v>0</v>
      </c>
      <c r="D323" s="58">
        <v>0</v>
      </c>
      <c r="E323" s="58">
        <v>0</v>
      </c>
      <c r="F323" s="58">
        <v>0</v>
      </c>
      <c r="G323" s="58">
        <f t="shared" si="103"/>
        <v>0</v>
      </c>
      <c r="H323" s="58">
        <f t="shared" si="103"/>
        <v>0</v>
      </c>
      <c r="I323" s="58">
        <f t="shared" si="104"/>
        <v>0</v>
      </c>
      <c r="J323" s="119"/>
    </row>
    <row r="324" spans="1:10" x14ac:dyDescent="0.3">
      <c r="A324" s="116" t="s">
        <v>309</v>
      </c>
      <c r="B324" s="58">
        <v>0</v>
      </c>
      <c r="C324" s="58">
        <v>0</v>
      </c>
      <c r="D324" s="58">
        <v>2623755.02</v>
      </c>
      <c r="E324" s="58">
        <v>1724847</v>
      </c>
      <c r="F324" s="58">
        <v>898908.02</v>
      </c>
      <c r="G324" s="58">
        <f t="shared" si="103"/>
        <v>1724847</v>
      </c>
      <c r="H324" s="58">
        <f t="shared" si="103"/>
        <v>898908.02</v>
      </c>
      <c r="I324" s="58">
        <f t="shared" si="104"/>
        <v>2623755.02</v>
      </c>
      <c r="J324" s="118" t="s">
        <v>600</v>
      </c>
    </row>
    <row r="325" spans="1:10" x14ac:dyDescent="0.3">
      <c r="A325" s="116" t="s">
        <v>310</v>
      </c>
      <c r="B325" s="58">
        <v>505.22</v>
      </c>
      <c r="C325" s="58">
        <v>296.72000000000003</v>
      </c>
      <c r="D325" s="58">
        <v>2110389.79</v>
      </c>
      <c r="E325" s="58">
        <v>1387375.57</v>
      </c>
      <c r="F325" s="58">
        <v>723014.22</v>
      </c>
      <c r="G325" s="58">
        <f t="shared" si="103"/>
        <v>1387880.79</v>
      </c>
      <c r="H325" s="58">
        <f t="shared" si="103"/>
        <v>723310.94</v>
      </c>
      <c r="I325" s="58">
        <f t="shared" si="104"/>
        <v>2111191.73</v>
      </c>
      <c r="J325" s="118" t="s">
        <v>601</v>
      </c>
    </row>
    <row r="326" spans="1:10" x14ac:dyDescent="0.3">
      <c r="A326" s="116" t="s">
        <v>311</v>
      </c>
      <c r="B326" s="58">
        <v>0</v>
      </c>
      <c r="C326" s="58">
        <v>0</v>
      </c>
      <c r="D326" s="58">
        <v>0</v>
      </c>
      <c r="E326" s="58">
        <v>0</v>
      </c>
      <c r="F326" s="58">
        <v>0</v>
      </c>
      <c r="G326" s="58">
        <f t="shared" si="103"/>
        <v>0</v>
      </c>
      <c r="H326" s="58">
        <f t="shared" si="103"/>
        <v>0</v>
      </c>
      <c r="I326" s="58">
        <f t="shared" si="104"/>
        <v>0</v>
      </c>
      <c r="J326" s="118" t="s">
        <v>648</v>
      </c>
    </row>
    <row r="327" spans="1:10" x14ac:dyDescent="0.3">
      <c r="A327" s="116" t="s">
        <v>312</v>
      </c>
      <c r="B327" s="58">
        <v>0</v>
      </c>
      <c r="C327" s="58">
        <v>0</v>
      </c>
      <c r="D327" s="58">
        <v>0</v>
      </c>
      <c r="E327" s="58">
        <v>0</v>
      </c>
      <c r="F327" s="58">
        <v>0</v>
      </c>
      <c r="G327" s="58">
        <f t="shared" si="103"/>
        <v>0</v>
      </c>
      <c r="H327" s="58">
        <f t="shared" si="103"/>
        <v>0</v>
      </c>
      <c r="I327" s="58">
        <f t="shared" si="104"/>
        <v>0</v>
      </c>
      <c r="J327" s="118" t="s">
        <v>649</v>
      </c>
    </row>
    <row r="328" spans="1:10" x14ac:dyDescent="0.3">
      <c r="A328" s="116" t="s">
        <v>313</v>
      </c>
      <c r="B328" s="58">
        <v>0</v>
      </c>
      <c r="C328" s="58">
        <v>0</v>
      </c>
      <c r="D328" s="58">
        <v>0</v>
      </c>
      <c r="E328" s="58">
        <v>0</v>
      </c>
      <c r="F328" s="58">
        <v>0</v>
      </c>
      <c r="G328" s="58">
        <f t="shared" si="103"/>
        <v>0</v>
      </c>
      <c r="H328" s="58">
        <f t="shared" si="103"/>
        <v>0</v>
      </c>
      <c r="I328" s="58">
        <f t="shared" si="104"/>
        <v>0</v>
      </c>
      <c r="J328" s="118" t="s">
        <v>650</v>
      </c>
    </row>
    <row r="329" spans="1:10" x14ac:dyDescent="0.3">
      <c r="A329" s="116" t="s">
        <v>314</v>
      </c>
      <c r="B329" s="58">
        <v>6344451.6799999997</v>
      </c>
      <c r="C329" s="58">
        <v>6790701.3099999996</v>
      </c>
      <c r="D329" s="58">
        <v>6811906.2699999996</v>
      </c>
      <c r="E329" s="58">
        <v>4480132.03</v>
      </c>
      <c r="F329" s="58">
        <v>2331774.2400000002</v>
      </c>
      <c r="G329" s="58">
        <f t="shared" si="103"/>
        <v>10824583.710000001</v>
      </c>
      <c r="H329" s="58">
        <f t="shared" si="103"/>
        <v>9122475.5500000007</v>
      </c>
      <c r="I329" s="58">
        <f t="shared" si="104"/>
        <v>19947059.260000002</v>
      </c>
      <c r="J329" s="118" t="s">
        <v>602</v>
      </c>
    </row>
    <row r="330" spans="1:10" x14ac:dyDescent="0.3">
      <c r="A330" s="116" t="s">
        <v>315</v>
      </c>
      <c r="B330" s="127">
        <v>-20418150.5</v>
      </c>
      <c r="C330" s="127">
        <v>-2166551.2000000002</v>
      </c>
      <c r="D330" s="127">
        <v>-906516.08</v>
      </c>
      <c r="E330" s="127">
        <v>-595965.1</v>
      </c>
      <c r="F330" s="127">
        <v>-310550.98</v>
      </c>
      <c r="G330" s="127">
        <f t="shared" si="103"/>
        <v>-21014115.600000001</v>
      </c>
      <c r="H330" s="127">
        <f t="shared" si="103"/>
        <v>-2477102.1800000002</v>
      </c>
      <c r="I330" s="127">
        <f t="shared" si="104"/>
        <v>-23491217.780000001</v>
      </c>
      <c r="J330" s="118" t="s">
        <v>603</v>
      </c>
    </row>
    <row r="331" spans="1:10" x14ac:dyDescent="0.3">
      <c r="A331" s="116" t="s">
        <v>316</v>
      </c>
      <c r="B331" s="58">
        <f>SUM(B322:B330)</f>
        <v>-14073193.600000001</v>
      </c>
      <c r="C331" s="58">
        <f t="shared" ref="C331:I331" si="105">SUM(C322:C330)</f>
        <v>4624446.8299999991</v>
      </c>
      <c r="D331" s="58">
        <f t="shared" si="105"/>
        <v>258893802.33000001</v>
      </c>
      <c r="E331" s="58">
        <f t="shared" si="105"/>
        <v>170192304.09999999</v>
      </c>
      <c r="F331" s="58">
        <f t="shared" si="105"/>
        <v>88701498.229999989</v>
      </c>
      <c r="G331" s="58">
        <f t="shared" si="105"/>
        <v>156119110.5</v>
      </c>
      <c r="H331" s="58">
        <f t="shared" si="105"/>
        <v>93325945.059999987</v>
      </c>
      <c r="I331" s="58">
        <f t="shared" si="105"/>
        <v>249445055.55999997</v>
      </c>
      <c r="J331" s="153" t="s">
        <v>598</v>
      </c>
    </row>
    <row r="332" spans="1:10" x14ac:dyDescent="0.3">
      <c r="A332" s="57" t="s">
        <v>317</v>
      </c>
      <c r="B332" s="58"/>
      <c r="C332" s="58"/>
      <c r="D332" s="58"/>
      <c r="E332" s="58"/>
      <c r="F332" s="58"/>
      <c r="G332" s="58"/>
      <c r="H332" s="58"/>
      <c r="I332" s="58"/>
    </row>
    <row r="333" spans="1:10" x14ac:dyDescent="0.3">
      <c r="A333" s="116" t="s">
        <v>318</v>
      </c>
      <c r="B333" s="58">
        <v>0</v>
      </c>
      <c r="C333" s="58">
        <v>0</v>
      </c>
      <c r="D333" s="58">
        <v>0</v>
      </c>
      <c r="E333" s="58">
        <v>0</v>
      </c>
      <c r="F333" s="58">
        <v>0</v>
      </c>
      <c r="G333" s="58">
        <f t="shared" ref="G333:H334" si="106">B333+E333</f>
        <v>0</v>
      </c>
      <c r="H333" s="58">
        <f t="shared" si="106"/>
        <v>0</v>
      </c>
      <c r="I333" s="58">
        <f t="shared" ref="I333:I334" si="107">SUM(G333:H333)</f>
        <v>0</v>
      </c>
      <c r="J333" s="113"/>
    </row>
    <row r="334" spans="1:10" x14ac:dyDescent="0.3">
      <c r="A334" s="116" t="s">
        <v>319</v>
      </c>
      <c r="B334" s="127">
        <v>0</v>
      </c>
      <c r="C334" s="127">
        <v>0</v>
      </c>
      <c r="D334" s="127">
        <v>0</v>
      </c>
      <c r="E334" s="127">
        <v>0</v>
      </c>
      <c r="F334" s="127">
        <v>0</v>
      </c>
      <c r="G334" s="127">
        <f t="shared" si="106"/>
        <v>0</v>
      </c>
      <c r="H334" s="127">
        <f t="shared" si="106"/>
        <v>0</v>
      </c>
      <c r="I334" s="127">
        <f t="shared" si="107"/>
        <v>0</v>
      </c>
      <c r="J334" s="118" t="s">
        <v>651</v>
      </c>
    </row>
    <row r="335" spans="1:10" x14ac:dyDescent="0.3">
      <c r="A335" s="116" t="s">
        <v>320</v>
      </c>
      <c r="B335" s="58">
        <f>SUM(B333:B334)</f>
        <v>0</v>
      </c>
      <c r="C335" s="58">
        <f t="shared" ref="C335:I335" si="108">SUM(C333:C334)</f>
        <v>0</v>
      </c>
      <c r="D335" s="58">
        <f t="shared" si="108"/>
        <v>0</v>
      </c>
      <c r="E335" s="58">
        <f t="shared" si="108"/>
        <v>0</v>
      </c>
      <c r="F335" s="58">
        <f t="shared" si="108"/>
        <v>0</v>
      </c>
      <c r="G335" s="58">
        <f t="shared" si="108"/>
        <v>0</v>
      </c>
      <c r="H335" s="58">
        <f t="shared" si="108"/>
        <v>0</v>
      </c>
      <c r="I335" s="58">
        <f t="shared" si="108"/>
        <v>0</v>
      </c>
      <c r="J335" s="119"/>
    </row>
    <row r="336" spans="1:10" x14ac:dyDescent="0.3">
      <c r="A336" s="138"/>
      <c r="B336" s="58">
        <v>0</v>
      </c>
      <c r="C336" s="58">
        <v>0</v>
      </c>
      <c r="D336" s="58">
        <v>0</v>
      </c>
      <c r="E336" s="58">
        <v>0</v>
      </c>
      <c r="F336" s="58">
        <v>0</v>
      </c>
      <c r="G336" s="58">
        <v>0</v>
      </c>
      <c r="H336" s="58">
        <v>0</v>
      </c>
      <c r="I336" s="58">
        <v>0</v>
      </c>
      <c r="J336" s="116"/>
    </row>
    <row r="337" spans="1:10" x14ac:dyDescent="0.3">
      <c r="A337" s="115" t="s">
        <v>1</v>
      </c>
      <c r="B337" s="58">
        <f>B294+B320+B331+B335</f>
        <v>-32756017.070000011</v>
      </c>
      <c r="C337" s="58">
        <f t="shared" ref="C337:I337" si="109">C294+C320+C331+C335</f>
        <v>12754175.310000001</v>
      </c>
      <c r="D337" s="58">
        <f t="shared" si="109"/>
        <v>214728002.36000001</v>
      </c>
      <c r="E337" s="58">
        <f t="shared" si="109"/>
        <v>141275408.72</v>
      </c>
      <c r="F337" s="58">
        <f t="shared" si="109"/>
        <v>73452593.639999986</v>
      </c>
      <c r="G337" s="58">
        <f t="shared" si="109"/>
        <v>108519391.65000001</v>
      </c>
      <c r="H337" s="58">
        <f t="shared" si="109"/>
        <v>86206768.949999988</v>
      </c>
      <c r="I337" s="58">
        <f t="shared" si="109"/>
        <v>194726160.59999996</v>
      </c>
      <c r="J337" s="154" t="s">
        <v>579</v>
      </c>
    </row>
    <row r="338" spans="1:10" x14ac:dyDescent="0.3">
      <c r="A338" s="138"/>
      <c r="B338" s="127"/>
      <c r="C338" s="127"/>
      <c r="D338" s="127"/>
      <c r="E338" s="127"/>
      <c r="F338" s="127"/>
      <c r="G338" s="127"/>
      <c r="H338" s="127"/>
      <c r="I338" s="127"/>
      <c r="J338" s="116"/>
    </row>
    <row r="339" spans="1:10" ht="15" thickBot="1" x14ac:dyDescent="0.35">
      <c r="A339" s="115" t="s">
        <v>0</v>
      </c>
      <c r="B339" s="155">
        <f>B288-B337</f>
        <v>561468058.60000086</v>
      </c>
      <c r="C339" s="155">
        <f t="shared" ref="C339:I339" si="110">C288-C337</f>
        <v>272439118.70999998</v>
      </c>
      <c r="D339" s="155">
        <f t="shared" si="110"/>
        <v>-514506605.84000009</v>
      </c>
      <c r="E339" s="155">
        <f t="shared" si="110"/>
        <v>-334625170.06999999</v>
      </c>
      <c r="F339" s="155">
        <f t="shared" si="110"/>
        <v>-179881435.76999998</v>
      </c>
      <c r="G339" s="155">
        <f t="shared" si="110"/>
        <v>226842888.53000066</v>
      </c>
      <c r="H339" s="155">
        <f t="shared" si="110"/>
        <v>92557682.939999908</v>
      </c>
      <c r="I339" s="155">
        <f t="shared" si="110"/>
        <v>319400571.47000146</v>
      </c>
      <c r="J339" s="156" t="s">
        <v>385</v>
      </c>
    </row>
    <row r="340" spans="1:10" ht="15" thickTop="1" x14ac:dyDescent="0.3">
      <c r="I340" s="157">
        <f>'Unallocated Summary'!F48-I339</f>
        <v>-7.7486038208007813E-7</v>
      </c>
      <c r="J340" s="116"/>
    </row>
    <row r="341" spans="1:10" x14ac:dyDescent="0.3">
      <c r="A341" s="144">
        <v>0</v>
      </c>
      <c r="B341" s="144">
        <v>0</v>
      </c>
      <c r="C341" s="144">
        <v>0</v>
      </c>
      <c r="D341" s="144">
        <v>0</v>
      </c>
      <c r="E341" s="144">
        <v>0</v>
      </c>
      <c r="F341" s="144">
        <v>0</v>
      </c>
      <c r="G341" s="144">
        <v>0</v>
      </c>
      <c r="H341" s="144">
        <v>0</v>
      </c>
      <c r="I341" s="144"/>
      <c r="J341" s="116"/>
    </row>
    <row r="342" spans="1:10" x14ac:dyDescent="0.3">
      <c r="B342" s="144"/>
      <c r="C342" s="144"/>
      <c r="D342" s="144"/>
      <c r="E342" s="144"/>
      <c r="F342" s="144"/>
      <c r="G342" s="144"/>
      <c r="H342" s="144"/>
      <c r="I342" s="144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4077ED34EBB0947BCA55086DF04947E" ma:contentTypeVersion="24" ma:contentTypeDescription="" ma:contentTypeScope="" ma:versionID="6a2bce0aa71b53c545370b03eb74b2b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2023-11-14T08:00:00+00:00</OpenedDate>
    <SignificantOrder xmlns="dc463f71-b30c-4ab2-9473-d307f9d35888">false</SignificantOrder>
    <Date1 xmlns="dc463f71-b30c-4ab2-9473-d307f9d35888">2023-11-14T08:00:00+00:00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230931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A72BB8A-6690-4B4E-8EB7-D0E66F6EF4C7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2DF4E478-0531-4629-8850-C6586813C56C}"/>
</file>

<file path=customXml/itemProps3.xml><?xml version="1.0" encoding="utf-8"?>
<ds:datastoreItem xmlns:ds="http://schemas.openxmlformats.org/officeDocument/2006/customXml" ds:itemID="{4BF180E6-65FB-4AF6-BC4B-19D20895A816}"/>
</file>

<file path=customXml/itemProps4.xml><?xml version="1.0" encoding="utf-8"?>
<ds:datastoreItem xmlns:ds="http://schemas.openxmlformats.org/officeDocument/2006/customXml" ds:itemID="{E3604F1D-E8D6-4986-B676-DF0736087776}"/>
</file>

<file path=customXml/itemProps5.xml><?xml version="1.0" encoding="utf-8"?>
<ds:datastoreItem xmlns:ds="http://schemas.openxmlformats.org/officeDocument/2006/customXml" ds:itemID="{2F943548-F48E-46F3-B426-9E1A27CDBD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Pham, Linh</cp:lastModifiedBy>
  <cp:lastPrinted>2019-07-09T16:05:24Z</cp:lastPrinted>
  <dcterms:created xsi:type="dcterms:W3CDTF">2017-10-30T16:51:04Z</dcterms:created>
  <dcterms:modified xsi:type="dcterms:W3CDTF">2023-11-13T15:59:15Z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0x0101006E56B4D1795A2E4DB2F0B01679ED314A00D4077ED34EBB0947BCA55086DF04947E</vt:lpwstr>
  </property>
  <property fmtid="{D5CDD505-2E9C-101B-9397-08002B2CF9AE}" pid="5" name="_docset_NoMedatataSyncRequired">
    <vt:lpwstr>False</vt:lpwstr>
  </property>
</Properties>
</file>