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0" yWindow="0" windowWidth="41280" windowHeight="12936"/>
  </bookViews>
  <sheets>
    <sheet name="10-2022 SOG" sheetId="3" r:id="rId1"/>
    <sheet name="11-2022 SOG" sheetId="2" r:id="rId2"/>
    <sheet name="12-2022 SOG" sheetId="1" r:id="rId3"/>
    <sheet name="12ME 12-2022 SOG" sheetId="4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'10-2022 SOG'!$A$1:$O$73</definedName>
    <definedName name="_xlnm.Print_Area" localSheetId="1">'11-2022 SOG'!$A$1:$O$73</definedName>
    <definedName name="_xlnm.Print_Area" localSheetId="2">'12-2022 SOG'!$A$1:$O$73</definedName>
    <definedName name="_xlnm.Print_Area" localSheetId="3">'12ME 12-2022 SOG'!$A$1:$Q$74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 localSheetId="3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4" l="1"/>
  <c r="Q28" i="4" s="1"/>
  <c r="E70" i="4"/>
  <c r="I70" i="4" s="1"/>
  <c r="K70" i="4" s="1"/>
  <c r="I68" i="4"/>
  <c r="K68" i="4" s="1"/>
  <c r="I67" i="4"/>
  <c r="K67" i="4" s="1"/>
  <c r="G64" i="4"/>
  <c r="G72" i="4" s="1"/>
  <c r="I62" i="4"/>
  <c r="G62" i="4"/>
  <c r="E62" i="4"/>
  <c r="K60" i="4"/>
  <c r="I60" i="4"/>
  <c r="I59" i="4"/>
  <c r="K59" i="4" s="1"/>
  <c r="G56" i="4"/>
  <c r="E56" i="4"/>
  <c r="I56" i="4" s="1"/>
  <c r="K54" i="4"/>
  <c r="I54" i="4"/>
  <c r="I53" i="4"/>
  <c r="K53" i="4" s="1"/>
  <c r="I52" i="4"/>
  <c r="K52" i="4" s="1"/>
  <c r="I33" i="4"/>
  <c r="K33" i="4" s="1"/>
  <c r="I32" i="4"/>
  <c r="K32" i="4" s="1"/>
  <c r="I28" i="4"/>
  <c r="G28" i="4"/>
  <c r="O28" i="4"/>
  <c r="E28" i="4"/>
  <c r="Q26" i="4"/>
  <c r="O26" i="4"/>
  <c r="M26" i="4"/>
  <c r="I26" i="4"/>
  <c r="K26" i="4" s="1"/>
  <c r="Q25" i="4"/>
  <c r="O25" i="4"/>
  <c r="M25" i="4"/>
  <c r="I25" i="4"/>
  <c r="K25" i="4" s="1"/>
  <c r="E22" i="4"/>
  <c r="M20" i="4"/>
  <c r="I20" i="4"/>
  <c r="G20" i="4"/>
  <c r="Q20" i="4" s="1"/>
  <c r="O20" i="4"/>
  <c r="E20" i="4"/>
  <c r="Q18" i="4"/>
  <c r="O18" i="4"/>
  <c r="M18" i="4"/>
  <c r="I18" i="4"/>
  <c r="K18" i="4" s="1"/>
  <c r="Q17" i="4"/>
  <c r="O17" i="4"/>
  <c r="M17" i="4"/>
  <c r="I17" i="4"/>
  <c r="K17" i="4" s="1"/>
  <c r="Q14" i="4"/>
  <c r="O14" i="4"/>
  <c r="M14" i="4"/>
  <c r="I14" i="4"/>
  <c r="G14" i="4"/>
  <c r="E14" i="4"/>
  <c r="Q12" i="4"/>
  <c r="O12" i="4"/>
  <c r="M12" i="4"/>
  <c r="I12" i="4"/>
  <c r="K12" i="4" s="1"/>
  <c r="Q11" i="4"/>
  <c r="O11" i="4"/>
  <c r="M11" i="4"/>
  <c r="I11" i="4"/>
  <c r="K11" i="4" s="1"/>
  <c r="Q10" i="4"/>
  <c r="O10" i="4"/>
  <c r="M10" i="4"/>
  <c r="I10" i="4"/>
  <c r="K10" i="4" s="1"/>
  <c r="M28" i="4" l="1"/>
  <c r="K62" i="4"/>
  <c r="K56" i="4"/>
  <c r="K14" i="4"/>
  <c r="K20" i="4"/>
  <c r="K28" i="4"/>
  <c r="I22" i="4"/>
  <c r="O22" i="4"/>
  <c r="E30" i="4"/>
  <c r="G22" i="4"/>
  <c r="E64" i="4"/>
  <c r="E35" i="4" l="1"/>
  <c r="K22" i="4"/>
  <c r="G30" i="4"/>
  <c r="Q22" i="4"/>
  <c r="O30" i="4"/>
  <c r="M22" i="4"/>
  <c r="I64" i="4"/>
  <c r="K64" i="4" s="1"/>
  <c r="E72" i="4"/>
  <c r="I72" i="4" l="1"/>
  <c r="K72" i="4" s="1"/>
  <c r="M30" i="4"/>
  <c r="G35" i="4"/>
  <c r="I35" i="4" s="1"/>
  <c r="Q30" i="4"/>
  <c r="I30" i="4"/>
  <c r="K30" i="4" s="1"/>
  <c r="K35" i="4" l="1"/>
  <c r="G8" i="3" l="1"/>
  <c r="O8" i="3" s="1"/>
  <c r="I10" i="3"/>
  <c r="M11" i="3"/>
  <c r="O11" i="3"/>
  <c r="I12" i="3"/>
  <c r="K12" i="3" s="1"/>
  <c r="M12" i="3"/>
  <c r="G14" i="3"/>
  <c r="I17" i="3"/>
  <c r="K17" i="3" s="1"/>
  <c r="I18" i="3"/>
  <c r="K18" i="3" s="1"/>
  <c r="M18" i="3"/>
  <c r="O18" i="3"/>
  <c r="G20" i="3"/>
  <c r="E28" i="3"/>
  <c r="M26" i="3"/>
  <c r="O26" i="3"/>
  <c r="G28" i="3"/>
  <c r="I32" i="3"/>
  <c r="K32" i="3" s="1"/>
  <c r="I33" i="3"/>
  <c r="I51" i="3"/>
  <c r="K51" i="3" s="1"/>
  <c r="I52" i="3"/>
  <c r="K52" i="3" s="1"/>
  <c r="I53" i="3"/>
  <c r="G55" i="3"/>
  <c r="M17" i="3"/>
  <c r="I58" i="3"/>
  <c r="K58" i="3" s="1"/>
  <c r="I59" i="3"/>
  <c r="K59" i="3" s="1"/>
  <c r="E61" i="3"/>
  <c r="I66" i="3"/>
  <c r="K66" i="3" s="1"/>
  <c r="I67" i="3"/>
  <c r="K67" i="3" s="1"/>
  <c r="G69" i="3"/>
  <c r="G22" i="3" l="1"/>
  <c r="G30" i="3" s="1"/>
  <c r="G35" i="3" s="1"/>
  <c r="K10" i="3"/>
  <c r="O14" i="3"/>
  <c r="I28" i="3"/>
  <c r="K28" i="3" s="1"/>
  <c r="O25" i="3"/>
  <c r="O17" i="3"/>
  <c r="O10" i="3"/>
  <c r="M25" i="3"/>
  <c r="I11" i="3"/>
  <c r="K11" i="3" s="1"/>
  <c r="M10" i="3"/>
  <c r="E69" i="3"/>
  <c r="G61" i="3"/>
  <c r="I26" i="3"/>
  <c r="K26" i="3" s="1"/>
  <c r="E55" i="3"/>
  <c r="E14" i="3"/>
  <c r="M8" i="3"/>
  <c r="K33" i="3"/>
  <c r="O28" i="3"/>
  <c r="I25" i="3"/>
  <c r="K25" i="3" s="1"/>
  <c r="O12" i="3"/>
  <c r="K53" i="3"/>
  <c r="E20" i="3"/>
  <c r="M20" i="3" s="1"/>
  <c r="I20" i="3" l="1"/>
  <c r="K20" i="3" s="1"/>
  <c r="O20" i="3"/>
  <c r="M28" i="3"/>
  <c r="I69" i="3"/>
  <c r="K69" i="3" s="1"/>
  <c r="I61" i="3"/>
  <c r="K61" i="3" s="1"/>
  <c r="E63" i="3"/>
  <c r="I55" i="3"/>
  <c r="K55" i="3" s="1"/>
  <c r="M14" i="3"/>
  <c r="I14" i="3"/>
  <c r="K14" i="3" s="1"/>
  <c r="E22" i="3"/>
  <c r="G63" i="3"/>
  <c r="G71" i="3" l="1"/>
  <c r="O22" i="3"/>
  <c r="I22" i="3"/>
  <c r="K22" i="3" s="1"/>
  <c r="E30" i="3"/>
  <c r="M22" i="3"/>
  <c r="E71" i="3"/>
  <c r="I63" i="3"/>
  <c r="K63" i="3" s="1"/>
  <c r="I30" i="3" l="1"/>
  <c r="K30" i="3" s="1"/>
  <c r="E35" i="3"/>
  <c r="M30" i="3"/>
  <c r="I71" i="3"/>
  <c r="K71" i="3" s="1"/>
  <c r="O30" i="3"/>
  <c r="I35" i="3" l="1"/>
  <c r="K35" i="3" s="1"/>
  <c r="G8" i="2" l="1"/>
  <c r="O8" i="2" s="1"/>
  <c r="M8" i="2"/>
  <c r="I10" i="2"/>
  <c r="K10" i="2" s="1"/>
  <c r="O10" i="2"/>
  <c r="G14" i="2"/>
  <c r="M11" i="2"/>
  <c r="I12" i="2"/>
  <c r="K12" i="2" s="1"/>
  <c r="O12" i="2"/>
  <c r="E14" i="2"/>
  <c r="I17" i="2"/>
  <c r="K17" i="2" s="1"/>
  <c r="M18" i="2"/>
  <c r="E28" i="2"/>
  <c r="O25" i="2"/>
  <c r="M26" i="2"/>
  <c r="I32" i="2"/>
  <c r="K32" i="2" s="1"/>
  <c r="I33" i="2"/>
  <c r="K33" i="2" s="1"/>
  <c r="O11" i="2"/>
  <c r="I52" i="2"/>
  <c r="K52" i="2" s="1"/>
  <c r="M12" i="2"/>
  <c r="I53" i="2"/>
  <c r="K53" i="2"/>
  <c r="G55" i="2"/>
  <c r="E61" i="2"/>
  <c r="I58" i="2"/>
  <c r="O18" i="2"/>
  <c r="I59" i="2"/>
  <c r="K59" i="2" s="1"/>
  <c r="G69" i="2"/>
  <c r="O26" i="2"/>
  <c r="I67" i="2"/>
  <c r="K67" i="2" s="1"/>
  <c r="I14" i="2" l="1"/>
  <c r="K14" i="2" s="1"/>
  <c r="O17" i="2"/>
  <c r="G28" i="2"/>
  <c r="O28" i="2" s="1"/>
  <c r="G20" i="2"/>
  <c r="G22" i="2" s="1"/>
  <c r="E69" i="2"/>
  <c r="G61" i="2"/>
  <c r="I61" i="2" s="1"/>
  <c r="I26" i="2"/>
  <c r="K26" i="2" s="1"/>
  <c r="M25" i="2"/>
  <c r="I18" i="2"/>
  <c r="K18" i="2" s="1"/>
  <c r="M17" i="2"/>
  <c r="O14" i="2"/>
  <c r="I11" i="2"/>
  <c r="K11" i="2" s="1"/>
  <c r="M10" i="2"/>
  <c r="I66" i="2"/>
  <c r="K66" i="2" s="1"/>
  <c r="I25" i="2"/>
  <c r="K25" i="2" s="1"/>
  <c r="E20" i="2"/>
  <c r="E55" i="2"/>
  <c r="I51" i="2"/>
  <c r="K51" i="2" s="1"/>
  <c r="K58" i="2"/>
  <c r="G30" i="2" l="1"/>
  <c r="E63" i="2"/>
  <c r="I55" i="2"/>
  <c r="K55" i="2" s="1"/>
  <c r="M14" i="2"/>
  <c r="G63" i="2"/>
  <c r="O20" i="2"/>
  <c r="K61" i="2"/>
  <c r="E22" i="2"/>
  <c r="I20" i="2"/>
  <c r="K20" i="2" s="1"/>
  <c r="M20" i="2"/>
  <c r="M28" i="2"/>
  <c r="I69" i="2"/>
  <c r="K69" i="2" s="1"/>
  <c r="I28" i="2"/>
  <c r="K28" i="2" s="1"/>
  <c r="M22" i="2" l="1"/>
  <c r="E71" i="2"/>
  <c r="I63" i="2"/>
  <c r="G71" i="2"/>
  <c r="O22" i="2"/>
  <c r="K63" i="2"/>
  <c r="I22" i="2"/>
  <c r="K22" i="2" s="1"/>
  <c r="E30" i="2"/>
  <c r="G35" i="2"/>
  <c r="O30" i="2" l="1"/>
  <c r="I30" i="2"/>
  <c r="K30" i="2" s="1"/>
  <c r="E35" i="2"/>
  <c r="I71" i="2"/>
  <c r="K71" i="2" s="1"/>
  <c r="M30" i="2"/>
  <c r="I35" i="2" l="1"/>
  <c r="K35" i="2" s="1"/>
  <c r="G8" i="1" l="1"/>
  <c r="O8" i="1" s="1"/>
  <c r="M8" i="1"/>
  <c r="O10" i="1"/>
  <c r="G14" i="1"/>
  <c r="M11" i="1"/>
  <c r="K12" i="1"/>
  <c r="I12" i="1"/>
  <c r="E14" i="1"/>
  <c r="M18" i="1"/>
  <c r="O25" i="1"/>
  <c r="M26" i="1"/>
  <c r="I33" i="1"/>
  <c r="G55" i="1"/>
  <c r="O11" i="1"/>
  <c r="M12" i="1"/>
  <c r="I53" i="1"/>
  <c r="K53" i="1" s="1"/>
  <c r="I58" i="1"/>
  <c r="I59" i="1"/>
  <c r="K59" i="1" s="1"/>
  <c r="G69" i="1"/>
  <c r="O26" i="1"/>
  <c r="I14" i="1" l="1"/>
  <c r="K14" i="1" s="1"/>
  <c r="O14" i="1"/>
  <c r="K58" i="1"/>
  <c r="O17" i="1"/>
  <c r="G28" i="1"/>
  <c r="O28" i="1" s="1"/>
  <c r="G20" i="1"/>
  <c r="G22" i="1" s="1"/>
  <c r="E69" i="1"/>
  <c r="G61" i="1"/>
  <c r="G63" i="1" s="1"/>
  <c r="I26" i="1"/>
  <c r="K26" i="1" s="1"/>
  <c r="M25" i="1"/>
  <c r="I18" i="1"/>
  <c r="K18" i="1" s="1"/>
  <c r="M17" i="1"/>
  <c r="I11" i="1"/>
  <c r="K11" i="1" s="1"/>
  <c r="M10" i="1"/>
  <c r="K33" i="1"/>
  <c r="I32" i="1"/>
  <c r="K32" i="1" s="1"/>
  <c r="I25" i="1"/>
  <c r="K25" i="1" s="1"/>
  <c r="I17" i="1"/>
  <c r="K17" i="1" s="1"/>
  <c r="O12" i="1"/>
  <c r="I10" i="1"/>
  <c r="K10" i="1" s="1"/>
  <c r="I51" i="1"/>
  <c r="K51" i="1" s="1"/>
  <c r="E28" i="1"/>
  <c r="E20" i="1"/>
  <c r="I66" i="1"/>
  <c r="K66" i="1" s="1"/>
  <c r="E55" i="1"/>
  <c r="I67" i="1"/>
  <c r="K67" i="1" s="1"/>
  <c r="E61" i="1"/>
  <c r="O18" i="1"/>
  <c r="I52" i="1"/>
  <c r="K52" i="1" s="1"/>
  <c r="G30" i="1" l="1"/>
  <c r="E63" i="1"/>
  <c r="I55" i="1"/>
  <c r="K55" i="1" s="1"/>
  <c r="M14" i="1"/>
  <c r="K20" i="1"/>
  <c r="G71" i="1"/>
  <c r="O22" i="1"/>
  <c r="O20" i="1"/>
  <c r="M20" i="1"/>
  <c r="I61" i="1"/>
  <c r="K61" i="1" s="1"/>
  <c r="E22" i="1"/>
  <c r="I20" i="1"/>
  <c r="I28" i="1"/>
  <c r="K28" i="1" s="1"/>
  <c r="M28" i="1"/>
  <c r="I69" i="1"/>
  <c r="K69" i="1" s="1"/>
  <c r="G35" i="1" l="1"/>
  <c r="M22" i="1"/>
  <c r="E71" i="1"/>
  <c r="I63" i="1"/>
  <c r="K63" i="1" s="1"/>
  <c r="O30" i="1"/>
  <c r="I22" i="1"/>
  <c r="K22" i="1" s="1"/>
  <c r="E30" i="1"/>
  <c r="I71" i="1" l="1"/>
  <c r="K71" i="1" s="1"/>
  <c r="M30" i="1"/>
  <c r="I30" i="1"/>
  <c r="K30" i="1" s="1"/>
  <c r="E35" i="1"/>
  <c r="I35" i="1" l="1"/>
  <c r="K35" i="1" s="1"/>
</calcChain>
</file>

<file path=xl/sharedStrings.xml><?xml version="1.0" encoding="utf-8"?>
<sst xmlns="http://schemas.openxmlformats.org/spreadsheetml/2006/main" count="298" uniqueCount="52">
  <si>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</si>
  <si>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</si>
  <si>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</si>
  <si>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</si>
  <si>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</si>
  <si>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</si>
  <si>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</si>
  <si>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</si>
  <si>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</si>
  <si>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</si>
  <si>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</si>
  <si>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</si>
  <si>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</si>
  <si>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</si>
  <si>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</si>
  <si>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</si>
  <si>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</si>
  <si>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</si>
  <si>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</si>
  <si>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</si>
  <si>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</si>
  <si>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</si>
  <si>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</si>
  <si>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</si>
  <si>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</si>
  <si>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</si>
  <si>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BUDGET</t>
  </si>
  <si>
    <t>%</t>
  </si>
  <si>
    <t>AMOUNT</t>
  </si>
  <si>
    <t>SALE OF GAS - REVENUE</t>
  </si>
  <si>
    <t>ACTUAL</t>
  </si>
  <si>
    <t>REVENUE PER THERM</t>
  </si>
  <si>
    <t>INCREASE (DECREASE)</t>
  </si>
  <si>
    <t>SUMMARY OF GAS OPERATING REVENUE &amp; THERM SALES</t>
  </si>
  <si>
    <t>PUGET SOUND ENERGY</t>
  </si>
  <si>
    <t>VARIANCE FROM 2021</t>
  </si>
  <si>
    <t>MONTH OF DECEMBER  2022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</si>
  <si>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</si>
  <si>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</si>
  <si>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</si>
  <si>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</si>
  <si>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</si>
  <si>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</si>
  <si>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</si>
  <si>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</si>
  <si>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</si>
  <si>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</si>
  <si>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</si>
  <si>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MONTH OF OCTOBER 2022</t>
  </si>
  <si>
    <t>MONTH OF NOVEMBER  2022</t>
  </si>
  <si>
    <t>TWELVE MONTHS ENDED DECEMBER  31, 2022</t>
  </si>
  <si>
    <t>SCH. 141Y (TCJA Overcollection)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</si>
</sst>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_D_M_-;\-* #,##0.00\ _D_M_-;_-* &quot;-&quot;??\ _D_M_-;_-@_-"/>
    <numFmt numFmtId="166" formatCode="_(#,##0_);\(#,##0\);_(#,##0_);_(@_)"/>
    <numFmt numFmtId="167" formatCode="0.000"/>
    <numFmt numFmtId="168" formatCode="0.0%;\(0.0%\)"/>
    <numFmt numFmtId="169" formatCode="_(#,##0.00_);\(#,##0.00\);_(#,##0.00_);_(@_)"/>
    <numFmt numFmtId="170" formatCode="_-* #,##0.00\ &quot;DM&quot;_-;\-* #,##0.00\ &quot;DM&quot;_-;_-* &quot;-&quot;??\ &quot;DM&quot;_-;_-@_-"/>
    <numFmt numFmtId="171" formatCode="_(&quot;$&quot;* #,##0_);_(&quot;$&quot;* \(#,##0\);_(&quot;$&quot;* &quot;-&quot;??_);_(@_)"/>
    <numFmt numFmtId="172" formatCode="#,##0.000_);\(#,##0.000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\ _D_M_-;\-* #,##0\ _D_M_-;_-* &quot;-&quot;??\ _D_M_-;_-@_-"/>
  </numFmts>
  <fonts count="7" x14ac:knownFonts="1">
    <font>
      <sz val="10"/>
      <name val="Arial"/>
    </font>
    <font>
      <sz val="9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2" fillId="0" borderId="0"/>
  </cellStyleXfs>
  <cellXfs count="95">
    <xf numFmtId="0" fontId="0" fillId="0" borderId="0" xfId="0"/>
    <xf numFmtId="0" fontId="1" fillId="0" borderId="0" xfId="0" applyFont="1" applyProtection="1"/>
    <xf numFmtId="0" fontId="1" fillId="0" borderId="0" xfId="0" applyFont="1" applyFill="1" applyProtection="1"/>
    <xf numFmtId="39" fontId="3" fillId="0" borderId="0" xfId="4" applyNumberFormat="1" applyFont="1" applyFill="1" applyAlignment="1" applyProtection="1"/>
    <xf numFmtId="164" fontId="1" fillId="0" borderId="1" xfId="4" applyNumberFormat="1" applyFont="1" applyFill="1" applyBorder="1" applyAlignment="1" applyProtection="1">
      <alignment horizontal="right"/>
    </xf>
    <xf numFmtId="166" fontId="1" fillId="0" borderId="1" xfId="1" applyNumberFormat="1" applyFont="1" applyBorder="1" applyAlignment="1" applyProtection="1"/>
    <xf numFmtId="166" fontId="1" fillId="0" borderId="0" xfId="1" applyNumberFormat="1" applyFont="1" applyProtection="1"/>
    <xf numFmtId="166" fontId="1" fillId="0" borderId="0" xfId="0" applyNumberFormat="1" applyFont="1" applyProtection="1"/>
    <xf numFmtId="167" fontId="1" fillId="0" borderId="0" xfId="0" applyNumberFormat="1" applyFont="1" applyFill="1" applyProtection="1"/>
    <xf numFmtId="168" fontId="1" fillId="0" borderId="0" xfId="3" applyNumberFormat="1" applyFont="1" applyFill="1" applyProtection="1"/>
    <xf numFmtId="166" fontId="1" fillId="0" borderId="0" xfId="1" applyNumberFormat="1" applyFont="1" applyAlignment="1" applyProtection="1"/>
    <xf numFmtId="164" fontId="1" fillId="0" borderId="2" xfId="4" applyNumberFormat="1" applyFont="1" applyFill="1" applyBorder="1" applyAlignment="1" applyProtection="1">
      <alignment horizontal="right"/>
    </xf>
    <xf numFmtId="166" fontId="1" fillId="0" borderId="2" xfId="1" applyNumberFormat="1" applyFont="1" applyBorder="1" applyAlignment="1" applyProtection="1"/>
    <xf numFmtId="164" fontId="1" fillId="0" borderId="0" xfId="4" applyNumberFormat="1" applyFont="1" applyFill="1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166" fontId="1" fillId="0" borderId="0" xfId="1" applyNumberFormat="1" applyFont="1" applyAlignment="1" applyProtection="1">
      <alignment horizontal="right"/>
    </xf>
    <xf numFmtId="169" fontId="1" fillId="0" borderId="0" xfId="1" applyNumberFormat="1" applyFont="1" applyAlignment="1" applyProtection="1">
      <alignment horizontal="right"/>
    </xf>
    <xf numFmtId="49" fontId="1" fillId="0" borderId="0" xfId="2" applyNumberFormat="1" applyFont="1" applyAlignment="1" applyProtection="1">
      <alignment horizontal="left"/>
    </xf>
    <xf numFmtId="44" fontId="1" fillId="0" borderId="0" xfId="2" applyNumberFormat="1" applyFont="1" applyAlignment="1" applyProtection="1">
      <alignment horizontal="right"/>
    </xf>
    <xf numFmtId="44" fontId="1" fillId="0" borderId="0" xfId="0" applyNumberFormat="1" applyFont="1" applyProtection="1"/>
    <xf numFmtId="166" fontId="1" fillId="0" borderId="0" xfId="0" applyNumberFormat="1" applyFont="1" applyBorder="1" applyProtection="1"/>
    <xf numFmtId="44" fontId="1" fillId="0" borderId="1" xfId="2" applyNumberFormat="1" applyFont="1" applyBorder="1" applyAlignment="1" applyProtection="1">
      <alignment horizontal="right"/>
    </xf>
    <xf numFmtId="0" fontId="1" fillId="0" borderId="0" xfId="0" applyFont="1" applyBorder="1" applyProtection="1"/>
    <xf numFmtId="171" fontId="1" fillId="0" borderId="0" xfId="2" applyNumberFormat="1" applyFont="1" applyBorder="1" applyProtection="1"/>
    <xf numFmtId="168" fontId="1" fillId="0" borderId="0" xfId="3" applyNumberFormat="1" applyFont="1" applyFill="1" applyBorder="1" applyProtection="1"/>
    <xf numFmtId="169" fontId="1" fillId="0" borderId="2" xfId="1" applyNumberFormat="1" applyFont="1" applyBorder="1" applyAlignment="1" applyProtection="1">
      <alignment horizontal="right"/>
    </xf>
    <xf numFmtId="166" fontId="1" fillId="0" borderId="0" xfId="2" applyNumberFormat="1" applyFont="1" applyFill="1" applyBorder="1" applyAlignment="1" applyProtection="1">
      <alignment horizontal="right"/>
    </xf>
    <xf numFmtId="172" fontId="1" fillId="0" borderId="0" xfId="2" applyNumberFormat="1" applyFont="1" applyFill="1" applyBorder="1" applyAlignment="1" applyProtection="1">
      <alignment horizontal="right"/>
    </xf>
    <xf numFmtId="166" fontId="1" fillId="0" borderId="0" xfId="1" applyNumberFormat="1" applyFont="1" applyBorder="1" applyAlignment="1" applyProtection="1">
      <alignment horizontal="right"/>
    </xf>
    <xf numFmtId="173" fontId="1" fillId="0" borderId="0" xfId="2" applyNumberFormat="1" applyFont="1" applyFill="1" applyAlignment="1" applyProtection="1">
      <alignment horizontal="right"/>
    </xf>
    <xf numFmtId="174" fontId="1" fillId="0" borderId="0" xfId="0" applyNumberFormat="1" applyFont="1" applyFill="1" applyProtection="1"/>
    <xf numFmtId="174" fontId="1" fillId="0" borderId="2" xfId="2" applyNumberFormat="1" applyFont="1" applyFill="1" applyBorder="1" applyAlignment="1" applyProtection="1">
      <alignment horizontal="right"/>
    </xf>
    <xf numFmtId="174" fontId="1" fillId="0" borderId="0" xfId="2" applyNumberFormat="1" applyFont="1" applyFill="1" applyAlignment="1" applyProtection="1">
      <alignment horizontal="right"/>
    </xf>
    <xf numFmtId="171" fontId="1" fillId="0" borderId="0" xfId="2" applyNumberFormat="1" applyFont="1" applyProtection="1"/>
    <xf numFmtId="0" fontId="3" fillId="0" borderId="0" xfId="0" applyFont="1" applyProtection="1"/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2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Fill="1" applyProtection="1"/>
    <xf numFmtId="0" fontId="6" fillId="0" borderId="0" xfId="0" applyFont="1" applyProtection="1"/>
    <xf numFmtId="0" fontId="6" fillId="0" borderId="0" xfId="0" applyFont="1" applyFill="1" applyProtection="1"/>
    <xf numFmtId="0" fontId="6" fillId="2" borderId="0" xfId="0" applyFont="1" applyFill="1" applyProtection="1"/>
    <xf numFmtId="0" fontId="5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0" xfId="0" applyFont="1" applyFill="1" applyProtection="1"/>
    <xf numFmtId="44" fontId="1" fillId="2" borderId="0" xfId="1" applyNumberFormat="1" applyFont="1" applyFill="1" applyAlignment="1" applyProtection="1">
      <alignment horizontal="right"/>
    </xf>
    <xf numFmtId="44" fontId="1" fillId="2" borderId="0" xfId="0" applyNumberFormat="1" applyFont="1" applyFill="1" applyProtection="1"/>
    <xf numFmtId="164" fontId="1" fillId="2" borderId="0" xfId="4" applyNumberFormat="1" applyFont="1" applyFill="1" applyAlignment="1" applyProtection="1">
      <alignment horizontal="right"/>
    </xf>
    <xf numFmtId="173" fontId="1" fillId="2" borderId="0" xfId="2" applyNumberFormat="1" applyFont="1" applyFill="1" applyAlignment="1" applyProtection="1">
      <alignment horizontal="right"/>
    </xf>
    <xf numFmtId="174" fontId="1" fillId="2" borderId="0" xfId="0" applyNumberFormat="1" applyFont="1" applyFill="1" applyProtection="1"/>
    <xf numFmtId="43" fontId="1" fillId="2" borderId="0" xfId="1" applyNumberFormat="1" applyFont="1" applyFill="1" applyAlignment="1" applyProtection="1">
      <alignment horizontal="right"/>
    </xf>
    <xf numFmtId="43" fontId="1" fillId="2" borderId="0" xfId="0" applyNumberFormat="1" applyFont="1" applyFill="1" applyProtection="1"/>
    <xf numFmtId="174" fontId="1" fillId="2" borderId="0" xfId="2" applyNumberFormat="1" applyFont="1" applyFill="1" applyAlignment="1" applyProtection="1">
      <alignment horizontal="right"/>
    </xf>
    <xf numFmtId="43" fontId="1" fillId="2" borderId="2" xfId="1" applyNumberFormat="1" applyFont="1" applyFill="1" applyBorder="1" applyAlignment="1" applyProtection="1">
      <alignment horizontal="right"/>
    </xf>
    <xf numFmtId="164" fontId="1" fillId="2" borderId="2" xfId="4" applyNumberFormat="1" applyFont="1" applyFill="1" applyBorder="1" applyAlignment="1" applyProtection="1">
      <alignment horizontal="right"/>
    </xf>
    <xf numFmtId="174" fontId="1" fillId="2" borderId="2" xfId="2" applyNumberFormat="1" applyFont="1" applyFill="1" applyBorder="1" applyAlignment="1" applyProtection="1">
      <alignment horizontal="right"/>
    </xf>
    <xf numFmtId="168" fontId="1" fillId="2" borderId="0" xfId="3" applyNumberFormat="1" applyFont="1" applyFill="1" applyProtection="1"/>
    <xf numFmtId="43" fontId="1" fillId="2" borderId="0" xfId="1" applyNumberFormat="1" applyFont="1" applyFill="1" applyBorder="1" applyAlignment="1" applyProtection="1">
      <alignment horizontal="right"/>
    </xf>
    <xf numFmtId="43" fontId="1" fillId="2" borderId="0" xfId="2" applyNumberFormat="1" applyFont="1" applyFill="1" applyBorder="1" applyAlignment="1" applyProtection="1">
      <alignment horizontal="right"/>
    </xf>
    <xf numFmtId="43" fontId="1" fillId="2" borderId="0" xfId="0" applyNumberFormat="1" applyFont="1" applyFill="1" applyBorder="1" applyProtection="1"/>
    <xf numFmtId="167" fontId="1" fillId="2" borderId="0" xfId="0" applyNumberFormat="1" applyFont="1" applyFill="1" applyProtection="1"/>
    <xf numFmtId="0" fontId="1" fillId="2" borderId="0" xfId="0" applyFont="1" applyFill="1" applyBorder="1" applyProtection="1"/>
    <xf numFmtId="168" fontId="1" fillId="2" borderId="0" xfId="3" applyNumberFormat="1" applyFont="1" applyFill="1" applyBorder="1" applyProtection="1"/>
    <xf numFmtId="44" fontId="1" fillId="2" borderId="1" xfId="1" applyNumberFormat="1" applyFont="1" applyFill="1" applyBorder="1" applyAlignment="1" applyProtection="1">
      <alignment horizontal="right"/>
    </xf>
    <xf numFmtId="44" fontId="1" fillId="2" borderId="0" xfId="0" applyNumberFormat="1" applyFont="1" applyFill="1" applyBorder="1" applyProtection="1"/>
    <xf numFmtId="164" fontId="1" fillId="2" borderId="1" xfId="4" applyNumberFormat="1" applyFont="1" applyFill="1" applyBorder="1" applyAlignment="1" applyProtection="1">
      <alignment horizontal="right"/>
    </xf>
    <xf numFmtId="171" fontId="1" fillId="2" borderId="0" xfId="1" applyNumberFormat="1" applyFont="1" applyFill="1" applyAlignment="1" applyProtection="1">
      <alignment horizontal="right"/>
    </xf>
    <xf numFmtId="171" fontId="1" fillId="2" borderId="0" xfId="0" applyNumberFormat="1" applyFont="1" applyFill="1" applyBorder="1" applyProtection="1"/>
    <xf numFmtId="171" fontId="1" fillId="2" borderId="0" xfId="0" applyNumberFormat="1" applyFont="1" applyFill="1" applyProtection="1"/>
    <xf numFmtId="49" fontId="1" fillId="2" borderId="0" xfId="0" applyNumberFormat="1" applyFont="1" applyFill="1" applyProtection="1"/>
    <xf numFmtId="169" fontId="1" fillId="2" borderId="0" xfId="1" applyNumberFormat="1" applyFont="1" applyFill="1" applyAlignment="1" applyProtection="1">
      <alignment horizontal="right"/>
    </xf>
    <xf numFmtId="169" fontId="1" fillId="2" borderId="0" xfId="0" applyNumberFormat="1" applyFont="1" applyFill="1" applyProtection="1"/>
    <xf numFmtId="166" fontId="1" fillId="2" borderId="0" xfId="0" applyNumberFormat="1" applyFont="1" applyFill="1" applyProtection="1"/>
    <xf numFmtId="166" fontId="1" fillId="2" borderId="0" xfId="1" applyNumberFormat="1" applyFont="1" applyFill="1" applyAlignment="1" applyProtection="1">
      <alignment horizontal="right"/>
    </xf>
    <xf numFmtId="165" fontId="1" fillId="2" borderId="0" xfId="1" applyFont="1" applyFill="1" applyAlignment="1" applyProtection="1"/>
    <xf numFmtId="166" fontId="1" fillId="2" borderId="0" xfId="1" applyNumberFormat="1" applyFont="1" applyFill="1" applyBorder="1" applyAlignment="1" applyProtection="1"/>
    <xf numFmtId="166" fontId="1" fillId="2" borderId="0" xfId="1" applyNumberFormat="1" applyFont="1" applyFill="1" applyAlignment="1" applyProtection="1"/>
    <xf numFmtId="175" fontId="1" fillId="2" borderId="0" xfId="1" applyNumberFormat="1" applyFont="1" applyFill="1" applyProtection="1"/>
    <xf numFmtId="166" fontId="1" fillId="2" borderId="2" xfId="1" applyNumberFormat="1" applyFont="1" applyFill="1" applyBorder="1" applyAlignment="1" applyProtection="1"/>
    <xf numFmtId="166" fontId="1" fillId="2" borderId="1" xfId="1" applyNumberFormat="1" applyFont="1" applyFill="1" applyBorder="1" applyAlignment="1" applyProtection="1"/>
    <xf numFmtId="39" fontId="3" fillId="2" borderId="0" xfId="4" applyNumberFormat="1" applyFont="1" applyFill="1" applyAlignment="1" applyProtection="1">
      <alignment horizontal="centerContinuous" wrapText="1"/>
    </xf>
    <xf numFmtId="0" fontId="0" fillId="2" borderId="0" xfId="0" applyFill="1" applyAlignment="1">
      <alignment horizontal="centerContinuous" wrapText="1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G18" sqref="G18"/>
    </sheetView>
  </sheetViews>
  <sheetFormatPr defaultColWidth="9.109375" defaultRowHeight="11.4" x14ac:dyDescent="0.2"/>
  <cols>
    <col min="1" max="2" width="1.6640625" style="1" customWidth="1"/>
    <col min="3" max="3" width="9.109375" style="1"/>
    <col min="4" max="4" width="23.88671875" style="1" customWidth="1"/>
    <col min="5" max="5" width="16.6640625" style="1" customWidth="1"/>
    <col min="6" max="6" width="0.88671875" style="1" customWidth="1"/>
    <col min="7" max="7" width="16.6640625" style="1" customWidth="1"/>
    <col min="8" max="8" width="0.88671875" style="1" customWidth="1"/>
    <col min="9" max="9" width="16.6640625" style="1" customWidth="1"/>
    <col min="10" max="10" width="0.88671875" style="1" customWidth="1"/>
    <col min="11" max="11" width="7.6640625" style="2" customWidth="1"/>
    <col min="12" max="12" width="0.88671875" style="1" customWidth="1"/>
    <col min="13" max="13" width="7.6640625" style="2" customWidth="1"/>
    <col min="14" max="14" width="0.88671875" style="2" customWidth="1"/>
    <col min="15" max="15" width="7.6640625" style="2" customWidth="1"/>
    <col min="16" max="16384" width="9.109375" style="1"/>
  </cols>
  <sheetData>
    <row r="1" spans="1:15" s="42" customFormat="1" ht="13.8" x14ac:dyDescent="0.25">
      <c r="E1" s="89" t="s">
        <v>34</v>
      </c>
      <c r="F1" s="89"/>
      <c r="G1" s="89"/>
      <c r="H1" s="89"/>
      <c r="I1" s="89"/>
      <c r="J1" s="89"/>
      <c r="K1" s="89"/>
      <c r="M1" s="43"/>
      <c r="N1" s="43"/>
      <c r="O1" s="43"/>
    </row>
    <row r="2" spans="1:15" s="42" customFormat="1" ht="13.8" x14ac:dyDescent="0.25">
      <c r="E2" s="89" t="s">
        <v>33</v>
      </c>
      <c r="F2" s="89"/>
      <c r="G2" s="89"/>
      <c r="H2" s="89"/>
      <c r="I2" s="89"/>
      <c r="J2" s="89"/>
      <c r="K2" s="89"/>
      <c r="M2" s="43"/>
      <c r="N2" s="43"/>
      <c r="O2" s="43"/>
    </row>
    <row r="3" spans="1:15" s="42" customFormat="1" ht="13.8" x14ac:dyDescent="0.25">
      <c r="E3" s="89" t="s">
        <v>48</v>
      </c>
      <c r="F3" s="89"/>
      <c r="G3" s="89"/>
      <c r="H3" s="89"/>
      <c r="I3" s="89"/>
      <c r="J3" s="89"/>
      <c r="K3" s="89"/>
      <c r="M3" s="43"/>
      <c r="N3" s="43"/>
      <c r="O3" s="43"/>
    </row>
    <row r="4" spans="1:15" s="15" customFormat="1" ht="13.2" x14ac:dyDescent="0.25">
      <c r="E4" s="90" t="s">
        <v>32</v>
      </c>
      <c r="F4" s="90"/>
      <c r="G4" s="90"/>
      <c r="H4" s="90"/>
      <c r="I4" s="90"/>
      <c r="J4" s="90"/>
      <c r="K4" s="90"/>
      <c r="M4" s="41"/>
      <c r="N4" s="41"/>
      <c r="O4" s="41"/>
    </row>
    <row r="5" spans="1:15" x14ac:dyDescent="0.2">
      <c r="A5" s="1" t="s">
        <v>0</v>
      </c>
    </row>
    <row r="6" spans="1:15" s="35" customFormat="1" ht="13.2" x14ac:dyDescent="0.25">
      <c r="A6" s="35" t="s">
        <v>0</v>
      </c>
      <c r="I6" s="91" t="s">
        <v>35</v>
      </c>
      <c r="J6" s="91"/>
      <c r="K6" s="91"/>
      <c r="M6" s="88" t="s">
        <v>31</v>
      </c>
      <c r="N6" s="88"/>
      <c r="O6" s="88"/>
    </row>
    <row r="7" spans="1:15" s="35" customFormat="1" ht="13.2" x14ac:dyDescent="0.25">
      <c r="E7" s="40" t="s">
        <v>30</v>
      </c>
      <c r="G7" s="40" t="s">
        <v>30</v>
      </c>
      <c r="I7" s="40"/>
      <c r="K7" s="39"/>
      <c r="M7" s="39"/>
      <c r="N7" s="37"/>
      <c r="O7" s="39"/>
    </row>
    <row r="8" spans="1:15" s="35" customFormat="1" ht="13.2" x14ac:dyDescent="0.25">
      <c r="A8" s="15" t="s">
        <v>29</v>
      </c>
      <c r="E8" s="38">
        <v>2022</v>
      </c>
      <c r="G8" s="38">
        <f>E8-1</f>
        <v>2021</v>
      </c>
      <c r="I8" s="38" t="s">
        <v>28</v>
      </c>
      <c r="K8" s="36" t="s">
        <v>27</v>
      </c>
      <c r="M8" s="36">
        <f>E8</f>
        <v>2022</v>
      </c>
      <c r="N8" s="37"/>
      <c r="O8" s="36">
        <f>G8</f>
        <v>2021</v>
      </c>
    </row>
    <row r="9" spans="1:15" ht="12" x14ac:dyDescent="0.25">
      <c r="B9" s="14" t="s">
        <v>25</v>
      </c>
    </row>
    <row r="10" spans="1:15" x14ac:dyDescent="0.2">
      <c r="C10" s="1" t="s">
        <v>15</v>
      </c>
      <c r="E10" s="19">
        <v>42221113.43</v>
      </c>
      <c r="G10" s="19">
        <v>55345442.640000001</v>
      </c>
      <c r="H10" s="7"/>
      <c r="I10" s="19">
        <f>E10-G10</f>
        <v>-13124329.210000001</v>
      </c>
      <c r="K10" s="13">
        <f>IF(G10=0,"n/a",IF(AND(I10/G10&lt;1,I10/G10&gt;-1),I10/G10,"n/a"))</f>
        <v>-0.23713477720954407</v>
      </c>
      <c r="M10" s="30">
        <f>IF(E51=0,"n/a",E10/E51)</f>
        <v>1.3451678248547196</v>
      </c>
      <c r="N10" s="31"/>
      <c r="O10" s="30">
        <f>IF(G51=0,"n/a",G10/G51)</f>
        <v>1.1768714352717489</v>
      </c>
    </row>
    <row r="11" spans="1:15" x14ac:dyDescent="0.2">
      <c r="C11" s="1" t="s">
        <v>14</v>
      </c>
      <c r="E11" s="17">
        <v>17833965.559999999</v>
      </c>
      <c r="G11" s="17">
        <v>20011914.59</v>
      </c>
      <c r="H11" s="7"/>
      <c r="I11" s="17">
        <f>E11-G11</f>
        <v>-2177949.0300000012</v>
      </c>
      <c r="K11" s="13">
        <f>IF(G11=0,"n/a",IF(AND(I11/G11&lt;1,I11/G11&gt;-1),I11/G11,"n/a"))</f>
        <v>-0.10883261669966987</v>
      </c>
      <c r="M11" s="33">
        <f>IF(E52=0,"n/a",E11/E52)</f>
        <v>1.093535317475671</v>
      </c>
      <c r="N11" s="31"/>
      <c r="O11" s="33">
        <f>IF(G52=0,"n/a",G11/G52)</f>
        <v>1.0349876444331629</v>
      </c>
    </row>
    <row r="12" spans="1:15" x14ac:dyDescent="0.2">
      <c r="C12" s="1" t="s">
        <v>13</v>
      </c>
      <c r="E12" s="26">
        <v>1161744.33</v>
      </c>
      <c r="G12" s="26">
        <v>1471105.45</v>
      </c>
      <c r="H12" s="7"/>
      <c r="I12" s="26">
        <f>E12-G12</f>
        <v>-309361.11999999988</v>
      </c>
      <c r="K12" s="11">
        <f>IF(G12=0,"n/a",IF(AND(I12/G12&lt;1,I12/G12&gt;-1),I12/G12,"n/a"))</f>
        <v>-0.2102916007822552</v>
      </c>
      <c r="M12" s="32">
        <f>IF(E53=0,"n/a",E12/E53)</f>
        <v>0.92971975024888687</v>
      </c>
      <c r="N12" s="31"/>
      <c r="O12" s="32">
        <f>IF(G53=0,"n/a",G12/G53)</f>
        <v>0.85444984866692719</v>
      </c>
    </row>
    <row r="13" spans="1:15" ht="6.9" customHeight="1" x14ac:dyDescent="0.2">
      <c r="E13" s="17"/>
      <c r="G13" s="17"/>
      <c r="H13" s="7"/>
      <c r="I13" s="17"/>
      <c r="K13" s="9"/>
      <c r="M13" s="31"/>
      <c r="N13" s="31"/>
      <c r="O13" s="31"/>
    </row>
    <row r="14" spans="1:15" x14ac:dyDescent="0.2">
      <c r="C14" s="1" t="s">
        <v>12</v>
      </c>
      <c r="E14" s="17">
        <f>SUM(E10:E12)</f>
        <v>61216823.319999993</v>
      </c>
      <c r="G14" s="17">
        <f>SUM(G10:G12)</f>
        <v>76828462.680000007</v>
      </c>
      <c r="H14" s="7"/>
      <c r="I14" s="17">
        <f>E14-G14</f>
        <v>-15611639.360000014</v>
      </c>
      <c r="K14" s="13">
        <f>IF(G14=0,"n/a",IF(AND(I14/G14&lt;1,I14/G14&gt;-1),I14/G14,"n/a"))</f>
        <v>-0.20320124619731636</v>
      </c>
      <c r="M14" s="33">
        <f>IF(E55=0,"n/a",E14/E55)</f>
        <v>1.2507178326292929</v>
      </c>
      <c r="N14" s="31"/>
      <c r="O14" s="33">
        <f>IF(G55=0,"n/a",G14/G55)</f>
        <v>1.1284245157165671</v>
      </c>
    </row>
    <row r="15" spans="1:15" ht="6.9" customHeight="1" x14ac:dyDescent="0.2">
      <c r="E15" s="17"/>
      <c r="G15" s="17"/>
      <c r="H15" s="7"/>
      <c r="I15" s="17"/>
      <c r="K15" s="9"/>
      <c r="M15" s="31"/>
      <c r="N15" s="31"/>
      <c r="O15" s="31"/>
    </row>
    <row r="16" spans="1:15" ht="12" x14ac:dyDescent="0.25">
      <c r="B16" s="14" t="s">
        <v>24</v>
      </c>
      <c r="E16" s="17"/>
      <c r="G16" s="17"/>
      <c r="H16" s="7"/>
      <c r="I16" s="17"/>
      <c r="K16" s="9"/>
      <c r="M16" s="31"/>
      <c r="N16" s="31"/>
      <c r="O16" s="31"/>
    </row>
    <row r="17" spans="2:15" x14ac:dyDescent="0.2">
      <c r="C17" s="1" t="s">
        <v>10</v>
      </c>
      <c r="E17" s="17">
        <v>1397730.28</v>
      </c>
      <c r="G17" s="17">
        <v>1473098.26</v>
      </c>
      <c r="H17" s="7"/>
      <c r="I17" s="17">
        <f>E17-G17</f>
        <v>-75367.979999999981</v>
      </c>
      <c r="K17" s="13">
        <f>IF(G17=0,"n/a",IF(AND(I17/G17&lt;1,I17/G17&gt;-1),I17/G17,"n/a"))</f>
        <v>-5.1162900701545853E-2</v>
      </c>
      <c r="M17" s="33">
        <f>IF(E58=0,"n/a",E17/E58)</f>
        <v>0.57797549622237909</v>
      </c>
      <c r="N17" s="31"/>
      <c r="O17" s="33">
        <f>IF(G58=0,"n/a",G17/G58)</f>
        <v>0.52838347679679654</v>
      </c>
    </row>
    <row r="18" spans="2:15" x14ac:dyDescent="0.2">
      <c r="C18" s="1" t="s">
        <v>9</v>
      </c>
      <c r="E18" s="26">
        <v>178768.18</v>
      </c>
      <c r="F18" s="28"/>
      <c r="G18" s="26">
        <v>203447.84</v>
      </c>
      <c r="H18" s="27"/>
      <c r="I18" s="26">
        <f>E18-G18</f>
        <v>-24679.660000000003</v>
      </c>
      <c r="K18" s="11">
        <f>IF(G18=0,"n/a",IF(AND(I18/G18&lt;1,I18/G18&gt;-1),I18/G18,"n/a"))</f>
        <v>-0.12130706327479321</v>
      </c>
      <c r="M18" s="32">
        <f>IF(E59=0,"n/a",E18/E59)</f>
        <v>0.59190449702339565</v>
      </c>
      <c r="N18" s="31"/>
      <c r="O18" s="32">
        <f>IF(G59=0,"n/a",G18/G59)</f>
        <v>0.48529626166440853</v>
      </c>
    </row>
    <row r="19" spans="2:15" ht="6.9" customHeight="1" x14ac:dyDescent="0.2">
      <c r="E19" s="17"/>
      <c r="F19" s="23"/>
      <c r="G19" s="17"/>
      <c r="H19" s="21"/>
      <c r="I19" s="17"/>
      <c r="K19" s="9"/>
      <c r="M19" s="31"/>
      <c r="N19" s="31"/>
      <c r="O19" s="31"/>
    </row>
    <row r="20" spans="2:15" x14ac:dyDescent="0.2">
      <c r="C20" s="1" t="s">
        <v>8</v>
      </c>
      <c r="E20" s="26">
        <f>SUM(E17:E18)</f>
        <v>1576498.46</v>
      </c>
      <c r="F20" s="28"/>
      <c r="G20" s="26">
        <f>SUM(G17:G18)</f>
        <v>1676546.1</v>
      </c>
      <c r="H20" s="27"/>
      <c r="I20" s="26">
        <f>E20-G20</f>
        <v>-100047.64000000013</v>
      </c>
      <c r="K20" s="11">
        <f>IF(G20=0,"n/a",IF(AND(I20/G20&lt;1,I20/G20&gt;-1),I20/G20,"n/a"))</f>
        <v>-5.9674851768167975E-2</v>
      </c>
      <c r="M20" s="32">
        <f>IF(E61=0,"n/a",E20/E61)</f>
        <v>0.57952194263738066</v>
      </c>
      <c r="N20" s="31"/>
      <c r="O20" s="32">
        <f>IF(G61=0,"n/a",G20/G61)</f>
        <v>0.52275132687569492</v>
      </c>
    </row>
    <row r="21" spans="2:15" ht="6.9" customHeight="1" x14ac:dyDescent="0.2">
      <c r="E21" s="17"/>
      <c r="F21" s="23"/>
      <c r="G21" s="17"/>
      <c r="H21" s="21"/>
      <c r="I21" s="17"/>
      <c r="K21" s="9"/>
      <c r="M21" s="31"/>
      <c r="N21" s="31"/>
      <c r="O21" s="31"/>
    </row>
    <row r="22" spans="2:15" x14ac:dyDescent="0.2">
      <c r="C22" s="1" t="s">
        <v>23</v>
      </c>
      <c r="E22" s="17">
        <f>E14+E20</f>
        <v>62793321.779999994</v>
      </c>
      <c r="F22" s="23"/>
      <c r="G22" s="17">
        <f>G14+G20</f>
        <v>78505008.780000001</v>
      </c>
      <c r="H22" s="21"/>
      <c r="I22" s="17">
        <f>E22-G22</f>
        <v>-15711687.000000007</v>
      </c>
      <c r="K22" s="13">
        <f>IF(G22=0,"n/a",IF(AND(I22/G22&lt;1,I22/G22&gt;-1),I22/G22,"n/a"))</f>
        <v>-0.20013610907337073</v>
      </c>
      <c r="M22" s="33">
        <f>IF(E63=0,"n/a",E22/E63)</f>
        <v>1.215377495558271</v>
      </c>
      <c r="N22" s="31"/>
      <c r="O22" s="33">
        <f>IF(G63=0,"n/a",G22/G63)</f>
        <v>1.101177516809279</v>
      </c>
    </row>
    <row r="23" spans="2:15" ht="6.9" customHeight="1" x14ac:dyDescent="0.2">
      <c r="E23" s="17"/>
      <c r="F23" s="23"/>
      <c r="G23" s="17"/>
      <c r="H23" s="21"/>
      <c r="I23" s="17"/>
      <c r="K23" s="9"/>
      <c r="M23" s="31"/>
      <c r="N23" s="31"/>
      <c r="O23" s="31"/>
    </row>
    <row r="24" spans="2:15" ht="12" x14ac:dyDescent="0.25">
      <c r="B24" s="14" t="s">
        <v>22</v>
      </c>
      <c r="E24" s="17"/>
      <c r="F24" s="23"/>
      <c r="G24" s="17"/>
      <c r="H24" s="21"/>
      <c r="I24" s="17"/>
      <c r="K24" s="9"/>
      <c r="M24" s="31"/>
      <c r="N24" s="31"/>
      <c r="O24" s="31"/>
    </row>
    <row r="25" spans="2:15" x14ac:dyDescent="0.2">
      <c r="C25" s="1" t="s">
        <v>5</v>
      </c>
      <c r="E25" s="17">
        <v>540175.82999999996</v>
      </c>
      <c r="F25" s="23"/>
      <c r="G25" s="17">
        <v>606106.34</v>
      </c>
      <c r="H25" s="21"/>
      <c r="I25" s="17">
        <f>E25-G25</f>
        <v>-65930.510000000009</v>
      </c>
      <c r="K25" s="13">
        <f>IF(G25=0,"n/a",IF(AND(I25/G25&lt;1,I25/G25&gt;-1),I25/G25,"n/a"))</f>
        <v>-0.10877713306876152</v>
      </c>
      <c r="M25" s="33">
        <f>IF(E66=0,"n/a",E25/E66)</f>
        <v>0.14236830869318387</v>
      </c>
      <c r="N25" s="31"/>
      <c r="O25" s="33">
        <f>IF(G66=0,"n/a",G25/G66)</f>
        <v>0.12282240544182066</v>
      </c>
    </row>
    <row r="26" spans="2:15" x14ac:dyDescent="0.2">
      <c r="C26" s="1" t="s">
        <v>4</v>
      </c>
      <c r="E26" s="26">
        <v>1042621.46</v>
      </c>
      <c r="F26" s="28"/>
      <c r="G26" s="26">
        <v>1114798.7</v>
      </c>
      <c r="H26" s="27"/>
      <c r="I26" s="26">
        <f>E26-G26</f>
        <v>-72177.239999999991</v>
      </c>
      <c r="K26" s="11">
        <f>IF(G26=0,"n/a",IF(AND(I26/G26&lt;1,I26/G26&gt;-1),I26/G26,"n/a"))</f>
        <v>-6.4744639547929139E-2</v>
      </c>
      <c r="M26" s="32">
        <f>IF(E67=0,"n/a",E26/E67)</f>
        <v>8.3579764846365825E-2</v>
      </c>
      <c r="N26" s="31"/>
      <c r="O26" s="32">
        <f>IF(G67=0,"n/a",G26/G67)</f>
        <v>8.0787894498191584E-2</v>
      </c>
    </row>
    <row r="27" spans="2:15" ht="6.9" customHeight="1" x14ac:dyDescent="0.2">
      <c r="E27" s="17"/>
      <c r="F27" s="23"/>
      <c r="G27" s="17"/>
      <c r="H27" s="21"/>
      <c r="I27" s="17"/>
      <c r="K27" s="9"/>
      <c r="M27" s="31"/>
      <c r="N27" s="31"/>
      <c r="O27" s="31"/>
    </row>
    <row r="28" spans="2:15" x14ac:dyDescent="0.2">
      <c r="C28" s="1" t="s">
        <v>3</v>
      </c>
      <c r="E28" s="26">
        <f>SUM(E25:E26)</f>
        <v>1582797.29</v>
      </c>
      <c r="F28" s="28"/>
      <c r="G28" s="26">
        <f>SUM(G25:G26)</f>
        <v>1720905.04</v>
      </c>
      <c r="H28" s="27"/>
      <c r="I28" s="26">
        <f>E28-G28</f>
        <v>-138107.75</v>
      </c>
      <c r="K28" s="11">
        <f>IF(G28=0,"n/a",IF(AND(I28/G28&lt;1,I28/G28&gt;-1),I28/G28,"n/a"))</f>
        <v>-8.0252975492476911E-2</v>
      </c>
      <c r="M28" s="32">
        <f>IF(E69=0,"n/a",E28/E69)</f>
        <v>9.7290460343005397E-2</v>
      </c>
      <c r="N28" s="31"/>
      <c r="O28" s="32">
        <f>IF(G69=0,"n/a",G28/G69)</f>
        <v>9.1860479665205858E-2</v>
      </c>
    </row>
    <row r="29" spans="2:15" ht="6.9" customHeight="1" x14ac:dyDescent="0.2">
      <c r="E29" s="17"/>
      <c r="F29" s="23"/>
      <c r="G29" s="17"/>
      <c r="H29" s="21"/>
      <c r="I29" s="17"/>
      <c r="K29" s="9"/>
      <c r="M29" s="31"/>
      <c r="N29" s="31"/>
      <c r="O29" s="31"/>
    </row>
    <row r="30" spans="2:15" x14ac:dyDescent="0.2">
      <c r="C30" s="1" t="s">
        <v>21</v>
      </c>
      <c r="E30" s="17">
        <f>E22+E28</f>
        <v>64376119.069999993</v>
      </c>
      <c r="F30" s="23"/>
      <c r="G30" s="17">
        <f>G22+G28</f>
        <v>80225913.820000008</v>
      </c>
      <c r="H30" s="21"/>
      <c r="I30" s="17">
        <f>E30-G30</f>
        <v>-15849794.750000015</v>
      </c>
      <c r="K30" s="13">
        <f>IF(G30=0,"n/a",IF(AND(I30/G30&lt;1,I30/G30&gt;-1),I30/G30,"n/a"))</f>
        <v>-0.19756452741144997</v>
      </c>
      <c r="M30" s="30">
        <f>IF(E71=0,"n/a",E30/E71)</f>
        <v>0.94762074958817655</v>
      </c>
      <c r="N30" s="31"/>
      <c r="O30" s="30">
        <f>IF(G71=0,"n/a",G30/G71)</f>
        <v>0.89114383865225089</v>
      </c>
    </row>
    <row r="31" spans="2:15" ht="6.9" customHeight="1" x14ac:dyDescent="0.2">
      <c r="E31" s="17"/>
      <c r="F31" s="23"/>
      <c r="G31" s="17"/>
      <c r="H31" s="21"/>
      <c r="I31" s="17"/>
      <c r="K31" s="9"/>
      <c r="M31" s="8"/>
      <c r="N31" s="8"/>
      <c r="O31" s="8"/>
    </row>
    <row r="32" spans="2:15" x14ac:dyDescent="0.2">
      <c r="B32" s="1" t="s">
        <v>20</v>
      </c>
      <c r="E32" s="17">
        <v>6671075.3499999996</v>
      </c>
      <c r="F32" s="23"/>
      <c r="G32" s="17">
        <v>-2083394.03</v>
      </c>
      <c r="H32" s="21"/>
      <c r="I32" s="17">
        <f>E32-G32</f>
        <v>8754469.379999999</v>
      </c>
      <c r="K32" s="13" t="str">
        <f>IF(G32=0,"n/a",IF(AND(I32/G32&lt;1,I32/G32&gt;-1),I32/G32,"n/a"))</f>
        <v>n/a</v>
      </c>
      <c r="M32" s="8"/>
      <c r="N32" s="8"/>
      <c r="O32" s="8"/>
    </row>
    <row r="33" spans="2:15" x14ac:dyDescent="0.2">
      <c r="B33" s="1" t="s">
        <v>19</v>
      </c>
      <c r="E33" s="26">
        <v>2114754.36</v>
      </c>
      <c r="F33" s="28"/>
      <c r="G33" s="26">
        <v>71688.23</v>
      </c>
      <c r="H33" s="27"/>
      <c r="I33" s="26">
        <f>E33-G33</f>
        <v>2043066.13</v>
      </c>
      <c r="K33" s="11" t="str">
        <f>IF(G33=0,"n/a",IF(AND(I33/G33&lt;1,I33/G33&gt;-1),I33/G33,"n/a"))</f>
        <v>n/a</v>
      </c>
    </row>
    <row r="34" spans="2:15" ht="6.9" customHeight="1" x14ac:dyDescent="0.2">
      <c r="E34" s="16"/>
      <c r="F34" s="23"/>
      <c r="G34" s="16"/>
      <c r="H34" s="21"/>
      <c r="I34" s="16"/>
      <c r="K34" s="25"/>
      <c r="M34" s="8"/>
      <c r="N34" s="8"/>
      <c r="O34" s="8"/>
    </row>
    <row r="35" spans="2:15" ht="12" thickBot="1" x14ac:dyDescent="0.25">
      <c r="C35" s="1" t="s">
        <v>18</v>
      </c>
      <c r="E35" s="22">
        <f>SUM(E30:E33)</f>
        <v>73161948.779999986</v>
      </c>
      <c r="F35" s="23"/>
      <c r="G35" s="22">
        <f>SUM(G30:G33)</f>
        <v>78214208.020000011</v>
      </c>
      <c r="H35" s="21"/>
      <c r="I35" s="22">
        <f>E35-G35</f>
        <v>-5052259.2400000244</v>
      </c>
      <c r="K35" s="4">
        <f>IF(G35=0,"n/a",IF(AND(I35/G35&lt;1,I35/G35&gt;-1),I35/G35,"n/a"))</f>
        <v>-6.4595159471641267E-2</v>
      </c>
    </row>
    <row r="36" spans="2:15" ht="12" thickTop="1" x14ac:dyDescent="0.2">
      <c r="E36" s="16"/>
      <c r="G36" s="16"/>
      <c r="H36" s="7"/>
      <c r="I36" s="16"/>
    </row>
    <row r="37" spans="2:15" x14ac:dyDescent="0.2">
      <c r="C37" s="18" t="s">
        <v>37</v>
      </c>
      <c r="E37" s="19">
        <v>2277253.61</v>
      </c>
      <c r="F37" s="20"/>
      <c r="G37" s="19">
        <v>2936176.87</v>
      </c>
      <c r="H37" s="7"/>
      <c r="I37" s="16"/>
    </row>
    <row r="38" spans="2:15" x14ac:dyDescent="0.2">
      <c r="C38" s="18" t="s">
        <v>38</v>
      </c>
      <c r="E38" s="17">
        <v>23141685.379999999</v>
      </c>
      <c r="G38" s="17">
        <v>0</v>
      </c>
      <c r="H38" s="7"/>
      <c r="I38" s="16"/>
    </row>
    <row r="39" spans="2:15" x14ac:dyDescent="0.2">
      <c r="C39" s="18" t="s">
        <v>39</v>
      </c>
      <c r="E39" s="17">
        <v>61988.46</v>
      </c>
      <c r="G39" s="17">
        <v>0</v>
      </c>
      <c r="H39" s="7"/>
      <c r="I39" s="16"/>
    </row>
    <row r="40" spans="2:15" x14ac:dyDescent="0.2">
      <c r="C40" s="18" t="s">
        <v>40</v>
      </c>
      <c r="E40" s="17">
        <v>1289084.8600000001</v>
      </c>
      <c r="G40" s="17">
        <v>0</v>
      </c>
      <c r="H40" s="7"/>
      <c r="I40" s="16"/>
    </row>
    <row r="41" spans="2:15" x14ac:dyDescent="0.2">
      <c r="C41" s="18" t="s">
        <v>41</v>
      </c>
      <c r="E41" s="17">
        <v>1214281.18</v>
      </c>
      <c r="G41" s="17">
        <v>1429046.5</v>
      </c>
      <c r="H41" s="7"/>
      <c r="I41" s="16"/>
    </row>
    <row r="42" spans="2:15" x14ac:dyDescent="0.2">
      <c r="C42" s="18" t="s">
        <v>42</v>
      </c>
      <c r="E42" s="17">
        <v>149018.95000000001</v>
      </c>
      <c r="G42" s="17">
        <v>258137.59</v>
      </c>
      <c r="H42" s="7"/>
      <c r="I42" s="16"/>
    </row>
    <row r="43" spans="2:15" x14ac:dyDescent="0.2">
      <c r="C43" s="18" t="s">
        <v>43</v>
      </c>
      <c r="E43" s="17">
        <v>1183774.3700000001</v>
      </c>
      <c r="G43" s="17">
        <v>1648994.71</v>
      </c>
      <c r="H43" s="7"/>
      <c r="I43" s="16"/>
    </row>
    <row r="44" spans="2:15" x14ac:dyDescent="0.2">
      <c r="C44" s="18" t="s">
        <v>44</v>
      </c>
      <c r="E44" s="17">
        <v>749390.84</v>
      </c>
      <c r="G44" s="17">
        <v>0</v>
      </c>
      <c r="H44" s="7"/>
      <c r="I44" s="16"/>
    </row>
    <row r="45" spans="2:15" x14ac:dyDescent="0.2">
      <c r="C45" s="18" t="s">
        <v>45</v>
      </c>
      <c r="E45" s="17">
        <v>1182329.3600000001</v>
      </c>
      <c r="G45" s="17">
        <v>1286403.44</v>
      </c>
      <c r="H45" s="7"/>
      <c r="I45" s="16"/>
    </row>
    <row r="46" spans="2:15" x14ac:dyDescent="0.2">
      <c r="C46" s="18" t="s">
        <v>46</v>
      </c>
      <c r="E46" s="17">
        <v>162869.87</v>
      </c>
      <c r="G46" s="17">
        <v>172946.96</v>
      </c>
      <c r="H46" s="7"/>
      <c r="I46" s="16"/>
    </row>
    <row r="47" spans="2:15" x14ac:dyDescent="0.2">
      <c r="C47" s="18" t="s">
        <v>47</v>
      </c>
      <c r="E47" s="17">
        <v>-68942.350000000006</v>
      </c>
      <c r="G47" s="17">
        <v>-96873.82</v>
      </c>
      <c r="H47" s="7"/>
      <c r="I47" s="16"/>
    </row>
    <row r="48" spans="2:15" x14ac:dyDescent="0.2">
      <c r="E48" s="10"/>
      <c r="G48" s="7"/>
      <c r="H48" s="7"/>
      <c r="I48" s="7"/>
    </row>
    <row r="49" spans="1:15" ht="13.2" x14ac:dyDescent="0.25">
      <c r="A49" s="15" t="s">
        <v>17</v>
      </c>
      <c r="E49" s="10"/>
      <c r="G49" s="7"/>
      <c r="H49" s="7"/>
      <c r="I49" s="7"/>
    </row>
    <row r="50" spans="1:15" ht="12" x14ac:dyDescent="0.25">
      <c r="B50" s="14" t="s">
        <v>16</v>
      </c>
      <c r="E50" s="10"/>
      <c r="G50" s="7"/>
      <c r="H50" s="7"/>
      <c r="I50" s="7"/>
    </row>
    <row r="51" spans="1:15" x14ac:dyDescent="0.2">
      <c r="C51" s="1" t="s">
        <v>15</v>
      </c>
      <c r="E51" s="10">
        <v>31387246</v>
      </c>
      <c r="G51" s="10">
        <v>47027603</v>
      </c>
      <c r="H51" s="6"/>
      <c r="I51" s="10">
        <f>E51-G51</f>
        <v>-15640357</v>
      </c>
      <c r="K51" s="13">
        <f>IF(G51=0,"n/a",IF(AND(I51/G51&lt;1,I51/G51&gt;-1),I51/G51,"n/a"))</f>
        <v>-0.33257823070421005</v>
      </c>
    </row>
    <row r="52" spans="1:15" x14ac:dyDescent="0.2">
      <c r="C52" s="1" t="s">
        <v>14</v>
      </c>
      <c r="E52" s="10">
        <v>16308541</v>
      </c>
      <c r="G52" s="10">
        <v>19335414</v>
      </c>
      <c r="H52" s="6"/>
      <c r="I52" s="10">
        <f>E52-G52</f>
        <v>-3026873</v>
      </c>
      <c r="K52" s="13">
        <f>IF(G52=0,"n/a",IF(AND(I52/G52&lt;1,I52/G52&gt;-1),I52/G52,"n/a"))</f>
        <v>-0.15654554901177703</v>
      </c>
    </row>
    <row r="53" spans="1:15" x14ac:dyDescent="0.2">
      <c r="C53" s="1" t="s">
        <v>13</v>
      </c>
      <c r="E53" s="12">
        <v>1249564</v>
      </c>
      <c r="G53" s="12">
        <v>1721699</v>
      </c>
      <c r="H53" s="6"/>
      <c r="I53" s="12">
        <f>E53-G53</f>
        <v>-472135</v>
      </c>
      <c r="K53" s="11">
        <f>IF(G53=0,"n/a",IF(AND(I53/G53&lt;1,I53/G53&gt;-1),I53/G53,"n/a"))</f>
        <v>-0.27422621491910026</v>
      </c>
    </row>
    <row r="54" spans="1:15" ht="6.9" customHeight="1" x14ac:dyDescent="0.2">
      <c r="E54" s="10"/>
      <c r="G54" s="10"/>
      <c r="H54" s="7"/>
      <c r="I54" s="10"/>
      <c r="K54" s="9"/>
      <c r="M54" s="8"/>
      <c r="N54" s="8"/>
      <c r="O54" s="8"/>
    </row>
    <row r="55" spans="1:15" x14ac:dyDescent="0.2">
      <c r="C55" s="1" t="s">
        <v>12</v>
      </c>
      <c r="E55" s="10">
        <f>SUM(E51:E53)</f>
        <v>48945351</v>
      </c>
      <c r="G55" s="10">
        <f>SUM(G51:G53)</f>
        <v>68084716</v>
      </c>
      <c r="H55" s="6"/>
      <c r="I55" s="10">
        <f>E55-G55</f>
        <v>-19139365</v>
      </c>
      <c r="K55" s="13">
        <f>IF(G55=0,"n/a",IF(AND(I55/G55&lt;1,I55/G55&gt;-1),I55/G55,"n/a"))</f>
        <v>-0.28111103525789843</v>
      </c>
    </row>
    <row r="56" spans="1:15" ht="6.9" customHeight="1" x14ac:dyDescent="0.2">
      <c r="E56" s="10"/>
      <c r="G56" s="10"/>
      <c r="H56" s="7"/>
      <c r="I56" s="10"/>
      <c r="K56" s="9"/>
      <c r="M56" s="8"/>
      <c r="N56" s="8"/>
      <c r="O56" s="8"/>
    </row>
    <row r="57" spans="1:15" ht="12" x14ac:dyDescent="0.25">
      <c r="B57" s="14" t="s">
        <v>11</v>
      </c>
      <c r="E57" s="10"/>
      <c r="G57" s="10"/>
      <c r="H57" s="6"/>
      <c r="I57" s="10"/>
      <c r="K57" s="9"/>
    </row>
    <row r="58" spans="1:15" x14ac:dyDescent="0.2">
      <c r="C58" s="1" t="s">
        <v>10</v>
      </c>
      <c r="E58" s="10">
        <v>2418321</v>
      </c>
      <c r="G58" s="10">
        <v>2787934</v>
      </c>
      <c r="H58" s="6"/>
      <c r="I58" s="10">
        <f>E58-G58</f>
        <v>-369613</v>
      </c>
      <c r="K58" s="13">
        <f>IF(G58=0,"n/a",IF(AND(I58/G58&lt;1,I58/G58&gt;-1),I58/G58,"n/a"))</f>
        <v>-0.1325759505067193</v>
      </c>
    </row>
    <row r="59" spans="1:15" x14ac:dyDescent="0.2">
      <c r="C59" s="1" t="s">
        <v>9</v>
      </c>
      <c r="E59" s="12">
        <v>302022</v>
      </c>
      <c r="G59" s="12">
        <v>419224</v>
      </c>
      <c r="H59" s="6"/>
      <c r="I59" s="12">
        <f>E59-G59</f>
        <v>-117202</v>
      </c>
      <c r="K59" s="11">
        <f>IF(G59=0,"n/a",IF(AND(I59/G59&lt;1,I59/G59&gt;-1),I59/G59,"n/a"))</f>
        <v>-0.27956891781004906</v>
      </c>
    </row>
    <row r="60" spans="1:15" ht="6.9" customHeight="1" x14ac:dyDescent="0.2">
      <c r="E60" s="10"/>
      <c r="G60" s="10"/>
      <c r="H60" s="7"/>
      <c r="I60" s="10"/>
      <c r="K60" s="9"/>
      <c r="M60" s="8"/>
      <c r="N60" s="8"/>
      <c r="O60" s="8"/>
    </row>
    <row r="61" spans="1:15" x14ac:dyDescent="0.2">
      <c r="C61" s="1" t="s">
        <v>8</v>
      </c>
      <c r="E61" s="12">
        <f>SUM(E58:E59)</f>
        <v>2720343</v>
      </c>
      <c r="G61" s="12">
        <f>SUM(G58:G59)</f>
        <v>3207158</v>
      </c>
      <c r="H61" s="6"/>
      <c r="I61" s="12">
        <f>E61-G61</f>
        <v>-486815</v>
      </c>
      <c r="K61" s="11">
        <f>IF(G61=0,"n/a",IF(AND(I61/G61&lt;1,I61/G61&gt;-1),I61/G61,"n/a"))</f>
        <v>-0.15179015190395984</v>
      </c>
    </row>
    <row r="62" spans="1:15" ht="6.9" customHeight="1" x14ac:dyDescent="0.2">
      <c r="E62" s="10"/>
      <c r="G62" s="10"/>
      <c r="H62" s="7"/>
      <c r="I62" s="10"/>
      <c r="K62" s="9"/>
      <c r="M62" s="8"/>
      <c r="N62" s="8"/>
      <c r="O62" s="8"/>
    </row>
    <row r="63" spans="1:15" x14ac:dyDescent="0.2">
      <c r="C63" s="1" t="s">
        <v>7</v>
      </c>
      <c r="E63" s="10">
        <f>E55+E61</f>
        <v>51665694</v>
      </c>
      <c r="G63" s="10">
        <f>G55+G61</f>
        <v>71291874</v>
      </c>
      <c r="H63" s="6"/>
      <c r="I63" s="10">
        <f>E63-G63</f>
        <v>-19626180</v>
      </c>
      <c r="K63" s="13">
        <f>IF(G63=0,"n/a",IF(AND(I63/G63&lt;1,I63/G63&gt;-1),I63/G63,"n/a"))</f>
        <v>-0.27529336653431219</v>
      </c>
    </row>
    <row r="64" spans="1:15" ht="6.9" customHeight="1" x14ac:dyDescent="0.2">
      <c r="E64" s="10"/>
      <c r="G64" s="10"/>
      <c r="H64" s="7"/>
      <c r="I64" s="10"/>
      <c r="K64" s="9"/>
      <c r="M64" s="8"/>
      <c r="N64" s="8"/>
      <c r="O64" s="8"/>
    </row>
    <row r="65" spans="1:15" ht="12" x14ac:dyDescent="0.25">
      <c r="B65" s="14" t="s">
        <v>6</v>
      </c>
      <c r="E65" s="10"/>
      <c r="G65" s="10"/>
      <c r="H65" s="6"/>
      <c r="I65" s="10"/>
      <c r="K65" s="9"/>
    </row>
    <row r="66" spans="1:15" x14ac:dyDescent="0.2">
      <c r="C66" s="1" t="s">
        <v>5</v>
      </c>
      <c r="E66" s="10">
        <v>3794214</v>
      </c>
      <c r="G66" s="10">
        <v>4934819</v>
      </c>
      <c r="H66" s="6"/>
      <c r="I66" s="10">
        <f>E66-G66</f>
        <v>-1140605</v>
      </c>
      <c r="K66" s="13">
        <f>IF(G66=0,"n/a",IF(AND(I66/G66&lt;1,I66/G66&gt;-1),I66/G66,"n/a"))</f>
        <v>-0.23113411049118518</v>
      </c>
    </row>
    <row r="67" spans="1:15" x14ac:dyDescent="0.2">
      <c r="C67" s="1" t="s">
        <v>4</v>
      </c>
      <c r="E67" s="12">
        <v>12474568</v>
      </c>
      <c r="G67" s="12">
        <v>13799081</v>
      </c>
      <c r="H67" s="6"/>
      <c r="I67" s="12">
        <f>E67-G67</f>
        <v>-1324513</v>
      </c>
      <c r="K67" s="11">
        <f>IF(G67=0,"n/a",IF(AND(I67/G67&lt;1,I67/G67&gt;-1),I67/G67,"n/a"))</f>
        <v>-9.5985594982738343E-2</v>
      </c>
    </row>
    <row r="68" spans="1:15" ht="6.9" customHeight="1" x14ac:dyDescent="0.2">
      <c r="E68" s="10"/>
      <c r="G68" s="10"/>
      <c r="H68" s="7"/>
      <c r="I68" s="10"/>
      <c r="K68" s="9"/>
      <c r="M68" s="8"/>
      <c r="N68" s="8"/>
      <c r="O68" s="8"/>
    </row>
    <row r="69" spans="1:15" x14ac:dyDescent="0.2">
      <c r="C69" s="1" t="s">
        <v>3</v>
      </c>
      <c r="E69" s="12">
        <f>SUM(E66:E67)</f>
        <v>16268782</v>
      </c>
      <c r="G69" s="12">
        <f>SUM(G66:G67)</f>
        <v>18733900</v>
      </c>
      <c r="H69" s="6"/>
      <c r="I69" s="12">
        <f>E69-G69</f>
        <v>-2465118</v>
      </c>
      <c r="K69" s="11">
        <f>IF(G69=0,"n/a",IF(AND(I69/G69&lt;1,I69/G69&gt;-1),I69/G69,"n/a"))</f>
        <v>-0.13158594846775098</v>
      </c>
    </row>
    <row r="70" spans="1:15" ht="6.9" customHeight="1" x14ac:dyDescent="0.2">
      <c r="E70" s="10"/>
      <c r="G70" s="10"/>
      <c r="H70" s="7"/>
      <c r="I70" s="10"/>
      <c r="K70" s="9"/>
      <c r="M70" s="8"/>
      <c r="N70" s="8"/>
      <c r="O70" s="8"/>
    </row>
    <row r="71" spans="1:15" ht="12" thickBot="1" x14ac:dyDescent="0.25">
      <c r="C71" s="1" t="s">
        <v>2</v>
      </c>
      <c r="E71" s="5">
        <f>E63+E69</f>
        <v>67934476</v>
      </c>
      <c r="G71" s="5">
        <f>G63+G69</f>
        <v>90025774</v>
      </c>
      <c r="H71" s="6"/>
      <c r="I71" s="5">
        <f>E71-G71</f>
        <v>-22091298</v>
      </c>
      <c r="K71" s="4">
        <f>IF(G71=0,"n/a",IF(AND(I71/G71&lt;1,I71/G71&gt;-1),I71/G71,"n/a"))</f>
        <v>-0.24538859282676093</v>
      </c>
    </row>
    <row r="72" spans="1:15" ht="12" thickTop="1" x14ac:dyDescent="0.2"/>
    <row r="73" spans="1:15" ht="12.75" customHeight="1" x14ac:dyDescent="0.25">
      <c r="A73" s="1" t="s">
        <v>0</v>
      </c>
      <c r="C73" s="3" t="s">
        <v>1</v>
      </c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 t="s">
        <v>0</v>
      </c>
    </row>
    <row r="75" spans="1:15" x14ac:dyDescent="0.2">
      <c r="A75" s="1" t="s">
        <v>0</v>
      </c>
    </row>
    <row r="76" spans="1:15" x14ac:dyDescent="0.2">
      <c r="A76" s="1" t="s">
        <v>0</v>
      </c>
    </row>
    <row r="77" spans="1:15" x14ac:dyDescent="0.2">
      <c r="A77" s="1" t="s">
        <v>0</v>
      </c>
    </row>
    <row r="78" spans="1:15" x14ac:dyDescent="0.2">
      <c r="A78" s="1" t="s">
        <v>0</v>
      </c>
    </row>
    <row r="79" spans="1:15" x14ac:dyDescent="0.2">
      <c r="A79" s="1" t="s">
        <v>0</v>
      </c>
    </row>
    <row r="80" spans="1:15" x14ac:dyDescent="0.2">
      <c r="A80" s="1" t="s">
        <v>0</v>
      </c>
    </row>
    <row r="81" spans="1:1" x14ac:dyDescent="0.2">
      <c r="A81" s="1" t="s">
        <v>0</v>
      </c>
    </row>
    <row r="82" spans="1:1" x14ac:dyDescent="0.2">
      <c r="A82" s="1" t="s">
        <v>0</v>
      </c>
    </row>
    <row r="83" spans="1:1" x14ac:dyDescent="0.2">
      <c r="A83" s="1" t="s">
        <v>0</v>
      </c>
    </row>
    <row r="84" spans="1:1" x14ac:dyDescent="0.2">
      <c r="A84" s="1" t="s">
        <v>0</v>
      </c>
    </row>
    <row r="85" spans="1:1" x14ac:dyDescent="0.2">
      <c r="A85" s="1" t="s">
        <v>0</v>
      </c>
    </row>
    <row r="86" spans="1:1" x14ac:dyDescent="0.2">
      <c r="A86" s="1" t="s">
        <v>0</v>
      </c>
    </row>
    <row r="87" spans="1:1" x14ac:dyDescent="0.2">
      <c r="A87" s="1" t="s">
        <v>0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D38" sqref="D38"/>
    </sheetView>
  </sheetViews>
  <sheetFormatPr defaultColWidth="9.109375" defaultRowHeight="11.4" x14ac:dyDescent="0.2"/>
  <cols>
    <col min="1" max="2" width="1.6640625" style="1" customWidth="1"/>
    <col min="3" max="3" width="9.109375" style="1"/>
    <col min="4" max="4" width="23.88671875" style="1" customWidth="1"/>
    <col min="5" max="5" width="16.6640625" style="1" customWidth="1"/>
    <col min="6" max="6" width="0.88671875" style="1" customWidth="1"/>
    <col min="7" max="7" width="16.6640625" style="1" customWidth="1"/>
    <col min="8" max="8" width="0.88671875" style="1" customWidth="1"/>
    <col min="9" max="9" width="16.6640625" style="1" customWidth="1"/>
    <col min="10" max="10" width="0.88671875" style="1" customWidth="1"/>
    <col min="11" max="11" width="7.6640625" style="2" customWidth="1"/>
    <col min="12" max="12" width="0.88671875" style="1" customWidth="1"/>
    <col min="13" max="13" width="7.6640625" style="2" customWidth="1"/>
    <col min="14" max="14" width="0.88671875" style="2" customWidth="1"/>
    <col min="15" max="15" width="7.6640625" style="2" customWidth="1"/>
    <col min="16" max="16384" width="9.109375" style="1"/>
  </cols>
  <sheetData>
    <row r="1" spans="1:15" s="42" customFormat="1" ht="13.8" x14ac:dyDescent="0.25">
      <c r="E1" s="89" t="s">
        <v>34</v>
      </c>
      <c r="F1" s="89"/>
      <c r="G1" s="89"/>
      <c r="H1" s="89"/>
      <c r="I1" s="89"/>
      <c r="J1" s="89"/>
      <c r="K1" s="89"/>
      <c r="M1" s="43"/>
      <c r="N1" s="43"/>
      <c r="O1" s="43"/>
    </row>
    <row r="2" spans="1:15" s="42" customFormat="1" ht="13.8" x14ac:dyDescent="0.25">
      <c r="E2" s="89" t="s">
        <v>33</v>
      </c>
      <c r="F2" s="89"/>
      <c r="G2" s="89"/>
      <c r="H2" s="89"/>
      <c r="I2" s="89"/>
      <c r="J2" s="89"/>
      <c r="K2" s="89"/>
      <c r="M2" s="43"/>
      <c r="N2" s="43"/>
      <c r="O2" s="43"/>
    </row>
    <row r="3" spans="1:15" s="42" customFormat="1" ht="13.8" x14ac:dyDescent="0.25">
      <c r="E3" s="89" t="s">
        <v>49</v>
      </c>
      <c r="F3" s="89"/>
      <c r="G3" s="89"/>
      <c r="H3" s="89"/>
      <c r="I3" s="89"/>
      <c r="J3" s="89"/>
      <c r="K3" s="89"/>
      <c r="M3" s="43"/>
      <c r="N3" s="43"/>
      <c r="O3" s="43"/>
    </row>
    <row r="4" spans="1:15" s="15" customFormat="1" ht="13.2" x14ac:dyDescent="0.25">
      <c r="E4" s="90" t="s">
        <v>32</v>
      </c>
      <c r="F4" s="90"/>
      <c r="G4" s="90"/>
      <c r="H4" s="90"/>
      <c r="I4" s="90"/>
      <c r="J4" s="90"/>
      <c r="K4" s="90"/>
      <c r="M4" s="41"/>
      <c r="N4" s="41"/>
      <c r="O4" s="41"/>
    </row>
    <row r="5" spans="1:15" x14ac:dyDescent="0.2">
      <c r="A5" s="1" t="s">
        <v>0</v>
      </c>
    </row>
    <row r="6" spans="1:15" s="35" customFormat="1" ht="13.2" x14ac:dyDescent="0.25">
      <c r="A6" s="35" t="s">
        <v>0</v>
      </c>
      <c r="I6" s="91" t="s">
        <v>35</v>
      </c>
      <c r="J6" s="91"/>
      <c r="K6" s="91"/>
      <c r="M6" s="88" t="s">
        <v>31</v>
      </c>
      <c r="N6" s="88"/>
      <c r="O6" s="88"/>
    </row>
    <row r="7" spans="1:15" s="35" customFormat="1" ht="13.2" x14ac:dyDescent="0.25">
      <c r="E7" s="40" t="s">
        <v>30</v>
      </c>
      <c r="G7" s="40" t="s">
        <v>30</v>
      </c>
      <c r="I7" s="40"/>
      <c r="K7" s="39"/>
      <c r="M7" s="39"/>
      <c r="N7" s="37"/>
      <c r="O7" s="39"/>
    </row>
    <row r="8" spans="1:15" s="35" customFormat="1" ht="13.2" x14ac:dyDescent="0.25">
      <c r="A8" s="15" t="s">
        <v>29</v>
      </c>
      <c r="E8" s="38">
        <v>2022</v>
      </c>
      <c r="G8" s="38">
        <f>E8-1</f>
        <v>2021</v>
      </c>
      <c r="I8" s="38" t="s">
        <v>28</v>
      </c>
      <c r="K8" s="36" t="s">
        <v>27</v>
      </c>
      <c r="M8" s="36">
        <f>E8</f>
        <v>2022</v>
      </c>
      <c r="N8" s="37"/>
      <c r="O8" s="36">
        <f>G8</f>
        <v>2021</v>
      </c>
    </row>
    <row r="9" spans="1:15" ht="12" x14ac:dyDescent="0.25">
      <c r="B9" s="14" t="s">
        <v>25</v>
      </c>
    </row>
    <row r="10" spans="1:15" x14ac:dyDescent="0.2">
      <c r="C10" s="1" t="s">
        <v>15</v>
      </c>
      <c r="E10" s="19">
        <v>107697284.88</v>
      </c>
      <c r="F10" s="34"/>
      <c r="G10" s="19">
        <v>77519023.989999995</v>
      </c>
      <c r="H10" s="7"/>
      <c r="I10" s="19">
        <f>E10-G10</f>
        <v>30178260.890000001</v>
      </c>
      <c r="K10" s="13">
        <f>IF(G10=0,"n/a",IF(AND(I10/G10&lt;1,I10/G10&gt;-1),I10/G10,"n/a"))</f>
        <v>0.38930135258014881</v>
      </c>
      <c r="M10" s="30">
        <f>IF(E51=0,"n/a",E10/E51)</f>
        <v>1.284895085492417</v>
      </c>
      <c r="N10" s="31"/>
      <c r="O10" s="30">
        <f>IF(G51=0,"n/a",G10/G51)</f>
        <v>1.190955275071883</v>
      </c>
    </row>
    <row r="11" spans="1:15" x14ac:dyDescent="0.2">
      <c r="C11" s="1" t="s">
        <v>14</v>
      </c>
      <c r="E11" s="17">
        <v>40946930.619999997</v>
      </c>
      <c r="F11" s="7"/>
      <c r="G11" s="17">
        <v>29229727.73</v>
      </c>
      <c r="H11" s="7"/>
      <c r="I11" s="17">
        <f>E11-G11</f>
        <v>11717202.889999997</v>
      </c>
      <c r="K11" s="13">
        <f>IF(G11=0,"n/a",IF(AND(I11/G11&lt;1,I11/G11&gt;-1),I11/G11,"n/a"))</f>
        <v>0.40086596078601233</v>
      </c>
      <c r="M11" s="33">
        <f>IF(E52=0,"n/a",E11/E52)</f>
        <v>1.1758835408389694</v>
      </c>
      <c r="N11" s="31"/>
      <c r="O11" s="33">
        <f>IF(G52=0,"n/a",G11/G52)</f>
        <v>1.0416030291651921</v>
      </c>
    </row>
    <row r="12" spans="1:15" x14ac:dyDescent="0.2">
      <c r="C12" s="1" t="s">
        <v>13</v>
      </c>
      <c r="E12" s="26">
        <v>3064532.36</v>
      </c>
      <c r="F12" s="7"/>
      <c r="G12" s="26">
        <v>2051910.07</v>
      </c>
      <c r="H12" s="7"/>
      <c r="I12" s="26">
        <f>E12-G12</f>
        <v>1012622.2899999998</v>
      </c>
      <c r="K12" s="11">
        <f>IF(G12=0,"n/a",IF(AND(I12/G12&lt;1,I12/G12&gt;-1),I12/G12,"n/a"))</f>
        <v>0.49350227614994829</v>
      </c>
      <c r="M12" s="32">
        <f>IF(E53=0,"n/a",E12/E53)</f>
        <v>1.0637645795301851</v>
      </c>
      <c r="N12" s="31"/>
      <c r="O12" s="32">
        <f>IF(G53=0,"n/a",G12/G53)</f>
        <v>0.90628067223179187</v>
      </c>
    </row>
    <row r="13" spans="1:15" ht="6.9" customHeight="1" x14ac:dyDescent="0.2">
      <c r="E13" s="17"/>
      <c r="F13" s="7"/>
      <c r="G13" s="17"/>
      <c r="H13" s="7"/>
      <c r="I13" s="17"/>
      <c r="K13" s="9"/>
      <c r="M13" s="31"/>
      <c r="N13" s="31"/>
      <c r="O13" s="31"/>
    </row>
    <row r="14" spans="1:15" x14ac:dyDescent="0.2">
      <c r="C14" s="1" t="s">
        <v>12</v>
      </c>
      <c r="E14" s="17">
        <f>SUM(E10:E12)</f>
        <v>151708747.86000001</v>
      </c>
      <c r="F14" s="7"/>
      <c r="G14" s="17">
        <f>SUM(G10:G12)</f>
        <v>108800661.78999999</v>
      </c>
      <c r="H14" s="7"/>
      <c r="I14" s="17">
        <f>E14-G14</f>
        <v>42908086.070000023</v>
      </c>
      <c r="K14" s="13">
        <f>IF(G14=0,"n/a",IF(AND(I14/G14&lt;1,I14/G14&gt;-1),I14/G14,"n/a"))</f>
        <v>0.39437339225765405</v>
      </c>
      <c r="M14" s="33">
        <f>IF(E55=0,"n/a",E14/E55)</f>
        <v>1.2484152365552035</v>
      </c>
      <c r="N14" s="31"/>
      <c r="O14" s="33">
        <f>IF(G55=0,"n/a",G14/G55)</f>
        <v>1.1402752503955331</v>
      </c>
    </row>
    <row r="15" spans="1:15" ht="6.9" customHeight="1" x14ac:dyDescent="0.2">
      <c r="E15" s="17"/>
      <c r="F15" s="7"/>
      <c r="G15" s="17"/>
      <c r="H15" s="7"/>
      <c r="I15" s="17"/>
      <c r="K15" s="9"/>
      <c r="M15" s="31"/>
      <c r="N15" s="31"/>
      <c r="O15" s="31"/>
    </row>
    <row r="16" spans="1:15" ht="12" x14ac:dyDescent="0.25">
      <c r="B16" s="14" t="s">
        <v>24</v>
      </c>
      <c r="E16" s="17"/>
      <c r="F16" s="7"/>
      <c r="G16" s="17"/>
      <c r="H16" s="7"/>
      <c r="I16" s="17"/>
      <c r="K16" s="9"/>
      <c r="M16" s="31"/>
      <c r="N16" s="31"/>
      <c r="O16" s="31"/>
    </row>
    <row r="17" spans="2:15" x14ac:dyDescent="0.2">
      <c r="C17" s="1" t="s">
        <v>10</v>
      </c>
      <c r="E17" s="17">
        <v>4676682.7300000004</v>
      </c>
      <c r="F17" s="7"/>
      <c r="G17" s="17">
        <v>3468775.04</v>
      </c>
      <c r="H17" s="7"/>
      <c r="I17" s="17">
        <f>E17-G17</f>
        <v>1207907.6900000004</v>
      </c>
      <c r="K17" s="13">
        <f>IF(G17=0,"n/a",IF(AND(I17/G17&lt;1,I17/G17&gt;-1),I17/G17,"n/a"))</f>
        <v>0.34822312662858657</v>
      </c>
      <c r="M17" s="33">
        <f>IF(E58=0,"n/a",E17/E58)</f>
        <v>0.6891727303097569</v>
      </c>
      <c r="N17" s="31"/>
      <c r="O17" s="33">
        <f>IF(G58=0,"n/a",G17/G58)</f>
        <v>0.52947007887921516</v>
      </c>
    </row>
    <row r="18" spans="2:15" x14ac:dyDescent="0.2">
      <c r="C18" s="1" t="s">
        <v>9</v>
      </c>
      <c r="E18" s="26">
        <v>348976.58</v>
      </c>
      <c r="F18" s="29"/>
      <c r="G18" s="26">
        <v>176643.6</v>
      </c>
      <c r="H18" s="27"/>
      <c r="I18" s="26">
        <f>E18-G18</f>
        <v>172332.98</v>
      </c>
      <c r="K18" s="11">
        <f>IF(G18=0,"n/a",IF(AND(I18/G18&lt;1,I18/G18&gt;-1),I18/G18,"n/a"))</f>
        <v>0.97559707795810324</v>
      </c>
      <c r="M18" s="32">
        <f>IF(E59=0,"n/a",E18/E59)</f>
        <v>0.70839202487861119</v>
      </c>
      <c r="N18" s="31"/>
      <c r="O18" s="32">
        <f>IF(G59=0,"n/a",G18/G59)</f>
        <v>0.56118665175621407</v>
      </c>
    </row>
    <row r="19" spans="2:15" ht="6.9" customHeight="1" x14ac:dyDescent="0.2">
      <c r="E19" s="17"/>
      <c r="F19" s="21"/>
      <c r="G19" s="17"/>
      <c r="H19" s="21"/>
      <c r="I19" s="17"/>
      <c r="K19" s="9"/>
      <c r="M19" s="31"/>
      <c r="N19" s="31"/>
      <c r="O19" s="31"/>
    </row>
    <row r="20" spans="2:15" x14ac:dyDescent="0.2">
      <c r="C20" s="1" t="s">
        <v>8</v>
      </c>
      <c r="E20" s="26">
        <f>SUM(E17:E18)</f>
        <v>5025659.3100000005</v>
      </c>
      <c r="F20" s="29"/>
      <c r="G20" s="26">
        <f>SUM(G17:G18)</f>
        <v>3645418.64</v>
      </c>
      <c r="H20" s="27"/>
      <c r="I20" s="26">
        <f>E20-G20</f>
        <v>1380240.6700000004</v>
      </c>
      <c r="K20" s="11">
        <f>IF(G20=0,"n/a",IF(AND(I20/G20&lt;1,I20/G20&gt;-1),I20/G20,"n/a"))</f>
        <v>0.37862336436618438</v>
      </c>
      <c r="M20" s="32">
        <f>IF(E61=0,"n/a",E20/E61)</f>
        <v>0.6904735408842041</v>
      </c>
      <c r="N20" s="31"/>
      <c r="O20" s="32">
        <f>IF(G61=0,"n/a",G20/G61)</f>
        <v>0.53092407026501065</v>
      </c>
    </row>
    <row r="21" spans="2:15" ht="6.9" customHeight="1" x14ac:dyDescent="0.2">
      <c r="E21" s="17"/>
      <c r="F21" s="21"/>
      <c r="G21" s="17"/>
      <c r="H21" s="21"/>
      <c r="I21" s="17"/>
      <c r="K21" s="9"/>
      <c r="M21" s="31"/>
      <c r="N21" s="31"/>
      <c r="O21" s="31"/>
    </row>
    <row r="22" spans="2:15" x14ac:dyDescent="0.2">
      <c r="C22" s="1" t="s">
        <v>23</v>
      </c>
      <c r="E22" s="17">
        <f>E14+E20</f>
        <v>156734407.17000002</v>
      </c>
      <c r="F22" s="21"/>
      <c r="G22" s="17">
        <f>G14+G20</f>
        <v>112446080.42999999</v>
      </c>
      <c r="H22" s="21"/>
      <c r="I22" s="17">
        <f>E22-G22</f>
        <v>44288326.740000024</v>
      </c>
      <c r="K22" s="13">
        <f>IF(G22=0,"n/a",IF(AND(I22/G22&lt;1,I22/G22&gt;-1),I22/G22,"n/a"))</f>
        <v>0.39386278801928026</v>
      </c>
      <c r="M22" s="33">
        <f>IF(E63=0,"n/a",E22/E63)</f>
        <v>1.2168855106132175</v>
      </c>
      <c r="N22" s="31"/>
      <c r="O22" s="33">
        <f>IF(G63=0,"n/a",G22/G63)</f>
        <v>1.0993697134312053</v>
      </c>
    </row>
    <row r="23" spans="2:15" ht="6.9" customHeight="1" x14ac:dyDescent="0.2">
      <c r="E23" s="17"/>
      <c r="F23" s="21"/>
      <c r="G23" s="17"/>
      <c r="H23" s="21"/>
      <c r="I23" s="17"/>
      <c r="K23" s="9"/>
      <c r="M23" s="31"/>
      <c r="N23" s="31"/>
      <c r="O23" s="31"/>
    </row>
    <row r="24" spans="2:15" ht="12" x14ac:dyDescent="0.25">
      <c r="B24" s="14" t="s">
        <v>22</v>
      </c>
      <c r="E24" s="17"/>
      <c r="F24" s="21"/>
      <c r="G24" s="17"/>
      <c r="H24" s="21"/>
      <c r="I24" s="17"/>
      <c r="K24" s="9"/>
      <c r="M24" s="31"/>
      <c r="N24" s="31"/>
      <c r="O24" s="31"/>
    </row>
    <row r="25" spans="2:15" x14ac:dyDescent="0.2">
      <c r="C25" s="1" t="s">
        <v>5</v>
      </c>
      <c r="E25" s="17">
        <v>715385.49</v>
      </c>
      <c r="F25" s="21"/>
      <c r="G25" s="17">
        <v>741697.7</v>
      </c>
      <c r="H25" s="21"/>
      <c r="I25" s="17">
        <f>E25-G25</f>
        <v>-26312.209999999963</v>
      </c>
      <c r="K25" s="13">
        <f>IF(G25=0,"n/a",IF(AND(I25/G25&lt;1,I25/G25&gt;-1),I25/G25,"n/a"))</f>
        <v>-3.5475652681678752E-2</v>
      </c>
      <c r="M25" s="33">
        <f>IF(E66=0,"n/a",E25/E66)</f>
        <v>0.16322586157919775</v>
      </c>
      <c r="N25" s="31"/>
      <c r="O25" s="33">
        <f>IF(G66=0,"n/a",G25/G66)</f>
        <v>0.16557626052769811</v>
      </c>
    </row>
    <row r="26" spans="2:15" x14ac:dyDescent="0.2">
      <c r="C26" s="1" t="s">
        <v>4</v>
      </c>
      <c r="E26" s="26">
        <v>1250461.1599999999</v>
      </c>
      <c r="F26" s="29"/>
      <c r="G26" s="26">
        <v>1349226.43</v>
      </c>
      <c r="H26" s="27"/>
      <c r="I26" s="26">
        <f>E26-G26</f>
        <v>-98765.270000000019</v>
      </c>
      <c r="K26" s="11">
        <f>IF(G26=0,"n/a",IF(AND(I26/G26&lt;1,I26/G26&gt;-1),I26/G26,"n/a"))</f>
        <v>-7.3201404748645504E-2</v>
      </c>
      <c r="M26" s="32">
        <f>IF(E67=0,"n/a",E26/E67)</f>
        <v>0.10292367970044945</v>
      </c>
      <c r="N26" s="31"/>
      <c r="O26" s="32">
        <f>IF(G67=0,"n/a",G26/G67)</f>
        <v>0.1103815287509534</v>
      </c>
    </row>
    <row r="27" spans="2:15" ht="6.9" customHeight="1" x14ac:dyDescent="0.2">
      <c r="E27" s="17"/>
      <c r="F27" s="21"/>
      <c r="G27" s="17"/>
      <c r="H27" s="21"/>
      <c r="I27" s="17"/>
      <c r="K27" s="9"/>
      <c r="M27" s="31"/>
      <c r="N27" s="31"/>
      <c r="O27" s="31"/>
    </row>
    <row r="28" spans="2:15" x14ac:dyDescent="0.2">
      <c r="C28" s="1" t="s">
        <v>3</v>
      </c>
      <c r="E28" s="26">
        <f>SUM(E25:E26)</f>
        <v>1965846.65</v>
      </c>
      <c r="F28" s="29"/>
      <c r="G28" s="26">
        <f>SUM(G25:G26)</f>
        <v>2090924.13</v>
      </c>
      <c r="H28" s="27"/>
      <c r="I28" s="26">
        <f>E28-G28</f>
        <v>-125077.47999999998</v>
      </c>
      <c r="K28" s="11">
        <f>IF(G28=0,"n/a",IF(AND(I28/G28&lt;1,I28/G28&gt;-1),I28/G28,"n/a"))</f>
        <v>-5.9819234091482786E-2</v>
      </c>
      <c r="M28" s="32">
        <f>IF(E69=0,"n/a",E28/E69)</f>
        <v>0.11891018779899609</v>
      </c>
      <c r="N28" s="31"/>
      <c r="O28" s="32">
        <f>IF(G69=0,"n/a",G28/G69)</f>
        <v>0.12518410874062252</v>
      </c>
    </row>
    <row r="29" spans="2:15" ht="6.9" customHeight="1" x14ac:dyDescent="0.2">
      <c r="E29" s="17"/>
      <c r="F29" s="21"/>
      <c r="G29" s="17"/>
      <c r="H29" s="21"/>
      <c r="I29" s="17"/>
      <c r="K29" s="9"/>
      <c r="M29" s="31"/>
      <c r="N29" s="31"/>
      <c r="O29" s="31"/>
    </row>
    <row r="30" spans="2:15" x14ac:dyDescent="0.2">
      <c r="C30" s="1" t="s">
        <v>21</v>
      </c>
      <c r="E30" s="17">
        <f>E22+E28</f>
        <v>158700253.82000002</v>
      </c>
      <c r="F30" s="21"/>
      <c r="G30" s="17">
        <f>G22+G28</f>
        <v>114537004.55999999</v>
      </c>
      <c r="H30" s="21"/>
      <c r="I30" s="17">
        <f>E30-G30</f>
        <v>44163249.260000035</v>
      </c>
      <c r="K30" s="13">
        <f>IF(G30=0,"n/a",IF(AND(I30/G30&lt;1,I30/G30&gt;-1),I30/G30,"n/a"))</f>
        <v>0.38558062025155548</v>
      </c>
      <c r="M30" s="30">
        <f>IF(E71=0,"n/a",E30/E71)</f>
        <v>1.0919855190703924</v>
      </c>
      <c r="N30" s="31"/>
      <c r="O30" s="30">
        <f>IF(G71=0,"n/a",G30/G71)</f>
        <v>0.96261630119291897</v>
      </c>
    </row>
    <row r="31" spans="2:15" ht="6.9" customHeight="1" x14ac:dyDescent="0.2">
      <c r="E31" s="17"/>
      <c r="F31" s="21"/>
      <c r="G31" s="17"/>
      <c r="H31" s="21"/>
      <c r="I31" s="17"/>
      <c r="K31" s="9"/>
      <c r="M31" s="8"/>
      <c r="N31" s="8"/>
      <c r="O31" s="8"/>
    </row>
    <row r="32" spans="2:15" x14ac:dyDescent="0.2">
      <c r="B32" s="1" t="s">
        <v>20</v>
      </c>
      <c r="E32" s="17">
        <v>-7262278.0199999996</v>
      </c>
      <c r="F32" s="21"/>
      <c r="G32" s="17">
        <v>1986157.66</v>
      </c>
      <c r="H32" s="21"/>
      <c r="I32" s="17">
        <f>E32-G32</f>
        <v>-9248435.6799999997</v>
      </c>
      <c r="K32" s="13" t="str">
        <f>IF(G32=0,"n/a",IF(AND(I32/G32&lt;1,I32/G32&gt;-1),I32/G32,"n/a"))</f>
        <v>n/a</v>
      </c>
      <c r="M32" s="8"/>
      <c r="N32" s="8"/>
      <c r="O32" s="8"/>
    </row>
    <row r="33" spans="2:15" x14ac:dyDescent="0.2">
      <c r="B33" s="1" t="s">
        <v>19</v>
      </c>
      <c r="E33" s="26">
        <v>1800542.14</v>
      </c>
      <c r="F33" s="29"/>
      <c r="G33" s="26">
        <v>169235.59</v>
      </c>
      <c r="H33" s="27"/>
      <c r="I33" s="26">
        <f>E33-G33</f>
        <v>1631306.5499999998</v>
      </c>
      <c r="K33" s="11" t="str">
        <f>IF(G33=0,"n/a",IF(AND(I33/G33&lt;1,I33/G33&gt;-1),I33/G33,"n/a"))</f>
        <v>n/a</v>
      </c>
    </row>
    <row r="34" spans="2:15" ht="6.9" customHeight="1" x14ac:dyDescent="0.2">
      <c r="E34" s="16"/>
      <c r="F34" s="21"/>
      <c r="G34" s="16"/>
      <c r="H34" s="21"/>
      <c r="I34" s="16"/>
      <c r="K34" s="25"/>
      <c r="M34" s="8"/>
      <c r="N34" s="8"/>
      <c r="O34" s="8"/>
    </row>
    <row r="35" spans="2:15" ht="12" thickBot="1" x14ac:dyDescent="0.25">
      <c r="C35" s="1" t="s">
        <v>18</v>
      </c>
      <c r="E35" s="22">
        <f>SUM(E30:E33)</f>
        <v>153238517.94</v>
      </c>
      <c r="F35" s="24"/>
      <c r="G35" s="22">
        <f>SUM(G30:G33)</f>
        <v>116692397.80999999</v>
      </c>
      <c r="H35" s="21"/>
      <c r="I35" s="22">
        <f>E35-G35</f>
        <v>36546120.13000001</v>
      </c>
      <c r="K35" s="4">
        <f>IF(G35=0,"n/a",IF(AND(I35/G35&lt;1,I35/G35&gt;-1),I35/G35,"n/a"))</f>
        <v>0.31318338482944585</v>
      </c>
    </row>
    <row r="36" spans="2:15" ht="12" thickTop="1" x14ac:dyDescent="0.2">
      <c r="E36" s="16"/>
      <c r="F36" s="21"/>
      <c r="G36" s="16"/>
      <c r="H36" s="7"/>
      <c r="I36" s="16"/>
    </row>
    <row r="37" spans="2:15" x14ac:dyDescent="0.2">
      <c r="C37" s="18" t="s">
        <v>37</v>
      </c>
      <c r="E37" s="19">
        <v>5511220.9199999999</v>
      </c>
      <c r="F37" s="19"/>
      <c r="G37" s="19">
        <v>4791054.74</v>
      </c>
      <c r="H37" s="7"/>
      <c r="I37" s="16"/>
    </row>
    <row r="38" spans="2:15" x14ac:dyDescent="0.2">
      <c r="C38" s="18" t="s">
        <v>38</v>
      </c>
      <c r="E38" s="17">
        <v>73717861.840000004</v>
      </c>
      <c r="F38" s="16"/>
      <c r="G38" s="17">
        <v>0</v>
      </c>
      <c r="H38" s="7"/>
      <c r="I38" s="16"/>
    </row>
    <row r="39" spans="2:15" x14ac:dyDescent="0.2">
      <c r="C39" s="18" t="s">
        <v>39</v>
      </c>
      <c r="E39" s="17">
        <v>1852940.36</v>
      </c>
      <c r="F39" s="7"/>
      <c r="G39" s="17">
        <v>0</v>
      </c>
      <c r="H39" s="7"/>
      <c r="I39" s="16"/>
    </row>
    <row r="40" spans="2:15" x14ac:dyDescent="0.2">
      <c r="C40" s="18" t="s">
        <v>40</v>
      </c>
      <c r="E40" s="17">
        <v>3213686.27</v>
      </c>
      <c r="F40" s="7"/>
      <c r="G40" s="17">
        <v>0</v>
      </c>
      <c r="H40" s="7"/>
      <c r="I40" s="16"/>
    </row>
    <row r="41" spans="2:15" x14ac:dyDescent="0.2">
      <c r="C41" s="18" t="s">
        <v>41</v>
      </c>
      <c r="E41" s="17">
        <v>3024737.89</v>
      </c>
      <c r="F41" s="7"/>
      <c r="G41" s="17">
        <v>2042342.77</v>
      </c>
      <c r="H41" s="7"/>
      <c r="I41" s="16"/>
    </row>
    <row r="42" spans="2:15" x14ac:dyDescent="0.2">
      <c r="C42" s="18" t="s">
        <v>42</v>
      </c>
      <c r="E42" s="17">
        <v>364570.82</v>
      </c>
      <c r="F42" s="7"/>
      <c r="G42" s="17">
        <v>329416.42</v>
      </c>
      <c r="H42" s="7"/>
      <c r="I42" s="16"/>
    </row>
    <row r="43" spans="2:15" x14ac:dyDescent="0.2">
      <c r="C43" s="18" t="s">
        <v>43</v>
      </c>
      <c r="E43" s="17">
        <v>2671581.2200000002</v>
      </c>
      <c r="F43" s="7"/>
      <c r="G43" s="17">
        <v>2260548.09</v>
      </c>
      <c r="H43" s="7"/>
      <c r="I43" s="16"/>
    </row>
    <row r="44" spans="2:15" x14ac:dyDescent="0.2">
      <c r="C44" s="18" t="s">
        <v>44</v>
      </c>
      <c r="E44" s="17">
        <v>1912666.3</v>
      </c>
      <c r="F44" s="7"/>
      <c r="G44" s="17">
        <v>0</v>
      </c>
      <c r="H44" s="7"/>
      <c r="I44" s="16"/>
    </row>
    <row r="45" spans="2:15" x14ac:dyDescent="0.2">
      <c r="C45" s="18" t="s">
        <v>45</v>
      </c>
      <c r="E45" s="17">
        <v>3148701.56</v>
      </c>
      <c r="F45" s="7"/>
      <c r="G45" s="17">
        <v>2230485.89</v>
      </c>
      <c r="H45" s="7"/>
      <c r="I45" s="16"/>
    </row>
    <row r="46" spans="2:15" x14ac:dyDescent="0.2">
      <c r="C46" s="18" t="s">
        <v>46</v>
      </c>
      <c r="E46" s="17">
        <v>361724.21</v>
      </c>
      <c r="F46" s="7"/>
      <c r="G46" s="17">
        <v>293904.46000000002</v>
      </c>
      <c r="H46" s="7"/>
      <c r="I46" s="16"/>
    </row>
    <row r="47" spans="2:15" x14ac:dyDescent="0.2">
      <c r="C47" s="18" t="s">
        <v>47</v>
      </c>
      <c r="E47" s="17">
        <v>-155250.32</v>
      </c>
      <c r="F47" s="7"/>
      <c r="G47" s="17">
        <v>-132964.88</v>
      </c>
      <c r="H47" s="7"/>
      <c r="I47" s="16"/>
    </row>
    <row r="48" spans="2:15" x14ac:dyDescent="0.2">
      <c r="E48" s="10"/>
      <c r="F48" s="7"/>
      <c r="G48" s="7"/>
      <c r="H48" s="7"/>
      <c r="I48" s="7"/>
    </row>
    <row r="49" spans="1:15" ht="13.2" x14ac:dyDescent="0.25">
      <c r="A49" s="15" t="s">
        <v>17</v>
      </c>
      <c r="E49" s="10"/>
      <c r="F49" s="7"/>
      <c r="G49" s="7"/>
      <c r="H49" s="7"/>
      <c r="I49" s="7"/>
    </row>
    <row r="50" spans="1:15" ht="12" x14ac:dyDescent="0.25">
      <c r="B50" s="14" t="s">
        <v>16</v>
      </c>
      <c r="E50" s="10"/>
      <c r="F50" s="7"/>
      <c r="G50" s="7"/>
      <c r="H50" s="7"/>
      <c r="I50" s="7"/>
    </row>
    <row r="51" spans="1:15" x14ac:dyDescent="0.2">
      <c r="C51" s="1" t="s">
        <v>15</v>
      </c>
      <c r="E51" s="10">
        <v>83817960</v>
      </c>
      <c r="F51" s="7"/>
      <c r="G51" s="10">
        <v>65089786</v>
      </c>
      <c r="H51" s="6"/>
      <c r="I51" s="10">
        <f>E51-G51</f>
        <v>18728174</v>
      </c>
      <c r="K51" s="13">
        <f>IF(G51=0,"n/a",IF(AND(I51/G51&lt;1,I51/G51&gt;-1),I51/G51,"n/a"))</f>
        <v>0.28772830809429917</v>
      </c>
    </row>
    <row r="52" spans="1:15" x14ac:dyDescent="0.2">
      <c r="C52" s="1" t="s">
        <v>14</v>
      </c>
      <c r="E52" s="10">
        <v>34822267</v>
      </c>
      <c r="F52" s="7"/>
      <c r="G52" s="10">
        <v>28062253</v>
      </c>
      <c r="H52" s="6"/>
      <c r="I52" s="10">
        <f>E52-G52</f>
        <v>6760014</v>
      </c>
      <c r="K52" s="13">
        <f>IF(G52=0,"n/a",IF(AND(I52/G52&lt;1,I52/G52&gt;-1),I52/G52,"n/a"))</f>
        <v>0.24089348777519753</v>
      </c>
    </row>
    <row r="53" spans="1:15" x14ac:dyDescent="0.2">
      <c r="C53" s="1" t="s">
        <v>13</v>
      </c>
      <c r="E53" s="12">
        <v>2880837</v>
      </c>
      <c r="F53" s="7"/>
      <c r="G53" s="12">
        <v>2264100</v>
      </c>
      <c r="H53" s="6"/>
      <c r="I53" s="12">
        <f>E53-G53</f>
        <v>616737</v>
      </c>
      <c r="K53" s="11">
        <f>IF(G53=0,"n/a",IF(AND(I53/G53&lt;1,I53/G53&gt;-1),I53/G53,"n/a"))</f>
        <v>0.27239830396183912</v>
      </c>
    </row>
    <row r="54" spans="1:15" ht="6.9" customHeight="1" x14ac:dyDescent="0.2">
      <c r="E54" s="10"/>
      <c r="F54" s="7"/>
      <c r="G54" s="10"/>
      <c r="H54" s="7"/>
      <c r="I54" s="10"/>
      <c r="K54" s="9"/>
      <c r="M54" s="8"/>
      <c r="N54" s="8"/>
      <c r="O54" s="8"/>
    </row>
    <row r="55" spans="1:15" x14ac:dyDescent="0.2">
      <c r="C55" s="1" t="s">
        <v>12</v>
      </c>
      <c r="E55" s="10">
        <f>SUM(E51:E53)</f>
        <v>121521064</v>
      </c>
      <c r="F55" s="7"/>
      <c r="G55" s="10">
        <f>SUM(G51:G53)</f>
        <v>95416139</v>
      </c>
      <c r="H55" s="6"/>
      <c r="I55" s="10">
        <f>E55-G55</f>
        <v>26104925</v>
      </c>
      <c r="K55" s="13">
        <f>IF(G55=0,"n/a",IF(AND(I55/G55&lt;1,I55/G55&gt;-1),I55/G55,"n/a"))</f>
        <v>0.27359024661435943</v>
      </c>
    </row>
    <row r="56" spans="1:15" ht="6.9" customHeight="1" x14ac:dyDescent="0.2">
      <c r="E56" s="10"/>
      <c r="F56" s="7"/>
      <c r="G56" s="10"/>
      <c r="H56" s="7"/>
      <c r="I56" s="10"/>
      <c r="K56" s="9"/>
      <c r="M56" s="8"/>
      <c r="N56" s="8"/>
      <c r="O56" s="8"/>
    </row>
    <row r="57" spans="1:15" ht="12" x14ac:dyDescent="0.25">
      <c r="B57" s="14" t="s">
        <v>11</v>
      </c>
      <c r="E57" s="10"/>
      <c r="F57" s="7"/>
      <c r="G57" s="10"/>
      <c r="H57" s="6"/>
      <c r="I57" s="10"/>
      <c r="K57" s="9"/>
    </row>
    <row r="58" spans="1:15" x14ac:dyDescent="0.2">
      <c r="C58" s="1" t="s">
        <v>10</v>
      </c>
      <c r="E58" s="10">
        <v>6785937</v>
      </c>
      <c r="F58" s="7"/>
      <c r="G58" s="10">
        <v>6551409</v>
      </c>
      <c r="H58" s="6"/>
      <c r="I58" s="10">
        <f>E58-G58</f>
        <v>234528</v>
      </c>
      <c r="K58" s="13">
        <f>IF(G58=0,"n/a",IF(AND(I58/G58&lt;1,I58/G58&gt;-1),I58/G58,"n/a"))</f>
        <v>3.5798100836018636E-2</v>
      </c>
    </row>
    <row r="59" spans="1:15" x14ac:dyDescent="0.2">
      <c r="C59" s="1" t="s">
        <v>9</v>
      </c>
      <c r="E59" s="12">
        <v>492632</v>
      </c>
      <c r="F59" s="7"/>
      <c r="G59" s="12">
        <v>314768</v>
      </c>
      <c r="H59" s="6"/>
      <c r="I59" s="12">
        <f>E59-G59</f>
        <v>177864</v>
      </c>
      <c r="K59" s="11">
        <f>IF(G59=0,"n/a",IF(AND(I59/G59&lt;1,I59/G59&gt;-1),I59/G59,"n/a"))</f>
        <v>0.56506379301580845</v>
      </c>
    </row>
    <row r="60" spans="1:15" ht="6.9" customHeight="1" x14ac:dyDescent="0.2">
      <c r="E60" s="10"/>
      <c r="F60" s="7"/>
      <c r="G60" s="10"/>
      <c r="H60" s="7"/>
      <c r="I60" s="10"/>
      <c r="K60" s="9"/>
      <c r="M60" s="8"/>
      <c r="N60" s="8"/>
      <c r="O60" s="8"/>
    </row>
    <row r="61" spans="1:15" x14ac:dyDescent="0.2">
      <c r="C61" s="1" t="s">
        <v>8</v>
      </c>
      <c r="E61" s="12">
        <f>SUM(E58:E59)</f>
        <v>7278569</v>
      </c>
      <c r="F61" s="7"/>
      <c r="G61" s="12">
        <f>SUM(G58:G59)</f>
        <v>6866177</v>
      </c>
      <c r="H61" s="6"/>
      <c r="I61" s="12">
        <f>E61-G61</f>
        <v>412392</v>
      </c>
      <c r="K61" s="11">
        <f>IF(G61=0,"n/a",IF(AND(I61/G61&lt;1,I61/G61&gt;-1),I61/G61,"n/a"))</f>
        <v>6.0061370395782104E-2</v>
      </c>
    </row>
    <row r="62" spans="1:15" ht="6.9" customHeight="1" x14ac:dyDescent="0.2">
      <c r="E62" s="10"/>
      <c r="F62" s="7"/>
      <c r="G62" s="10"/>
      <c r="H62" s="7"/>
      <c r="I62" s="10"/>
      <c r="K62" s="9"/>
      <c r="M62" s="8"/>
      <c r="N62" s="8"/>
      <c r="O62" s="8"/>
    </row>
    <row r="63" spans="1:15" x14ac:dyDescent="0.2">
      <c r="C63" s="1" t="s">
        <v>7</v>
      </c>
      <c r="E63" s="10">
        <f>E55+E61</f>
        <v>128799633</v>
      </c>
      <c r="F63" s="7"/>
      <c r="G63" s="10">
        <f>G55+G61</f>
        <v>102282316</v>
      </c>
      <c r="H63" s="6"/>
      <c r="I63" s="10">
        <f>E63-G63</f>
        <v>26517317</v>
      </c>
      <c r="K63" s="13">
        <f>IF(G63=0,"n/a",IF(AND(I63/G63&lt;1,I63/G63&gt;-1),I63/G63,"n/a"))</f>
        <v>0.25925612595631881</v>
      </c>
    </row>
    <row r="64" spans="1:15" ht="6.9" customHeight="1" x14ac:dyDescent="0.2">
      <c r="E64" s="10"/>
      <c r="F64" s="7"/>
      <c r="G64" s="10"/>
      <c r="H64" s="7"/>
      <c r="I64" s="10"/>
      <c r="K64" s="9"/>
      <c r="M64" s="8"/>
      <c r="N64" s="8"/>
      <c r="O64" s="8"/>
    </row>
    <row r="65" spans="1:15" ht="12" x14ac:dyDescent="0.25">
      <c r="B65" s="14" t="s">
        <v>6</v>
      </c>
      <c r="E65" s="10"/>
      <c r="F65" s="7"/>
      <c r="G65" s="10"/>
      <c r="H65" s="6"/>
      <c r="I65" s="10"/>
      <c r="K65" s="9"/>
    </row>
    <row r="66" spans="1:15" x14ac:dyDescent="0.2">
      <c r="C66" s="1" t="s">
        <v>5</v>
      </c>
      <c r="E66" s="10">
        <v>4382795</v>
      </c>
      <c r="F66" s="7"/>
      <c r="G66" s="10">
        <v>4479493</v>
      </c>
      <c r="H66" s="6"/>
      <c r="I66" s="10">
        <f>E66-G66</f>
        <v>-96698</v>
      </c>
      <c r="K66" s="13">
        <f>IF(G66=0,"n/a",IF(AND(I66/G66&lt;1,I66/G66&gt;-1),I66/G66,"n/a"))</f>
        <v>-2.1586817972480368E-2</v>
      </c>
    </row>
    <row r="67" spans="1:15" x14ac:dyDescent="0.2">
      <c r="C67" s="1" t="s">
        <v>4</v>
      </c>
      <c r="E67" s="12">
        <v>12149402</v>
      </c>
      <c r="F67" s="7"/>
      <c r="G67" s="12">
        <v>12223299</v>
      </c>
      <c r="H67" s="6"/>
      <c r="I67" s="12">
        <f>E67-G67</f>
        <v>-73897</v>
      </c>
      <c r="K67" s="11">
        <f>IF(G67=0,"n/a",IF(AND(I67/G67&lt;1,I67/G67&gt;-1),I67/G67,"n/a"))</f>
        <v>-6.0455855657298406E-3</v>
      </c>
    </row>
    <row r="68" spans="1:15" ht="6.9" customHeight="1" x14ac:dyDescent="0.2">
      <c r="E68" s="10"/>
      <c r="F68" s="7"/>
      <c r="G68" s="10"/>
      <c r="H68" s="7"/>
      <c r="I68" s="10"/>
      <c r="K68" s="9"/>
      <c r="M68" s="8"/>
      <c r="N68" s="8"/>
      <c r="O68" s="8"/>
    </row>
    <row r="69" spans="1:15" x14ac:dyDescent="0.2">
      <c r="C69" s="1" t="s">
        <v>3</v>
      </c>
      <c r="E69" s="12">
        <f>SUM(E66:E67)</f>
        <v>16532197</v>
      </c>
      <c r="F69" s="7"/>
      <c r="G69" s="12">
        <f>SUM(G66:G67)</f>
        <v>16702792</v>
      </c>
      <c r="H69" s="6"/>
      <c r="I69" s="12">
        <f>E69-G69</f>
        <v>-170595</v>
      </c>
      <c r="K69" s="11">
        <f>IF(G69=0,"n/a",IF(AND(I69/G69&lt;1,I69/G69&gt;-1),I69/G69,"n/a"))</f>
        <v>-1.021356190030984E-2</v>
      </c>
    </row>
    <row r="70" spans="1:15" ht="6.9" customHeight="1" x14ac:dyDescent="0.2">
      <c r="E70" s="10"/>
      <c r="F70" s="7"/>
      <c r="G70" s="10"/>
      <c r="H70" s="7"/>
      <c r="I70" s="10"/>
      <c r="K70" s="9"/>
      <c r="M70" s="8"/>
      <c r="N70" s="8"/>
      <c r="O70" s="8"/>
    </row>
    <row r="71" spans="1:15" ht="12" thickBot="1" x14ac:dyDescent="0.25">
      <c r="C71" s="1" t="s">
        <v>2</v>
      </c>
      <c r="E71" s="5">
        <f>E63+E69</f>
        <v>145331830</v>
      </c>
      <c r="F71" s="7"/>
      <c r="G71" s="5">
        <f>G63+G69</f>
        <v>118985108</v>
      </c>
      <c r="H71" s="6"/>
      <c r="I71" s="5">
        <f>E71-G71</f>
        <v>26346722</v>
      </c>
      <c r="K71" s="4">
        <f>IF(G71=0,"n/a",IF(AND(I71/G71&lt;1,I71/G71&gt;-1),I71/G71,"n/a"))</f>
        <v>0.22142873543468986</v>
      </c>
    </row>
    <row r="72" spans="1:15" ht="12" thickTop="1" x14ac:dyDescent="0.2"/>
    <row r="73" spans="1:15" ht="12.75" customHeight="1" x14ac:dyDescent="0.25">
      <c r="A73" s="1" t="s">
        <v>0</v>
      </c>
      <c r="C73" s="3" t="s">
        <v>1</v>
      </c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 t="s">
        <v>0</v>
      </c>
    </row>
    <row r="75" spans="1:15" x14ac:dyDescent="0.2">
      <c r="A75" s="1" t="s">
        <v>0</v>
      </c>
    </row>
    <row r="76" spans="1:15" x14ac:dyDescent="0.2">
      <c r="A76" s="1" t="s">
        <v>0</v>
      </c>
    </row>
    <row r="77" spans="1:15" x14ac:dyDescent="0.2">
      <c r="A77" s="1" t="s">
        <v>0</v>
      </c>
    </row>
    <row r="78" spans="1:15" x14ac:dyDescent="0.2">
      <c r="A78" s="1" t="s">
        <v>0</v>
      </c>
    </row>
    <row r="79" spans="1:15" x14ac:dyDescent="0.2">
      <c r="A79" s="1" t="s">
        <v>0</v>
      </c>
    </row>
    <row r="80" spans="1:15" x14ac:dyDescent="0.2">
      <c r="A80" s="1" t="s">
        <v>0</v>
      </c>
    </row>
    <row r="81" spans="1:1" x14ac:dyDescent="0.2">
      <c r="A81" s="1" t="s">
        <v>0</v>
      </c>
    </row>
    <row r="82" spans="1:1" x14ac:dyDescent="0.2">
      <c r="A82" s="1" t="s">
        <v>0</v>
      </c>
    </row>
    <row r="83" spans="1:1" x14ac:dyDescent="0.2">
      <c r="A83" s="1" t="s">
        <v>0</v>
      </c>
    </row>
    <row r="84" spans="1:1" x14ac:dyDescent="0.2">
      <c r="A84" s="1" t="s">
        <v>0</v>
      </c>
    </row>
    <row r="85" spans="1:1" x14ac:dyDescent="0.2">
      <c r="A85" s="1" t="s">
        <v>0</v>
      </c>
    </row>
    <row r="86" spans="1:1" x14ac:dyDescent="0.2">
      <c r="A86" s="1" t="s">
        <v>0</v>
      </c>
    </row>
    <row r="87" spans="1:1" x14ac:dyDescent="0.2">
      <c r="A87" s="1" t="s">
        <v>0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P43" sqref="P43"/>
    </sheetView>
  </sheetViews>
  <sheetFormatPr defaultColWidth="9.109375" defaultRowHeight="11.4" x14ac:dyDescent="0.2"/>
  <cols>
    <col min="1" max="2" width="1.6640625" style="1" customWidth="1"/>
    <col min="3" max="3" width="9.109375" style="1"/>
    <col min="4" max="4" width="23.88671875" style="1" customWidth="1"/>
    <col min="5" max="5" width="16.6640625" style="1" customWidth="1"/>
    <col min="6" max="6" width="0.88671875" style="1" customWidth="1"/>
    <col min="7" max="7" width="16.6640625" style="1" customWidth="1"/>
    <col min="8" max="8" width="0.88671875" style="1" customWidth="1"/>
    <col min="9" max="9" width="16.6640625" style="1" customWidth="1"/>
    <col min="10" max="10" width="0.88671875" style="1" customWidth="1"/>
    <col min="11" max="11" width="7.6640625" style="2" customWidth="1"/>
    <col min="12" max="12" width="0.88671875" style="1" customWidth="1"/>
    <col min="13" max="13" width="7.6640625" style="2" customWidth="1"/>
    <col min="14" max="14" width="0.88671875" style="2" customWidth="1"/>
    <col min="15" max="15" width="7.6640625" style="2" customWidth="1"/>
    <col min="16" max="16384" width="9.109375" style="1"/>
  </cols>
  <sheetData>
    <row r="1" spans="1:15" s="42" customFormat="1" ht="13.8" x14ac:dyDescent="0.25">
      <c r="E1" s="89" t="s">
        <v>34</v>
      </c>
      <c r="F1" s="89"/>
      <c r="G1" s="89"/>
      <c r="H1" s="89"/>
      <c r="I1" s="89"/>
      <c r="J1" s="89"/>
      <c r="K1" s="89"/>
      <c r="M1" s="43"/>
      <c r="N1" s="43"/>
      <c r="O1" s="43"/>
    </row>
    <row r="2" spans="1:15" s="42" customFormat="1" ht="13.8" x14ac:dyDescent="0.25">
      <c r="E2" s="89" t="s">
        <v>33</v>
      </c>
      <c r="F2" s="89"/>
      <c r="G2" s="89"/>
      <c r="H2" s="89"/>
      <c r="I2" s="89"/>
      <c r="J2" s="89"/>
      <c r="K2" s="89"/>
      <c r="M2" s="43"/>
      <c r="N2" s="43"/>
      <c r="O2" s="43"/>
    </row>
    <row r="3" spans="1:15" s="42" customFormat="1" ht="13.8" x14ac:dyDescent="0.25">
      <c r="E3" s="89" t="s">
        <v>36</v>
      </c>
      <c r="F3" s="89"/>
      <c r="G3" s="89"/>
      <c r="H3" s="89"/>
      <c r="I3" s="89"/>
      <c r="J3" s="89"/>
      <c r="K3" s="89"/>
      <c r="M3" s="43"/>
      <c r="N3" s="43"/>
      <c r="O3" s="43"/>
    </row>
    <row r="4" spans="1:15" s="15" customFormat="1" ht="13.2" x14ac:dyDescent="0.25">
      <c r="E4" s="90" t="s">
        <v>32</v>
      </c>
      <c r="F4" s="90"/>
      <c r="G4" s="90"/>
      <c r="H4" s="90"/>
      <c r="I4" s="90"/>
      <c r="J4" s="90"/>
      <c r="K4" s="90"/>
      <c r="M4" s="41"/>
      <c r="N4" s="41"/>
      <c r="O4" s="41"/>
    </row>
    <row r="5" spans="1:15" x14ac:dyDescent="0.2">
      <c r="A5" s="1" t="s">
        <v>0</v>
      </c>
    </row>
    <row r="6" spans="1:15" s="35" customFormat="1" ht="13.2" x14ac:dyDescent="0.25">
      <c r="A6" s="35" t="s">
        <v>0</v>
      </c>
      <c r="I6" s="91" t="s">
        <v>35</v>
      </c>
      <c r="J6" s="91"/>
      <c r="K6" s="91"/>
      <c r="M6" s="88" t="s">
        <v>31</v>
      </c>
      <c r="N6" s="88"/>
      <c r="O6" s="88"/>
    </row>
    <row r="7" spans="1:15" s="35" customFormat="1" ht="13.2" x14ac:dyDescent="0.25">
      <c r="E7" s="40" t="s">
        <v>30</v>
      </c>
      <c r="G7" s="40" t="s">
        <v>30</v>
      </c>
      <c r="I7" s="40"/>
      <c r="K7" s="39"/>
      <c r="M7" s="39"/>
      <c r="N7" s="37"/>
      <c r="O7" s="39"/>
    </row>
    <row r="8" spans="1:15" s="35" customFormat="1" ht="13.2" x14ac:dyDescent="0.25">
      <c r="A8" s="15" t="s">
        <v>29</v>
      </c>
      <c r="E8" s="38">
        <v>2022</v>
      </c>
      <c r="G8" s="38">
        <f>E8-1</f>
        <v>2021</v>
      </c>
      <c r="I8" s="38" t="s">
        <v>28</v>
      </c>
      <c r="K8" s="36" t="s">
        <v>27</v>
      </c>
      <c r="M8" s="36">
        <f>E8</f>
        <v>2022</v>
      </c>
      <c r="N8" s="37"/>
      <c r="O8" s="36">
        <f>G8</f>
        <v>2021</v>
      </c>
    </row>
    <row r="9" spans="1:15" ht="12" x14ac:dyDescent="0.25">
      <c r="B9" s="14" t="s">
        <v>25</v>
      </c>
    </row>
    <row r="10" spans="1:15" x14ac:dyDescent="0.2">
      <c r="C10" s="1" t="s">
        <v>15</v>
      </c>
      <c r="E10" s="19">
        <v>134239367.62</v>
      </c>
      <c r="F10" s="34"/>
      <c r="G10" s="19">
        <v>117568988.52</v>
      </c>
      <c r="H10" s="7"/>
      <c r="I10" s="19">
        <f>E10-G10</f>
        <v>16670379.100000009</v>
      </c>
      <c r="K10" s="13">
        <f>IF(G10=0,"n/a",IF(AND(I10/G10&lt;1,I10/G10&gt;-1),I10/G10,"n/a"))</f>
        <v>0.14179231538735373</v>
      </c>
      <c r="M10" s="30">
        <f>IF(E51=0,"n/a",E10/E51)</f>
        <v>1.2849162745893947</v>
      </c>
      <c r="N10" s="31"/>
      <c r="O10" s="30">
        <f>IF(G51=0,"n/a",G10/G51)</f>
        <v>1.1342526855402328</v>
      </c>
    </row>
    <row r="11" spans="1:15" x14ac:dyDescent="0.2">
      <c r="C11" s="1" t="s">
        <v>14</v>
      </c>
      <c r="E11" s="17">
        <v>51246906.990000002</v>
      </c>
      <c r="F11" s="7"/>
      <c r="G11" s="17">
        <v>42004535.539999999</v>
      </c>
      <c r="H11" s="7"/>
      <c r="I11" s="17">
        <f>E11-G11</f>
        <v>9242371.450000003</v>
      </c>
      <c r="K11" s="13">
        <f>IF(G11=0,"n/a",IF(AND(I11/G11&lt;1,I11/G11&gt;-1),I11/G11,"n/a"))</f>
        <v>0.22003270197330702</v>
      </c>
      <c r="M11" s="33">
        <f>IF(E52=0,"n/a",E11/E52)</f>
        <v>1.1801202738339041</v>
      </c>
      <c r="N11" s="31"/>
      <c r="O11" s="33">
        <f>IF(G52=0,"n/a",G11/G52)</f>
        <v>1.0134157056441764</v>
      </c>
    </row>
    <row r="12" spans="1:15" x14ac:dyDescent="0.2">
      <c r="C12" s="1" t="s">
        <v>13</v>
      </c>
      <c r="E12" s="26">
        <v>3392724.27</v>
      </c>
      <c r="F12" s="7"/>
      <c r="G12" s="26">
        <v>2986635.25</v>
      </c>
      <c r="H12" s="7"/>
      <c r="I12" s="26">
        <f>E12-G12</f>
        <v>406089.02</v>
      </c>
      <c r="K12" s="11">
        <f>IF(G12=0,"n/a",IF(AND(I12/G12&lt;1,I12/G12&gt;-1),I12/G12,"n/a"))</f>
        <v>0.13596873605506399</v>
      </c>
      <c r="M12" s="32">
        <f>IF(E53=0,"n/a",E12/E53)</f>
        <v>1.1322018192788292</v>
      </c>
      <c r="N12" s="31"/>
      <c r="O12" s="32">
        <f>IF(G53=0,"n/a",G12/G53)</f>
        <v>0.93181746564614942</v>
      </c>
    </row>
    <row r="13" spans="1:15" ht="6.9" customHeight="1" x14ac:dyDescent="0.2">
      <c r="E13" s="17"/>
      <c r="F13" s="7"/>
      <c r="G13" s="17"/>
      <c r="H13" s="7"/>
      <c r="I13" s="17"/>
      <c r="K13" s="9"/>
      <c r="M13" s="31"/>
      <c r="N13" s="31"/>
      <c r="O13" s="31"/>
    </row>
    <row r="14" spans="1:15" x14ac:dyDescent="0.2">
      <c r="C14" s="1" t="s">
        <v>12</v>
      </c>
      <c r="E14" s="17">
        <f>SUM(E10:E12)</f>
        <v>188878998.88000003</v>
      </c>
      <c r="F14" s="7"/>
      <c r="G14" s="17">
        <f>SUM(G10:G12)</f>
        <v>162560159.31</v>
      </c>
      <c r="H14" s="7"/>
      <c r="I14" s="17">
        <f>E14-G14</f>
        <v>26318839.570000023</v>
      </c>
      <c r="K14" s="13">
        <f>IF(G14=0,"n/a",IF(AND(I14/G14&lt;1,I14/G14&gt;-1),I14/G14,"n/a"))</f>
        <v>0.16190215168164515</v>
      </c>
      <c r="M14" s="33">
        <f>IF(E55=0,"n/a",E14/E55)</f>
        <v>1.2517249589679826</v>
      </c>
      <c r="N14" s="31"/>
      <c r="O14" s="33">
        <f>IF(G55=0,"n/a",G14/G55)</f>
        <v>1.096106463268093</v>
      </c>
    </row>
    <row r="15" spans="1:15" ht="6.9" customHeight="1" x14ac:dyDescent="0.2">
      <c r="E15" s="17"/>
      <c r="F15" s="7"/>
      <c r="G15" s="17"/>
      <c r="H15" s="7"/>
      <c r="I15" s="17"/>
      <c r="K15" s="9"/>
      <c r="M15" s="31"/>
      <c r="N15" s="31"/>
      <c r="O15" s="31"/>
    </row>
    <row r="16" spans="1:15" ht="12" x14ac:dyDescent="0.25">
      <c r="B16" s="14" t="s">
        <v>24</v>
      </c>
      <c r="E16" s="17"/>
      <c r="F16" s="7"/>
      <c r="G16" s="17"/>
      <c r="H16" s="7"/>
      <c r="I16" s="17"/>
      <c r="K16" s="9"/>
      <c r="M16" s="31"/>
      <c r="N16" s="31"/>
      <c r="O16" s="31"/>
    </row>
    <row r="17" spans="2:15" x14ac:dyDescent="0.2">
      <c r="C17" s="1" t="s">
        <v>10</v>
      </c>
      <c r="E17" s="17">
        <v>2309288.06</v>
      </c>
      <c r="F17" s="7"/>
      <c r="G17" s="17">
        <v>1040548.51</v>
      </c>
      <c r="H17" s="7"/>
      <c r="I17" s="17">
        <f>E17-G17</f>
        <v>1268739.55</v>
      </c>
      <c r="K17" s="13" t="str">
        <f>IF(G17=0,"n/a",IF(AND(I17/G17&lt;1,I17/G17&gt;-1),I17/G17,"n/a"))</f>
        <v>n/a</v>
      </c>
      <c r="M17" s="33">
        <f>IF(E58=0,"n/a",E17/E58)</f>
        <v>0.76153782431808992</v>
      </c>
      <c r="N17" s="31"/>
      <c r="O17" s="33">
        <f>IF(G58=0,"n/a",G17/G58)</f>
        <v>0.65240687098808858</v>
      </c>
    </row>
    <row r="18" spans="2:15" x14ac:dyDescent="0.2">
      <c r="C18" s="1" t="s">
        <v>9</v>
      </c>
      <c r="E18" s="26">
        <v>359433.56</v>
      </c>
      <c r="F18" s="29"/>
      <c r="G18" s="26">
        <v>178996.88</v>
      </c>
      <c r="H18" s="27"/>
      <c r="I18" s="26">
        <f>E18-G18</f>
        <v>180436.68</v>
      </c>
      <c r="K18" s="11" t="str">
        <f>IF(G18=0,"n/a",IF(AND(I18/G18&lt;1,I18/G18&gt;-1),I18/G18,"n/a"))</f>
        <v>n/a</v>
      </c>
      <c r="M18" s="32">
        <f>IF(E59=0,"n/a",E18/E59)</f>
        <v>0.7056849255899792</v>
      </c>
      <c r="N18" s="31"/>
      <c r="O18" s="32">
        <f>IF(G59=0,"n/a",G18/G59)</f>
        <v>0.55815475188185626</v>
      </c>
    </row>
    <row r="19" spans="2:15" ht="6.9" customHeight="1" x14ac:dyDescent="0.2">
      <c r="E19" s="17"/>
      <c r="F19" s="21"/>
      <c r="G19" s="17"/>
      <c r="H19" s="21"/>
      <c r="I19" s="17"/>
      <c r="K19" s="9"/>
      <c r="M19" s="31"/>
      <c r="N19" s="31"/>
      <c r="O19" s="31"/>
    </row>
    <row r="20" spans="2:15" x14ac:dyDescent="0.2">
      <c r="C20" s="1" t="s">
        <v>8</v>
      </c>
      <c r="E20" s="26">
        <f>SUM(E17:E18)</f>
        <v>2668721.62</v>
      </c>
      <c r="F20" s="29"/>
      <c r="G20" s="26">
        <f>SUM(G17:G18)</f>
        <v>1219545.3900000001</v>
      </c>
      <c r="H20" s="27"/>
      <c r="I20" s="26">
        <f>E20-G20</f>
        <v>1449176.23</v>
      </c>
      <c r="K20" s="11" t="str">
        <f>IF(G20=0,"n/a",IF(AND(I20/G20&lt;1,I20/G20&gt;-1),I20/G20,"n/a"))</f>
        <v>n/a</v>
      </c>
      <c r="M20" s="32">
        <f>IF(E61=0,"n/a",E20/E61)</f>
        <v>0.7535055838357464</v>
      </c>
      <c r="N20" s="31"/>
      <c r="O20" s="32">
        <f>IF(G61=0,"n/a",G20/G61)</f>
        <v>0.6366282198251022</v>
      </c>
    </row>
    <row r="21" spans="2:15" ht="6.9" customHeight="1" x14ac:dyDescent="0.2">
      <c r="E21" s="17"/>
      <c r="F21" s="21"/>
      <c r="G21" s="17"/>
      <c r="H21" s="21"/>
      <c r="I21" s="17"/>
      <c r="K21" s="9"/>
      <c r="M21" s="31"/>
      <c r="N21" s="31"/>
      <c r="O21" s="31"/>
    </row>
    <row r="22" spans="2:15" x14ac:dyDescent="0.2">
      <c r="C22" s="1" t="s">
        <v>23</v>
      </c>
      <c r="E22" s="17">
        <f>E14+E20</f>
        <v>191547720.50000003</v>
      </c>
      <c r="F22" s="21"/>
      <c r="G22" s="17">
        <f>G14+G20</f>
        <v>163779704.69999999</v>
      </c>
      <c r="H22" s="21"/>
      <c r="I22" s="17">
        <f>E22-G22</f>
        <v>27768015.800000042</v>
      </c>
      <c r="K22" s="13">
        <f>IF(G22=0,"n/a",IF(AND(I22/G22&lt;1,I22/G22&gt;-1),I22/G22,"n/a"))</f>
        <v>0.16954491309447356</v>
      </c>
      <c r="M22" s="33">
        <f>IF(E63=0,"n/a",E22/E63)</f>
        <v>1.2402991523194196</v>
      </c>
      <c r="N22" s="31"/>
      <c r="O22" s="33">
        <f>IF(G63=0,"n/a",G22/G63)</f>
        <v>1.0902472145008812</v>
      </c>
    </row>
    <row r="23" spans="2:15" ht="6.9" customHeight="1" x14ac:dyDescent="0.2">
      <c r="E23" s="17"/>
      <c r="F23" s="21"/>
      <c r="G23" s="17"/>
      <c r="H23" s="21"/>
      <c r="I23" s="17"/>
      <c r="K23" s="9"/>
      <c r="M23" s="31"/>
      <c r="N23" s="31"/>
      <c r="O23" s="31"/>
    </row>
    <row r="24" spans="2:15" ht="12" x14ac:dyDescent="0.25">
      <c r="B24" s="14" t="s">
        <v>22</v>
      </c>
      <c r="E24" s="17"/>
      <c r="F24" s="21"/>
      <c r="G24" s="17"/>
      <c r="H24" s="21"/>
      <c r="I24" s="17"/>
      <c r="K24" s="9"/>
      <c r="M24" s="31"/>
      <c r="N24" s="31"/>
      <c r="O24" s="31"/>
    </row>
    <row r="25" spans="2:15" x14ac:dyDescent="0.2">
      <c r="C25" s="1" t="s">
        <v>5</v>
      </c>
      <c r="E25" s="17">
        <v>503214.55</v>
      </c>
      <c r="F25" s="21"/>
      <c r="G25" s="17">
        <v>494984.63</v>
      </c>
      <c r="H25" s="21"/>
      <c r="I25" s="17">
        <f>E25-G25</f>
        <v>8229.9199999999837</v>
      </c>
      <c r="K25" s="13">
        <f>IF(G25=0,"n/a",IF(AND(I25/G25&lt;1,I25/G25&gt;-1),I25/G25,"n/a"))</f>
        <v>1.6626617274964645E-2</v>
      </c>
      <c r="M25" s="33">
        <f>IF(E66=0,"n/a",E25/E66)</f>
        <v>9.1555029586229436E-2</v>
      </c>
      <c r="N25" s="31"/>
      <c r="O25" s="33">
        <f>IF(G66=0,"n/a",G25/G66)</f>
        <v>9.1451703225389258E-2</v>
      </c>
    </row>
    <row r="26" spans="2:15" x14ac:dyDescent="0.2">
      <c r="C26" s="1" t="s">
        <v>4</v>
      </c>
      <c r="E26" s="26">
        <v>1082214.46</v>
      </c>
      <c r="F26" s="29"/>
      <c r="G26" s="26">
        <v>964084.59</v>
      </c>
      <c r="H26" s="27"/>
      <c r="I26" s="26">
        <f>E26-G26</f>
        <v>118129.87</v>
      </c>
      <c r="K26" s="11">
        <f>IF(G26=0,"n/a",IF(AND(I26/G26&lt;1,I26/G26&gt;-1),I26/G26,"n/a"))</f>
        <v>0.12253060698750511</v>
      </c>
      <c r="M26" s="32">
        <f>IF(E67=0,"n/a",E26/E67)</f>
        <v>5.4324184450379322E-2</v>
      </c>
      <c r="N26" s="31"/>
      <c r="O26" s="32">
        <f>IF(G67=0,"n/a",G26/G67)</f>
        <v>5.4196509983537845E-2</v>
      </c>
    </row>
    <row r="27" spans="2:15" ht="6.9" customHeight="1" x14ac:dyDescent="0.2">
      <c r="E27" s="17"/>
      <c r="F27" s="21"/>
      <c r="G27" s="17"/>
      <c r="H27" s="21"/>
      <c r="I27" s="17"/>
      <c r="K27" s="9"/>
      <c r="M27" s="31"/>
      <c r="N27" s="31"/>
      <c r="O27" s="31"/>
    </row>
    <row r="28" spans="2:15" x14ac:dyDescent="0.2">
      <c r="C28" s="1" t="s">
        <v>3</v>
      </c>
      <c r="E28" s="26">
        <f>SUM(E25:E26)</f>
        <v>1585429.01</v>
      </c>
      <c r="F28" s="29"/>
      <c r="G28" s="26">
        <f>SUM(G25:G26)</f>
        <v>1459069.22</v>
      </c>
      <c r="H28" s="27"/>
      <c r="I28" s="26">
        <f>E28-G28</f>
        <v>126359.79000000004</v>
      </c>
      <c r="K28" s="11">
        <f>IF(G28=0,"n/a",IF(AND(I28/G28&lt;1,I28/G28&gt;-1),I28/G28,"n/a"))</f>
        <v>8.6603012569890309E-2</v>
      </c>
      <c r="M28" s="32">
        <f>IF(E69=0,"n/a",E28/E69)</f>
        <v>6.2374952292139199E-2</v>
      </c>
      <c r="N28" s="31"/>
      <c r="O28" s="32">
        <f>IF(G69=0,"n/a",G28/G69)</f>
        <v>6.2887637450272524E-2</v>
      </c>
    </row>
    <row r="29" spans="2:15" ht="6.9" customHeight="1" x14ac:dyDescent="0.2">
      <c r="E29" s="17"/>
      <c r="F29" s="21"/>
      <c r="G29" s="17"/>
      <c r="H29" s="21"/>
      <c r="I29" s="17"/>
      <c r="K29" s="9"/>
      <c r="M29" s="31"/>
      <c r="N29" s="31"/>
      <c r="O29" s="31"/>
    </row>
    <row r="30" spans="2:15" x14ac:dyDescent="0.2">
      <c r="C30" s="1" t="s">
        <v>21</v>
      </c>
      <c r="E30" s="17">
        <f>E22+E28</f>
        <v>193133149.51000002</v>
      </c>
      <c r="F30" s="21"/>
      <c r="G30" s="17">
        <f>G22+G28</f>
        <v>165238773.91999999</v>
      </c>
      <c r="H30" s="21"/>
      <c r="I30" s="17">
        <f>E30-G30</f>
        <v>27894375.590000033</v>
      </c>
      <c r="K30" s="13">
        <f>IF(G30=0,"n/a",IF(AND(I30/G30&lt;1,I30/G30&gt;-1),I30/G30,"n/a"))</f>
        <v>0.16881253066852842</v>
      </c>
      <c r="M30" s="30">
        <f>IF(E71=0,"n/a",E30/E71)</f>
        <v>1.0738303781776763</v>
      </c>
      <c r="N30" s="31"/>
      <c r="O30" s="30">
        <f>IF(G71=0,"n/a",G30/G71)</f>
        <v>0.95280361441617545</v>
      </c>
    </row>
    <row r="31" spans="2:15" ht="6.9" customHeight="1" x14ac:dyDescent="0.2">
      <c r="E31" s="17"/>
      <c r="F31" s="21"/>
      <c r="G31" s="17"/>
      <c r="H31" s="21"/>
      <c r="I31" s="17"/>
      <c r="K31" s="9"/>
      <c r="M31" s="8"/>
      <c r="N31" s="8"/>
      <c r="O31" s="8"/>
    </row>
    <row r="32" spans="2:15" x14ac:dyDescent="0.2">
      <c r="B32" s="1" t="s">
        <v>20</v>
      </c>
      <c r="E32" s="17">
        <v>-3010102.61</v>
      </c>
      <c r="F32" s="21"/>
      <c r="G32" s="17">
        <v>-3590133.33</v>
      </c>
      <c r="H32" s="21"/>
      <c r="I32" s="17">
        <f>E32-G32</f>
        <v>580030.7200000002</v>
      </c>
      <c r="K32" s="13">
        <f>IF(G32=0,"n/a",IF(AND(I32/G32&lt;1,I32/G32&gt;-1),I32/G32,"n/a"))</f>
        <v>-0.16156244537023928</v>
      </c>
      <c r="M32" s="8"/>
      <c r="N32" s="8"/>
      <c r="O32" s="8"/>
    </row>
    <row r="33" spans="2:15" x14ac:dyDescent="0.2">
      <c r="B33" s="1" t="s">
        <v>19</v>
      </c>
      <c r="E33" s="26">
        <v>2045214.53</v>
      </c>
      <c r="F33" s="29"/>
      <c r="G33" s="26">
        <v>24625.32</v>
      </c>
      <c r="H33" s="27"/>
      <c r="I33" s="26">
        <f>E33-G33</f>
        <v>2020589.21</v>
      </c>
      <c r="K33" s="11" t="str">
        <f>IF(G33=0,"n/a",IF(AND(I33/G33&lt;1,I33/G33&gt;-1),I33/G33,"n/a"))</f>
        <v>n/a</v>
      </c>
    </row>
    <row r="34" spans="2:15" ht="6.9" customHeight="1" x14ac:dyDescent="0.2">
      <c r="E34" s="16"/>
      <c r="F34" s="21"/>
      <c r="G34" s="16"/>
      <c r="H34" s="21"/>
      <c r="I34" s="16"/>
      <c r="K34" s="25"/>
      <c r="M34" s="8"/>
      <c r="N34" s="8"/>
      <c r="O34" s="8"/>
    </row>
    <row r="35" spans="2:15" ht="12" thickBot="1" x14ac:dyDescent="0.25">
      <c r="C35" s="1" t="s">
        <v>18</v>
      </c>
      <c r="E35" s="22">
        <f>SUM(E30:E33)</f>
        <v>192168261.43000001</v>
      </c>
      <c r="F35" s="24"/>
      <c r="G35" s="22">
        <f>SUM(G30:G33)</f>
        <v>161673265.90999997</v>
      </c>
      <c r="H35" s="21"/>
      <c r="I35" s="22">
        <f>E35-G35</f>
        <v>30494995.520000041</v>
      </c>
      <c r="K35" s="4">
        <f>IF(G35=0,"n/a",IF(AND(I35/G35&lt;1,I35/G35&gt;-1),I35/G35,"n/a"))</f>
        <v>0.18862113874149081</v>
      </c>
    </row>
    <row r="36" spans="2:15" ht="12" thickTop="1" x14ac:dyDescent="0.2">
      <c r="E36" s="16"/>
      <c r="F36" s="21"/>
      <c r="G36" s="16"/>
      <c r="H36" s="7"/>
      <c r="I36" s="16"/>
    </row>
    <row r="37" spans="2:15" x14ac:dyDescent="0.2">
      <c r="C37" s="18" t="s">
        <v>37</v>
      </c>
      <c r="E37" s="19">
        <v>8455853.8699999992</v>
      </c>
      <c r="F37" s="19"/>
      <c r="G37" s="19">
        <v>6260215.7300000004</v>
      </c>
      <c r="H37" s="7"/>
      <c r="I37" s="16"/>
    </row>
    <row r="38" spans="2:15" x14ac:dyDescent="0.2">
      <c r="C38" s="18" t="s">
        <v>38</v>
      </c>
      <c r="E38" s="17">
        <v>89802304.689999998</v>
      </c>
      <c r="F38" s="16"/>
      <c r="G38" s="17">
        <v>0</v>
      </c>
      <c r="H38" s="7"/>
      <c r="I38" s="16"/>
    </row>
    <row r="39" spans="2:15" x14ac:dyDescent="0.2">
      <c r="C39" s="18" t="s">
        <v>39</v>
      </c>
      <c r="E39" s="17">
        <v>2352232.67</v>
      </c>
      <c r="F39" s="7"/>
      <c r="G39" s="17">
        <v>0</v>
      </c>
      <c r="H39" s="7"/>
      <c r="I39" s="16"/>
    </row>
    <row r="40" spans="2:15" x14ac:dyDescent="0.2">
      <c r="C40" s="18" t="s">
        <v>40</v>
      </c>
      <c r="E40" s="17">
        <v>3852923.25</v>
      </c>
      <c r="F40" s="7"/>
      <c r="G40" s="17">
        <v>0</v>
      </c>
      <c r="H40" s="7"/>
      <c r="I40" s="16"/>
    </row>
    <row r="41" spans="2:15" x14ac:dyDescent="0.2">
      <c r="C41" s="18" t="s">
        <v>41</v>
      </c>
      <c r="E41" s="17">
        <v>3642930.44</v>
      </c>
      <c r="F41" s="7"/>
      <c r="G41" s="17">
        <v>3026987.17</v>
      </c>
      <c r="H41" s="7"/>
      <c r="I41" s="16"/>
    </row>
    <row r="42" spans="2:15" x14ac:dyDescent="0.2">
      <c r="C42" s="18" t="s">
        <v>42</v>
      </c>
      <c r="E42" s="17">
        <v>453741.49</v>
      </c>
      <c r="F42" s="7"/>
      <c r="G42" s="17">
        <v>516231.95</v>
      </c>
      <c r="H42" s="7"/>
      <c r="I42" s="16"/>
    </row>
    <row r="43" spans="2:15" x14ac:dyDescent="0.2">
      <c r="C43" s="18" t="s">
        <v>43</v>
      </c>
      <c r="E43" s="17">
        <v>3598896.73</v>
      </c>
      <c r="F43" s="7"/>
      <c r="G43" s="17">
        <v>3485687.94</v>
      </c>
      <c r="H43" s="7"/>
      <c r="I43" s="16"/>
    </row>
    <row r="44" spans="2:15" x14ac:dyDescent="0.2">
      <c r="C44" s="18" t="s">
        <v>44</v>
      </c>
      <c r="E44" s="17">
        <v>2669184.86</v>
      </c>
      <c r="F44" s="7"/>
      <c r="G44" s="17">
        <v>0</v>
      </c>
      <c r="H44" s="7"/>
      <c r="I44" s="16"/>
    </row>
    <row r="45" spans="2:15" x14ac:dyDescent="0.2">
      <c r="C45" s="18" t="s">
        <v>45</v>
      </c>
      <c r="E45" s="17">
        <v>4300701.46</v>
      </c>
      <c r="F45" s="7"/>
      <c r="G45" s="17">
        <v>3451648.05</v>
      </c>
      <c r="H45" s="7"/>
      <c r="I45" s="16"/>
    </row>
    <row r="46" spans="2:15" x14ac:dyDescent="0.2">
      <c r="C46" s="18" t="s">
        <v>46</v>
      </c>
      <c r="E46" s="17">
        <v>489688.58</v>
      </c>
      <c r="F46" s="7"/>
      <c r="G46" s="17">
        <v>480394.9</v>
      </c>
      <c r="H46" s="7"/>
      <c r="I46" s="16"/>
    </row>
    <row r="47" spans="2:15" x14ac:dyDescent="0.2">
      <c r="C47" s="18" t="s">
        <v>47</v>
      </c>
      <c r="E47" s="17">
        <v>-209194.86</v>
      </c>
      <c r="F47" s="7"/>
      <c r="G47" s="17">
        <v>-205363.67</v>
      </c>
      <c r="H47" s="7"/>
      <c r="I47" s="16"/>
    </row>
    <row r="48" spans="2:15" x14ac:dyDescent="0.2">
      <c r="E48" s="10"/>
      <c r="F48" s="7"/>
      <c r="G48" s="7"/>
      <c r="H48" s="7"/>
      <c r="I48" s="7"/>
    </row>
    <row r="49" spans="1:15" ht="13.2" x14ac:dyDescent="0.25">
      <c r="A49" s="15" t="s">
        <v>17</v>
      </c>
      <c r="E49" s="10"/>
      <c r="F49" s="7"/>
      <c r="G49" s="7"/>
      <c r="H49" s="7"/>
      <c r="I49" s="7"/>
    </row>
    <row r="50" spans="1:15" ht="12" x14ac:dyDescent="0.25">
      <c r="B50" s="14" t="s">
        <v>16</v>
      </c>
      <c r="E50" s="10"/>
      <c r="F50" s="7"/>
      <c r="G50" s="7"/>
      <c r="H50" s="7"/>
      <c r="I50" s="7"/>
    </row>
    <row r="51" spans="1:15" x14ac:dyDescent="0.2">
      <c r="C51" s="1" t="s">
        <v>15</v>
      </c>
      <c r="E51" s="10">
        <v>104473241</v>
      </c>
      <c r="F51" s="7"/>
      <c r="G51" s="10">
        <v>103653260</v>
      </c>
      <c r="H51" s="6"/>
      <c r="I51" s="10">
        <f>E51-G51</f>
        <v>819981</v>
      </c>
      <c r="K51" s="13">
        <f>IF(G51=0,"n/a",IF(AND(I51/G51&lt;1,I51/G51&gt;-1),I51/G51,"n/a"))</f>
        <v>7.9108076292052944E-3</v>
      </c>
    </row>
    <row r="52" spans="1:15" x14ac:dyDescent="0.2">
      <c r="C52" s="1" t="s">
        <v>14</v>
      </c>
      <c r="E52" s="10">
        <v>43425156</v>
      </c>
      <c r="F52" s="7"/>
      <c r="G52" s="10">
        <v>41448475</v>
      </c>
      <c r="H52" s="6"/>
      <c r="I52" s="10">
        <f>E52-G52</f>
        <v>1976681</v>
      </c>
      <c r="K52" s="13">
        <f>IF(G52=0,"n/a",IF(AND(I52/G52&lt;1,I52/G52&gt;-1),I52/G52,"n/a"))</f>
        <v>4.769007786173074E-2</v>
      </c>
    </row>
    <row r="53" spans="1:15" x14ac:dyDescent="0.2">
      <c r="C53" s="1" t="s">
        <v>13</v>
      </c>
      <c r="E53" s="12">
        <v>2996572</v>
      </c>
      <c r="F53" s="7"/>
      <c r="G53" s="12">
        <v>3205172</v>
      </c>
      <c r="H53" s="6"/>
      <c r="I53" s="12">
        <f>E53-G53</f>
        <v>-208600</v>
      </c>
      <c r="K53" s="11">
        <f>IF(G53=0,"n/a",IF(AND(I53/G53&lt;1,I53/G53&gt;-1),I53/G53,"n/a"))</f>
        <v>-6.5082310715306388E-2</v>
      </c>
    </row>
    <row r="54" spans="1:15" ht="6.9" customHeight="1" x14ac:dyDescent="0.2">
      <c r="E54" s="10"/>
      <c r="F54" s="7"/>
      <c r="G54" s="10"/>
      <c r="H54" s="7"/>
      <c r="I54" s="10"/>
      <c r="K54" s="9"/>
      <c r="M54" s="8"/>
      <c r="N54" s="8"/>
      <c r="O54" s="8"/>
    </row>
    <row r="55" spans="1:15" x14ac:dyDescent="0.2">
      <c r="C55" s="1" t="s">
        <v>12</v>
      </c>
      <c r="E55" s="10">
        <f>SUM(E51:E53)</f>
        <v>150894969</v>
      </c>
      <c r="F55" s="7"/>
      <c r="G55" s="10">
        <f>SUM(G51:G53)</f>
        <v>148306907</v>
      </c>
      <c r="H55" s="6"/>
      <c r="I55" s="10">
        <f>E55-G55</f>
        <v>2588062</v>
      </c>
      <c r="K55" s="13">
        <f>IF(G55=0,"n/a",IF(AND(I55/G55&lt;1,I55/G55&gt;-1),I55/G55,"n/a"))</f>
        <v>1.7450717922395886E-2</v>
      </c>
    </row>
    <row r="56" spans="1:15" ht="6.9" customHeight="1" x14ac:dyDescent="0.2">
      <c r="E56" s="10"/>
      <c r="F56" s="7"/>
      <c r="G56" s="10"/>
      <c r="H56" s="7"/>
      <c r="I56" s="10"/>
      <c r="K56" s="9"/>
      <c r="M56" s="8"/>
      <c r="N56" s="8"/>
      <c r="O56" s="8"/>
    </row>
    <row r="57" spans="1:15" ht="12" x14ac:dyDescent="0.25">
      <c r="B57" s="14" t="s">
        <v>11</v>
      </c>
      <c r="E57" s="10"/>
      <c r="F57" s="7"/>
      <c r="G57" s="10"/>
      <c r="H57" s="6"/>
      <c r="I57" s="10"/>
      <c r="K57" s="9"/>
    </row>
    <row r="58" spans="1:15" x14ac:dyDescent="0.2">
      <c r="C58" s="1" t="s">
        <v>10</v>
      </c>
      <c r="E58" s="10">
        <v>3032401</v>
      </c>
      <c r="F58" s="7"/>
      <c r="G58" s="10">
        <v>1594938</v>
      </c>
      <c r="H58" s="6"/>
      <c r="I58" s="10">
        <f>E58-G58</f>
        <v>1437463</v>
      </c>
      <c r="K58" s="13">
        <f>IF(G58=0,"n/a",IF(AND(I58/G58&lt;1,I58/G58&gt;-1),I58/G58,"n/a"))</f>
        <v>0.90126575453089708</v>
      </c>
    </row>
    <row r="59" spans="1:15" x14ac:dyDescent="0.2">
      <c r="C59" s="1" t="s">
        <v>9</v>
      </c>
      <c r="E59" s="12">
        <v>509340</v>
      </c>
      <c r="F59" s="7"/>
      <c r="G59" s="12">
        <v>320694</v>
      </c>
      <c r="H59" s="6"/>
      <c r="I59" s="12">
        <f>E59-G59</f>
        <v>188646</v>
      </c>
      <c r="K59" s="11">
        <f>IF(G59=0,"n/a",IF(AND(I59/G59&lt;1,I59/G59&gt;-1),I59/G59,"n/a"))</f>
        <v>0.58824299799809165</v>
      </c>
    </row>
    <row r="60" spans="1:15" ht="6.9" customHeight="1" x14ac:dyDescent="0.2">
      <c r="E60" s="10"/>
      <c r="F60" s="7"/>
      <c r="G60" s="10"/>
      <c r="H60" s="7"/>
      <c r="I60" s="10"/>
      <c r="K60" s="9"/>
      <c r="M60" s="8"/>
      <c r="N60" s="8"/>
      <c r="O60" s="8"/>
    </row>
    <row r="61" spans="1:15" x14ac:dyDescent="0.2">
      <c r="C61" s="1" t="s">
        <v>8</v>
      </c>
      <c r="E61" s="12">
        <f>SUM(E58:E59)</f>
        <v>3541741</v>
      </c>
      <c r="F61" s="7"/>
      <c r="G61" s="12">
        <f>SUM(G58:G59)</f>
        <v>1915632</v>
      </c>
      <c r="H61" s="6"/>
      <c r="I61" s="12">
        <f>E61-G61</f>
        <v>1626109</v>
      </c>
      <c r="K61" s="11">
        <f>IF(G61=0,"n/a",IF(AND(I61/G61&lt;1,I61/G61&gt;-1),I61/G61,"n/a"))</f>
        <v>0.84886293400820201</v>
      </c>
    </row>
    <row r="62" spans="1:15" ht="6.9" customHeight="1" x14ac:dyDescent="0.2">
      <c r="E62" s="10"/>
      <c r="F62" s="7"/>
      <c r="G62" s="10"/>
      <c r="H62" s="7"/>
      <c r="I62" s="10"/>
      <c r="K62" s="9"/>
      <c r="M62" s="8"/>
      <c r="N62" s="8"/>
      <c r="O62" s="8"/>
    </row>
    <row r="63" spans="1:15" x14ac:dyDescent="0.2">
      <c r="C63" s="1" t="s">
        <v>7</v>
      </c>
      <c r="E63" s="10">
        <f>E55+E61</f>
        <v>154436710</v>
      </c>
      <c r="F63" s="7"/>
      <c r="G63" s="10">
        <f>G55+G61</f>
        <v>150222539</v>
      </c>
      <c r="H63" s="6"/>
      <c r="I63" s="10">
        <f>E63-G63</f>
        <v>4214171</v>
      </c>
      <c r="K63" s="13">
        <f>IF(G63=0,"n/a",IF(AND(I63/G63&lt;1,I63/G63&gt;-1),I63/G63,"n/a"))</f>
        <v>2.8052854305704419E-2</v>
      </c>
    </row>
    <row r="64" spans="1:15" ht="6.9" customHeight="1" x14ac:dyDescent="0.2">
      <c r="E64" s="10"/>
      <c r="F64" s="7"/>
      <c r="G64" s="10"/>
      <c r="H64" s="7"/>
      <c r="I64" s="10"/>
      <c r="K64" s="9"/>
      <c r="M64" s="8"/>
      <c r="N64" s="8"/>
      <c r="O64" s="8"/>
    </row>
    <row r="65" spans="1:15" ht="12" x14ac:dyDescent="0.25">
      <c r="B65" s="14" t="s">
        <v>6</v>
      </c>
      <c r="E65" s="10"/>
      <c r="F65" s="7"/>
      <c r="G65" s="10"/>
      <c r="H65" s="6"/>
      <c r="I65" s="10"/>
      <c r="K65" s="9"/>
    </row>
    <row r="66" spans="1:15" x14ac:dyDescent="0.2">
      <c r="C66" s="1" t="s">
        <v>5</v>
      </c>
      <c r="E66" s="10">
        <v>5496307</v>
      </c>
      <c r="F66" s="7"/>
      <c r="G66" s="10">
        <v>5412525</v>
      </c>
      <c r="H66" s="6"/>
      <c r="I66" s="10">
        <f>E66-G66</f>
        <v>83782</v>
      </c>
      <c r="K66" s="13">
        <f>IF(G66=0,"n/a",IF(AND(I66/G66&lt;1,I66/G66&gt;-1),I66/G66,"n/a"))</f>
        <v>1.5479281850892144E-2</v>
      </c>
    </row>
    <row r="67" spans="1:15" x14ac:dyDescent="0.2">
      <c r="C67" s="1" t="s">
        <v>4</v>
      </c>
      <c r="E67" s="12">
        <v>19921412</v>
      </c>
      <c r="F67" s="7"/>
      <c r="G67" s="12">
        <v>17788684</v>
      </c>
      <c r="H67" s="6"/>
      <c r="I67" s="12">
        <f>E67-G67</f>
        <v>2132728</v>
      </c>
      <c r="K67" s="11">
        <f>IF(G67=0,"n/a",IF(AND(I67/G67&lt;1,I67/G67&gt;-1),I67/G67,"n/a"))</f>
        <v>0.11989239901051703</v>
      </c>
    </row>
    <row r="68" spans="1:15" ht="6.9" customHeight="1" x14ac:dyDescent="0.2">
      <c r="E68" s="10"/>
      <c r="F68" s="7"/>
      <c r="G68" s="10"/>
      <c r="H68" s="7"/>
      <c r="I68" s="10"/>
      <c r="K68" s="9"/>
      <c r="M68" s="8"/>
      <c r="N68" s="8"/>
      <c r="O68" s="8"/>
    </row>
    <row r="69" spans="1:15" x14ac:dyDescent="0.2">
      <c r="C69" s="1" t="s">
        <v>3</v>
      </c>
      <c r="E69" s="12">
        <f>SUM(E66:E67)</f>
        <v>25417719</v>
      </c>
      <c r="F69" s="7"/>
      <c r="G69" s="12">
        <f>SUM(G66:G67)</f>
        <v>23201209</v>
      </c>
      <c r="H69" s="6"/>
      <c r="I69" s="12">
        <f>E69-G69</f>
        <v>2216510</v>
      </c>
      <c r="K69" s="11">
        <f>IF(G69=0,"n/a",IF(AND(I69/G69&lt;1,I69/G69&gt;-1),I69/G69,"n/a"))</f>
        <v>9.553424565073311E-2</v>
      </c>
    </row>
    <row r="70" spans="1:15" ht="6.9" customHeight="1" x14ac:dyDescent="0.2">
      <c r="E70" s="10"/>
      <c r="F70" s="7"/>
      <c r="G70" s="10"/>
      <c r="H70" s="7"/>
      <c r="I70" s="10"/>
      <c r="K70" s="9"/>
      <c r="M70" s="8"/>
      <c r="N70" s="8"/>
      <c r="O70" s="8"/>
    </row>
    <row r="71" spans="1:15" ht="12" thickBot="1" x14ac:dyDescent="0.25">
      <c r="C71" s="1" t="s">
        <v>2</v>
      </c>
      <c r="E71" s="5">
        <f>E63+E69</f>
        <v>179854429</v>
      </c>
      <c r="F71" s="7"/>
      <c r="G71" s="5">
        <f>G63+G69</f>
        <v>173423748</v>
      </c>
      <c r="H71" s="6"/>
      <c r="I71" s="5">
        <f>E71-G71</f>
        <v>6430681</v>
      </c>
      <c r="K71" s="4">
        <f>IF(G71=0,"n/a",IF(AND(I71/G71&lt;1,I71/G71&gt;-1),I71/G71,"n/a"))</f>
        <v>3.7080740522341844E-2</v>
      </c>
    </row>
    <row r="72" spans="1:15" ht="12" thickTop="1" x14ac:dyDescent="0.2"/>
    <row r="73" spans="1:15" ht="12.75" customHeight="1" x14ac:dyDescent="0.25">
      <c r="A73" s="1" t="s">
        <v>0</v>
      </c>
      <c r="C73" s="3" t="s">
        <v>1</v>
      </c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 t="s">
        <v>0</v>
      </c>
    </row>
    <row r="75" spans="1:15" x14ac:dyDescent="0.2">
      <c r="A75" s="1" t="s">
        <v>0</v>
      </c>
    </row>
    <row r="76" spans="1:15" x14ac:dyDescent="0.2">
      <c r="A76" s="1" t="s">
        <v>0</v>
      </c>
    </row>
    <row r="77" spans="1:15" x14ac:dyDescent="0.2">
      <c r="A77" s="1" t="s">
        <v>0</v>
      </c>
    </row>
    <row r="78" spans="1:15" x14ac:dyDescent="0.2">
      <c r="A78" s="1" t="s">
        <v>0</v>
      </c>
    </row>
    <row r="79" spans="1:15" x14ac:dyDescent="0.2">
      <c r="A79" s="1" t="s">
        <v>0</v>
      </c>
    </row>
    <row r="80" spans="1:15" x14ac:dyDescent="0.2">
      <c r="A80" s="1" t="s">
        <v>0</v>
      </c>
    </row>
    <row r="81" spans="1:1" x14ac:dyDescent="0.2">
      <c r="A81" s="1" t="s">
        <v>0</v>
      </c>
    </row>
    <row r="82" spans="1:1" x14ac:dyDescent="0.2">
      <c r="A82" s="1" t="s">
        <v>0</v>
      </c>
    </row>
    <row r="83" spans="1:1" x14ac:dyDescent="0.2">
      <c r="A83" s="1" t="s">
        <v>0</v>
      </c>
    </row>
    <row r="84" spans="1:1" x14ac:dyDescent="0.2">
      <c r="A84" s="1" t="s">
        <v>0</v>
      </c>
    </row>
    <row r="85" spans="1:1" x14ac:dyDescent="0.2">
      <c r="A85" s="1" t="s">
        <v>0</v>
      </c>
    </row>
    <row r="86" spans="1:1" x14ac:dyDescent="0.2">
      <c r="A86" s="1" t="s">
        <v>0</v>
      </c>
    </row>
    <row r="87" spans="1:1" x14ac:dyDescent="0.2">
      <c r="A87" s="1" t="s">
        <v>0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zoomScaleNormal="100" zoomScaleSheetLayoutView="100" workbookViewId="0">
      <pane xSplit="4" ySplit="8" topLeftCell="E24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AA35" sqref="AA35"/>
    </sheetView>
  </sheetViews>
  <sheetFormatPr defaultColWidth="9.109375" defaultRowHeight="11.4" x14ac:dyDescent="0.2"/>
  <cols>
    <col min="1" max="2" width="1.6640625" style="46" customWidth="1"/>
    <col min="3" max="3" width="9.109375" style="46"/>
    <col min="4" max="4" width="23.88671875" style="46" customWidth="1"/>
    <col min="5" max="5" width="16.6640625" style="46" customWidth="1"/>
    <col min="6" max="6" width="0.88671875" style="46" customWidth="1"/>
    <col min="7" max="7" width="16.6640625" style="46" customWidth="1"/>
    <col min="8" max="8" width="0.88671875" style="46" customWidth="1"/>
    <col min="9" max="9" width="16.6640625" style="46" customWidth="1"/>
    <col min="10" max="10" width="0.88671875" style="46" customWidth="1"/>
    <col min="11" max="11" width="7.6640625" style="46" customWidth="1"/>
    <col min="12" max="12" width="0.88671875" style="46" customWidth="1"/>
    <col min="13" max="13" width="10.6640625" style="46" customWidth="1"/>
    <col min="14" max="14" width="0.88671875" style="46" customWidth="1"/>
    <col min="15" max="15" width="7.6640625" style="46" hidden="1" customWidth="1"/>
    <col min="16" max="16" width="0.88671875" style="46" hidden="1" customWidth="1"/>
    <col min="17" max="17" width="10.6640625" style="46" customWidth="1"/>
    <col min="18" max="16384" width="9.109375" style="46"/>
  </cols>
  <sheetData>
    <row r="1" spans="1:17" s="44" customFormat="1" ht="13.8" x14ac:dyDescent="0.25">
      <c r="E1" s="93" t="s">
        <v>34</v>
      </c>
      <c r="F1" s="93"/>
      <c r="G1" s="93"/>
      <c r="H1" s="93"/>
      <c r="I1" s="93"/>
      <c r="J1" s="93"/>
      <c r="K1" s="93"/>
    </row>
    <row r="2" spans="1:17" s="44" customFormat="1" ht="13.8" x14ac:dyDescent="0.25">
      <c r="E2" s="93" t="s">
        <v>33</v>
      </c>
      <c r="F2" s="93"/>
      <c r="G2" s="93"/>
      <c r="H2" s="93"/>
      <c r="I2" s="93"/>
      <c r="J2" s="93"/>
      <c r="K2" s="93"/>
    </row>
    <row r="3" spans="1:17" s="44" customFormat="1" ht="13.8" x14ac:dyDescent="0.25">
      <c r="E3" s="93" t="s">
        <v>50</v>
      </c>
      <c r="F3" s="93"/>
      <c r="G3" s="93"/>
      <c r="H3" s="93"/>
      <c r="I3" s="93"/>
      <c r="J3" s="93"/>
      <c r="K3" s="93"/>
    </row>
    <row r="4" spans="1:17" s="45" customFormat="1" ht="13.2" x14ac:dyDescent="0.25">
      <c r="E4" s="94" t="s">
        <v>32</v>
      </c>
      <c r="F4" s="94"/>
      <c r="G4" s="94"/>
      <c r="H4" s="94"/>
      <c r="I4" s="94"/>
      <c r="J4" s="94"/>
      <c r="K4" s="94"/>
    </row>
    <row r="5" spans="1:17" x14ac:dyDescent="0.2">
      <c r="A5" s="46" t="s">
        <v>0</v>
      </c>
    </row>
    <row r="6" spans="1:17" s="47" customFormat="1" ht="13.2" x14ac:dyDescent="0.25">
      <c r="A6" s="47" t="s">
        <v>0</v>
      </c>
      <c r="I6" s="92" t="s">
        <v>35</v>
      </c>
      <c r="J6" s="92"/>
      <c r="K6" s="92"/>
      <c r="M6" s="92" t="s">
        <v>31</v>
      </c>
      <c r="N6" s="92"/>
      <c r="O6" s="92"/>
      <c r="P6" s="92"/>
      <c r="Q6" s="92"/>
    </row>
    <row r="7" spans="1:17" s="47" customFormat="1" ht="13.2" x14ac:dyDescent="0.25">
      <c r="E7" s="48" t="s">
        <v>30</v>
      </c>
      <c r="G7" s="48" t="s">
        <v>30</v>
      </c>
      <c r="I7" s="48"/>
      <c r="K7" s="48"/>
      <c r="M7" s="48"/>
      <c r="O7" s="48"/>
      <c r="Q7" s="48"/>
    </row>
    <row r="8" spans="1:17" s="47" customFormat="1" ht="13.2" x14ac:dyDescent="0.25">
      <c r="A8" s="45" t="s">
        <v>29</v>
      </c>
      <c r="E8" s="49">
        <v>2022</v>
      </c>
      <c r="G8" s="49">
        <v>2021</v>
      </c>
      <c r="I8" s="49" t="s">
        <v>28</v>
      </c>
      <c r="K8" s="49" t="s">
        <v>27</v>
      </c>
      <c r="M8" s="49">
        <v>2022</v>
      </c>
      <c r="O8" s="49" t="s">
        <v>26</v>
      </c>
      <c r="Q8" s="49">
        <v>2021</v>
      </c>
    </row>
    <row r="9" spans="1:17" ht="12" x14ac:dyDescent="0.25">
      <c r="B9" s="50" t="s">
        <v>25</v>
      </c>
    </row>
    <row r="10" spans="1:17" x14ac:dyDescent="0.2">
      <c r="C10" s="46" t="s">
        <v>15</v>
      </c>
      <c r="E10" s="51">
        <v>808377190.04999995</v>
      </c>
      <c r="F10" s="52"/>
      <c r="G10" s="51">
        <v>722002483.42999995</v>
      </c>
      <c r="H10" s="52"/>
      <c r="I10" s="51">
        <f>E10-G10</f>
        <v>86374706.620000005</v>
      </c>
      <c r="K10" s="53">
        <f>IF(G10=0,"n/a",IF(AND(I10/G10&lt;1,I10/G10&gt;-1),I10/G10,"n/a"))</f>
        <v>0.11963214615227048</v>
      </c>
      <c r="M10" s="54">
        <f>IF(E52=0,"n/a",E10/E52)</f>
        <v>1.2787843756241051</v>
      </c>
      <c r="N10" s="55"/>
      <c r="O10" s="54" t="e">
        <f>IF(#REF!=0,"n/a",#REF!/#REF!)</f>
        <v>#REF!</v>
      </c>
      <c r="P10" s="55"/>
      <c r="Q10" s="54">
        <f>IF(G52=0,"n/a",G10/G52)</f>
        <v>1.1816198084014324</v>
      </c>
    </row>
    <row r="11" spans="1:17" x14ac:dyDescent="0.2">
      <c r="C11" s="46" t="s">
        <v>14</v>
      </c>
      <c r="E11" s="56">
        <v>324742676.88</v>
      </c>
      <c r="F11" s="57"/>
      <c r="G11" s="56">
        <v>270708079.77999997</v>
      </c>
      <c r="H11" s="57"/>
      <c r="I11" s="56">
        <f>E11-G11</f>
        <v>54034597.100000024</v>
      </c>
      <c r="K11" s="53">
        <f>IF(G11=0,"n/a",IF(AND(I11/G11&lt;1,I11/G11&gt;-1),I11/G11,"n/a"))</f>
        <v>0.19960467062495163</v>
      </c>
      <c r="M11" s="58">
        <f>IF(E53=0,"n/a",E11/E53)</f>
        <v>1.1012740177128939</v>
      </c>
      <c r="N11" s="55"/>
      <c r="O11" s="58" t="e">
        <f>IF(#REF!=0,"n/a",#REF!/#REF!)</f>
        <v>#REF!</v>
      </c>
      <c r="P11" s="55"/>
      <c r="Q11" s="58">
        <f>IF(G53=0,"n/a",G11/G53)</f>
        <v>1.0025417165544668</v>
      </c>
    </row>
    <row r="12" spans="1:17" x14ac:dyDescent="0.2">
      <c r="C12" s="46" t="s">
        <v>13</v>
      </c>
      <c r="E12" s="59">
        <v>22964604.280000001</v>
      </c>
      <c r="F12" s="57"/>
      <c r="G12" s="59">
        <v>19664445.210000001</v>
      </c>
      <c r="H12" s="57"/>
      <c r="I12" s="59">
        <f>E12-G12</f>
        <v>3300159.0700000003</v>
      </c>
      <c r="K12" s="60">
        <f>IF(G12=0,"n/a",IF(AND(I12/G12&lt;1,I12/G12&gt;-1),I12/G12,"n/a"))</f>
        <v>0.16782365506664604</v>
      </c>
      <c r="M12" s="61">
        <f>IF(E54=0,"n/a",E12/E54)</f>
        <v>0.97860027791618853</v>
      </c>
      <c r="N12" s="55"/>
      <c r="O12" s="61" t="e">
        <f>IF(#REF!=0,"n/a",#REF!/#REF!)</f>
        <v>#REF!</v>
      </c>
      <c r="P12" s="55"/>
      <c r="Q12" s="61">
        <f>IF(G54=0,"n/a",G12/G54)</f>
        <v>0.862699552774288</v>
      </c>
    </row>
    <row r="13" spans="1:17" ht="6.9" customHeight="1" x14ac:dyDescent="0.2">
      <c r="E13" s="56"/>
      <c r="F13" s="57"/>
      <c r="G13" s="56"/>
      <c r="H13" s="57"/>
      <c r="I13" s="56"/>
      <c r="K13" s="62"/>
      <c r="M13" s="55"/>
      <c r="N13" s="55"/>
      <c r="O13" s="55"/>
      <c r="P13" s="55"/>
      <c r="Q13" s="55"/>
    </row>
    <row r="14" spans="1:17" x14ac:dyDescent="0.2">
      <c r="C14" s="46" t="s">
        <v>12</v>
      </c>
      <c r="E14" s="56">
        <f>SUM(E10:E12)</f>
        <v>1156084471.2099998</v>
      </c>
      <c r="F14" s="57"/>
      <c r="G14" s="56">
        <f>SUM(G10:G12)</f>
        <v>1012375008.42</v>
      </c>
      <c r="H14" s="57"/>
      <c r="I14" s="56">
        <f>E14-G14</f>
        <v>143709462.78999984</v>
      </c>
      <c r="K14" s="53">
        <f>IF(G14=0,"n/a",IF(AND(I14/G14&lt;1,I14/G14&gt;-1),I14/G14,"n/a"))</f>
        <v>0.14195279574738343</v>
      </c>
      <c r="M14" s="58">
        <f>IF(E56=0,"n/a",E14/E56)</f>
        <v>1.2163025063282402</v>
      </c>
      <c r="N14" s="55"/>
      <c r="O14" s="58" t="e">
        <f>IF(#REF!=0,"n/a",#REF!/#REF!)</f>
        <v>#REF!</v>
      </c>
      <c r="P14" s="55"/>
      <c r="Q14" s="58">
        <f>IF(G56=0,"n/a",G14/G56)</f>
        <v>1.1200776595653132</v>
      </c>
    </row>
    <row r="15" spans="1:17" ht="6.9" customHeight="1" x14ac:dyDescent="0.2">
      <c r="E15" s="56"/>
      <c r="F15" s="57"/>
      <c r="G15" s="56"/>
      <c r="H15" s="57"/>
      <c r="I15" s="56"/>
      <c r="K15" s="62"/>
      <c r="M15" s="55"/>
      <c r="N15" s="55"/>
      <c r="O15" s="55"/>
      <c r="P15" s="55"/>
      <c r="Q15" s="55"/>
    </row>
    <row r="16" spans="1:17" ht="12" x14ac:dyDescent="0.25">
      <c r="B16" s="50" t="s">
        <v>24</v>
      </c>
      <c r="E16" s="56"/>
      <c r="F16" s="57"/>
      <c r="G16" s="56"/>
      <c r="H16" s="57"/>
      <c r="I16" s="56"/>
      <c r="K16" s="62"/>
      <c r="M16" s="55"/>
      <c r="N16" s="55"/>
      <c r="O16" s="55"/>
      <c r="P16" s="55"/>
      <c r="Q16" s="55"/>
    </row>
    <row r="17" spans="2:17" x14ac:dyDescent="0.2">
      <c r="C17" s="46" t="s">
        <v>10</v>
      </c>
      <c r="E17" s="56">
        <v>27495929.199999999</v>
      </c>
      <c r="F17" s="57"/>
      <c r="G17" s="56">
        <v>21508531.140000001</v>
      </c>
      <c r="H17" s="57"/>
      <c r="I17" s="56">
        <f>E17-G17</f>
        <v>5987398.0599999987</v>
      </c>
      <c r="K17" s="53">
        <f>IF(G17=0,"n/a",IF(AND(I17/G17&lt;1,I17/G17&gt;-1),I17/G17,"n/a"))</f>
        <v>0.2783731729994835</v>
      </c>
      <c r="M17" s="58">
        <f>IF(E59=0,"n/a",E17/E59)</f>
        <v>0.59787983471545925</v>
      </c>
      <c r="N17" s="55"/>
      <c r="O17" s="58" t="e">
        <f>IF(#REF!=0,"n/a",#REF!/#REF!)</f>
        <v>#REF!</v>
      </c>
      <c r="P17" s="55"/>
      <c r="Q17" s="58">
        <f>IF(G59=0,"n/a",G17/G59)</f>
        <v>0.51179263220981197</v>
      </c>
    </row>
    <row r="18" spans="2:17" x14ac:dyDescent="0.2">
      <c r="C18" s="46" t="s">
        <v>9</v>
      </c>
      <c r="E18" s="59">
        <v>2085635.89</v>
      </c>
      <c r="F18" s="63"/>
      <c r="G18" s="59">
        <v>2061888.42</v>
      </c>
      <c r="H18" s="64"/>
      <c r="I18" s="59">
        <f>E18-G18</f>
        <v>23747.469999999972</v>
      </c>
      <c r="K18" s="60">
        <f>IF(G18=0,"n/a",IF(AND(I18/G18&lt;1,I18/G18&gt;-1),I18/G18,"n/a"))</f>
        <v>1.1517340012026438E-2</v>
      </c>
      <c r="M18" s="61">
        <f>IF(E60=0,"n/a",E18/E60)</f>
        <v>0.62567806573526552</v>
      </c>
      <c r="N18" s="55"/>
      <c r="O18" s="61" t="e">
        <f>IF(#REF!=0,"n/a",#REF!/#REF!)</f>
        <v>#REF!</v>
      </c>
      <c r="P18" s="55"/>
      <c r="Q18" s="61">
        <f>IF(G60=0,"n/a",G18/G60)</f>
        <v>0.50420365745943896</v>
      </c>
    </row>
    <row r="19" spans="2:17" ht="6.9" customHeight="1" x14ac:dyDescent="0.2">
      <c r="E19" s="56"/>
      <c r="F19" s="65"/>
      <c r="G19" s="56"/>
      <c r="H19" s="65"/>
      <c r="I19" s="56"/>
      <c r="K19" s="62"/>
      <c r="M19" s="55"/>
      <c r="N19" s="55"/>
      <c r="O19" s="55"/>
      <c r="P19" s="55"/>
      <c r="Q19" s="55"/>
    </row>
    <row r="20" spans="2:17" x14ac:dyDescent="0.2">
      <c r="C20" s="46" t="s">
        <v>8</v>
      </c>
      <c r="E20" s="59">
        <f>SUM(E17:E18)</f>
        <v>29581565.09</v>
      </c>
      <c r="F20" s="63"/>
      <c r="G20" s="59">
        <f>SUM(G17:G18)</f>
        <v>23570419.560000002</v>
      </c>
      <c r="H20" s="64"/>
      <c r="I20" s="59">
        <f>E20-G20</f>
        <v>6011145.5299999975</v>
      </c>
      <c r="K20" s="60">
        <f>IF(G20=0,"n/a",IF(AND(I20/G20&lt;1,I20/G20&gt;-1),I20/G20,"n/a"))</f>
        <v>0.25502921213168245</v>
      </c>
      <c r="M20" s="61">
        <f>IF(E62=0,"n/a",E20/E62)</f>
        <v>0.59975854588914745</v>
      </c>
      <c r="N20" s="55"/>
      <c r="O20" s="61" t="e">
        <f>IF(#REF!=0,"n/a",#REF!/#REF!)</f>
        <v>#REF!</v>
      </c>
      <c r="P20" s="55"/>
      <c r="Q20" s="61">
        <f>IF(G62=0,"n/a",G20/G62)</f>
        <v>0.51111965935272585</v>
      </c>
    </row>
    <row r="21" spans="2:17" ht="6.9" customHeight="1" x14ac:dyDescent="0.2">
      <c r="E21" s="56"/>
      <c r="F21" s="65"/>
      <c r="G21" s="56"/>
      <c r="H21" s="65"/>
      <c r="I21" s="56"/>
      <c r="K21" s="62"/>
      <c r="M21" s="55"/>
      <c r="N21" s="55"/>
      <c r="O21" s="55"/>
      <c r="P21" s="55"/>
      <c r="Q21" s="55"/>
    </row>
    <row r="22" spans="2:17" x14ac:dyDescent="0.2">
      <c r="C22" s="46" t="s">
        <v>23</v>
      </c>
      <c r="E22" s="56">
        <f>E14+E20</f>
        <v>1185666036.2999997</v>
      </c>
      <c r="F22" s="65"/>
      <c r="G22" s="56">
        <f>G14+G20</f>
        <v>1035945427.98</v>
      </c>
      <c r="H22" s="65"/>
      <c r="I22" s="56">
        <f>E22-G22</f>
        <v>149720608.31999969</v>
      </c>
      <c r="K22" s="53">
        <f>IF(G22=0,"n/a",IF(AND(I22/G22&lt;1,I22/G22&gt;-1),I22/G22,"n/a"))</f>
        <v>0.14452557468393037</v>
      </c>
      <c r="M22" s="58">
        <f>IF(E64=0,"n/a",E22/E64)</f>
        <v>1.1858873667604697</v>
      </c>
      <c r="N22" s="55"/>
      <c r="O22" s="58" t="e">
        <f>IF(#REF!=0,"n/a",#REF!/#REF!)</f>
        <v>#REF!</v>
      </c>
      <c r="P22" s="55"/>
      <c r="Q22" s="58">
        <f>IF(G64=0,"n/a",G22/G64)</f>
        <v>1.0905161046801677</v>
      </c>
    </row>
    <row r="23" spans="2:17" ht="6.9" customHeight="1" x14ac:dyDescent="0.2">
      <c r="E23" s="56"/>
      <c r="F23" s="65"/>
      <c r="G23" s="56"/>
      <c r="H23" s="65"/>
      <c r="I23" s="56"/>
      <c r="K23" s="62"/>
      <c r="M23" s="55"/>
      <c r="N23" s="55"/>
      <c r="O23" s="55"/>
      <c r="P23" s="55"/>
      <c r="Q23" s="55"/>
    </row>
    <row r="24" spans="2:17" ht="12" x14ac:dyDescent="0.25">
      <c r="B24" s="50" t="s">
        <v>22</v>
      </c>
      <c r="E24" s="56"/>
      <c r="F24" s="65"/>
      <c r="G24" s="56"/>
      <c r="H24" s="65"/>
      <c r="I24" s="56"/>
      <c r="K24" s="62"/>
      <c r="M24" s="55"/>
      <c r="N24" s="55"/>
      <c r="O24" s="55"/>
      <c r="P24" s="55"/>
      <c r="Q24" s="55"/>
    </row>
    <row r="25" spans="2:17" x14ac:dyDescent="0.2">
      <c r="C25" s="46" t="s">
        <v>5</v>
      </c>
      <c r="E25" s="56">
        <v>7079066.9400000004</v>
      </c>
      <c r="F25" s="65"/>
      <c r="G25" s="56">
        <v>6849727.2199999997</v>
      </c>
      <c r="H25" s="65"/>
      <c r="I25" s="56">
        <f>E25-G25</f>
        <v>229339.72000000067</v>
      </c>
      <c r="K25" s="53">
        <f>IF(G25=0,"n/a",IF(AND(I25/G25&lt;1,I25/G25&gt;-1),I25/G25,"n/a"))</f>
        <v>3.3481584395122915E-2</v>
      </c>
      <c r="M25" s="58">
        <f>IF(E67=0,"n/a",E25/E67)</f>
        <v>0.13408016751471871</v>
      </c>
      <c r="N25" s="55"/>
      <c r="O25" s="58" t="e">
        <f>IF(#REF!=0,"n/a",#REF!/#REF!)</f>
        <v>#REF!</v>
      </c>
      <c r="P25" s="55"/>
      <c r="Q25" s="58">
        <f>IF(G67=0,"n/a",G25/G67)</f>
        <v>0.13382236290432348</v>
      </c>
    </row>
    <row r="26" spans="2:17" x14ac:dyDescent="0.2">
      <c r="C26" s="46" t="s">
        <v>4</v>
      </c>
      <c r="E26" s="59">
        <v>13252539.93</v>
      </c>
      <c r="F26" s="63"/>
      <c r="G26" s="59">
        <v>13180715.43</v>
      </c>
      <c r="H26" s="64"/>
      <c r="I26" s="59">
        <f>E26-G26</f>
        <v>71824.5</v>
      </c>
      <c r="K26" s="60">
        <f>IF(G26=0,"n/a",IF(AND(I26/G26&lt;1,I26/G26&gt;-1),I26/G26,"n/a"))</f>
        <v>5.4492110372494403E-3</v>
      </c>
      <c r="M26" s="61">
        <f>IF(E68=0,"n/a",E26/E68)</f>
        <v>7.970930942985506E-2</v>
      </c>
      <c r="N26" s="55"/>
      <c r="O26" s="61" t="e">
        <f>IF(#REF!=0,"n/a",#REF!/#REF!)</f>
        <v>#REF!</v>
      </c>
      <c r="P26" s="55"/>
      <c r="Q26" s="61">
        <f>IF(G68=0,"n/a",G26/G68)</f>
        <v>7.8168316559232176E-2</v>
      </c>
    </row>
    <row r="27" spans="2:17" ht="6.9" customHeight="1" x14ac:dyDescent="0.2">
      <c r="E27" s="56"/>
      <c r="F27" s="65"/>
      <c r="G27" s="56"/>
      <c r="H27" s="65"/>
      <c r="I27" s="56"/>
      <c r="K27" s="62"/>
      <c r="M27" s="55"/>
      <c r="N27" s="55"/>
      <c r="O27" s="55"/>
      <c r="P27" s="55"/>
      <c r="Q27" s="55"/>
    </row>
    <row r="28" spans="2:17" x14ac:dyDescent="0.2">
      <c r="C28" s="46" t="s">
        <v>3</v>
      </c>
      <c r="E28" s="59">
        <f>SUM(E25:E26)</f>
        <v>20331606.870000001</v>
      </c>
      <c r="F28" s="63"/>
      <c r="G28" s="59">
        <f>SUM(G25:G26)</f>
        <v>20030442.649999999</v>
      </c>
      <c r="H28" s="64"/>
      <c r="I28" s="59">
        <f>E28-G28</f>
        <v>301164.22000000253</v>
      </c>
      <c r="K28" s="60">
        <f>IF(G28=0,"n/a",IF(AND(I28/G28&lt;1,I28/G28&gt;-1),I28/G28,"n/a"))</f>
        <v>1.5035325242799992E-2</v>
      </c>
      <c r="M28" s="61">
        <f>IF(E70=0,"n/a",E28/E70)</f>
        <v>9.2813742730805768E-2</v>
      </c>
      <c r="N28" s="55"/>
      <c r="O28" s="61" t="e">
        <f>IF(#REF!=0,"n/a",#REF!/#REF!)</f>
        <v>#REF!</v>
      </c>
      <c r="P28" s="55"/>
      <c r="Q28" s="61">
        <f>IF(G70=0,"n/a",G28/G70)</f>
        <v>9.1128286196839645E-2</v>
      </c>
    </row>
    <row r="29" spans="2:17" ht="6.9" customHeight="1" x14ac:dyDescent="0.2">
      <c r="E29" s="56"/>
      <c r="F29" s="65"/>
      <c r="G29" s="56"/>
      <c r="H29" s="65"/>
      <c r="I29" s="56"/>
      <c r="K29" s="62"/>
      <c r="M29" s="55"/>
      <c r="N29" s="55"/>
      <c r="O29" s="55"/>
      <c r="P29" s="55"/>
      <c r="Q29" s="55"/>
    </row>
    <row r="30" spans="2:17" x14ac:dyDescent="0.2">
      <c r="C30" s="46" t="s">
        <v>21</v>
      </c>
      <c r="E30" s="56">
        <f>E22+E28</f>
        <v>1205997643.1699996</v>
      </c>
      <c r="F30" s="65"/>
      <c r="G30" s="56">
        <f>G22+G28</f>
        <v>1055975870.63</v>
      </c>
      <c r="H30" s="65"/>
      <c r="I30" s="56">
        <f>E30-G30</f>
        <v>150021772.5399996</v>
      </c>
      <c r="K30" s="53">
        <f>IF(G30=0,"n/a",IF(AND(I30/G30&lt;1,I30/G30&gt;-1),I30/G30,"n/a"))</f>
        <v>0.14206931873405018</v>
      </c>
      <c r="M30" s="54">
        <f>IF(E72=0,"n/a",E30/E72)</f>
        <v>0.98943787701810182</v>
      </c>
      <c r="N30" s="55"/>
      <c r="O30" s="54" t="e">
        <f>IF(#REF!=0,"n/a",#REF!/#REF!)</f>
        <v>#REF!</v>
      </c>
      <c r="P30" s="55"/>
      <c r="Q30" s="54">
        <f>IF(G72=0,"n/a",G30/G72)</f>
        <v>0.90272576805124771</v>
      </c>
    </row>
    <row r="31" spans="2:17" ht="6.9" customHeight="1" x14ac:dyDescent="0.2">
      <c r="E31" s="56"/>
      <c r="F31" s="65"/>
      <c r="G31" s="56"/>
      <c r="H31" s="65"/>
      <c r="I31" s="56"/>
      <c r="K31" s="62"/>
      <c r="M31" s="66"/>
      <c r="N31" s="66"/>
      <c r="O31" s="66"/>
      <c r="P31" s="66"/>
      <c r="Q31" s="66"/>
    </row>
    <row r="32" spans="2:17" x14ac:dyDescent="0.2">
      <c r="B32" s="46" t="s">
        <v>20</v>
      </c>
      <c r="E32" s="56">
        <v>-19569409.940000001</v>
      </c>
      <c r="F32" s="65"/>
      <c r="G32" s="56">
        <v>-1552668.79</v>
      </c>
      <c r="H32" s="65"/>
      <c r="I32" s="56">
        <f>E32-G32</f>
        <v>-18016741.150000002</v>
      </c>
      <c r="K32" s="53" t="str">
        <f>IF(G32=0,"n/a",IF(AND(I32/G32&lt;1,I32/G32&gt;-1),I32/G32,"n/a"))</f>
        <v>n/a</v>
      </c>
      <c r="M32" s="66"/>
      <c r="N32" s="66"/>
      <c r="O32" s="66"/>
      <c r="P32" s="66"/>
      <c r="Q32" s="66"/>
    </row>
    <row r="33" spans="2:17" x14ac:dyDescent="0.2">
      <c r="B33" s="46" t="s">
        <v>19</v>
      </c>
      <c r="E33" s="59">
        <v>23207985.93</v>
      </c>
      <c r="F33" s="63"/>
      <c r="G33" s="59">
        <v>12994609.439999999</v>
      </c>
      <c r="H33" s="64"/>
      <c r="I33" s="59">
        <f>E33-G33</f>
        <v>10213376.49</v>
      </c>
      <c r="K33" s="60">
        <f>IF(G33=0,"n/a",IF(AND(I33/G33&lt;1,I33/G33&gt;-1),I33/G33,"n/a"))</f>
        <v>0.7859702546012034</v>
      </c>
    </row>
    <row r="34" spans="2:17" ht="6.9" customHeight="1" x14ac:dyDescent="0.2">
      <c r="E34" s="56"/>
      <c r="F34" s="67"/>
      <c r="G34" s="56"/>
      <c r="H34" s="67"/>
      <c r="I34" s="56"/>
      <c r="K34" s="68"/>
      <c r="M34" s="66"/>
      <c r="N34" s="66"/>
      <c r="O34" s="66"/>
      <c r="P34" s="66"/>
      <c r="Q34" s="66"/>
    </row>
    <row r="35" spans="2:17" ht="12" thickBot="1" x14ac:dyDescent="0.25">
      <c r="C35" s="46" t="s">
        <v>18</v>
      </c>
      <c r="E35" s="69">
        <f>SUM(E30:E33)</f>
        <v>1209636219.1599996</v>
      </c>
      <c r="F35" s="70"/>
      <c r="G35" s="69">
        <f>SUM(G30:G33)</f>
        <v>1067417811.2800001</v>
      </c>
      <c r="H35" s="70"/>
      <c r="I35" s="69">
        <f>E35-G35</f>
        <v>142218407.87999952</v>
      </c>
      <c r="K35" s="71">
        <f>IF(G35=0,"n/a",IF(AND(I35/G35&lt;1,I35/G35&gt;-1),I35/G35,"n/a"))</f>
        <v>0.1332359329000305</v>
      </c>
    </row>
    <row r="36" spans="2:17" ht="12" thickTop="1" x14ac:dyDescent="0.2">
      <c r="E36" s="72"/>
      <c r="F36" s="73"/>
      <c r="G36" s="72"/>
      <c r="H36" s="74"/>
      <c r="I36" s="72"/>
    </row>
    <row r="37" spans="2:17" x14ac:dyDescent="0.2">
      <c r="C37" s="75" t="s">
        <v>37</v>
      </c>
      <c r="E37" s="51">
        <v>56271899.030000001</v>
      </c>
      <c r="F37" s="51"/>
      <c r="G37" s="76">
        <v>48455397.530000001</v>
      </c>
      <c r="H37" s="74"/>
      <c r="I37" s="72"/>
    </row>
    <row r="38" spans="2:17" x14ac:dyDescent="0.2">
      <c r="C38" s="75" t="s">
        <v>38</v>
      </c>
      <c r="E38" s="51">
        <v>485021282.72000003</v>
      </c>
      <c r="F38" s="51"/>
      <c r="G38" s="76"/>
      <c r="H38" s="74"/>
      <c r="I38" s="72"/>
    </row>
    <row r="39" spans="2:17" x14ac:dyDescent="0.2">
      <c r="C39" s="75" t="s">
        <v>39</v>
      </c>
      <c r="E39" s="51">
        <v>5078493.93</v>
      </c>
      <c r="F39" s="51"/>
      <c r="G39" s="76"/>
      <c r="H39" s="74"/>
      <c r="I39" s="72"/>
    </row>
    <row r="40" spans="2:17" x14ac:dyDescent="0.2">
      <c r="C40" s="75" t="s">
        <v>40</v>
      </c>
      <c r="E40" s="51">
        <v>24917938.239999998</v>
      </c>
      <c r="F40" s="51"/>
      <c r="G40" s="76"/>
      <c r="H40" s="74"/>
      <c r="I40" s="72"/>
    </row>
    <row r="41" spans="2:17" x14ac:dyDescent="0.2">
      <c r="C41" s="46" t="s">
        <v>41</v>
      </c>
      <c r="E41" s="76">
        <v>21812022.07</v>
      </c>
      <c r="F41" s="77"/>
      <c r="G41" s="76">
        <v>19757735.510000002</v>
      </c>
      <c r="H41" s="78"/>
      <c r="I41" s="79"/>
    </row>
    <row r="42" spans="2:17" x14ac:dyDescent="0.2">
      <c r="C42" s="46" t="s">
        <v>42</v>
      </c>
      <c r="E42" s="76">
        <v>3158043.96</v>
      </c>
      <c r="F42" s="77"/>
      <c r="G42" s="76">
        <v>5043097.24</v>
      </c>
      <c r="H42" s="78"/>
      <c r="I42" s="79"/>
    </row>
    <row r="43" spans="2:17" x14ac:dyDescent="0.2">
      <c r="C43" s="46" t="s">
        <v>43</v>
      </c>
      <c r="E43" s="76">
        <v>22473621.239999998</v>
      </c>
      <c r="F43" s="77"/>
      <c r="G43" s="76">
        <v>19990793.940000001</v>
      </c>
      <c r="H43" s="78"/>
      <c r="I43" s="79"/>
    </row>
    <row r="44" spans="2:17" x14ac:dyDescent="0.2">
      <c r="C44" s="46" t="s">
        <v>44</v>
      </c>
      <c r="E44" s="76">
        <v>20285534.059999999</v>
      </c>
      <c r="F44" s="77"/>
      <c r="G44" s="76">
        <v>0</v>
      </c>
      <c r="H44" s="78"/>
      <c r="I44" s="79"/>
    </row>
    <row r="45" spans="2:17" x14ac:dyDescent="0.2">
      <c r="C45" s="46" t="s">
        <v>45</v>
      </c>
      <c r="E45" s="76">
        <v>23647777.190000001</v>
      </c>
      <c r="F45" s="77"/>
      <c r="G45" s="76">
        <v>19289340.800000001</v>
      </c>
      <c r="H45" s="78"/>
      <c r="I45" s="79"/>
    </row>
    <row r="46" spans="2:17" x14ac:dyDescent="0.2">
      <c r="C46" s="46" t="s">
        <v>51</v>
      </c>
      <c r="E46" s="76">
        <v>0</v>
      </c>
      <c r="F46" s="77"/>
      <c r="G46" s="76">
        <v>-392008.93</v>
      </c>
      <c r="H46" s="78"/>
      <c r="I46" s="79"/>
    </row>
    <row r="47" spans="2:17" x14ac:dyDescent="0.2">
      <c r="C47" s="46" t="s">
        <v>46</v>
      </c>
      <c r="E47" s="76">
        <v>3079668.28</v>
      </c>
      <c r="F47" s="77"/>
      <c r="G47" s="76">
        <v>-7490132.5999999996</v>
      </c>
      <c r="H47" s="78"/>
      <c r="I47" s="79"/>
    </row>
    <row r="48" spans="2:17" x14ac:dyDescent="0.2">
      <c r="C48" s="46" t="s">
        <v>47</v>
      </c>
      <c r="E48" s="76">
        <v>-1314256.83</v>
      </c>
      <c r="F48" s="77"/>
      <c r="G48" s="76">
        <v>-1263822.1100000001</v>
      </c>
      <c r="H48" s="78"/>
      <c r="I48" s="79"/>
    </row>
    <row r="49" spans="1:17" x14ac:dyDescent="0.2">
      <c r="E49" s="56"/>
      <c r="G49" s="56"/>
    </row>
    <row r="50" spans="1:17" ht="13.2" x14ac:dyDescent="0.25">
      <c r="A50" s="45" t="s">
        <v>17</v>
      </c>
      <c r="E50" s="80"/>
    </row>
    <row r="51" spans="1:17" ht="12" x14ac:dyDescent="0.25">
      <c r="B51" s="50" t="s">
        <v>16</v>
      </c>
      <c r="E51" s="80"/>
    </row>
    <row r="52" spans="1:17" x14ac:dyDescent="0.2">
      <c r="C52" s="46" t="s">
        <v>15</v>
      </c>
      <c r="E52" s="81">
        <v>632145032</v>
      </c>
      <c r="G52" s="81">
        <v>611027742</v>
      </c>
      <c r="H52" s="83"/>
      <c r="I52" s="82">
        <f>E52-G52</f>
        <v>21117290</v>
      </c>
      <c r="K52" s="53">
        <f>IF(G52=0,"n/a",IF(AND(I52/G52&lt;1,I52/G52&gt;-1),I52/G52,"n/a"))</f>
        <v>3.4560280243380502E-2</v>
      </c>
    </row>
    <row r="53" spans="1:17" x14ac:dyDescent="0.2">
      <c r="C53" s="46" t="s">
        <v>14</v>
      </c>
      <c r="E53" s="81">
        <v>294879087</v>
      </c>
      <c r="G53" s="81">
        <v>270021761</v>
      </c>
      <c r="H53" s="83"/>
      <c r="I53" s="82">
        <f>E53-G53</f>
        <v>24857326</v>
      </c>
      <c r="K53" s="53">
        <f>IF(G53=0,"n/a",IF(AND(I53/G53&lt;1,I53/G53&gt;-1),I53/G53,"n/a"))</f>
        <v>9.2056750937195758E-2</v>
      </c>
    </row>
    <row r="54" spans="1:17" x14ac:dyDescent="0.2">
      <c r="C54" s="46" t="s">
        <v>13</v>
      </c>
      <c r="E54" s="84">
        <v>23466787</v>
      </c>
      <c r="G54" s="84">
        <v>22794083</v>
      </c>
      <c r="H54" s="83"/>
      <c r="I54" s="84">
        <f>E54-G54</f>
        <v>672704</v>
      </c>
      <c r="K54" s="60">
        <f>IF(G54=0,"n/a",IF(AND(I54/G54&lt;1,I54/G54&gt;-1),I54/G54,"n/a"))</f>
        <v>2.951222034244589E-2</v>
      </c>
    </row>
    <row r="55" spans="1:17" ht="6.9" customHeight="1" x14ac:dyDescent="0.2">
      <c r="E55" s="82"/>
      <c r="G55" s="82"/>
      <c r="I55" s="82"/>
      <c r="K55" s="62"/>
      <c r="M55" s="66"/>
      <c r="N55" s="66"/>
      <c r="O55" s="66"/>
      <c r="P55" s="66"/>
      <c r="Q55" s="66"/>
    </row>
    <row r="56" spans="1:17" x14ac:dyDescent="0.2">
      <c r="C56" s="46" t="s">
        <v>12</v>
      </c>
      <c r="E56" s="82">
        <f>SUM(E52:E54)</f>
        <v>950490906</v>
      </c>
      <c r="G56" s="82">
        <f>SUM(G52:G54)</f>
        <v>903843586</v>
      </c>
      <c r="H56" s="83"/>
      <c r="I56" s="82">
        <f>E56-G56</f>
        <v>46647320</v>
      </c>
      <c r="K56" s="53">
        <f>IF(G56=0,"n/a",IF(AND(I56/G56&lt;1,I56/G56&gt;-1),I56/G56,"n/a"))</f>
        <v>5.160994747602269E-2</v>
      </c>
    </row>
    <row r="57" spans="1:17" ht="6.9" customHeight="1" x14ac:dyDescent="0.2">
      <c r="E57" s="82"/>
      <c r="G57" s="82"/>
      <c r="I57" s="82"/>
      <c r="K57" s="62"/>
      <c r="M57" s="66"/>
      <c r="N57" s="66"/>
      <c r="O57" s="66"/>
      <c r="P57" s="66"/>
      <c r="Q57" s="66"/>
    </row>
    <row r="58" spans="1:17" ht="12" x14ac:dyDescent="0.25">
      <c r="B58" s="50" t="s">
        <v>11</v>
      </c>
      <c r="E58" s="82"/>
      <c r="G58" s="82"/>
      <c r="H58" s="83"/>
      <c r="I58" s="82"/>
      <c r="K58" s="62"/>
    </row>
    <row r="59" spans="1:17" x14ac:dyDescent="0.2">
      <c r="C59" s="46" t="s">
        <v>10</v>
      </c>
      <c r="E59" s="81">
        <v>45989056</v>
      </c>
      <c r="G59" s="81">
        <v>42025871</v>
      </c>
      <c r="H59" s="83"/>
      <c r="I59" s="82">
        <f>E59-G59</f>
        <v>3963185</v>
      </c>
      <c r="K59" s="53">
        <f>IF(G59=0,"n/a",IF(AND(I59/G59&lt;1,I59/G59&gt;-1),I59/G59,"n/a"))</f>
        <v>9.430345893366493E-2</v>
      </c>
    </row>
    <row r="60" spans="1:17" x14ac:dyDescent="0.2">
      <c r="C60" s="46" t="s">
        <v>9</v>
      </c>
      <c r="E60" s="84">
        <v>3333401</v>
      </c>
      <c r="G60" s="84">
        <v>4089396</v>
      </c>
      <c r="H60" s="83"/>
      <c r="I60" s="84">
        <f>E60-G60</f>
        <v>-755995</v>
      </c>
      <c r="K60" s="60">
        <f>IF(G60=0,"n/a",IF(AND(I60/G60&lt;1,I60/G60&gt;-1),I60/G60,"n/a"))</f>
        <v>-0.18486715397579495</v>
      </c>
    </row>
    <row r="61" spans="1:17" ht="6.9" customHeight="1" x14ac:dyDescent="0.2">
      <c r="E61" s="82"/>
      <c r="G61" s="82"/>
      <c r="I61" s="82"/>
      <c r="K61" s="62"/>
      <c r="M61" s="66"/>
      <c r="N61" s="66"/>
      <c r="O61" s="66"/>
      <c r="P61" s="66"/>
      <c r="Q61" s="66"/>
    </row>
    <row r="62" spans="1:17" x14ac:dyDescent="0.2">
      <c r="C62" s="46" t="s">
        <v>8</v>
      </c>
      <c r="E62" s="84">
        <f>SUM(E59:E60)</f>
        <v>49322457</v>
      </c>
      <c r="G62" s="84">
        <f>SUM(G59:G60)</f>
        <v>46115267</v>
      </c>
      <c r="H62" s="83"/>
      <c r="I62" s="84">
        <f>E62-G62</f>
        <v>3207190</v>
      </c>
      <c r="K62" s="60">
        <f>IF(G62=0,"n/a",IF(AND(I62/G62&lt;1,I62/G62&gt;-1),I62/G62,"n/a"))</f>
        <v>6.9547249937856812E-2</v>
      </c>
    </row>
    <row r="63" spans="1:17" ht="6.9" customHeight="1" x14ac:dyDescent="0.2">
      <c r="E63" s="82"/>
      <c r="G63" s="82"/>
      <c r="I63" s="82"/>
      <c r="K63" s="62"/>
      <c r="M63" s="66"/>
      <c r="N63" s="66"/>
      <c r="O63" s="66"/>
      <c r="P63" s="66"/>
      <c r="Q63" s="66"/>
    </row>
    <row r="64" spans="1:17" x14ac:dyDescent="0.2">
      <c r="C64" s="46" t="s">
        <v>7</v>
      </c>
      <c r="E64" s="82">
        <f>E56+E62</f>
        <v>999813363</v>
      </c>
      <c r="G64" s="82">
        <f>G56+G62</f>
        <v>949958853</v>
      </c>
      <c r="H64" s="83"/>
      <c r="I64" s="82">
        <f>E64-G64</f>
        <v>49854510</v>
      </c>
      <c r="K64" s="53">
        <f>IF(G64=0,"n/a",IF(AND(I64/G64&lt;1,I64/G64&gt;-1),I64/G64,"n/a"))</f>
        <v>5.2480704656373153E-2</v>
      </c>
    </row>
    <row r="65" spans="1:17" ht="6.9" customHeight="1" x14ac:dyDescent="0.2">
      <c r="E65" s="82"/>
      <c r="G65" s="82"/>
      <c r="I65" s="82"/>
      <c r="K65" s="62"/>
      <c r="M65" s="66"/>
      <c r="N65" s="66"/>
      <c r="O65" s="66"/>
      <c r="P65" s="66"/>
      <c r="Q65" s="66"/>
    </row>
    <row r="66" spans="1:17" ht="12" x14ac:dyDescent="0.25">
      <c r="B66" s="50" t="s">
        <v>6</v>
      </c>
      <c r="E66" s="82"/>
      <c r="G66" s="82"/>
      <c r="H66" s="83"/>
      <c r="I66" s="82"/>
      <c r="K66" s="62"/>
    </row>
    <row r="67" spans="1:17" x14ac:dyDescent="0.2">
      <c r="C67" s="46" t="s">
        <v>5</v>
      </c>
      <c r="E67" s="81">
        <v>52797271</v>
      </c>
      <c r="G67" s="81">
        <v>51185221</v>
      </c>
      <c r="H67" s="83"/>
      <c r="I67" s="82">
        <f>E67-G67</f>
        <v>1612050</v>
      </c>
      <c r="K67" s="53">
        <f>IF(G67=0,"n/a",IF(AND(I67/G67&lt;1,I67/G67&gt;-1),I67/G67,"n/a"))</f>
        <v>3.1494442507144789E-2</v>
      </c>
    </row>
    <row r="68" spans="1:17" x14ac:dyDescent="0.2">
      <c r="C68" s="46" t="s">
        <v>4</v>
      </c>
      <c r="E68" s="84">
        <v>166260880</v>
      </c>
      <c r="G68" s="84">
        <v>168619666</v>
      </c>
      <c r="H68" s="83"/>
      <c r="I68" s="84">
        <f>E68-G68</f>
        <v>-2358786</v>
      </c>
      <c r="K68" s="60">
        <f>IF(G68=0,"n/a",IF(AND(I68/G68&lt;1,I68/G68&gt;-1),I68/G68,"n/a"))</f>
        <v>-1.3988795352020208E-2</v>
      </c>
    </row>
    <row r="69" spans="1:17" ht="6.9" customHeight="1" x14ac:dyDescent="0.2">
      <c r="E69" s="82"/>
      <c r="G69" s="82"/>
      <c r="I69" s="82"/>
      <c r="K69" s="62"/>
      <c r="M69" s="66"/>
      <c r="N69" s="66"/>
      <c r="O69" s="66"/>
      <c r="P69" s="66"/>
      <c r="Q69" s="66"/>
    </row>
    <row r="70" spans="1:17" x14ac:dyDescent="0.2">
      <c r="C70" s="46" t="s">
        <v>3</v>
      </c>
      <c r="E70" s="84">
        <f>SUM(E67:E68)</f>
        <v>219058151</v>
      </c>
      <c r="G70" s="84">
        <f>SUM(G67:G68)</f>
        <v>219804887</v>
      </c>
      <c r="H70" s="83"/>
      <c r="I70" s="84">
        <f>E70-G70</f>
        <v>-746736</v>
      </c>
      <c r="K70" s="60">
        <f>IF(G70=0,"n/a",IF(AND(I70/G70&lt;1,I70/G70&gt;-1),I70/G70,"n/a"))</f>
        <v>-3.3972675047939222E-3</v>
      </c>
    </row>
    <row r="71" spans="1:17" ht="6.9" customHeight="1" x14ac:dyDescent="0.2">
      <c r="E71" s="82"/>
      <c r="G71" s="82"/>
      <c r="I71" s="82"/>
      <c r="K71" s="62"/>
      <c r="M71" s="66"/>
      <c r="N71" s="66"/>
      <c r="O71" s="66"/>
      <c r="P71" s="66"/>
      <c r="Q71" s="66"/>
    </row>
    <row r="72" spans="1:17" ht="12" thickBot="1" x14ac:dyDescent="0.25">
      <c r="C72" s="46" t="s">
        <v>2</v>
      </c>
      <c r="E72" s="85">
        <f>E64+E70</f>
        <v>1218871514</v>
      </c>
      <c r="G72" s="85">
        <f>G64+G70</f>
        <v>1169763740</v>
      </c>
      <c r="H72" s="83"/>
      <c r="I72" s="85">
        <f>E72-G72</f>
        <v>49107774</v>
      </c>
      <c r="K72" s="71">
        <f>IF(G72=0,"n/a",IF(AND(I72/G72&lt;1,I72/G72&gt;-1),I72/G72,"n/a"))</f>
        <v>4.1980933688370269E-2</v>
      </c>
    </row>
    <row r="73" spans="1:17" ht="12.6" customHeight="1" thickTop="1" x14ac:dyDescent="0.2"/>
    <row r="74" spans="1:17" ht="12.75" customHeight="1" x14ac:dyDescent="0.25">
      <c r="A74" s="46" t="s">
        <v>0</v>
      </c>
      <c r="C74" s="86" t="s">
        <v>1</v>
      </c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</row>
    <row r="75" spans="1:17" x14ac:dyDescent="0.2">
      <c r="A75" s="46" t="s">
        <v>0</v>
      </c>
    </row>
    <row r="76" spans="1:17" x14ac:dyDescent="0.2">
      <c r="A76" s="46" t="s">
        <v>0</v>
      </c>
    </row>
    <row r="77" spans="1:17" x14ac:dyDescent="0.2">
      <c r="A77" s="46" t="s">
        <v>0</v>
      </c>
    </row>
    <row r="78" spans="1:17" x14ac:dyDescent="0.2">
      <c r="A78" s="46" t="s">
        <v>0</v>
      </c>
    </row>
    <row r="79" spans="1:17" x14ac:dyDescent="0.2">
      <c r="A79" s="46" t="s">
        <v>0</v>
      </c>
    </row>
    <row r="80" spans="1:17" x14ac:dyDescent="0.2">
      <c r="A80" s="46" t="s">
        <v>0</v>
      </c>
    </row>
    <row r="81" spans="1:1" x14ac:dyDescent="0.2">
      <c r="A81" s="46" t="s">
        <v>0</v>
      </c>
    </row>
    <row r="82" spans="1:1" x14ac:dyDescent="0.2">
      <c r="A82" s="46" t="s">
        <v>0</v>
      </c>
    </row>
    <row r="83" spans="1:1" x14ac:dyDescent="0.2">
      <c r="A83" s="46" t="s">
        <v>0</v>
      </c>
    </row>
    <row r="84" spans="1:1" x14ac:dyDescent="0.2">
      <c r="A84" s="46" t="s">
        <v>0</v>
      </c>
    </row>
    <row r="85" spans="1:1" x14ac:dyDescent="0.2">
      <c r="A85" s="46" t="s">
        <v>0</v>
      </c>
    </row>
    <row r="86" spans="1:1" x14ac:dyDescent="0.2">
      <c r="A86" s="46" t="s">
        <v>0</v>
      </c>
    </row>
    <row r="87" spans="1:1" x14ac:dyDescent="0.2">
      <c r="A87" s="46" t="s">
        <v>0</v>
      </c>
    </row>
    <row r="88" spans="1:1" x14ac:dyDescent="0.2">
      <c r="A88" s="46" t="s">
        <v>0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8503B9-C40C-43EE-8D33-4657B12E40C2}"/>
</file>

<file path=customXml/itemProps2.xml><?xml version="1.0" encoding="utf-8"?>
<ds:datastoreItem xmlns:ds="http://schemas.openxmlformats.org/officeDocument/2006/customXml" ds:itemID="{FE4994A0-4D28-4C72-ACDC-467848794031}"/>
</file>

<file path=customXml/itemProps3.xml><?xml version="1.0" encoding="utf-8"?>
<ds:datastoreItem xmlns:ds="http://schemas.openxmlformats.org/officeDocument/2006/customXml" ds:itemID="{12F3CA66-5D1A-4555-B60C-8B929FE13793}"/>
</file>

<file path=customXml/itemProps4.xml><?xml version="1.0" encoding="utf-8"?>
<ds:datastoreItem xmlns:ds="http://schemas.openxmlformats.org/officeDocument/2006/customXml" ds:itemID="{3FDE5378-A559-4B91-9F6E-035495D1A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10-2022 SOG</vt:lpstr>
      <vt:lpstr>11-2022 SOG</vt:lpstr>
      <vt:lpstr>12-2022 SOG</vt:lpstr>
      <vt:lpstr>12ME 12-2022 SOG</vt:lpstr>
      <vt:lpstr>'10-2022 SOG'!Print_Area</vt:lpstr>
      <vt:lpstr>'11-2022 SOG'!Print_Area</vt:lpstr>
      <vt:lpstr>'12-2022 SOG'!Print_Area</vt:lpstr>
      <vt:lpstr>'12ME 12-2022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2023-03-01T22:58:27Z</dcterms:created>
  <dcterms:modified xsi:type="dcterms:W3CDTF">2023-03-02T00:49:07Z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