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Sch 62 Leases\Schedule 62 Post GRC Update\2022 GRC Update\Filed on 1-31-2023\"/>
    </mc:Choice>
  </mc:AlternateContent>
  <bookViews>
    <workbookView xWindow="0" yWindow="60" windowWidth="22980" windowHeight="9270"/>
  </bookViews>
  <sheets>
    <sheet name="UTC Rate Impacts" sheetId="1" r:id="rId1"/>
  </sheets>
  <definedNames>
    <definedName name="_xlnm._FilterDatabase" localSheetId="0" hidden="1">'UTC Rate Impacts'!$A$7:$R$38</definedName>
  </definedNames>
  <calcPr calcId="162913"/>
</workbook>
</file>

<file path=xl/calcChain.xml><?xml version="1.0" encoding="utf-8"?>
<calcChain xmlns="http://schemas.openxmlformats.org/spreadsheetml/2006/main">
  <c r="R17" i="1" l="1"/>
  <c r="R16" i="1" l="1"/>
  <c r="G46" i="1" l="1"/>
  <c r="G45" i="1"/>
  <c r="R29" i="1" l="1"/>
  <c r="R36" i="1" l="1"/>
  <c r="R37" i="1" l="1"/>
  <c r="R12" i="1" l="1"/>
  <c r="R38" i="1" l="1"/>
  <c r="R35" i="1" l="1"/>
  <c r="R34" i="1"/>
  <c r="R32" i="1"/>
  <c r="R31" i="1"/>
  <c r="R30" i="1"/>
  <c r="R27" i="1"/>
  <c r="R33" i="1"/>
  <c r="R28" i="1"/>
  <c r="R26" i="1"/>
  <c r="R25" i="1"/>
  <c r="R24" i="1"/>
  <c r="R23" i="1"/>
  <c r="R22" i="1"/>
  <c r="R21" i="1"/>
  <c r="R20" i="1"/>
  <c r="R19" i="1"/>
  <c r="H46" i="1" l="1"/>
  <c r="H45" i="1"/>
  <c r="R14" i="1" l="1"/>
  <c r="R13" i="1" l="1"/>
  <c r="R15" i="1" l="1"/>
  <c r="R11" i="1" l="1"/>
  <c r="R10" i="1" l="1"/>
  <c r="R9" i="1" l="1"/>
  <c r="R46" i="1" s="1"/>
  <c r="R8" i="1" l="1"/>
  <c r="H40" i="1" l="1"/>
  <c r="M40" i="1" l="1"/>
  <c r="H42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47" i="1" l="1"/>
  <c r="H47" i="1"/>
  <c r="H49" i="1" s="1"/>
  <c r="O40" i="1" l="1"/>
  <c r="P40" i="1" l="1"/>
  <c r="R18" i="1"/>
  <c r="N40" i="1"/>
  <c r="R45" i="1" l="1"/>
  <c r="R47" i="1" s="1"/>
  <c r="R40" i="1"/>
  <c r="R48" i="1" l="1"/>
  <c r="J9" i="1" l="1"/>
  <c r="K9" i="1" s="1"/>
  <c r="J11" i="1" l="1"/>
  <c r="K11" i="1" s="1"/>
  <c r="J10" i="1" l="1"/>
  <c r="K10" i="1" s="1"/>
  <c r="J33" i="1" l="1"/>
  <c r="K33" i="1" s="1"/>
  <c r="J17" i="1" l="1"/>
  <c r="K17" i="1" s="1"/>
  <c r="J32" i="1" l="1"/>
  <c r="K32" i="1" s="1"/>
  <c r="J14" i="1"/>
  <c r="K14" i="1" s="1"/>
  <c r="J12" i="1"/>
  <c r="K12" i="1" s="1"/>
  <c r="J30" i="1" l="1"/>
  <c r="K30" i="1" s="1"/>
  <c r="J37" i="1"/>
  <c r="K37" i="1" s="1"/>
  <c r="J36" i="1"/>
  <c r="K36" i="1" s="1"/>
  <c r="J34" i="1"/>
  <c r="K34" i="1" s="1"/>
  <c r="J31" i="1"/>
  <c r="K31" i="1" s="1"/>
  <c r="J29" i="1"/>
  <c r="K29" i="1" s="1"/>
  <c r="J18" i="1"/>
  <c r="K18" i="1" s="1"/>
  <c r="J15" i="1"/>
  <c r="K15" i="1" s="1"/>
  <c r="J13" i="1"/>
  <c r="K13" i="1" s="1"/>
  <c r="J8" i="1"/>
  <c r="J38" i="1" l="1"/>
  <c r="K38" i="1" s="1"/>
  <c r="J35" i="1"/>
  <c r="K35" i="1" s="1"/>
  <c r="J28" i="1"/>
  <c r="K28" i="1" s="1"/>
  <c r="J27" i="1"/>
  <c r="K27" i="1" s="1"/>
  <c r="J26" i="1"/>
  <c r="K26" i="1" s="1"/>
  <c r="J24" i="1"/>
  <c r="K24" i="1" s="1"/>
  <c r="K8" i="1"/>
  <c r="J25" i="1" l="1"/>
  <c r="K25" i="1" s="1"/>
  <c r="J20" i="1"/>
  <c r="K20" i="1" s="1"/>
  <c r="J23" i="1"/>
  <c r="K23" i="1" s="1"/>
  <c r="J22" i="1"/>
  <c r="K22" i="1" s="1"/>
  <c r="J16" i="1"/>
  <c r="I45" i="1"/>
  <c r="J21" i="1" l="1"/>
  <c r="K21" i="1" s="1"/>
  <c r="J19" i="1"/>
  <c r="K19" i="1" s="1"/>
  <c r="I46" i="1"/>
  <c r="J46" i="1" s="1"/>
  <c r="K46" i="1" s="1"/>
  <c r="I40" i="1"/>
  <c r="I42" i="1" s="1"/>
  <c r="J45" i="1"/>
  <c r="K16" i="1"/>
  <c r="J40" i="1"/>
  <c r="I47" i="1" l="1"/>
  <c r="I49" i="1" s="1"/>
  <c r="J42" i="1"/>
  <c r="K42" i="1" s="1"/>
  <c r="K40" i="1"/>
  <c r="K45" i="1"/>
  <c r="J47" i="1"/>
  <c r="K47" i="1" l="1"/>
  <c r="K49" i="1" s="1"/>
  <c r="J49" i="1"/>
</calcChain>
</file>

<file path=xl/sharedStrings.xml><?xml version="1.0" encoding="utf-8"?>
<sst xmlns="http://schemas.openxmlformats.org/spreadsheetml/2006/main" count="89" uniqueCount="57">
  <si>
    <t>Puget Sound Energy</t>
  </si>
  <si>
    <t>Sch 62 Substation Lease Amounts</t>
  </si>
  <si>
    <t>Customer</t>
  </si>
  <si>
    <t>Substation</t>
  </si>
  <si>
    <t>Lease Type</t>
  </si>
  <si>
    <t>Expiration Year</t>
  </si>
  <si>
    <t>Expiration Date</t>
  </si>
  <si>
    <t>Sub Capacity</t>
  </si>
  <si>
    <t>Customer Take</t>
  </si>
  <si>
    <t>Current Sch 62 Monthly Lease</t>
  </si>
  <si>
    <t>Proposed Sch 62 Monthly Lease</t>
  </si>
  <si>
    <t>Monthly Difference</t>
  </si>
  <si>
    <t>% Difference</t>
  </si>
  <si>
    <t>Unallocated
Original Cost</t>
  </si>
  <si>
    <t>Allocated
Original Cost</t>
  </si>
  <si>
    <t>Allocated
Net Book</t>
  </si>
  <si>
    <t>Allocated
HWRCLD</t>
  </si>
  <si>
    <t>Lease based Plant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</si>
  <si>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</si>
  <si>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</si>
  <si>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</si>
  <si>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</si>
  <si>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</si>
  <si>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</si>
  <si>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</si>
  <si>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</si>
  <si>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</si>
  <si>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</si>
  <si>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</si>
  <si>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</si>
  <si>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</si>
  <si>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</si>
  <si>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</si>
  <si>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</si>
  <si>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</si>
  <si>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</si>
  <si>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</si>
  <si>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</si>
  <si>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</si>
  <si>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</si>
  <si>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</si>
  <si>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</si>
  <si>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</si>
  <si>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</si>
  <si>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Count</t>
  </si>
  <si>
    <t>Replacement</t>
  </si>
  <si>
    <t>Non-Replacement</t>
  </si>
  <si>
    <t xml:space="preserve">Monthly </t>
  </si>
  <si>
    <t xml:space="preserve">Annual </t>
  </si>
  <si>
    <t>AC</t>
  </si>
  <si>
    <t>AD</t>
  </si>
  <si>
    <t>AE</t>
  </si>
  <si>
    <t>AF</t>
  </si>
  <si>
    <t>AG</t>
  </si>
  <si>
    <t>Cross check</t>
  </si>
  <si>
    <t>2022 General Rate Case, Docket No UE-220066, Effective January 11, 2023</t>
  </si>
  <si>
    <r>
      <t xml:space="preserve">Proposed Effective date as of </t>
    </r>
    <r>
      <rPr>
        <b/>
        <sz val="8"/>
        <color rgb="FF0000FF"/>
        <rFont val="Arial"/>
        <family val="2"/>
      </rPr>
      <t>April 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</si>
</sst>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8080"/>
      <name val="Arial"/>
      <family val="2"/>
    </font>
    <font>
      <sz val="8"/>
      <color rgb="FF0000FF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right"/>
    </xf>
    <xf numFmtId="9" fontId="6" fillId="0" borderId="0" xfId="2" applyFont="1" applyFill="1"/>
    <xf numFmtId="164" fontId="4" fillId="2" borderId="15" xfId="0" applyNumberFormat="1" applyFont="1" applyFill="1" applyBorder="1"/>
    <xf numFmtId="0" fontId="1" fillId="0" borderId="0" xfId="0" applyFont="1" applyFill="1" applyAlignment="1">
      <alignment horizontal="center" wrapText="1"/>
    </xf>
    <xf numFmtId="164" fontId="3" fillId="3" borderId="15" xfId="0" applyNumberFormat="1" applyFont="1" applyFill="1" applyBorder="1"/>
    <xf numFmtId="0" fontId="1" fillId="3" borderId="14" xfId="0" quotePrefix="1" applyFont="1" applyFill="1" applyBorder="1" applyAlignment="1">
      <alignment horizontal="center" wrapText="1"/>
    </xf>
    <xf numFmtId="164" fontId="3" fillId="3" borderId="16" xfId="0" applyNumberFormat="1" applyFont="1" applyFill="1" applyBorder="1"/>
    <xf numFmtId="0" fontId="1" fillId="2" borderId="14" xfId="0" quotePrefix="1" applyFont="1" applyFill="1" applyBorder="1" applyAlignment="1">
      <alignment horizontal="center" wrapText="1"/>
    </xf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0" fontId="2" fillId="3" borderId="0" xfId="0" quotePrefix="1" applyFont="1" applyFill="1" applyAlignment="1">
      <alignment horizontal="left"/>
    </xf>
    <xf numFmtId="0" fontId="4" fillId="3" borderId="0" xfId="0" quotePrefix="1" applyFont="1" applyFill="1" applyAlignment="1">
      <alignment horizontal="center"/>
    </xf>
    <xf numFmtId="14" fontId="4" fillId="3" borderId="0" xfId="0" quotePrefix="1" applyNumberFormat="1" applyFont="1" applyFill="1" applyAlignment="1">
      <alignment horizontal="center"/>
    </xf>
    <xf numFmtId="43" fontId="3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9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44" fontId="2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wrapText="1"/>
    </xf>
  </cellXfs>
  <cellStyles count="3">
    <cellStyle name="Normal" xfId="0" builtinId="0"/>
    <cellStyle name="Normal 2 2" xfId="1"/>
    <cellStyle name="Percent" xfId="2" builtinId="5"/>
  </cellStyles>
  <dxfs count="0"/>
  <tableStyles count="0" defaultTableStyle="TableStyleMedium2" defaultPivotStyle="PivotStyleLight16"/>
  <colors>
    <mruColors>
      <color rgb="FF0000FF"/>
      <color rgb="FF008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pane ySplit="7" topLeftCell="A8" activePane="bottomLeft" state="frozen"/>
      <selection pane="bottomLeft" activeCell="E11" sqref="E11"/>
    </sheetView>
  </sheetViews>
  <sheetFormatPr defaultColWidth="16.140625" defaultRowHeight="11.25" x14ac:dyDescent="0.2"/>
  <cols>
    <col min="1" max="1" width="9" style="8" bestFit="1" customWidth="1"/>
    <col min="2" max="2" width="10.42578125" style="8" customWidth="1"/>
    <col min="3" max="3" width="13.28515625" style="2" bestFit="1" customWidth="1"/>
    <col min="4" max="4" width="9" style="8" customWidth="1"/>
    <col min="5" max="5" width="11.140625" style="2" customWidth="1"/>
    <col min="6" max="7" width="10.42578125" style="2" customWidth="1"/>
    <col min="8" max="8" width="10.28515625" style="2" customWidth="1"/>
    <col min="9" max="9" width="11" style="2" customWidth="1"/>
    <col min="10" max="10" width="10.7109375" style="2" customWidth="1"/>
    <col min="11" max="11" width="9.140625" style="8" customWidth="1"/>
    <col min="12" max="12" width="0.5703125" style="2" customWidth="1"/>
    <col min="13" max="14" width="11.140625" style="2" bestFit="1" customWidth="1"/>
    <col min="15" max="16" width="10.7109375" style="2" bestFit="1" customWidth="1"/>
    <col min="17" max="17" width="0.5703125" style="2" customWidth="1"/>
    <col min="18" max="18" width="11.140625" style="2" bestFit="1" customWidth="1"/>
    <col min="19" max="16384" width="16.140625" style="2"/>
  </cols>
  <sheetData>
    <row r="1" spans="1:18" ht="12.7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 customHeight="1" x14ac:dyDescent="0.25">
      <c r="A2" s="54" t="s">
        <v>55</v>
      </c>
      <c r="B2" s="52"/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 customHeight="1" x14ac:dyDescent="0.25">
      <c r="A3" s="52" t="s">
        <v>1</v>
      </c>
      <c r="B3" s="52"/>
      <c r="C3" s="52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2.75" customHeight="1" x14ac:dyDescent="0.25">
      <c r="A4" s="52" t="s">
        <v>56</v>
      </c>
      <c r="B4" s="52"/>
      <c r="C4" s="52"/>
      <c r="D4" s="52"/>
      <c r="E4" s="52"/>
      <c r="F4" s="52"/>
      <c r="G4" s="52"/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x14ac:dyDescent="0.2">
      <c r="A5" s="50"/>
      <c r="B5" s="51"/>
      <c r="C5" s="51"/>
      <c r="D5" s="51"/>
      <c r="E5" s="51"/>
      <c r="F5" s="51"/>
      <c r="G5" s="51"/>
      <c r="H5" s="51"/>
      <c r="I5" s="1"/>
      <c r="J5" s="1"/>
      <c r="K5" s="3"/>
      <c r="L5" s="1"/>
      <c r="M5" s="1"/>
      <c r="N5" s="1"/>
      <c r="O5" s="1"/>
      <c r="P5" s="1"/>
      <c r="Q5" s="1"/>
      <c r="R5" s="1"/>
    </row>
    <row r="6" spans="1:18" ht="15" customHeight="1" x14ac:dyDescent="0.2">
      <c r="A6" s="3"/>
      <c r="B6" s="3"/>
      <c r="C6" s="1"/>
      <c r="D6" s="3"/>
      <c r="E6" s="1"/>
      <c r="F6" s="1"/>
      <c r="G6" s="1"/>
      <c r="H6" s="29"/>
      <c r="I6" s="1"/>
      <c r="J6" s="1"/>
      <c r="K6" s="3"/>
      <c r="L6" s="1"/>
      <c r="M6" s="1"/>
      <c r="N6" s="1"/>
      <c r="O6" s="1"/>
      <c r="P6" s="1"/>
      <c r="Q6" s="1"/>
      <c r="R6" s="1"/>
    </row>
    <row r="7" spans="1:18" ht="45" x14ac:dyDescent="0.2">
      <c r="A7" s="4" t="s">
        <v>2</v>
      </c>
      <c r="B7" s="4" t="s">
        <v>3</v>
      </c>
      <c r="C7" s="4" t="s">
        <v>4</v>
      </c>
      <c r="D7" s="5" t="s">
        <v>5</v>
      </c>
      <c r="E7" s="4" t="s">
        <v>6</v>
      </c>
      <c r="F7" s="4" t="s">
        <v>7</v>
      </c>
      <c r="G7" s="4" t="s">
        <v>8</v>
      </c>
      <c r="H7" s="39" t="s">
        <v>9</v>
      </c>
      <c r="I7" s="37" t="s">
        <v>10</v>
      </c>
      <c r="J7" s="4" t="s">
        <v>11</v>
      </c>
      <c r="K7" s="4" t="s">
        <v>12</v>
      </c>
      <c r="L7" s="1"/>
      <c r="M7" s="6" t="s">
        <v>13</v>
      </c>
      <c r="N7" s="6" t="s">
        <v>14</v>
      </c>
      <c r="O7" s="7" t="s">
        <v>15</v>
      </c>
      <c r="P7" s="7" t="s">
        <v>16</v>
      </c>
      <c r="Q7" s="35"/>
      <c r="R7" s="7" t="s">
        <v>17</v>
      </c>
    </row>
    <row r="8" spans="1:18" x14ac:dyDescent="0.2">
      <c r="A8" s="8">
        <v>1</v>
      </c>
      <c r="B8" s="13" t="s">
        <v>18</v>
      </c>
      <c r="C8" s="42" t="s">
        <v>45</v>
      </c>
      <c r="D8" s="43">
        <v>2025</v>
      </c>
      <c r="E8" s="44">
        <v>45900</v>
      </c>
      <c r="F8" s="45">
        <v>50</v>
      </c>
      <c r="G8" s="45">
        <v>20</v>
      </c>
      <c r="H8" s="40">
        <v>18240</v>
      </c>
      <c r="I8" s="36">
        <v>17751</v>
      </c>
      <c r="J8" s="46">
        <f>+I8-H8</f>
        <v>-489</v>
      </c>
      <c r="K8" s="47">
        <f>+J8/H8</f>
        <v>-2.680921052631579E-2</v>
      </c>
      <c r="M8" s="48">
        <v>4105154.1200000015</v>
      </c>
      <c r="N8" s="48">
        <v>1539736.8520000009</v>
      </c>
      <c r="O8" s="48">
        <v>1187217.816000001</v>
      </c>
      <c r="P8" s="48">
        <v>2103697.4759999998</v>
      </c>
      <c r="Q8" s="11"/>
      <c r="R8" s="46">
        <f>P8</f>
        <v>2103697.4759999998</v>
      </c>
    </row>
    <row r="9" spans="1:18" x14ac:dyDescent="0.2">
      <c r="A9" s="8">
        <f t="shared" ref="A9:A38" si="0">+A8+1</f>
        <v>2</v>
      </c>
      <c r="B9" s="13" t="s">
        <v>19</v>
      </c>
      <c r="C9" s="42" t="s">
        <v>46</v>
      </c>
      <c r="D9" s="43">
        <v>2025</v>
      </c>
      <c r="E9" s="44">
        <v>45900</v>
      </c>
      <c r="F9" s="45">
        <v>80</v>
      </c>
      <c r="G9" s="45">
        <v>80</v>
      </c>
      <c r="H9" s="34">
        <v>11590</v>
      </c>
      <c r="I9" s="36">
        <v>12393</v>
      </c>
      <c r="J9" s="46">
        <f t="shared" ref="J9:J37" si="1">+I9-H9</f>
        <v>803</v>
      </c>
      <c r="K9" s="47">
        <f t="shared" ref="K9:K37" si="2">+J9/H9</f>
        <v>6.9283865401207942E-2</v>
      </c>
      <c r="M9" s="48">
        <v>1813032.9300000009</v>
      </c>
      <c r="N9" s="48">
        <v>1813032.9300000009</v>
      </c>
      <c r="O9" s="48">
        <v>911029.08000000007</v>
      </c>
      <c r="P9" s="48">
        <v>2910610.3186143534</v>
      </c>
      <c r="Q9" s="11"/>
      <c r="R9" s="46">
        <f t="shared" ref="R9:R11" si="3">O9</f>
        <v>911029.08000000007</v>
      </c>
    </row>
    <row r="10" spans="1:18" x14ac:dyDescent="0.2">
      <c r="A10" s="8">
        <f t="shared" si="0"/>
        <v>3</v>
      </c>
      <c r="B10" s="13" t="s">
        <v>20</v>
      </c>
      <c r="C10" s="42" t="s">
        <v>46</v>
      </c>
      <c r="D10" s="43">
        <v>2025</v>
      </c>
      <c r="E10" s="44">
        <v>45900</v>
      </c>
      <c r="F10" s="45">
        <v>80</v>
      </c>
      <c r="G10" s="45">
        <v>80</v>
      </c>
      <c r="H10" s="34">
        <v>11218</v>
      </c>
      <c r="I10" s="36">
        <v>12005</v>
      </c>
      <c r="J10" s="46">
        <f t="shared" si="1"/>
        <v>787</v>
      </c>
      <c r="K10" s="47">
        <f t="shared" si="2"/>
        <v>7.0155107862364063E-2</v>
      </c>
      <c r="M10" s="48">
        <v>1383384.02</v>
      </c>
      <c r="N10" s="48">
        <v>1383384.02</v>
      </c>
      <c r="O10" s="48">
        <v>965246.96</v>
      </c>
      <c r="P10" s="48">
        <v>4130570.2849510363</v>
      </c>
      <c r="Q10" s="11"/>
      <c r="R10" s="46">
        <f t="shared" si="3"/>
        <v>965246.96</v>
      </c>
    </row>
    <row r="11" spans="1:18" x14ac:dyDescent="0.2">
      <c r="A11" s="8">
        <f t="shared" si="0"/>
        <v>4</v>
      </c>
      <c r="B11" s="13" t="s">
        <v>21</v>
      </c>
      <c r="C11" s="42" t="s">
        <v>46</v>
      </c>
      <c r="D11" s="43">
        <v>2025</v>
      </c>
      <c r="E11" s="44">
        <v>45900</v>
      </c>
      <c r="F11" s="45">
        <v>80</v>
      </c>
      <c r="G11" s="45">
        <v>80</v>
      </c>
      <c r="H11" s="34">
        <v>6630</v>
      </c>
      <c r="I11" s="36">
        <v>7481</v>
      </c>
      <c r="J11" s="46">
        <f t="shared" si="1"/>
        <v>851</v>
      </c>
      <c r="K11" s="47">
        <f t="shared" si="2"/>
        <v>0.12835595776772246</v>
      </c>
      <c r="M11" s="48">
        <v>792358.10999999987</v>
      </c>
      <c r="N11" s="48">
        <v>792358.10999999987</v>
      </c>
      <c r="O11" s="48">
        <v>295330.32999999996</v>
      </c>
      <c r="P11" s="48">
        <v>3566637.8901621681</v>
      </c>
      <c r="Q11" s="11"/>
      <c r="R11" s="46">
        <f t="shared" si="3"/>
        <v>295330.32999999996</v>
      </c>
    </row>
    <row r="12" spans="1:18" x14ac:dyDescent="0.2">
      <c r="A12" s="8">
        <f t="shared" si="0"/>
        <v>5</v>
      </c>
      <c r="B12" s="13" t="s">
        <v>22</v>
      </c>
      <c r="C12" s="42" t="s">
        <v>45</v>
      </c>
      <c r="D12" s="43">
        <v>2030</v>
      </c>
      <c r="E12" s="44">
        <v>47634</v>
      </c>
      <c r="F12" s="45">
        <v>12.5</v>
      </c>
      <c r="G12" s="45">
        <v>12.5</v>
      </c>
      <c r="H12" s="40">
        <v>15235</v>
      </c>
      <c r="I12" s="36">
        <v>15105</v>
      </c>
      <c r="J12" s="46">
        <f t="shared" si="1"/>
        <v>-130</v>
      </c>
      <c r="K12" s="47">
        <f t="shared" si="2"/>
        <v>-8.5329832622251401E-3</v>
      </c>
      <c r="M12" s="48">
        <v>1883157.9100000001</v>
      </c>
      <c r="N12" s="48">
        <v>1883157.9100000001</v>
      </c>
      <c r="O12" s="48">
        <v>1506010.52</v>
      </c>
      <c r="P12" s="48">
        <v>2143006.4632840725</v>
      </c>
      <c r="Q12" s="11"/>
      <c r="R12" s="46">
        <f t="shared" ref="R12:R18" si="4">P12</f>
        <v>2143006.4632840725</v>
      </c>
    </row>
    <row r="13" spans="1:18" x14ac:dyDescent="0.2">
      <c r="A13" s="8">
        <f t="shared" si="0"/>
        <v>6</v>
      </c>
      <c r="B13" s="13" t="s">
        <v>23</v>
      </c>
      <c r="C13" s="42" t="s">
        <v>45</v>
      </c>
      <c r="D13" s="43">
        <v>2032</v>
      </c>
      <c r="E13" s="44">
        <v>48457</v>
      </c>
      <c r="F13" s="45">
        <v>50</v>
      </c>
      <c r="G13" s="45">
        <v>16</v>
      </c>
      <c r="H13" s="40">
        <v>13245</v>
      </c>
      <c r="I13" s="36">
        <v>13193</v>
      </c>
      <c r="J13" s="46">
        <f t="shared" si="1"/>
        <v>-52</v>
      </c>
      <c r="K13" s="47">
        <f t="shared" si="2"/>
        <v>-3.9260098150245377E-3</v>
      </c>
      <c r="M13" s="48">
        <v>3740178.77</v>
      </c>
      <c r="N13" s="48">
        <v>1092016.8555840002</v>
      </c>
      <c r="O13" s="48">
        <v>754869.44393600011</v>
      </c>
      <c r="P13" s="48">
        <v>1821402.8706862216</v>
      </c>
      <c r="Q13" s="11"/>
      <c r="R13" s="46">
        <f t="shared" si="4"/>
        <v>1821402.8706862216</v>
      </c>
    </row>
    <row r="14" spans="1:18" x14ac:dyDescent="0.2">
      <c r="A14" s="8">
        <f t="shared" si="0"/>
        <v>7</v>
      </c>
      <c r="B14" s="13" t="s">
        <v>24</v>
      </c>
      <c r="C14" s="42" t="s">
        <v>45</v>
      </c>
      <c r="D14" s="43">
        <v>2032</v>
      </c>
      <c r="E14" s="44">
        <v>48457</v>
      </c>
      <c r="F14" s="45">
        <v>50</v>
      </c>
      <c r="G14" s="45">
        <v>13.141999999999999</v>
      </c>
      <c r="H14" s="40">
        <v>10768</v>
      </c>
      <c r="I14" s="36">
        <v>10727</v>
      </c>
      <c r="J14" s="46">
        <f t="shared" si="1"/>
        <v>-41</v>
      </c>
      <c r="K14" s="47">
        <f t="shared" si="2"/>
        <v>-3.8075780089153045E-3</v>
      </c>
      <c r="M14" s="48">
        <v>3740178.77</v>
      </c>
      <c r="N14" s="48">
        <v>887263.69516200002</v>
      </c>
      <c r="O14" s="48">
        <v>613331.42319800006</v>
      </c>
      <c r="P14" s="48">
        <v>1479889.8324325546</v>
      </c>
      <c r="Q14" s="11"/>
      <c r="R14" s="46">
        <f t="shared" si="4"/>
        <v>1479889.8324325546</v>
      </c>
    </row>
    <row r="15" spans="1:18" x14ac:dyDescent="0.2">
      <c r="A15" s="8">
        <f t="shared" si="0"/>
        <v>8</v>
      </c>
      <c r="B15" s="13" t="s">
        <v>25</v>
      </c>
      <c r="C15" s="42" t="s">
        <v>45</v>
      </c>
      <c r="D15" s="43">
        <v>2025</v>
      </c>
      <c r="E15" s="44">
        <v>46021</v>
      </c>
      <c r="F15" s="45">
        <v>20</v>
      </c>
      <c r="G15" s="45">
        <v>12</v>
      </c>
      <c r="H15" s="40">
        <v>7469</v>
      </c>
      <c r="I15" s="36">
        <v>7476</v>
      </c>
      <c r="J15" s="46">
        <f t="shared" si="1"/>
        <v>7</v>
      </c>
      <c r="K15" s="47">
        <f t="shared" si="2"/>
        <v>9.372071227741331E-4</v>
      </c>
      <c r="M15" s="48">
        <v>593688.28</v>
      </c>
      <c r="N15" s="48">
        <v>356212.96800000011</v>
      </c>
      <c r="O15" s="48">
        <v>200147.80199999997</v>
      </c>
      <c r="P15" s="48">
        <v>1009079.6107220972</v>
      </c>
      <c r="Q15" s="11"/>
      <c r="R15" s="46">
        <f t="shared" si="4"/>
        <v>1009079.6107220972</v>
      </c>
    </row>
    <row r="16" spans="1:18" x14ac:dyDescent="0.2">
      <c r="A16" s="8">
        <f t="shared" si="0"/>
        <v>9</v>
      </c>
      <c r="B16" s="13" t="s">
        <v>26</v>
      </c>
      <c r="C16" s="42" t="s">
        <v>45</v>
      </c>
      <c r="D16" s="43">
        <v>2027</v>
      </c>
      <c r="E16" s="44">
        <v>46446</v>
      </c>
      <c r="F16" s="45">
        <v>20</v>
      </c>
      <c r="G16" s="45">
        <v>5</v>
      </c>
      <c r="H16" s="40">
        <v>4643</v>
      </c>
      <c r="I16" s="36">
        <v>4588</v>
      </c>
      <c r="J16" s="46">
        <f t="shared" ref="J16" si="5">+I16-H16</f>
        <v>-55</v>
      </c>
      <c r="K16" s="47">
        <f t="shared" ref="K16" si="6">+J16/H16</f>
        <v>-1.1845789360327375E-2</v>
      </c>
      <c r="M16" s="48">
        <v>1531911.1300000004</v>
      </c>
      <c r="N16" s="48">
        <v>345906.98750000005</v>
      </c>
      <c r="O16" s="48">
        <v>201023.35250000007</v>
      </c>
      <c r="P16" s="48">
        <v>573529.89716104616</v>
      </c>
      <c r="Q16" s="11"/>
      <c r="R16" s="46">
        <f>P16</f>
        <v>573529.89716104616</v>
      </c>
    </row>
    <row r="17" spans="1:18" x14ac:dyDescent="0.2">
      <c r="A17" s="8">
        <f t="shared" si="0"/>
        <v>10</v>
      </c>
      <c r="B17" s="13" t="s">
        <v>27</v>
      </c>
      <c r="C17" s="42" t="s">
        <v>45</v>
      </c>
      <c r="D17" s="43">
        <v>2029</v>
      </c>
      <c r="E17" s="44">
        <v>47300</v>
      </c>
      <c r="F17" s="45">
        <v>20</v>
      </c>
      <c r="G17" s="45">
        <v>5</v>
      </c>
      <c r="H17" s="40">
        <v>3450</v>
      </c>
      <c r="I17" s="36">
        <v>2792</v>
      </c>
      <c r="J17" s="46">
        <f t="shared" ref="J17" si="7">+I17-H17</f>
        <v>-658</v>
      </c>
      <c r="K17" s="47">
        <f t="shared" ref="K17" si="8">+J17/H17</f>
        <v>-0.19072463768115941</v>
      </c>
      <c r="M17" s="48">
        <v>373419.00744485296</v>
      </c>
      <c r="N17" s="48">
        <v>373419.00744485296</v>
      </c>
      <c r="O17" s="48">
        <v>279501.81190808828</v>
      </c>
      <c r="P17" s="48">
        <v>279501.81190808828</v>
      </c>
      <c r="Q17" s="11"/>
      <c r="R17" s="46">
        <f>P17</f>
        <v>279501.81190808828</v>
      </c>
    </row>
    <row r="18" spans="1:18" x14ac:dyDescent="0.2">
      <c r="A18" s="8">
        <f t="shared" si="0"/>
        <v>11</v>
      </c>
      <c r="B18" s="13" t="s">
        <v>28</v>
      </c>
      <c r="C18" s="42" t="s">
        <v>45</v>
      </c>
      <c r="D18" s="43">
        <v>2027</v>
      </c>
      <c r="E18" s="44">
        <v>46730</v>
      </c>
      <c r="F18" s="45">
        <v>25</v>
      </c>
      <c r="G18" s="45">
        <v>10</v>
      </c>
      <c r="H18" s="40">
        <v>17638</v>
      </c>
      <c r="I18" s="36">
        <v>15227</v>
      </c>
      <c r="J18" s="46">
        <f t="shared" si="1"/>
        <v>-2411</v>
      </c>
      <c r="K18" s="47">
        <f t="shared" si="2"/>
        <v>-0.13669350266470121</v>
      </c>
      <c r="M18" s="48">
        <v>932010.08</v>
      </c>
      <c r="N18" s="48">
        <v>372804.03200000006</v>
      </c>
      <c r="O18" s="48">
        <v>184810.30800000002</v>
      </c>
      <c r="P18" s="48">
        <v>695182.78297843446</v>
      </c>
      <c r="Q18" s="11"/>
      <c r="R18" s="46">
        <f t="shared" si="4"/>
        <v>695182.78297843446</v>
      </c>
    </row>
    <row r="19" spans="1:18" x14ac:dyDescent="0.2">
      <c r="A19" s="8">
        <f t="shared" si="0"/>
        <v>12</v>
      </c>
      <c r="B19" s="13" t="s">
        <v>29</v>
      </c>
      <c r="C19" s="42" t="s">
        <v>46</v>
      </c>
      <c r="D19" s="43">
        <v>2026</v>
      </c>
      <c r="E19" s="44">
        <v>46265</v>
      </c>
      <c r="F19" s="45">
        <v>6.25</v>
      </c>
      <c r="G19" s="45">
        <v>5.25</v>
      </c>
      <c r="H19" s="40">
        <v>1526</v>
      </c>
      <c r="I19" s="36">
        <v>1571</v>
      </c>
      <c r="J19" s="46">
        <f t="shared" si="1"/>
        <v>45</v>
      </c>
      <c r="K19" s="47">
        <f t="shared" si="2"/>
        <v>2.9488859764089121E-2</v>
      </c>
      <c r="M19" s="48">
        <v>382853</v>
      </c>
      <c r="N19" s="48">
        <v>321596</v>
      </c>
      <c r="O19" s="48">
        <v>147545</v>
      </c>
      <c r="P19" s="48">
        <v>1061805</v>
      </c>
      <c r="Q19" s="11"/>
      <c r="R19" s="46">
        <f t="shared" ref="R19:R26" si="9">O19</f>
        <v>147545</v>
      </c>
    </row>
    <row r="20" spans="1:18" x14ac:dyDescent="0.2">
      <c r="A20" s="8">
        <f t="shared" si="0"/>
        <v>13</v>
      </c>
      <c r="B20" s="13" t="s">
        <v>30</v>
      </c>
      <c r="C20" s="42" t="s">
        <v>46</v>
      </c>
      <c r="D20" s="43">
        <v>2028</v>
      </c>
      <c r="E20" s="44">
        <v>47057</v>
      </c>
      <c r="F20" s="45">
        <v>6.25</v>
      </c>
      <c r="G20" s="45">
        <v>1</v>
      </c>
      <c r="H20" s="40">
        <v>295</v>
      </c>
      <c r="I20" s="36">
        <v>303</v>
      </c>
      <c r="J20" s="46">
        <f t="shared" si="1"/>
        <v>8</v>
      </c>
      <c r="K20" s="47">
        <f t="shared" si="2"/>
        <v>2.7118644067796609E-2</v>
      </c>
      <c r="M20" s="48">
        <v>382852.67</v>
      </c>
      <c r="N20" s="48">
        <v>61256.427200000006</v>
      </c>
      <c r="O20" s="48">
        <v>27846.3904</v>
      </c>
      <c r="P20" s="48">
        <v>214739.17920000001</v>
      </c>
      <c r="Q20" s="11"/>
      <c r="R20" s="46">
        <f t="shared" si="9"/>
        <v>27846.3904</v>
      </c>
    </row>
    <row r="21" spans="1:18" x14ac:dyDescent="0.2">
      <c r="A21" s="8">
        <f t="shared" si="0"/>
        <v>14</v>
      </c>
      <c r="B21" s="13" t="s">
        <v>31</v>
      </c>
      <c r="C21" s="42" t="s">
        <v>46</v>
      </c>
      <c r="D21" s="43">
        <v>2028</v>
      </c>
      <c r="E21" s="44">
        <v>47057</v>
      </c>
      <c r="F21" s="45">
        <v>18.75</v>
      </c>
      <c r="G21" s="45">
        <v>18.75</v>
      </c>
      <c r="H21" s="40">
        <v>1583</v>
      </c>
      <c r="I21" s="36">
        <v>1785</v>
      </c>
      <c r="J21" s="46">
        <f t="shared" si="1"/>
        <v>202</v>
      </c>
      <c r="K21" s="47">
        <f t="shared" si="2"/>
        <v>0.12760581174984206</v>
      </c>
      <c r="M21" s="48">
        <v>238592.69</v>
      </c>
      <c r="N21" s="48">
        <v>238591</v>
      </c>
      <c r="O21" s="48">
        <v>56338</v>
      </c>
      <c r="P21" s="48">
        <v>1215056</v>
      </c>
      <c r="Q21" s="11"/>
      <c r="R21" s="46">
        <f t="shared" si="9"/>
        <v>56338</v>
      </c>
    </row>
    <row r="22" spans="1:18" x14ac:dyDescent="0.2">
      <c r="A22" s="8">
        <f t="shared" si="0"/>
        <v>15</v>
      </c>
      <c r="B22" s="13" t="s">
        <v>32</v>
      </c>
      <c r="C22" s="42" t="s">
        <v>46</v>
      </c>
      <c r="D22" s="43">
        <v>2028</v>
      </c>
      <c r="E22" s="44">
        <v>47057</v>
      </c>
      <c r="F22" s="45">
        <v>6.25</v>
      </c>
      <c r="G22" s="45">
        <v>6.25</v>
      </c>
      <c r="H22" s="40">
        <v>2513</v>
      </c>
      <c r="I22" s="36">
        <v>2558</v>
      </c>
      <c r="J22" s="46">
        <f t="shared" si="1"/>
        <v>45</v>
      </c>
      <c r="K22" s="47">
        <f t="shared" si="2"/>
        <v>1.7906884202148827E-2</v>
      </c>
      <c r="M22" s="48">
        <v>459871.37000000005</v>
      </c>
      <c r="N22" s="48">
        <v>459871.37000000005</v>
      </c>
      <c r="O22" s="48">
        <v>271072.60000000003</v>
      </c>
      <c r="P22" s="48">
        <v>996649.98</v>
      </c>
      <c r="Q22" s="11"/>
      <c r="R22" s="46">
        <f t="shared" si="9"/>
        <v>271072.60000000003</v>
      </c>
    </row>
    <row r="23" spans="1:18" x14ac:dyDescent="0.2">
      <c r="A23" s="8">
        <f t="shared" si="0"/>
        <v>16</v>
      </c>
      <c r="B23" s="13" t="s">
        <v>33</v>
      </c>
      <c r="C23" s="42" t="s">
        <v>46</v>
      </c>
      <c r="D23" s="43">
        <v>2028</v>
      </c>
      <c r="E23" s="44">
        <v>47057</v>
      </c>
      <c r="F23" s="45">
        <v>9.375</v>
      </c>
      <c r="G23" s="45">
        <v>9.375</v>
      </c>
      <c r="H23" s="40">
        <v>1311</v>
      </c>
      <c r="I23" s="36">
        <v>1405</v>
      </c>
      <c r="J23" s="46">
        <f t="shared" si="1"/>
        <v>94</v>
      </c>
      <c r="K23" s="47">
        <f t="shared" si="2"/>
        <v>7.1700991609458434E-2</v>
      </c>
      <c r="M23" s="48">
        <v>218667.96</v>
      </c>
      <c r="N23" s="48">
        <v>218667.96</v>
      </c>
      <c r="O23" s="48">
        <v>95774.849999999991</v>
      </c>
      <c r="P23" s="48">
        <v>725021.6399999999</v>
      </c>
      <c r="Q23" s="11"/>
      <c r="R23" s="46">
        <f t="shared" si="9"/>
        <v>95774.849999999991</v>
      </c>
    </row>
    <row r="24" spans="1:18" x14ac:dyDescent="0.2">
      <c r="A24" s="8">
        <f t="shared" si="0"/>
        <v>17</v>
      </c>
      <c r="B24" s="13" t="s">
        <v>34</v>
      </c>
      <c r="C24" s="42" t="s">
        <v>46</v>
      </c>
      <c r="D24" s="43">
        <v>2028</v>
      </c>
      <c r="E24" s="44">
        <v>47057</v>
      </c>
      <c r="F24" s="45">
        <v>9.3699999999999992</v>
      </c>
      <c r="G24" s="45">
        <v>9.3699999999999992</v>
      </c>
      <c r="H24" s="40">
        <v>2014</v>
      </c>
      <c r="I24" s="36">
        <v>2102</v>
      </c>
      <c r="J24" s="46">
        <f t="shared" si="1"/>
        <v>88</v>
      </c>
      <c r="K24" s="47">
        <f t="shared" si="2"/>
        <v>4.3694141012909631E-2</v>
      </c>
      <c r="M24" s="48">
        <v>393252</v>
      </c>
      <c r="N24" s="48">
        <v>393253</v>
      </c>
      <c r="O24" s="48">
        <v>174998</v>
      </c>
      <c r="P24" s="48">
        <v>953790</v>
      </c>
      <c r="Q24" s="11"/>
      <c r="R24" s="46">
        <f t="shared" si="9"/>
        <v>174998</v>
      </c>
    </row>
    <row r="25" spans="1:18" x14ac:dyDescent="0.2">
      <c r="A25" s="8">
        <f t="shared" si="0"/>
        <v>18</v>
      </c>
      <c r="B25" s="13" t="s">
        <v>35</v>
      </c>
      <c r="C25" s="42" t="s">
        <v>46</v>
      </c>
      <c r="D25" s="43">
        <v>2028</v>
      </c>
      <c r="E25" s="44">
        <v>47057</v>
      </c>
      <c r="F25" s="45">
        <v>6.25</v>
      </c>
      <c r="G25" s="45">
        <v>6.25</v>
      </c>
      <c r="H25" s="40">
        <v>782</v>
      </c>
      <c r="I25" s="36">
        <v>845</v>
      </c>
      <c r="J25" s="46">
        <f t="shared" si="1"/>
        <v>63</v>
      </c>
      <c r="K25" s="47">
        <f t="shared" si="2"/>
        <v>8.0562659846547313E-2</v>
      </c>
      <c r="M25" s="48">
        <v>116800.54000000001</v>
      </c>
      <c r="N25" s="48">
        <v>116800</v>
      </c>
      <c r="O25" s="48">
        <v>52607</v>
      </c>
      <c r="P25" s="48">
        <v>564941</v>
      </c>
      <c r="Q25" s="11"/>
      <c r="R25" s="46">
        <f t="shared" si="9"/>
        <v>52607</v>
      </c>
    </row>
    <row r="26" spans="1:18" x14ac:dyDescent="0.2">
      <c r="A26" s="8">
        <f t="shared" si="0"/>
        <v>19</v>
      </c>
      <c r="B26" s="13" t="s">
        <v>36</v>
      </c>
      <c r="C26" s="42" t="s">
        <v>46</v>
      </c>
      <c r="D26" s="43">
        <v>2028</v>
      </c>
      <c r="E26" s="44">
        <v>47057</v>
      </c>
      <c r="F26" s="45">
        <v>9.375</v>
      </c>
      <c r="G26" s="45">
        <v>3.75</v>
      </c>
      <c r="H26" s="40">
        <v>1057</v>
      </c>
      <c r="I26" s="36">
        <v>1088</v>
      </c>
      <c r="J26" s="46">
        <f t="shared" si="1"/>
        <v>31</v>
      </c>
      <c r="K26" s="47">
        <f t="shared" si="2"/>
        <v>2.9328287606433301E-2</v>
      </c>
      <c r="M26" s="48">
        <v>509788.60000000003</v>
      </c>
      <c r="N26" s="48">
        <v>203915</v>
      </c>
      <c r="O26" s="48">
        <v>98399</v>
      </c>
      <c r="P26" s="48">
        <v>444328</v>
      </c>
      <c r="Q26" s="11"/>
      <c r="R26" s="46">
        <f t="shared" si="9"/>
        <v>98399</v>
      </c>
    </row>
    <row r="27" spans="1:18" x14ac:dyDescent="0.2">
      <c r="A27" s="8">
        <f t="shared" si="0"/>
        <v>20</v>
      </c>
      <c r="B27" s="13" t="s">
        <v>37</v>
      </c>
      <c r="C27" s="42" t="s">
        <v>45</v>
      </c>
      <c r="D27" s="43">
        <v>2025</v>
      </c>
      <c r="E27" s="44">
        <v>45900</v>
      </c>
      <c r="F27" s="45">
        <v>50</v>
      </c>
      <c r="G27" s="45">
        <v>7.5</v>
      </c>
      <c r="H27" s="40">
        <v>5091</v>
      </c>
      <c r="I27" s="36">
        <v>5080</v>
      </c>
      <c r="J27" s="46">
        <f t="shared" si="1"/>
        <v>-11</v>
      </c>
      <c r="K27" s="47">
        <f t="shared" si="2"/>
        <v>-2.1606757022196031E-3</v>
      </c>
      <c r="M27" s="48">
        <v>3460119.1399999997</v>
      </c>
      <c r="N27" s="48">
        <v>488370.79349999997</v>
      </c>
      <c r="O27" s="48">
        <v>340281.44099999999</v>
      </c>
      <c r="P27" s="48">
        <v>654526.88080315513</v>
      </c>
      <c r="Q27" s="11"/>
      <c r="R27" s="46">
        <f>P27</f>
        <v>654526.88080315513</v>
      </c>
    </row>
    <row r="28" spans="1:18" x14ac:dyDescent="0.2">
      <c r="A28" s="8">
        <f t="shared" si="0"/>
        <v>21</v>
      </c>
      <c r="B28" s="13" t="s">
        <v>38</v>
      </c>
      <c r="C28" s="42" t="s">
        <v>46</v>
      </c>
      <c r="D28" s="43">
        <v>2026</v>
      </c>
      <c r="E28" s="44">
        <v>46173</v>
      </c>
      <c r="F28" s="45">
        <v>20</v>
      </c>
      <c r="G28" s="45">
        <v>7</v>
      </c>
      <c r="H28" s="40">
        <v>2957</v>
      </c>
      <c r="I28" s="36">
        <v>2875</v>
      </c>
      <c r="J28" s="46">
        <f t="shared" si="1"/>
        <v>-82</v>
      </c>
      <c r="K28" s="47">
        <f t="shared" si="2"/>
        <v>-2.7730808251606356E-2</v>
      </c>
      <c r="M28" s="48">
        <v>815448.57</v>
      </c>
      <c r="N28" s="48">
        <v>285407</v>
      </c>
      <c r="O28" s="48">
        <v>185267</v>
      </c>
      <c r="P28" s="48">
        <v>790776</v>
      </c>
      <c r="Q28" s="11"/>
      <c r="R28" s="46">
        <f t="shared" ref="R28" si="10">O28</f>
        <v>185267</v>
      </c>
    </row>
    <row r="29" spans="1:18" x14ac:dyDescent="0.2">
      <c r="A29" s="8">
        <f t="shared" si="0"/>
        <v>22</v>
      </c>
      <c r="B29" s="13" t="s">
        <v>39</v>
      </c>
      <c r="C29" s="42" t="s">
        <v>45</v>
      </c>
      <c r="D29" s="43">
        <v>2030</v>
      </c>
      <c r="E29" s="44">
        <v>47573</v>
      </c>
      <c r="F29" s="45">
        <v>50</v>
      </c>
      <c r="G29" s="45">
        <v>50</v>
      </c>
      <c r="H29" s="40">
        <v>51677</v>
      </c>
      <c r="I29" s="36">
        <v>47122</v>
      </c>
      <c r="J29" s="46">
        <f t="shared" si="1"/>
        <v>-4555</v>
      </c>
      <c r="K29" s="47">
        <f t="shared" si="2"/>
        <v>-8.8143661590262587E-2</v>
      </c>
      <c r="M29" s="48">
        <v>3374923.92</v>
      </c>
      <c r="N29" s="48">
        <v>3374923.92</v>
      </c>
      <c r="O29" s="48">
        <v>2791255.03</v>
      </c>
      <c r="P29" s="48">
        <v>3425817.2545769955</v>
      </c>
      <c r="Q29" s="11"/>
      <c r="R29" s="46">
        <f t="shared" ref="R29:R32" si="11">P29</f>
        <v>3425817.2545769955</v>
      </c>
    </row>
    <row r="30" spans="1:18" x14ac:dyDescent="0.2">
      <c r="A30" s="8">
        <f t="shared" si="0"/>
        <v>23</v>
      </c>
      <c r="B30" s="13" t="s">
        <v>40</v>
      </c>
      <c r="C30" s="42" t="s">
        <v>45</v>
      </c>
      <c r="D30" s="43">
        <v>2028</v>
      </c>
      <c r="E30" s="44">
        <v>47057</v>
      </c>
      <c r="F30" s="45">
        <v>9.375</v>
      </c>
      <c r="G30" s="45">
        <v>9.375</v>
      </c>
      <c r="H30" s="40">
        <v>9041</v>
      </c>
      <c r="I30" s="36">
        <v>8987</v>
      </c>
      <c r="J30" s="46">
        <f t="shared" si="1"/>
        <v>-54</v>
      </c>
      <c r="K30" s="47">
        <f t="shared" si="2"/>
        <v>-5.9727906205065814E-3</v>
      </c>
      <c r="M30" s="48">
        <v>711077.53</v>
      </c>
      <c r="N30" s="48">
        <v>711077.53</v>
      </c>
      <c r="O30" s="48">
        <v>501806</v>
      </c>
      <c r="P30" s="48">
        <v>1257832</v>
      </c>
      <c r="Q30" s="11"/>
      <c r="R30" s="46">
        <f t="shared" si="11"/>
        <v>1257832</v>
      </c>
    </row>
    <row r="31" spans="1:18" x14ac:dyDescent="0.2">
      <c r="A31" s="8">
        <f t="shared" si="0"/>
        <v>24</v>
      </c>
      <c r="B31" s="13" t="s">
        <v>41</v>
      </c>
      <c r="C31" s="42" t="s">
        <v>45</v>
      </c>
      <c r="D31" s="43">
        <v>2025</v>
      </c>
      <c r="E31" s="44">
        <v>45900</v>
      </c>
      <c r="F31" s="45">
        <v>50</v>
      </c>
      <c r="G31" s="45">
        <v>50</v>
      </c>
      <c r="H31" s="40">
        <v>22746</v>
      </c>
      <c r="I31" s="36">
        <v>22924</v>
      </c>
      <c r="J31" s="46">
        <f t="shared" si="1"/>
        <v>178</v>
      </c>
      <c r="K31" s="47">
        <f t="shared" si="2"/>
        <v>7.8255517453618226E-3</v>
      </c>
      <c r="M31" s="48">
        <v>1845030.3200000003</v>
      </c>
      <c r="N31" s="48">
        <v>1845030.3200000003</v>
      </c>
      <c r="O31" s="48">
        <v>1025718.2700000001</v>
      </c>
      <c r="P31" s="48">
        <v>2977769.3663866189</v>
      </c>
      <c r="Q31" s="11"/>
      <c r="R31" s="46">
        <f t="shared" si="11"/>
        <v>2977769.3663866189</v>
      </c>
    </row>
    <row r="32" spans="1:18" x14ac:dyDescent="0.2">
      <c r="A32" s="8">
        <f t="shared" si="0"/>
        <v>25</v>
      </c>
      <c r="B32" s="13" t="s">
        <v>42</v>
      </c>
      <c r="C32" s="42" t="s">
        <v>45</v>
      </c>
      <c r="D32" s="43">
        <v>2025</v>
      </c>
      <c r="E32" s="44">
        <v>45900</v>
      </c>
      <c r="F32" s="45">
        <v>80</v>
      </c>
      <c r="G32" s="45">
        <v>80</v>
      </c>
      <c r="H32" s="40">
        <v>22458</v>
      </c>
      <c r="I32" s="36">
        <v>22999</v>
      </c>
      <c r="J32" s="46">
        <f t="shared" si="1"/>
        <v>541</v>
      </c>
      <c r="K32" s="47">
        <f t="shared" si="2"/>
        <v>2.4089411345622942E-2</v>
      </c>
      <c r="M32" s="48">
        <v>1706743.2999999998</v>
      </c>
      <c r="N32" s="48">
        <v>1706743.2999999998</v>
      </c>
      <c r="O32" s="48">
        <v>980753.30000000028</v>
      </c>
      <c r="P32" s="48">
        <v>2723537.7435726891</v>
      </c>
      <c r="Q32" s="11"/>
      <c r="R32" s="46">
        <f t="shared" si="11"/>
        <v>2723537.7435726891</v>
      </c>
    </row>
    <row r="33" spans="1:18" x14ac:dyDescent="0.2">
      <c r="A33" s="8">
        <f t="shared" si="0"/>
        <v>26</v>
      </c>
      <c r="B33" s="13" t="s">
        <v>43</v>
      </c>
      <c r="C33" s="42" t="s">
        <v>46</v>
      </c>
      <c r="D33" s="43">
        <v>2033</v>
      </c>
      <c r="E33" s="44">
        <v>48638</v>
      </c>
      <c r="F33" s="45">
        <v>20</v>
      </c>
      <c r="G33" s="45">
        <v>7.5</v>
      </c>
      <c r="H33" s="34">
        <v>1414</v>
      </c>
      <c r="I33" s="36">
        <v>1486</v>
      </c>
      <c r="J33" s="46">
        <f t="shared" si="1"/>
        <v>72</v>
      </c>
      <c r="K33" s="47">
        <f t="shared" si="2"/>
        <v>5.0919377652050922E-2</v>
      </c>
      <c r="M33" s="48">
        <v>847211.47</v>
      </c>
      <c r="N33" s="48">
        <v>320178.91800000001</v>
      </c>
      <c r="O33" s="48">
        <v>142964.1244</v>
      </c>
      <c r="P33" s="48">
        <v>1055130.5365226148</v>
      </c>
      <c r="Q33" s="11"/>
      <c r="R33" s="46">
        <f t="shared" ref="R33" si="12">O33</f>
        <v>142964.1244</v>
      </c>
    </row>
    <row r="34" spans="1:18" x14ac:dyDescent="0.2">
      <c r="A34" s="8">
        <f t="shared" si="0"/>
        <v>27</v>
      </c>
      <c r="B34" s="13" t="s">
        <v>49</v>
      </c>
      <c r="C34" s="42" t="s">
        <v>45</v>
      </c>
      <c r="D34" s="43">
        <v>2026</v>
      </c>
      <c r="E34" s="44">
        <v>46356</v>
      </c>
      <c r="F34" s="45">
        <v>50</v>
      </c>
      <c r="G34" s="45">
        <v>10</v>
      </c>
      <c r="H34" s="40">
        <v>10988</v>
      </c>
      <c r="I34" s="36">
        <v>10355</v>
      </c>
      <c r="J34" s="46">
        <f t="shared" si="1"/>
        <v>-633</v>
      </c>
      <c r="K34" s="47">
        <f t="shared" si="2"/>
        <v>-5.7608299963596649E-2</v>
      </c>
      <c r="M34" s="48">
        <v>3593806.2499999995</v>
      </c>
      <c r="N34" s="48">
        <v>632173.35200000007</v>
      </c>
      <c r="O34" s="48">
        <v>385651.35200000001</v>
      </c>
      <c r="P34" s="48">
        <v>930828.84000000032</v>
      </c>
      <c r="Q34" s="11"/>
      <c r="R34" s="46">
        <f t="shared" ref="R34:R37" si="13">P34</f>
        <v>930828.84000000032</v>
      </c>
    </row>
    <row r="35" spans="1:18" x14ac:dyDescent="0.2">
      <c r="A35" s="8">
        <f t="shared" si="0"/>
        <v>28</v>
      </c>
      <c r="B35" s="13" t="s">
        <v>50</v>
      </c>
      <c r="C35" s="42" t="s">
        <v>45</v>
      </c>
      <c r="D35" s="43">
        <v>2027</v>
      </c>
      <c r="E35" s="44">
        <v>46630</v>
      </c>
      <c r="F35" s="45">
        <v>20</v>
      </c>
      <c r="G35" s="45">
        <v>20</v>
      </c>
      <c r="H35" s="40">
        <v>9604</v>
      </c>
      <c r="I35" s="36">
        <v>9666</v>
      </c>
      <c r="J35" s="46">
        <f t="shared" si="1"/>
        <v>62</v>
      </c>
      <c r="K35" s="47">
        <f t="shared" si="2"/>
        <v>6.4556434818825491E-3</v>
      </c>
      <c r="M35" s="48">
        <v>311998.59999999992</v>
      </c>
      <c r="N35" s="48">
        <v>311998.59999999992</v>
      </c>
      <c r="O35" s="48">
        <v>95242.959999999977</v>
      </c>
      <c r="P35" s="48">
        <v>1265091.04</v>
      </c>
      <c r="Q35" s="11"/>
      <c r="R35" s="46">
        <f t="shared" si="13"/>
        <v>1265091.04</v>
      </c>
    </row>
    <row r="36" spans="1:18" x14ac:dyDescent="0.2">
      <c r="A36" s="8">
        <f t="shared" si="0"/>
        <v>29</v>
      </c>
      <c r="B36" s="13" t="s">
        <v>51</v>
      </c>
      <c r="C36" s="42" t="s">
        <v>45</v>
      </c>
      <c r="D36" s="43">
        <v>2030</v>
      </c>
      <c r="E36" s="44">
        <v>47664</v>
      </c>
      <c r="F36" s="45">
        <v>25</v>
      </c>
      <c r="G36" s="45">
        <v>8</v>
      </c>
      <c r="H36" s="40">
        <v>7973</v>
      </c>
      <c r="I36" s="36">
        <v>7404</v>
      </c>
      <c r="J36" s="46">
        <f t="shared" si="1"/>
        <v>-569</v>
      </c>
      <c r="K36" s="47">
        <f t="shared" si="2"/>
        <v>-7.1365859776746518E-2</v>
      </c>
      <c r="M36" s="48">
        <v>1145952.8399999999</v>
      </c>
      <c r="N36" s="48">
        <v>366704.90880000003</v>
      </c>
      <c r="O36" s="48">
        <v>222435.83360000001</v>
      </c>
      <c r="P36" s="48">
        <v>690160.12441717088</v>
      </c>
      <c r="Q36" s="11"/>
      <c r="R36" s="46">
        <f t="shared" si="13"/>
        <v>690160.12441717088</v>
      </c>
    </row>
    <row r="37" spans="1:18" x14ac:dyDescent="0.2">
      <c r="A37" s="8">
        <f t="shared" si="0"/>
        <v>30</v>
      </c>
      <c r="B37" s="13" t="s">
        <v>52</v>
      </c>
      <c r="C37" s="42" t="s">
        <v>45</v>
      </c>
      <c r="D37" s="43">
        <v>2031</v>
      </c>
      <c r="E37" s="44">
        <v>48204</v>
      </c>
      <c r="F37" s="45">
        <v>25</v>
      </c>
      <c r="G37" s="45">
        <v>6</v>
      </c>
      <c r="H37" s="40">
        <v>14135</v>
      </c>
      <c r="I37" s="36">
        <v>11318</v>
      </c>
      <c r="J37" s="46">
        <f t="shared" si="1"/>
        <v>-2817</v>
      </c>
      <c r="K37" s="47">
        <f t="shared" si="2"/>
        <v>-0.19929253625751681</v>
      </c>
      <c r="M37" s="48">
        <v>1081669.54</v>
      </c>
      <c r="N37" s="48">
        <v>259600.68960000001</v>
      </c>
      <c r="O37" s="48">
        <v>139518.43919999999</v>
      </c>
      <c r="P37" s="48">
        <v>609232.64200764056</v>
      </c>
      <c r="Q37" s="11"/>
      <c r="R37" s="46">
        <f t="shared" si="13"/>
        <v>609232.64200764056</v>
      </c>
    </row>
    <row r="38" spans="1:18" x14ac:dyDescent="0.2">
      <c r="A38" s="8">
        <f t="shared" si="0"/>
        <v>31</v>
      </c>
      <c r="B38" s="13" t="s">
        <v>53</v>
      </c>
      <c r="C38" s="42" t="s">
        <v>46</v>
      </c>
      <c r="D38" s="43">
        <v>2030</v>
      </c>
      <c r="E38" s="44">
        <v>47689</v>
      </c>
      <c r="F38" s="45">
        <v>50</v>
      </c>
      <c r="G38" s="45">
        <v>37.5</v>
      </c>
      <c r="H38" s="41">
        <v>9727</v>
      </c>
      <c r="I38" s="38">
        <v>10059</v>
      </c>
      <c r="J38" s="46">
        <f t="shared" ref="J38" si="14">+I38-H38</f>
        <v>332</v>
      </c>
      <c r="K38" s="47">
        <f t="shared" ref="K38" si="15">+J38/H38</f>
        <v>3.4131798087796851E-2</v>
      </c>
      <c r="M38" s="48">
        <v>2088939.34</v>
      </c>
      <c r="N38" s="48">
        <v>1566704.5050000001</v>
      </c>
      <c r="O38" s="48">
        <v>902050.86750000017</v>
      </c>
      <c r="P38" s="48">
        <v>3120720.6391256023</v>
      </c>
      <c r="Q38" s="11"/>
      <c r="R38" s="46">
        <f t="shared" ref="R38" si="16">O38</f>
        <v>902050.86750000017</v>
      </c>
    </row>
    <row r="39" spans="1:18" x14ac:dyDescent="0.2">
      <c r="B39" s="13"/>
      <c r="H39" s="49"/>
      <c r="I39" s="49"/>
      <c r="J39" s="49"/>
      <c r="M39" s="11"/>
      <c r="N39" s="11"/>
      <c r="O39" s="11"/>
      <c r="P39" s="11"/>
      <c r="Q39" s="11"/>
    </row>
    <row r="40" spans="1:18" x14ac:dyDescent="0.2">
      <c r="G40" s="2" t="s">
        <v>47</v>
      </c>
      <c r="H40" s="14">
        <f>SUM(H8:H39)</f>
        <v>299018</v>
      </c>
      <c r="I40" s="14">
        <f>SUM(I8:I39)</f>
        <v>290670</v>
      </c>
      <c r="J40" s="14">
        <f>SUM(J8:J39)</f>
        <v>-8348</v>
      </c>
      <c r="K40" s="25">
        <f>+J40/H40</f>
        <v>-2.7918051756081575E-2</v>
      </c>
      <c r="L40" s="15"/>
      <c r="M40" s="14">
        <f>SUM(M8:M39)</f>
        <v>44574072.777444862</v>
      </c>
      <c r="N40" s="14">
        <f>SUM(N8:N39)</f>
        <v>24722157.96179086</v>
      </c>
      <c r="O40" s="14">
        <f>SUM(O8:O39)</f>
        <v>15736044.305642089</v>
      </c>
      <c r="P40" s="14">
        <f>SUM(P8:P39)</f>
        <v>46390863.105512567</v>
      </c>
      <c r="Q40" s="14"/>
      <c r="R40" s="14">
        <f>SUM(R8:R39)</f>
        <v>28966555.839236785</v>
      </c>
    </row>
    <row r="41" spans="1:18" x14ac:dyDescent="0.2">
      <c r="C41" s="11"/>
      <c r="D41" s="24"/>
      <c r="E41" s="11"/>
      <c r="H41" s="11"/>
      <c r="I41" s="11"/>
      <c r="J41" s="11"/>
    </row>
    <row r="42" spans="1:18" x14ac:dyDescent="0.2">
      <c r="C42" s="11"/>
      <c r="D42" s="24"/>
      <c r="E42" s="11"/>
      <c r="G42" s="2" t="s">
        <v>48</v>
      </c>
      <c r="H42" s="14">
        <f>+H40*12</f>
        <v>3588216</v>
      </c>
      <c r="I42" s="14">
        <f>+I40*12</f>
        <v>3488040</v>
      </c>
      <c r="J42" s="14">
        <f>+J40*12</f>
        <v>-100176</v>
      </c>
      <c r="K42" s="25">
        <f>+J42/H42</f>
        <v>-2.7918051756081575E-2</v>
      </c>
    </row>
    <row r="43" spans="1:18" ht="12" thickBot="1" x14ac:dyDescent="0.25"/>
    <row r="44" spans="1:18" ht="12" thickBot="1" x14ac:dyDescent="0.25">
      <c r="G44" s="16" t="s">
        <v>44</v>
      </c>
      <c r="H44" s="17"/>
      <c r="I44" s="17"/>
      <c r="J44" s="17"/>
      <c r="K44" s="26"/>
    </row>
    <row r="45" spans="1:18" x14ac:dyDescent="0.2">
      <c r="C45" s="9" t="s">
        <v>45</v>
      </c>
      <c r="D45" s="13"/>
      <c r="E45" s="9"/>
      <c r="G45" s="18">
        <f>COUNTIF($C$8:$C$38,C45)</f>
        <v>17</v>
      </c>
      <c r="H45" s="10">
        <f>SUMIF($C$8:$C$38,C45,$H$8:$H$38)</f>
        <v>244401</v>
      </c>
      <c r="I45" s="10">
        <f>SUMIF($C$8:$C$38,C45,$I$8:$I$38)</f>
        <v>232714</v>
      </c>
      <c r="J45" s="10">
        <f>+I45-H45</f>
        <v>-11687</v>
      </c>
      <c r="K45" s="27">
        <f>+J45/H45</f>
        <v>-4.7818953277605249E-2</v>
      </c>
      <c r="R45" s="21">
        <f>SUMIF($C$8:$C$38,C45,$R$8:$R$38)</f>
        <v>24640086.636936784</v>
      </c>
    </row>
    <row r="46" spans="1:18" x14ac:dyDescent="0.2">
      <c r="C46" s="12" t="s">
        <v>46</v>
      </c>
      <c r="E46" s="12"/>
      <c r="G46" s="18">
        <f>COUNTIF($C$8:$C$38,C46)</f>
        <v>14</v>
      </c>
      <c r="H46" s="10">
        <f>SUMIF($C$8:$C$38,C46,$H$8:$H$38)</f>
        <v>54617</v>
      </c>
      <c r="I46" s="10">
        <f>SUMIF($C$8:$C$38,C46,$I$8:$I$38)</f>
        <v>57956</v>
      </c>
      <c r="J46" s="10">
        <f>+I46-H46</f>
        <v>3339</v>
      </c>
      <c r="K46" s="27">
        <f>+J46/H46</f>
        <v>6.113481150557519E-2</v>
      </c>
      <c r="R46" s="22">
        <f>SUMIF($C$8:$C$38,C46,$R$8:$R$38)</f>
        <v>4326469.2023000009</v>
      </c>
    </row>
    <row r="47" spans="1:18" ht="12" thickBot="1" x14ac:dyDescent="0.25">
      <c r="G47" s="18">
        <f>SUM(G45:G46)</f>
        <v>31</v>
      </c>
      <c r="H47" s="10">
        <f>SUM(H45:H46)</f>
        <v>299018</v>
      </c>
      <c r="I47" s="10">
        <f>SUM(I45:I46)</f>
        <v>290670</v>
      </c>
      <c r="J47" s="10">
        <f>SUM(J45:J46)</f>
        <v>-8348</v>
      </c>
      <c r="K47" s="27">
        <f>+J47/H47</f>
        <v>-2.7918051756081575E-2</v>
      </c>
      <c r="R47" s="23">
        <f>SUM(R45:R46)</f>
        <v>28966555.839236785</v>
      </c>
    </row>
    <row r="48" spans="1:18" ht="12" thickBot="1" x14ac:dyDescent="0.25">
      <c r="G48" s="19"/>
      <c r="H48" s="20"/>
      <c r="I48" s="20"/>
      <c r="J48" s="20"/>
      <c r="K48" s="28"/>
      <c r="P48" s="30" t="s">
        <v>54</v>
      </c>
      <c r="Q48" s="30"/>
      <c r="R48" s="31">
        <f>R40-R47</f>
        <v>0</v>
      </c>
    </row>
    <row r="49" spans="7:11" x14ac:dyDescent="0.2">
      <c r="G49" s="32" t="s">
        <v>54</v>
      </c>
      <c r="H49" s="31">
        <f>H40-H47</f>
        <v>0</v>
      </c>
      <c r="I49" s="31">
        <f t="shared" ref="I49:J49" si="17">I40-I47</f>
        <v>0</v>
      </c>
      <c r="J49" s="31">
        <f t="shared" si="17"/>
        <v>0</v>
      </c>
      <c r="K49" s="33">
        <f>K40-K47</f>
        <v>0</v>
      </c>
    </row>
  </sheetData>
  <autoFilter ref="A7:R38"/>
  <mergeCells count="5">
    <mergeCell ref="A5:H5"/>
    <mergeCell ref="A1:R1"/>
    <mergeCell ref="A2:R2"/>
    <mergeCell ref="A3:R3"/>
    <mergeCell ref="A4:R4"/>
  </mergeCells>
  <printOptions horizontalCentered="1"/>
  <pageMargins left="0.25" right="0.25" top="1" bottom="1" header="0.5" footer="0.5"/>
  <pageSetup paperSize="5" scale="58" orientation="landscape" r:id="rId1"/>
  <headerFooter alignWithMargins="0">
    <oddFooter>&amp;L&amp;F&amp;C&amp;A&amp;RPage &amp;P of &amp;N
Proposed Schedule 62 Tariff Update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105DEC3ACBCFC40BE307F9D01316B49" ma:contentTypeVersion="16" ma:contentTypeDescription="" ma:contentTypeScope="" ma:versionID="f04a3c6f7b8dfc4e1b6feeee8f158e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2023-03-01T08:00:00+00:00</OpenedDate>
    <SignificantOrder xmlns="dc463f71-b30c-4ab2-9473-d307f9d35888">false</SignificantOrder>
    <Date1 xmlns="dc463f71-b30c-4ab2-9473-d307f9d35888">2023-03-01T08:00:00+00:00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4D6A4-1C25-4023-8A80-CFF47792DAC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B3DB792-7F2C-4B9B-A0D6-336C758D5830}"/>
</file>

<file path=customXml/itemProps3.xml><?xml version="1.0" encoding="utf-8"?>
<ds:datastoreItem xmlns:ds="http://schemas.openxmlformats.org/officeDocument/2006/customXml" ds:itemID="{54EF0311-F9D5-4AA0-B86A-F3FD6C8F3ED4}"/>
</file>

<file path=customXml/itemProps4.xml><?xml version="1.0" encoding="utf-8"?>
<ds:datastoreItem xmlns:ds="http://schemas.openxmlformats.org/officeDocument/2006/customXml" ds:itemID="{FABF9744-17A9-4696-9E42-0E6A9294F16A}"/>
</file>

<file path=customXml/itemProps5.xml><?xml version="1.0" encoding="utf-8"?>
<ds:datastoreItem xmlns:ds="http://schemas.openxmlformats.org/officeDocument/2006/customXml" ds:itemID="{BB6C5A03-9066-4DB5-ADC5-64128AAD7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UTC Rate Impacts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Zakharova, Lena</cp:lastModifiedBy>
  <cp:lastPrinted>2023-02-20T22:12:58Z</cp:lastPrinted>
  <dcterms:created xsi:type="dcterms:W3CDTF">2018-05-21T17:47:02Z</dcterms:created>
  <dcterms:modified xsi:type="dcterms:W3CDTF">2023-02-21T15:21:17Z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0x0101006E56B4D1795A2E4DB2F0B01679ED314A008105DEC3ACBCFC40BE307F9D01316B49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