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2\Q2-2022\To File\"/>
    </mc:Choice>
  </mc:AlternateContent>
  <bookViews>
    <workbookView xWindow="0" yWindow="0" windowWidth="28800" windowHeight="12300" activeTab="1"/>
  </bookViews>
  <sheets>
    <sheet name="Allocated" sheetId="1" r:id="rId1"/>
    <sheet name="Unallocated Summary" sheetId="2" r:id="rId2"/>
    <sheet name="Common by Account" sheetId="3" r:id="rId3"/>
    <sheet name="Unallocated Detail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4" l="1"/>
  <c r="G12" i="4"/>
  <c r="G14" i="4"/>
  <c r="H14" i="4"/>
  <c r="G15" i="4"/>
  <c r="G16" i="4"/>
  <c r="G17" i="4"/>
  <c r="D21" i="4"/>
  <c r="D9" i="2" s="1"/>
  <c r="E21" i="4"/>
  <c r="F21" i="4"/>
  <c r="B25" i="4"/>
  <c r="B10" i="2" s="1"/>
  <c r="F25" i="4"/>
  <c r="G24" i="4"/>
  <c r="E25" i="4"/>
  <c r="G27" i="4"/>
  <c r="D40" i="4"/>
  <c r="D11" i="2" s="1"/>
  <c r="G29" i="4"/>
  <c r="G31" i="4"/>
  <c r="G33" i="4"/>
  <c r="H33" i="4"/>
  <c r="G35" i="4"/>
  <c r="G36" i="4"/>
  <c r="G37" i="4"/>
  <c r="H37" i="4"/>
  <c r="G39" i="4"/>
  <c r="I39" i="4" s="1"/>
  <c r="H39" i="4"/>
  <c r="F40" i="4"/>
  <c r="H45" i="4"/>
  <c r="F47" i="4"/>
  <c r="D47" i="4"/>
  <c r="G46" i="4"/>
  <c r="H50" i="4"/>
  <c r="G51" i="4"/>
  <c r="G52" i="4"/>
  <c r="G53" i="4"/>
  <c r="I53" i="4" s="1"/>
  <c r="H53" i="4"/>
  <c r="G55" i="4"/>
  <c r="G58" i="4"/>
  <c r="F59" i="4"/>
  <c r="B59" i="4"/>
  <c r="D59" i="4"/>
  <c r="E59" i="4"/>
  <c r="B62" i="4"/>
  <c r="F62" i="4"/>
  <c r="G61" i="4"/>
  <c r="D62" i="4"/>
  <c r="E62" i="4"/>
  <c r="G70" i="4"/>
  <c r="G71" i="4"/>
  <c r="G72" i="4"/>
  <c r="H72" i="4"/>
  <c r="G74" i="4"/>
  <c r="G78" i="4"/>
  <c r="G79" i="4"/>
  <c r="G80" i="4"/>
  <c r="G82" i="4"/>
  <c r="G83" i="4"/>
  <c r="H84" i="4"/>
  <c r="G85" i="4"/>
  <c r="G86" i="4"/>
  <c r="G88" i="4"/>
  <c r="G91" i="4"/>
  <c r="G92" i="4"/>
  <c r="I92" i="4" s="1"/>
  <c r="H92" i="4"/>
  <c r="G94" i="4"/>
  <c r="G95" i="4"/>
  <c r="G98" i="4"/>
  <c r="G102" i="4"/>
  <c r="G104" i="4"/>
  <c r="G106" i="4"/>
  <c r="G107" i="4"/>
  <c r="G109" i="4"/>
  <c r="G110" i="4"/>
  <c r="H111" i="4"/>
  <c r="H112" i="4"/>
  <c r="H114" i="4"/>
  <c r="H118" i="4"/>
  <c r="H120" i="4"/>
  <c r="H121" i="4"/>
  <c r="H122" i="4"/>
  <c r="H123" i="4"/>
  <c r="G125" i="4"/>
  <c r="I125" i="4" s="1"/>
  <c r="H125" i="4"/>
  <c r="H126" i="4"/>
  <c r="G128" i="4"/>
  <c r="I128" i="4" s="1"/>
  <c r="H128" i="4"/>
  <c r="H129" i="4"/>
  <c r="H130" i="4"/>
  <c r="H131" i="4"/>
  <c r="H132" i="4"/>
  <c r="H134" i="4"/>
  <c r="H135" i="4"/>
  <c r="H137" i="4"/>
  <c r="H138" i="4"/>
  <c r="H139" i="4"/>
  <c r="G141" i="4"/>
  <c r="I141" i="4" s="1"/>
  <c r="H141" i="4"/>
  <c r="H142" i="4"/>
  <c r="G144" i="4"/>
  <c r="I144" i="4" s="1"/>
  <c r="H144" i="4"/>
  <c r="H145" i="4"/>
  <c r="H148" i="4"/>
  <c r="H149" i="4"/>
  <c r="G150" i="4"/>
  <c r="H150" i="4"/>
  <c r="H152" i="4"/>
  <c r="H153" i="4"/>
  <c r="H155" i="4"/>
  <c r="G156" i="4"/>
  <c r="H156" i="4"/>
  <c r="H157" i="4"/>
  <c r="G159" i="4"/>
  <c r="G160" i="4"/>
  <c r="H160" i="4"/>
  <c r="H161" i="4"/>
  <c r="G161" i="4"/>
  <c r="H162" i="4"/>
  <c r="G163" i="4"/>
  <c r="H164" i="4"/>
  <c r="G164" i="4"/>
  <c r="G165" i="4"/>
  <c r="I165" i="4" s="1"/>
  <c r="H165" i="4"/>
  <c r="G166" i="4"/>
  <c r="H166" i="4"/>
  <c r="G167" i="4"/>
  <c r="H167" i="4"/>
  <c r="H168" i="4"/>
  <c r="G168" i="4"/>
  <c r="G169" i="4"/>
  <c r="G170" i="4"/>
  <c r="H170" i="4"/>
  <c r="G171" i="4"/>
  <c r="H171" i="4"/>
  <c r="G172" i="4"/>
  <c r="H172" i="4"/>
  <c r="G173" i="4"/>
  <c r="I173" i="4" s="1"/>
  <c r="H173" i="4"/>
  <c r="G174" i="4"/>
  <c r="G175" i="4"/>
  <c r="H175" i="4"/>
  <c r="G178" i="4"/>
  <c r="I178" i="4" s="1"/>
  <c r="H178" i="4"/>
  <c r="G179" i="4"/>
  <c r="H181" i="4"/>
  <c r="G181" i="4"/>
  <c r="G182" i="4"/>
  <c r="I182" i="4" s="1"/>
  <c r="H182" i="4"/>
  <c r="G184" i="4"/>
  <c r="H184" i="4"/>
  <c r="G185" i="4"/>
  <c r="H185" i="4"/>
  <c r="H186" i="4"/>
  <c r="G186" i="4"/>
  <c r="G188" i="4"/>
  <c r="H188" i="4"/>
  <c r="G189" i="4"/>
  <c r="H189" i="4"/>
  <c r="H190" i="4"/>
  <c r="G190" i="4"/>
  <c r="H191" i="4"/>
  <c r="G192" i="4"/>
  <c r="H192" i="4"/>
  <c r="G193" i="4"/>
  <c r="H193" i="4"/>
  <c r="H194" i="4"/>
  <c r="G194" i="4"/>
  <c r="G196" i="4"/>
  <c r="H196" i="4"/>
  <c r="G197" i="4"/>
  <c r="H197" i="4"/>
  <c r="H198" i="4"/>
  <c r="G198" i="4"/>
  <c r="H199" i="4"/>
  <c r="G200" i="4"/>
  <c r="H200" i="4"/>
  <c r="G201" i="4"/>
  <c r="H201" i="4"/>
  <c r="H202" i="4"/>
  <c r="G202" i="4"/>
  <c r="G204" i="4"/>
  <c r="H204" i="4"/>
  <c r="G205" i="4"/>
  <c r="H205" i="4"/>
  <c r="H206" i="4"/>
  <c r="G206" i="4"/>
  <c r="H207" i="4"/>
  <c r="G208" i="4"/>
  <c r="H208" i="4"/>
  <c r="G209" i="4"/>
  <c r="H209" i="4"/>
  <c r="H210" i="4"/>
  <c r="G210" i="4"/>
  <c r="G211" i="4"/>
  <c r="G212" i="4"/>
  <c r="I212" i="4" s="1"/>
  <c r="H212" i="4"/>
  <c r="G213" i="4"/>
  <c r="H213" i="4"/>
  <c r="D214" i="4"/>
  <c r="B221" i="4"/>
  <c r="B26" i="2" s="1"/>
  <c r="G217" i="4"/>
  <c r="H218" i="4"/>
  <c r="G219" i="4"/>
  <c r="H220" i="4"/>
  <c r="D221" i="4"/>
  <c r="D26" i="2" s="1"/>
  <c r="H224" i="4"/>
  <c r="G225" i="4"/>
  <c r="H227" i="4"/>
  <c r="G228" i="4"/>
  <c r="H229" i="4"/>
  <c r="C233" i="4"/>
  <c r="D233" i="4"/>
  <c r="D28" i="2" s="1"/>
  <c r="F233" i="4"/>
  <c r="B233" i="4"/>
  <c r="C25" i="3"/>
  <c r="D25" i="3"/>
  <c r="G236" i="4"/>
  <c r="G237" i="4"/>
  <c r="I237" i="4" s="1"/>
  <c r="H237" i="4"/>
  <c r="H238" i="4"/>
  <c r="G238" i="4"/>
  <c r="I238" i="4" s="1"/>
  <c r="H239" i="4"/>
  <c r="H240" i="4"/>
  <c r="G241" i="4"/>
  <c r="H241" i="4"/>
  <c r="G243" i="4"/>
  <c r="G244" i="4"/>
  <c r="H245" i="4"/>
  <c r="H246" i="4"/>
  <c r="C37" i="3"/>
  <c r="C255" i="4"/>
  <c r="F255" i="4"/>
  <c r="G254" i="4"/>
  <c r="D255" i="4"/>
  <c r="G257" i="4"/>
  <c r="D260" i="4"/>
  <c r="D31" i="2" s="1"/>
  <c r="G258" i="4"/>
  <c r="G259" i="4"/>
  <c r="H259" i="4"/>
  <c r="D263" i="4"/>
  <c r="D32" i="2" s="1"/>
  <c r="F263" i="4"/>
  <c r="C263" i="4"/>
  <c r="E263" i="4"/>
  <c r="G265" i="4"/>
  <c r="G266" i="4"/>
  <c r="I266" i="4" s="1"/>
  <c r="H266" i="4"/>
  <c r="E271" i="4"/>
  <c r="H267" i="4"/>
  <c r="G269" i="4"/>
  <c r="G270" i="4"/>
  <c r="D271" i="4"/>
  <c r="G275" i="4"/>
  <c r="C276" i="4"/>
  <c r="D276" i="4"/>
  <c r="E276" i="4"/>
  <c r="G276" i="4"/>
  <c r="E281" i="4"/>
  <c r="H279" i="4"/>
  <c r="B281" i="4"/>
  <c r="H280" i="4"/>
  <c r="D281" i="4"/>
  <c r="F281" i="4"/>
  <c r="D286" i="4"/>
  <c r="D36" i="2" s="1"/>
  <c r="G285" i="4"/>
  <c r="F286" i="4"/>
  <c r="H292" i="4"/>
  <c r="H293" i="4"/>
  <c r="E294" i="4"/>
  <c r="F294" i="4"/>
  <c r="G296" i="4"/>
  <c r="H297" i="4"/>
  <c r="H298" i="4"/>
  <c r="G299" i="4"/>
  <c r="H299" i="4"/>
  <c r="G300" i="4"/>
  <c r="G301" i="4"/>
  <c r="H301" i="4"/>
  <c r="H302" i="4"/>
  <c r="G306" i="4"/>
  <c r="G307" i="4"/>
  <c r="I307" i="4" s="1"/>
  <c r="H307" i="4"/>
  <c r="G308" i="4"/>
  <c r="G309" i="4"/>
  <c r="H309" i="4"/>
  <c r="G311" i="4"/>
  <c r="H311" i="4"/>
  <c r="G312" i="4"/>
  <c r="H313" i="4"/>
  <c r="G314" i="4"/>
  <c r="G315" i="4"/>
  <c r="H316" i="4"/>
  <c r="H319" i="4"/>
  <c r="G322" i="4"/>
  <c r="H323" i="4"/>
  <c r="G324" i="4"/>
  <c r="H326" i="4"/>
  <c r="G329" i="4"/>
  <c r="F335" i="4"/>
  <c r="D335" i="4"/>
  <c r="B3" i="3"/>
  <c r="B5" i="3"/>
  <c r="C9" i="3"/>
  <c r="D9" i="3"/>
  <c r="G9" i="3"/>
  <c r="C10" i="3"/>
  <c r="D10" i="3"/>
  <c r="C11" i="3"/>
  <c r="D11" i="3"/>
  <c r="F11" i="3"/>
  <c r="C12" i="3"/>
  <c r="D12" i="3"/>
  <c r="C13" i="3"/>
  <c r="D13" i="3"/>
  <c r="G13" i="3"/>
  <c r="H13" i="3"/>
  <c r="D16" i="3"/>
  <c r="G16" i="3"/>
  <c r="C17" i="3"/>
  <c r="D17" i="3"/>
  <c r="H17" i="3"/>
  <c r="C18" i="3"/>
  <c r="H18" i="3" s="1"/>
  <c r="D18" i="3"/>
  <c r="C19" i="3"/>
  <c r="D19" i="3"/>
  <c r="F19" i="3"/>
  <c r="G19" i="3"/>
  <c r="C20" i="3"/>
  <c r="D20" i="3"/>
  <c r="C21" i="3"/>
  <c r="H21" i="3" s="1"/>
  <c r="D21" i="3"/>
  <c r="C22" i="3"/>
  <c r="D22" i="3"/>
  <c r="C26" i="3"/>
  <c r="H26" i="3" s="1"/>
  <c r="D26" i="3"/>
  <c r="F26" i="3"/>
  <c r="C27" i="3"/>
  <c r="D27" i="3"/>
  <c r="C28" i="3"/>
  <c r="D28" i="3"/>
  <c r="G28" i="3"/>
  <c r="H28" i="3"/>
  <c r="C29" i="3"/>
  <c r="D29" i="3"/>
  <c r="H29" i="3"/>
  <c r="C30" i="3"/>
  <c r="D30" i="3"/>
  <c r="H30" i="3"/>
  <c r="C31" i="3"/>
  <c r="D31" i="3"/>
  <c r="C32" i="3"/>
  <c r="D32" i="3"/>
  <c r="C33" i="3"/>
  <c r="D33" i="3"/>
  <c r="C34" i="3"/>
  <c r="H34" i="3" s="1"/>
  <c r="D34" i="3"/>
  <c r="C35" i="3"/>
  <c r="H35" i="3" s="1"/>
  <c r="D35" i="3"/>
  <c r="C36" i="3"/>
  <c r="D36" i="3"/>
  <c r="D37" i="3"/>
  <c r="F37" i="3"/>
  <c r="C40" i="3"/>
  <c r="D40" i="3"/>
  <c r="D42" i="3" s="1"/>
  <c r="C41" i="3"/>
  <c r="D41" i="3"/>
  <c r="F41" i="3"/>
  <c r="C44" i="3"/>
  <c r="H44" i="3" s="1"/>
  <c r="D44" i="3"/>
  <c r="C45" i="3"/>
  <c r="C46" i="3"/>
  <c r="D46" i="3"/>
  <c r="F46" i="3"/>
  <c r="C49" i="3"/>
  <c r="D49" i="3"/>
  <c r="D51" i="3" s="1"/>
  <c r="C50" i="3"/>
  <c r="D50" i="3"/>
  <c r="G50" i="3"/>
  <c r="C54" i="3"/>
  <c r="D54" i="3"/>
  <c r="D55" i="3" s="1"/>
  <c r="C59" i="3"/>
  <c r="D59" i="3"/>
  <c r="H59" i="3"/>
  <c r="C62" i="3"/>
  <c r="C64" i="3" s="1"/>
  <c r="D62" i="3"/>
  <c r="D64" i="3" s="1"/>
  <c r="F62" i="3"/>
  <c r="H63" i="3"/>
  <c r="F9" i="3"/>
  <c r="H70" i="3"/>
  <c r="F10" i="3"/>
  <c r="G10" i="3"/>
  <c r="G29" i="3"/>
  <c r="F12" i="3"/>
  <c r="F31" i="3"/>
  <c r="G31" i="3"/>
  <c r="A3" i="2"/>
  <c r="E12" i="2"/>
  <c r="E39" i="2" s="1"/>
  <c r="D17" i="2"/>
  <c r="B19" i="2"/>
  <c r="D19" i="2"/>
  <c r="B20" i="2"/>
  <c r="D20" i="2"/>
  <c r="E21" i="2"/>
  <c r="D25" i="2"/>
  <c r="B28" i="2"/>
  <c r="F28" i="2" s="1"/>
  <c r="C28" i="2"/>
  <c r="C30" i="2"/>
  <c r="D30" i="2"/>
  <c r="C32" i="2"/>
  <c r="D33" i="2"/>
  <c r="C34" i="2"/>
  <c r="D34" i="2"/>
  <c r="B35" i="2"/>
  <c r="D35" i="2"/>
  <c r="E37" i="2"/>
  <c r="B35" i="1"/>
  <c r="G17" i="3" l="1"/>
  <c r="G11" i="3"/>
  <c r="G20" i="3"/>
  <c r="G22" i="3"/>
  <c r="G18" i="3"/>
  <c r="F50" i="3"/>
  <c r="H36" i="3"/>
  <c r="F25" i="3"/>
  <c r="H20" i="3"/>
  <c r="H333" i="4"/>
  <c r="G223" i="4"/>
  <c r="C16" i="3"/>
  <c r="H16" i="3" s="1"/>
  <c r="H23" i="3" s="1"/>
  <c r="I210" i="4"/>
  <c r="I209" i="4"/>
  <c r="I202" i="4"/>
  <c r="I194" i="4"/>
  <c r="I186" i="4"/>
  <c r="G90" i="4"/>
  <c r="G292" i="4"/>
  <c r="B294" i="4"/>
  <c r="B42" i="2" s="1"/>
  <c r="F42" i="2" s="1"/>
  <c r="F33" i="3"/>
  <c r="F28" i="3"/>
  <c r="G27" i="3"/>
  <c r="G58" i="3"/>
  <c r="G34" i="3"/>
  <c r="F40" i="3"/>
  <c r="F22" i="3"/>
  <c r="E335" i="4"/>
  <c r="G333" i="4"/>
  <c r="D320" i="4"/>
  <c r="G284" i="4"/>
  <c r="D230" i="4"/>
  <c r="D27" i="2" s="1"/>
  <c r="I35" i="4"/>
  <c r="F18" i="4"/>
  <c r="G330" i="4"/>
  <c r="H322" i="4"/>
  <c r="G316" i="4"/>
  <c r="I316" i="4" s="1"/>
  <c r="H312" i="4"/>
  <c r="I306" i="4"/>
  <c r="H303" i="4"/>
  <c r="F260" i="4"/>
  <c r="D45" i="3"/>
  <c r="D47" i="3" s="1"/>
  <c r="H257" i="4"/>
  <c r="C260" i="4"/>
  <c r="C31" i="2" s="1"/>
  <c r="C230" i="4"/>
  <c r="C27" i="2" s="1"/>
  <c r="E221" i="4"/>
  <c r="H133" i="4"/>
  <c r="H325" i="4"/>
  <c r="E331" i="4"/>
  <c r="H315" i="4"/>
  <c r="I315" i="4" s="1"/>
  <c r="I311" i="4"/>
  <c r="H306" i="4"/>
  <c r="G262" i="4"/>
  <c r="B263" i="4"/>
  <c r="B32" i="2" s="1"/>
  <c r="G180" i="4"/>
  <c r="B214" i="4"/>
  <c r="B25" i="2" s="1"/>
  <c r="H136" i="4"/>
  <c r="D63" i="4"/>
  <c r="F35" i="3"/>
  <c r="F34" i="3"/>
  <c r="F36" i="3"/>
  <c r="F63" i="3"/>
  <c r="F45" i="3"/>
  <c r="F27" i="3"/>
  <c r="F32" i="3"/>
  <c r="F58" i="3"/>
  <c r="F49" i="3"/>
  <c r="F44" i="3"/>
  <c r="H22" i="3"/>
  <c r="H62" i="3"/>
  <c r="H64" i="3" s="1"/>
  <c r="F54" i="3"/>
  <c r="C38" i="3"/>
  <c r="H19" i="3"/>
  <c r="H328" i="4"/>
  <c r="D331" i="4"/>
  <c r="H318" i="4"/>
  <c r="H310" i="4"/>
  <c r="G305" i="4"/>
  <c r="D294" i="4"/>
  <c r="D42" i="2" s="1"/>
  <c r="D46" i="2" s="1"/>
  <c r="E260" i="4"/>
  <c r="G232" i="4"/>
  <c r="E233" i="4"/>
  <c r="G226" i="4"/>
  <c r="C221" i="4"/>
  <c r="C26" i="2" s="1"/>
  <c r="F26" i="2" s="1"/>
  <c r="I206" i="4"/>
  <c r="I198" i="4"/>
  <c r="I190" i="4"/>
  <c r="I159" i="4"/>
  <c r="C331" i="4"/>
  <c r="F56" i="4"/>
  <c r="F63" i="4" s="1"/>
  <c r="F65" i="4" s="1"/>
  <c r="F41" i="4"/>
  <c r="H117" i="4"/>
  <c r="I301" i="4"/>
  <c r="C294" i="4"/>
  <c r="C42" i="2" s="1"/>
  <c r="C46" i="2" s="1"/>
  <c r="H284" i="4"/>
  <c r="H247" i="4"/>
  <c r="G157" i="4"/>
  <c r="I157" i="4" s="1"/>
  <c r="G149" i="4"/>
  <c r="H24" i="4"/>
  <c r="G13" i="4"/>
  <c r="G229" i="4"/>
  <c r="I229" i="4" s="1"/>
  <c r="H226" i="4"/>
  <c r="G220" i="4"/>
  <c r="H174" i="4"/>
  <c r="H169" i="4"/>
  <c r="I169" i="4" s="1"/>
  <c r="I150" i="4"/>
  <c r="H115" i="4"/>
  <c r="H96" i="4"/>
  <c r="G87" i="4"/>
  <c r="G84" i="4"/>
  <c r="I84" i="4" s="1"/>
  <c r="G81" i="4"/>
  <c r="D56" i="4"/>
  <c r="D18" i="2" s="1"/>
  <c r="D21" i="2" s="1"/>
  <c r="G34" i="4"/>
  <c r="H31" i="4"/>
  <c r="I31" i="4" s="1"/>
  <c r="E18" i="4"/>
  <c r="H258" i="4"/>
  <c r="G247" i="4"/>
  <c r="I247" i="4" s="1"/>
  <c r="H244" i="4"/>
  <c r="H159" i="4"/>
  <c r="H154" i="4"/>
  <c r="H151" i="4"/>
  <c r="D146" i="4"/>
  <c r="D23" i="2" s="1"/>
  <c r="G99" i="4"/>
  <c r="G96" i="4"/>
  <c r="H76" i="4"/>
  <c r="E56" i="4"/>
  <c r="G49" i="4"/>
  <c r="G28" i="4"/>
  <c r="D25" i="4"/>
  <c r="D10" i="2" s="1"/>
  <c r="H12" i="3"/>
  <c r="H324" i="4"/>
  <c r="I324" i="4" s="1"/>
  <c r="G318" i="4"/>
  <c r="I318" i="4" s="1"/>
  <c r="H314" i="4"/>
  <c r="I314" i="4" s="1"/>
  <c r="G310" i="4"/>
  <c r="I310" i="4" s="1"/>
  <c r="H308" i="4"/>
  <c r="G304" i="4"/>
  <c r="G303" i="4"/>
  <c r="H300" i="4"/>
  <c r="I300" i="4" s="1"/>
  <c r="H270" i="4"/>
  <c r="G268" i="4"/>
  <c r="G235" i="4"/>
  <c r="G248" i="4" s="1"/>
  <c r="B30" i="1" s="1"/>
  <c r="D30" i="1" s="1"/>
  <c r="H216" i="4"/>
  <c r="H203" i="4"/>
  <c r="H195" i="4"/>
  <c r="H187" i="4"/>
  <c r="H179" i="4"/>
  <c r="G158" i="4"/>
  <c r="H143" i="4"/>
  <c r="H140" i="4"/>
  <c r="G136" i="4"/>
  <c r="G133" i="4"/>
  <c r="H127" i="4"/>
  <c r="H124" i="4"/>
  <c r="G120" i="4"/>
  <c r="I120" i="4" s="1"/>
  <c r="G117" i="4"/>
  <c r="G111" i="4"/>
  <c r="I111" i="4" s="1"/>
  <c r="G108" i="4"/>
  <c r="G105" i="4"/>
  <c r="H88" i="4"/>
  <c r="G76" i="4"/>
  <c r="G73" i="4"/>
  <c r="E47" i="4"/>
  <c r="H35" i="4"/>
  <c r="H12" i="4"/>
  <c r="H294" i="4"/>
  <c r="D23" i="3"/>
  <c r="D14" i="3"/>
  <c r="G328" i="4"/>
  <c r="C42" i="3"/>
  <c r="H27" i="3"/>
  <c r="H9" i="3"/>
  <c r="H334" i="4"/>
  <c r="H327" i="4"/>
  <c r="H317" i="4"/>
  <c r="G313" i="4"/>
  <c r="G298" i="4"/>
  <c r="I298" i="4" s="1"/>
  <c r="G297" i="4"/>
  <c r="I297" i="4" s="1"/>
  <c r="H285" i="4"/>
  <c r="G283" i="4"/>
  <c r="G280" i="4"/>
  <c r="C281" i="4"/>
  <c r="C35" i="2" s="1"/>
  <c r="F35" i="2" s="1"/>
  <c r="G267" i="4"/>
  <c r="I267" i="4" s="1"/>
  <c r="H254" i="4"/>
  <c r="H253" i="4"/>
  <c r="G246" i="4"/>
  <c r="I246" i="4" s="1"/>
  <c r="H243" i="4"/>
  <c r="I243" i="4" s="1"/>
  <c r="H242" i="4"/>
  <c r="G227" i="4"/>
  <c r="H225" i="4"/>
  <c r="G218" i="4"/>
  <c r="G207" i="4"/>
  <c r="G203" i="4"/>
  <c r="I203" i="4" s="1"/>
  <c r="G199" i="4"/>
  <c r="G195" i="4"/>
  <c r="I195" i="4" s="1"/>
  <c r="G191" i="4"/>
  <c r="G187" i="4"/>
  <c r="I187" i="4" s="1"/>
  <c r="G183" i="4"/>
  <c r="G214" i="4" s="1"/>
  <c r="B26" i="1" s="1"/>
  <c r="I179" i="4"/>
  <c r="H119" i="4"/>
  <c r="H116" i="4"/>
  <c r="H113" i="4"/>
  <c r="I88" i="4"/>
  <c r="G32" i="4"/>
  <c r="G23" i="4"/>
  <c r="D18" i="4"/>
  <c r="D8" i="2" s="1"/>
  <c r="H305" i="4"/>
  <c r="H304" i="4"/>
  <c r="G302" i="4"/>
  <c r="I302" i="4" s="1"/>
  <c r="G279" i="4"/>
  <c r="H269" i="4"/>
  <c r="H268" i="4"/>
  <c r="B255" i="4"/>
  <c r="B30" i="2" s="1"/>
  <c r="F30" i="2" s="1"/>
  <c r="G245" i="4"/>
  <c r="I245" i="4" s="1"/>
  <c r="G240" i="4"/>
  <c r="G239" i="4"/>
  <c r="H236" i="4"/>
  <c r="I236" i="4" s="1"/>
  <c r="H228" i="4"/>
  <c r="I228" i="4" s="1"/>
  <c r="H219" i="4"/>
  <c r="I149" i="4"/>
  <c r="G103" i="4"/>
  <c r="G100" i="4"/>
  <c r="I100" i="4" s="1"/>
  <c r="G97" i="4"/>
  <c r="H80" i="4"/>
  <c r="H77" i="4"/>
  <c r="G75" i="4"/>
  <c r="D38" i="3"/>
  <c r="D66" i="3" s="1"/>
  <c r="B46" i="2"/>
  <c r="H54" i="3"/>
  <c r="H55" i="3" s="1"/>
  <c r="G62" i="3"/>
  <c r="H49" i="3"/>
  <c r="C47" i="3"/>
  <c r="G37" i="3"/>
  <c r="H33" i="3"/>
  <c r="H31" i="3"/>
  <c r="F331" i="4"/>
  <c r="H330" i="4"/>
  <c r="G327" i="4"/>
  <c r="I313" i="4"/>
  <c r="I309" i="4"/>
  <c r="I305" i="4"/>
  <c r="I285" i="4"/>
  <c r="I284" i="4"/>
  <c r="H275" i="4"/>
  <c r="H276" i="4" s="1"/>
  <c r="C35" i="1" s="1"/>
  <c r="D35" i="1" s="1"/>
  <c r="F276" i="4"/>
  <c r="I270" i="4"/>
  <c r="I269" i="4"/>
  <c r="I257" i="4"/>
  <c r="G260" i="4"/>
  <c r="B32" i="1" s="1"/>
  <c r="I254" i="4"/>
  <c r="I244" i="4"/>
  <c r="F230" i="4"/>
  <c r="I219" i="4"/>
  <c r="F32" i="2"/>
  <c r="H74" i="3"/>
  <c r="H71" i="3"/>
  <c r="H45" i="3"/>
  <c r="G26" i="3"/>
  <c r="C23" i="3"/>
  <c r="H11" i="3"/>
  <c r="G334" i="4"/>
  <c r="I334" i="4" s="1"/>
  <c r="G325" i="4"/>
  <c r="I325" i="4" s="1"/>
  <c r="F320" i="4"/>
  <c r="G319" i="4"/>
  <c r="I319" i="4" s="1"/>
  <c r="G286" i="4"/>
  <c r="B37" i="1" s="1"/>
  <c r="I280" i="4"/>
  <c r="I268" i="4"/>
  <c r="H265" i="4"/>
  <c r="H271" i="4" s="1"/>
  <c r="C34" i="1" s="1"/>
  <c r="F271" i="4"/>
  <c r="F272" i="4" s="1"/>
  <c r="D272" i="4"/>
  <c r="G253" i="4"/>
  <c r="E255" i="4"/>
  <c r="E272" i="4" s="1"/>
  <c r="G233" i="4"/>
  <c r="B29" i="1" s="1"/>
  <c r="I330" i="4"/>
  <c r="I322" i="4"/>
  <c r="I328" i="4"/>
  <c r="E320" i="4"/>
  <c r="E337" i="4" s="1"/>
  <c r="I279" i="4"/>
  <c r="G281" i="4"/>
  <c r="B36" i="1" s="1"/>
  <c r="H260" i="4"/>
  <c r="C32" i="1" s="1"/>
  <c r="I220" i="4"/>
  <c r="H41" i="3"/>
  <c r="I333" i="4"/>
  <c r="H25" i="3"/>
  <c r="H235" i="4"/>
  <c r="H248" i="4" s="1"/>
  <c r="C30" i="1" s="1"/>
  <c r="F248" i="4"/>
  <c r="H46" i="3"/>
  <c r="H37" i="3"/>
  <c r="G323" i="4"/>
  <c r="I323" i="4" s="1"/>
  <c r="G317" i="4"/>
  <c r="I317" i="4" s="1"/>
  <c r="I292" i="4"/>
  <c r="H283" i="4"/>
  <c r="H286" i="4" s="1"/>
  <c r="C37" i="1" s="1"/>
  <c r="C286" i="4"/>
  <c r="C36" i="2" s="1"/>
  <c r="I275" i="4"/>
  <c r="I276" i="4" s="1"/>
  <c r="H255" i="4"/>
  <c r="G242" i="4"/>
  <c r="I242" i="4" s="1"/>
  <c r="E248" i="4"/>
  <c r="G224" i="4"/>
  <c r="I224" i="4" s="1"/>
  <c r="E230" i="4"/>
  <c r="B230" i="4"/>
  <c r="B27" i="2" s="1"/>
  <c r="F27" i="2" s="1"/>
  <c r="H72" i="3"/>
  <c r="F29" i="3"/>
  <c r="C55" i="3"/>
  <c r="G35" i="3"/>
  <c r="G12" i="3"/>
  <c r="G54" i="3"/>
  <c r="H50" i="3"/>
  <c r="C51" i="3"/>
  <c r="G46" i="3"/>
  <c r="H40" i="3"/>
  <c r="H32" i="3"/>
  <c r="C335" i="4"/>
  <c r="B331" i="4"/>
  <c r="B337" i="4" s="1"/>
  <c r="H73" i="3"/>
  <c r="G33" i="3"/>
  <c r="C14" i="3"/>
  <c r="B335" i="4"/>
  <c r="H329" i="4"/>
  <c r="I329" i="4" s="1"/>
  <c r="G326" i="4"/>
  <c r="I326" i="4" s="1"/>
  <c r="B320" i="4"/>
  <c r="I312" i="4"/>
  <c r="H296" i="4"/>
  <c r="C320" i="4"/>
  <c r="C271" i="4"/>
  <c r="C33" i="2" s="1"/>
  <c r="I259" i="4"/>
  <c r="D248" i="4"/>
  <c r="D29" i="2" s="1"/>
  <c r="G32" i="3"/>
  <c r="G41" i="3"/>
  <c r="G49" i="3"/>
  <c r="G40" i="3"/>
  <c r="G45" i="3"/>
  <c r="G63" i="3"/>
  <c r="G36" i="3"/>
  <c r="G44" i="3"/>
  <c r="G25" i="3"/>
  <c r="H10" i="3"/>
  <c r="H335" i="4"/>
  <c r="I308" i="4"/>
  <c r="I299" i="4"/>
  <c r="H281" i="4"/>
  <c r="C36" i="1" s="1"/>
  <c r="I265" i="4"/>
  <c r="I271" i="4" s="1"/>
  <c r="G271" i="4"/>
  <c r="B34" i="1" s="1"/>
  <c r="G263" i="4"/>
  <c r="B33" i="1" s="1"/>
  <c r="I227" i="4"/>
  <c r="I218" i="4"/>
  <c r="I303" i="4"/>
  <c r="I258" i="4"/>
  <c r="C248" i="4"/>
  <c r="C29" i="2" s="1"/>
  <c r="I240" i="4"/>
  <c r="I239" i="4"/>
  <c r="E286" i="4"/>
  <c r="B260" i="4"/>
  <c r="B31" i="2" s="1"/>
  <c r="F31" i="2" s="1"/>
  <c r="B248" i="4"/>
  <c r="B29" i="2" s="1"/>
  <c r="I213" i="4"/>
  <c r="I208" i="4"/>
  <c r="I200" i="4"/>
  <c r="I192" i="4"/>
  <c r="I184" i="4"/>
  <c r="I12" i="4"/>
  <c r="G18" i="4"/>
  <c r="G293" i="4"/>
  <c r="I293" i="4" s="1"/>
  <c r="B271" i="4"/>
  <c r="B33" i="2" s="1"/>
  <c r="F33" i="2" s="1"/>
  <c r="G216" i="4"/>
  <c r="H211" i="4"/>
  <c r="I211" i="4" s="1"/>
  <c r="I167" i="4"/>
  <c r="G30" i="3"/>
  <c r="G21" i="3"/>
  <c r="F20" i="3"/>
  <c r="F16" i="3"/>
  <c r="F13" i="3"/>
  <c r="H217" i="4"/>
  <c r="H221" i="4" s="1"/>
  <c r="C27" i="1" s="1"/>
  <c r="I207" i="4"/>
  <c r="I199" i="4"/>
  <c r="I191" i="4"/>
  <c r="I175" i="4"/>
  <c r="F30" i="3"/>
  <c r="F21" i="3"/>
  <c r="F17" i="3"/>
  <c r="B286" i="4"/>
  <c r="B36" i="2" s="1"/>
  <c r="F36" i="2" s="1"/>
  <c r="H262" i="4"/>
  <c r="H263" i="4" s="1"/>
  <c r="C33" i="1" s="1"/>
  <c r="H232" i="4"/>
  <c r="H233" i="4" s="1"/>
  <c r="C29" i="1" s="1"/>
  <c r="H223" i="4"/>
  <c r="I166" i="4"/>
  <c r="B176" i="4"/>
  <c r="B24" i="2" s="1"/>
  <c r="G162" i="4"/>
  <c r="I162" i="4" s="1"/>
  <c r="F18" i="3"/>
  <c r="B276" i="4"/>
  <c r="B34" i="2" s="1"/>
  <c r="F34" i="2" s="1"/>
  <c r="I241" i="4"/>
  <c r="F221" i="4"/>
  <c r="E214" i="4"/>
  <c r="H180" i="4"/>
  <c r="H214" i="4" s="1"/>
  <c r="C26" i="1" s="1"/>
  <c r="C214" i="4"/>
  <c r="C25" i="2" s="1"/>
  <c r="F25" i="2" s="1"/>
  <c r="I174" i="4"/>
  <c r="I170" i="4"/>
  <c r="C176" i="4"/>
  <c r="C24" i="2" s="1"/>
  <c r="H163" i="4"/>
  <c r="I161" i="4"/>
  <c r="E176" i="4"/>
  <c r="I225" i="4"/>
  <c r="I217" i="4"/>
  <c r="H183" i="4"/>
  <c r="F214" i="4"/>
  <c r="D176" i="4"/>
  <c r="H158" i="4"/>
  <c r="H176" i="4" s="1"/>
  <c r="C25" i="1" s="1"/>
  <c r="F176" i="4"/>
  <c r="I201" i="4"/>
  <c r="I193" i="4"/>
  <c r="I185" i="4"/>
  <c r="I168" i="4"/>
  <c r="I160" i="4"/>
  <c r="I133" i="4"/>
  <c r="G153" i="4"/>
  <c r="I153" i="4" s="1"/>
  <c r="I117" i="4"/>
  <c r="I204" i="4"/>
  <c r="I196" i="4"/>
  <c r="I188" i="4"/>
  <c r="I171" i="4"/>
  <c r="I163" i="4"/>
  <c r="F146" i="4"/>
  <c r="H100" i="4"/>
  <c r="C146" i="4"/>
  <c r="E146" i="4"/>
  <c r="I205" i="4"/>
  <c r="I197" i="4"/>
  <c r="I189" i="4"/>
  <c r="I181" i="4"/>
  <c r="I172" i="4"/>
  <c r="I164" i="4"/>
  <c r="I156" i="4"/>
  <c r="G112" i="4"/>
  <c r="I112" i="4" s="1"/>
  <c r="B146" i="4"/>
  <c r="G152" i="4"/>
  <c r="I152" i="4" s="1"/>
  <c r="G143" i="4"/>
  <c r="I143" i="4" s="1"/>
  <c r="G135" i="4"/>
  <c r="I135" i="4" s="1"/>
  <c r="G127" i="4"/>
  <c r="I127" i="4" s="1"/>
  <c r="G119" i="4"/>
  <c r="I119" i="4" s="1"/>
  <c r="I76" i="4"/>
  <c r="H49" i="4"/>
  <c r="I49" i="4" s="1"/>
  <c r="C56" i="4"/>
  <c r="C18" i="2" s="1"/>
  <c r="G154" i="4"/>
  <c r="I154" i="4" s="1"/>
  <c r="G145" i="4"/>
  <c r="I145" i="4" s="1"/>
  <c r="G137" i="4"/>
  <c r="I137" i="4" s="1"/>
  <c r="G129" i="4"/>
  <c r="I129" i="4" s="1"/>
  <c r="G121" i="4"/>
  <c r="I121" i="4" s="1"/>
  <c r="G113" i="4"/>
  <c r="I113" i="4" s="1"/>
  <c r="H58" i="4"/>
  <c r="H59" i="4" s="1"/>
  <c r="C20" i="1" s="1"/>
  <c r="C59" i="4"/>
  <c r="C19" i="2" s="1"/>
  <c r="F19" i="2" s="1"/>
  <c r="E63" i="4"/>
  <c r="G155" i="4"/>
  <c r="I155" i="4" s="1"/>
  <c r="G138" i="4"/>
  <c r="I138" i="4" s="1"/>
  <c r="G130" i="4"/>
  <c r="I130" i="4" s="1"/>
  <c r="G122" i="4"/>
  <c r="I122" i="4" s="1"/>
  <c r="G114" i="4"/>
  <c r="I114" i="4" s="1"/>
  <c r="I80" i="4"/>
  <c r="G77" i="4"/>
  <c r="I77" i="4" s="1"/>
  <c r="G59" i="4"/>
  <c r="B20" i="1" s="1"/>
  <c r="G38" i="4"/>
  <c r="C25" i="4"/>
  <c r="C10" i="2" s="1"/>
  <c r="F10" i="2" s="1"/>
  <c r="I14" i="4"/>
  <c r="G148" i="4"/>
  <c r="G139" i="4"/>
  <c r="I139" i="4" s="1"/>
  <c r="G131" i="4"/>
  <c r="I131" i="4" s="1"/>
  <c r="G123" i="4"/>
  <c r="I123" i="4" s="1"/>
  <c r="G115" i="4"/>
  <c r="I115" i="4" s="1"/>
  <c r="H104" i="4"/>
  <c r="I104" i="4" s="1"/>
  <c r="G89" i="4"/>
  <c r="I89" i="4" s="1"/>
  <c r="G50" i="4"/>
  <c r="I50" i="4" s="1"/>
  <c r="E40" i="4"/>
  <c r="E41" i="4" s="1"/>
  <c r="E65" i="4" s="1"/>
  <c r="H29" i="4"/>
  <c r="C40" i="4"/>
  <c r="C11" i="2" s="1"/>
  <c r="G25" i="4"/>
  <c r="B11" i="1" s="1"/>
  <c r="G20" i="4"/>
  <c r="G140" i="4"/>
  <c r="I140" i="4" s="1"/>
  <c r="G132" i="4"/>
  <c r="I132" i="4" s="1"/>
  <c r="G124" i="4"/>
  <c r="I124" i="4" s="1"/>
  <c r="G116" i="4"/>
  <c r="I116" i="4" s="1"/>
  <c r="G101" i="4"/>
  <c r="I94" i="4"/>
  <c r="I72" i="4"/>
  <c r="G45" i="4"/>
  <c r="I74" i="4"/>
  <c r="G62" i="4"/>
  <c r="B21" i="1" s="1"/>
  <c r="C18" i="4"/>
  <c r="D41" i="4"/>
  <c r="D65" i="4" s="1"/>
  <c r="G151" i="4"/>
  <c r="I151" i="4" s="1"/>
  <c r="G142" i="4"/>
  <c r="I142" i="4" s="1"/>
  <c r="G134" i="4"/>
  <c r="I134" i="4" s="1"/>
  <c r="G126" i="4"/>
  <c r="I126" i="4" s="1"/>
  <c r="G118" i="4"/>
  <c r="I118" i="4" s="1"/>
  <c r="H108" i="4"/>
  <c r="I108" i="4" s="1"/>
  <c r="I96" i="4"/>
  <c r="G93" i="4"/>
  <c r="I93" i="4" s="1"/>
  <c r="G54" i="4"/>
  <c r="G30" i="4"/>
  <c r="I30" i="4" s="1"/>
  <c r="I24" i="4"/>
  <c r="B56" i="4"/>
  <c r="B18" i="2" s="1"/>
  <c r="F18" i="2" s="1"/>
  <c r="B47" i="4"/>
  <c r="B40" i="4"/>
  <c r="B11" i="2" s="1"/>
  <c r="F11" i="2" s="1"/>
  <c r="B18" i="4"/>
  <c r="H109" i="4"/>
  <c r="I109" i="4" s="1"/>
  <c r="H105" i="4"/>
  <c r="I105" i="4" s="1"/>
  <c r="H101" i="4"/>
  <c r="H97" i="4"/>
  <c r="I97" i="4" s="1"/>
  <c r="H93" i="4"/>
  <c r="H89" i="4"/>
  <c r="H85" i="4"/>
  <c r="I85" i="4" s="1"/>
  <c r="H81" i="4"/>
  <c r="I81" i="4" s="1"/>
  <c r="H73" i="4"/>
  <c r="I73" i="4" s="1"/>
  <c r="H54" i="4"/>
  <c r="H38" i="4"/>
  <c r="H34" i="4"/>
  <c r="I34" i="4" s="1"/>
  <c r="H30" i="4"/>
  <c r="H20" i="4"/>
  <c r="H21" i="4" s="1"/>
  <c r="C10" i="1" s="1"/>
  <c r="H15" i="4"/>
  <c r="I15" i="4" s="1"/>
  <c r="H110" i="4"/>
  <c r="I110" i="4" s="1"/>
  <c r="H106" i="4"/>
  <c r="I106" i="4" s="1"/>
  <c r="H102" i="4"/>
  <c r="I102" i="4" s="1"/>
  <c r="H98" i="4"/>
  <c r="I98" i="4" s="1"/>
  <c r="H94" i="4"/>
  <c r="H90" i="4"/>
  <c r="I90" i="4" s="1"/>
  <c r="H86" i="4"/>
  <c r="I86" i="4" s="1"/>
  <c r="H82" i="4"/>
  <c r="I82" i="4" s="1"/>
  <c r="H78" i="4"/>
  <c r="I78" i="4" s="1"/>
  <c r="H74" i="4"/>
  <c r="H70" i="4"/>
  <c r="H61" i="4"/>
  <c r="H62" i="4" s="1"/>
  <c r="C21" i="1" s="1"/>
  <c r="H55" i="4"/>
  <c r="I55" i="4" s="1"/>
  <c r="H51" i="4"/>
  <c r="I51" i="4" s="1"/>
  <c r="H46" i="4"/>
  <c r="I46" i="4" s="1"/>
  <c r="I37" i="4"/>
  <c r="I33" i="4"/>
  <c r="I29" i="4"/>
  <c r="H27" i="4"/>
  <c r="I27" i="4" s="1"/>
  <c r="C21" i="4"/>
  <c r="C9" i="2" s="1"/>
  <c r="H16" i="4"/>
  <c r="I16" i="4" s="1"/>
  <c r="B21" i="4"/>
  <c r="B9" i="2" s="1"/>
  <c r="H107" i="4"/>
  <c r="I107" i="4" s="1"/>
  <c r="H103" i="4"/>
  <c r="I103" i="4" s="1"/>
  <c r="H99" i="4"/>
  <c r="I99" i="4" s="1"/>
  <c r="H95" i="4"/>
  <c r="I95" i="4" s="1"/>
  <c r="H91" i="4"/>
  <c r="I91" i="4" s="1"/>
  <c r="H87" i="4"/>
  <c r="I87" i="4" s="1"/>
  <c r="H83" i="4"/>
  <c r="I83" i="4" s="1"/>
  <c r="H79" i="4"/>
  <c r="I79" i="4" s="1"/>
  <c r="H75" i="4"/>
  <c r="I75" i="4" s="1"/>
  <c r="H71" i="4"/>
  <c r="I71" i="4" s="1"/>
  <c r="C62" i="4"/>
  <c r="C20" i="2" s="1"/>
  <c r="F20" i="2" s="1"/>
  <c r="H52" i="4"/>
  <c r="I52" i="4" s="1"/>
  <c r="C47" i="4"/>
  <c r="H36" i="4"/>
  <c r="I36" i="4" s="1"/>
  <c r="H32" i="4"/>
  <c r="I32" i="4" s="1"/>
  <c r="H28" i="4"/>
  <c r="I28" i="4" s="1"/>
  <c r="H23" i="4"/>
  <c r="H25" i="4" s="1"/>
  <c r="C11" i="1" s="1"/>
  <c r="H17" i="4"/>
  <c r="I17" i="4" s="1"/>
  <c r="H13" i="4"/>
  <c r="I61" i="4" l="1"/>
  <c r="I62" i="4" s="1"/>
  <c r="D20" i="1"/>
  <c r="I183" i="4"/>
  <c r="H320" i="4"/>
  <c r="H47" i="3"/>
  <c r="I136" i="4"/>
  <c r="I262" i="4"/>
  <c r="I263" i="4" s="1"/>
  <c r="D33" i="1"/>
  <c r="G230" i="4"/>
  <c r="B28" i="1" s="1"/>
  <c r="H18" i="4"/>
  <c r="H51" i="3"/>
  <c r="I327" i="4"/>
  <c r="D12" i="2"/>
  <c r="I226" i="4"/>
  <c r="I13" i="4"/>
  <c r="I158" i="4"/>
  <c r="F29" i="2"/>
  <c r="C66" i="3"/>
  <c r="G320" i="4"/>
  <c r="I304" i="4"/>
  <c r="F9" i="2"/>
  <c r="D21" i="1"/>
  <c r="I38" i="4"/>
  <c r="I40" i="4" s="1"/>
  <c r="H230" i="4"/>
  <c r="C28" i="1" s="1"/>
  <c r="C337" i="4"/>
  <c r="I296" i="4"/>
  <c r="I283" i="4"/>
  <c r="I286" i="4" s="1"/>
  <c r="D337" i="4"/>
  <c r="C9" i="1"/>
  <c r="H146" i="4"/>
  <c r="H47" i="4"/>
  <c r="G146" i="4"/>
  <c r="H38" i="3"/>
  <c r="G40" i="4"/>
  <c r="B12" i="1" s="1"/>
  <c r="B249" i="4"/>
  <c r="B23" i="2"/>
  <c r="I216" i="4"/>
  <c r="I221" i="4" s="1"/>
  <c r="G221" i="4"/>
  <c r="B27" i="1" s="1"/>
  <c r="D27" i="1" s="1"/>
  <c r="D34" i="1"/>
  <c r="H14" i="3"/>
  <c r="H331" i="4"/>
  <c r="H42" i="3"/>
  <c r="H66" i="3" s="1"/>
  <c r="H272" i="4"/>
  <c r="C31" i="1"/>
  <c r="G335" i="4"/>
  <c r="I281" i="4"/>
  <c r="F337" i="4"/>
  <c r="D26" i="1"/>
  <c r="I320" i="4"/>
  <c r="E43" i="2" s="1"/>
  <c r="G331" i="4"/>
  <c r="B63" i="4"/>
  <c r="B17" i="2"/>
  <c r="I101" i="4"/>
  <c r="I20" i="4"/>
  <c r="I21" i="4" s="1"/>
  <c r="G21" i="4"/>
  <c r="B10" i="1" s="1"/>
  <c r="D10" i="1" s="1"/>
  <c r="I148" i="4"/>
  <c r="G176" i="4"/>
  <c r="B25" i="1" s="1"/>
  <c r="D25" i="1" s="1"/>
  <c r="E249" i="4"/>
  <c r="E288" i="4" s="1"/>
  <c r="E339" i="4" s="1"/>
  <c r="I180" i="4"/>
  <c r="I214" i="4" s="1"/>
  <c r="G41" i="4"/>
  <c r="B9" i="1"/>
  <c r="D32" i="1"/>
  <c r="B41" i="4"/>
  <c r="B8" i="2"/>
  <c r="I331" i="4"/>
  <c r="E44" i="2" s="1"/>
  <c r="F44" i="2" s="1"/>
  <c r="D11" i="1"/>
  <c r="D24" i="2"/>
  <c r="D37" i="2" s="1"/>
  <c r="D39" i="2" s="1"/>
  <c r="D48" i="2" s="1"/>
  <c r="D249" i="4"/>
  <c r="D288" i="4" s="1"/>
  <c r="D339" i="4" s="1"/>
  <c r="I18" i="4"/>
  <c r="G294" i="4"/>
  <c r="D29" i="1"/>
  <c r="I260" i="4"/>
  <c r="C63" i="4"/>
  <c r="C17" i="2"/>
  <c r="C21" i="2" s="1"/>
  <c r="C37" i="2" s="1"/>
  <c r="C41" i="4"/>
  <c r="C65" i="4" s="1"/>
  <c r="C8" i="2"/>
  <c r="C12" i="2" s="1"/>
  <c r="I23" i="4"/>
  <c r="I25" i="4" s="1"/>
  <c r="I58" i="4"/>
  <c r="I59" i="4" s="1"/>
  <c r="H56" i="4"/>
  <c r="C19" i="1" s="1"/>
  <c r="C249" i="4"/>
  <c r="C23" i="2"/>
  <c r="I294" i="4"/>
  <c r="I232" i="4"/>
  <c r="I233" i="4" s="1"/>
  <c r="D37" i="1"/>
  <c r="C272" i="4"/>
  <c r="B272" i="4"/>
  <c r="H40" i="4"/>
  <c r="C12" i="1" s="1"/>
  <c r="I45" i="4"/>
  <c r="I47" i="4" s="1"/>
  <c r="G47" i="4"/>
  <c r="I54" i="4"/>
  <c r="I56" i="4" s="1"/>
  <c r="I70" i="4"/>
  <c r="F249" i="4"/>
  <c r="F288" i="4" s="1"/>
  <c r="F339" i="4" s="1"/>
  <c r="G56" i="4"/>
  <c r="B19" i="1" s="1"/>
  <c r="D19" i="1" s="1"/>
  <c r="I235" i="4"/>
  <c r="I248" i="4" s="1"/>
  <c r="I335" i="4"/>
  <c r="E45" i="2" s="1"/>
  <c r="D36" i="1"/>
  <c r="I223" i="4"/>
  <c r="I230" i="4" s="1"/>
  <c r="I253" i="4"/>
  <c r="I255" i="4" s="1"/>
  <c r="G255" i="4"/>
  <c r="C288" i="4" l="1"/>
  <c r="C339" i="4" s="1"/>
  <c r="H337" i="4"/>
  <c r="I176" i="4"/>
  <c r="G337" i="4"/>
  <c r="D28" i="1"/>
  <c r="I63" i="4"/>
  <c r="C39" i="2"/>
  <c r="C48" i="2" s="1"/>
  <c r="D9" i="1"/>
  <c r="B13" i="1"/>
  <c r="G249" i="4"/>
  <c r="B24" i="1"/>
  <c r="G65" i="4"/>
  <c r="G288" i="4" s="1"/>
  <c r="F17" i="2"/>
  <c r="F21" i="2" s="1"/>
  <c r="B21" i="2"/>
  <c r="B37" i="2" s="1"/>
  <c r="F23" i="2"/>
  <c r="C13" i="1"/>
  <c r="G272" i="4"/>
  <c r="B31" i="1"/>
  <c r="D31" i="1" s="1"/>
  <c r="B12" i="2"/>
  <c r="F8" i="2"/>
  <c r="F12" i="2" s="1"/>
  <c r="H41" i="4"/>
  <c r="I337" i="4"/>
  <c r="F24" i="2"/>
  <c r="I272" i="4"/>
  <c r="I146" i="4"/>
  <c r="B65" i="4"/>
  <c r="B288" i="4" s="1"/>
  <c r="B339" i="4" s="1"/>
  <c r="D12" i="1"/>
  <c r="H63" i="4"/>
  <c r="C18" i="1"/>
  <c r="C22" i="1" s="1"/>
  <c r="H249" i="4"/>
  <c r="C24" i="1"/>
  <c r="E46" i="2"/>
  <c r="E48" i="2" s="1"/>
  <c r="F43" i="2"/>
  <c r="F46" i="2" s="1"/>
  <c r="G63" i="4"/>
  <c r="B18" i="1"/>
  <c r="I41" i="4"/>
  <c r="C38" i="1" l="1"/>
  <c r="H65" i="4"/>
  <c r="F37" i="2"/>
  <c r="F39" i="2"/>
  <c r="F48" i="2" s="1"/>
  <c r="D24" i="1"/>
  <c r="G339" i="4"/>
  <c r="I249" i="4"/>
  <c r="H288" i="4"/>
  <c r="H339" i="4" s="1"/>
  <c r="I65" i="4"/>
  <c r="D18" i="1"/>
  <c r="D22" i="1" s="1"/>
  <c r="B22" i="1"/>
  <c r="B38" i="1" s="1"/>
  <c r="B40" i="1"/>
  <c r="C40" i="1"/>
  <c r="D13" i="1"/>
  <c r="B39" i="2"/>
  <c r="B48" i="2" s="1"/>
  <c r="D38" i="1" l="1"/>
  <c r="D40" i="1" s="1"/>
  <c r="I288" i="4"/>
  <c r="I339" i="4" s="1"/>
  <c r="I340" i="4" s="1"/>
</calcChain>
</file>

<file path=xl/sharedStrings.xml><?xml version="1.0" encoding="utf-8"?>
<sst xmlns="http://schemas.openxmlformats.org/spreadsheetml/2006/main" count="793" uniqueCount="712">
  <si>
    <t>NET OPERATING INCOME</t>
  </si>
  <si>
    <t>31 - TOTAL OPERATING REV. DEDUCT.</t>
  </si>
  <si>
    <t>30 - DEFERRED INCOME TAXES</t>
  </si>
  <si>
    <t>29 - INCOME TAXES</t>
  </si>
  <si>
    <t>28 -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</si>
  <si>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</si>
  <si>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</si>
  <si>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</si>
  <si>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</si>
  <si>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</si>
  <si>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</si>
  <si>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</si>
  <si>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</si>
  <si>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</si>
  <si>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</si>
  <si>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</si>
  <si>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16</t>
  </si>
  <si>
    <t>15 - TOTAL PRODUCTION EXPENSES</t>
  </si>
  <si>
    <t>14 - RESIDENTIAL EXCHANGE</t>
  </si>
  <si>
    <t>13 -  WHEELING</t>
  </si>
  <si>
    <t>12 -  PURCHASED AND INTERCHANGED</t>
  </si>
  <si>
    <t>11 -  FUEL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</si>
  <si>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</si>
  <si>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</si>
  <si>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</si>
  <si>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</si>
  <si>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</si>
  <si>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</si>
  <si>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</si>
  <si>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</si>
  <si>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</si>
  <si>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</si>
  <si>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</si>
  <si>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Gas</t>
  </si>
  <si>
    <t>Electric</t>
  </si>
  <si>
    <t>(Spread is based on allocation factors developed for the 12 ME 12/31/2021)</t>
  </si>
  <si>
    <t>FOR THE MONTH ENDED April 30, 2022</t>
  </si>
  <si>
    <t>PERIODIC ALLOCATED RESULTS OF OPERATIONS</t>
  </si>
  <si>
    <t>PUGET SOUND ENERGY</t>
  </si>
  <si>
    <t>NET INCOME</t>
  </si>
  <si>
    <t>TOTAL NON-OPERATING INCOME</t>
  </si>
  <si>
    <t>9999 - EXTRAORDINARY ITEMS</t>
  </si>
  <si>
    <t>999 - INTEREST</t>
  </si>
  <si>
    <t>99 - OTHER INCOME</t>
  </si>
  <si>
    <t>98 - ASC 815</t>
  </si>
  <si>
    <t>NON-OPERATING INCOME</t>
  </si>
  <si>
    <t>OPERATING INCOME</t>
  </si>
  <si>
    <t>Energy N/A</t>
  </si>
  <si>
    <t>Common</t>
  </si>
  <si>
    <t>ACTUAL RESULTS OF OPERATIONS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</si>
  <si>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</si>
  <si>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</si>
  <si>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</si>
  <si>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</si>
  <si>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</si>
  <si>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</si>
  <si>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</si>
  <si>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</si>
  <si>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</si>
  <si>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(30) 4111 - Def Fit-Cr - Util Oper Income</t>
  </si>
  <si>
    <t>(30) 4101 - Def Fit-Util Oper Income</t>
  </si>
  <si>
    <t xml:space="preserve">30 - DEFERRED INCOME TAXES </t>
  </si>
  <si>
    <t>(29) 4091 -  Fit-Util Oper Income</t>
  </si>
  <si>
    <t xml:space="preserve">29 - INCOME TAXES </t>
  </si>
  <si>
    <t>(28) 4081 - Taxes Other-Util Income</t>
  </si>
  <si>
    <t>28 -TAXES OTHER THAN INCOME TAXES</t>
  </si>
  <si>
    <t>(27) 4117 - Losses From Disposition Of Utility Plant</t>
  </si>
  <si>
    <t>(27) 4074 - Regulatory Credits</t>
  </si>
  <si>
    <t>27 -Other Operating Expenses</t>
  </si>
  <si>
    <t>(25) 4111 - Accretion Exp - FAS143</t>
  </si>
  <si>
    <t>(25) 406 - Amortization Of Plant Acquisition Adj</t>
  </si>
  <si>
    <t>(25) 404 - Amort Ltd-Term Plant</t>
  </si>
  <si>
    <t>(24) 4031 - Depreciation Expense - ASC 815</t>
  </si>
  <si>
    <t>(24) 403 - Depreciation Expense</t>
  </si>
  <si>
    <t>24 - DEPRECIATION/AMORTIZATION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</si>
  <si>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</si>
  <si>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</si>
  <si>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</si>
  <si>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</si>
  <si>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</si>
  <si>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</si>
  <si>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</si>
  <si>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</si>
  <si>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</si>
  <si>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</si>
  <si>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</si>
  <si>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</si>
  <si>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</si>
  <si>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</si>
  <si>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</si>
  <si>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</si>
  <si>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</si>
  <si>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</si>
  <si>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</si>
  <si>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</si>
  <si>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</si>
  <si>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904 - Uncollectible Accounts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</si>
  <si>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</si>
  <si>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</si>
  <si>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</si>
  <si>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</si>
  <si>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</si>
  <si>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</si>
  <si>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</si>
  <si>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</si>
  <si>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</si>
  <si>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ALLOCATION OF COMMON CHARGES</t>
  </si>
  <si>
    <t>ZW_WUTC_INCSTMT</t>
  </si>
  <si>
    <t>ZW_NON-OPERATING_INCOME</t>
  </si>
  <si>
    <t xml:space="preserve">               (9999) SUBTOTAL</t>
  </si>
  <si>
    <t>9435000</t>
  </si>
  <si>
    <t xml:space="preserve">          (9999) 435 - Extraordinary Deductions</t>
  </si>
  <si>
    <t xml:space="preserve">          (9999) 4111 - Def Fit-Cr - Util Oper Income</t>
  </si>
  <si>
    <t xml:space="preserve">     9999 - EXTRAORDINARY ITEMS</t>
  </si>
  <si>
    <t>ZW_INTEREST</t>
  </si>
  <si>
    <t xml:space="preserve">               (999) SUBTOTAL</t>
  </si>
  <si>
    <t>9432000</t>
  </si>
  <si>
    <t xml:space="preserve">          (999) 432 - Allowances For Borrowed Funds</t>
  </si>
  <si>
    <t>9431000</t>
  </si>
  <si>
    <t xml:space="preserve">          (999) 431 - Other Interest Expense</t>
  </si>
  <si>
    <t>9430000</t>
  </si>
  <si>
    <t xml:space="preserve">          (999) 430 - Int on Debt to Assoc. Companies</t>
  </si>
  <si>
    <t>9429100</t>
  </si>
  <si>
    <t xml:space="preserve">          (999) 4291 - Amortization Gain On Reacquired Debt</t>
  </si>
  <si>
    <t>9429000</t>
  </si>
  <si>
    <t xml:space="preserve">          (999) 429 - Amortization Of Premium On Debt-Cr</t>
  </si>
  <si>
    <t>9428100</t>
  </si>
  <si>
    <t xml:space="preserve">          (999) 4281 - Amortization Of Loss On Required Debt</t>
  </si>
  <si>
    <t>9428000</t>
  </si>
  <si>
    <t xml:space="preserve">          (999) 428 - Amortization Of Debt Discount &amp; Expenses</t>
  </si>
  <si>
    <t xml:space="preserve">          (999) 4271 - Interest on Preferred Stock</t>
  </si>
  <si>
    <t>9427000</t>
  </si>
  <si>
    <t xml:space="preserve">          (999) 427 - Interest On Long Term Debt</t>
  </si>
  <si>
    <t xml:space="preserve">     999 - INTEREST</t>
  </si>
  <si>
    <t>ZW_OTHER_INCOME</t>
  </si>
  <si>
    <t xml:space="preserve">               (99) SUBTOTAL</t>
  </si>
  <si>
    <t>9426520</t>
  </si>
  <si>
    <t xml:space="preserve">          (99) 4265 - Other Deductions</t>
  </si>
  <si>
    <t>9426400</t>
  </si>
  <si>
    <t xml:space="preserve">          (99) 4264 - Expenses For Civic &amp; Political Activities</t>
  </si>
  <si>
    <t>9426300</t>
  </si>
  <si>
    <t xml:space="preserve">          (99) 4263 - Penalties</t>
  </si>
  <si>
    <t>9426200</t>
  </si>
  <si>
    <t xml:space="preserve">          (99) 4262 - Life Insurance</t>
  </si>
  <si>
    <t>9426100</t>
  </si>
  <si>
    <t xml:space="preserve">          (99) 4261 - Donations</t>
  </si>
  <si>
    <t>9425000</t>
  </si>
  <si>
    <t xml:space="preserve">          (99) 425 - Miscellaneous Amortization</t>
  </si>
  <si>
    <t xml:space="preserve">          (99) 4214 - Misc. Non-Op Income - AFUCE</t>
  </si>
  <si>
    <t>9421030</t>
  </si>
  <si>
    <t xml:space="preserve">          (99) 4213 - Misc. Non-Op Income - AFUDC(WUTC)</t>
  </si>
  <si>
    <t>9421200</t>
  </si>
  <si>
    <t xml:space="preserve">          (99) 4212 - Loss On Disposition Of Property</t>
  </si>
  <si>
    <t>9421100</t>
  </si>
  <si>
    <t xml:space="preserve">          (99) 4211 - Gain On Disposition Of Property</t>
  </si>
  <si>
    <t>9421020</t>
  </si>
  <si>
    <t xml:space="preserve">          (99) 421 - Misc. Non-Operating Income</t>
  </si>
  <si>
    <t>9419100</t>
  </si>
  <si>
    <t xml:space="preserve">          (99) 4191 - Allowance For Other Funds Used During Construction</t>
  </si>
  <si>
    <t>9419000</t>
  </si>
  <si>
    <t xml:space="preserve">          (99) 419 - Interest And Dividend Income</t>
  </si>
  <si>
    <t>9418100</t>
  </si>
  <si>
    <t xml:space="preserve">          (99) 4181 - Equity in Earnings of Subsidiaries</t>
  </si>
  <si>
    <t>9418000</t>
  </si>
  <si>
    <t xml:space="preserve">          (99) 418 - Nonoperating Rental Income</t>
  </si>
  <si>
    <t>9417100</t>
  </si>
  <si>
    <t xml:space="preserve">          (99) 4171 - Expenses of Non-Utility Operations</t>
  </si>
  <si>
    <t xml:space="preserve">          (99) 4171 - Merger Related Costs</t>
  </si>
  <si>
    <t>9417000</t>
  </si>
  <si>
    <t xml:space="preserve">          (99) 417 - Revenues From Non-Utility Operations</t>
  </si>
  <si>
    <t>9416*</t>
  </si>
  <si>
    <t xml:space="preserve">          (99) 416 - Expenses Of Merchandising And Jobbing</t>
  </si>
  <si>
    <t>9415000</t>
  </si>
  <si>
    <t xml:space="preserve">          (99) 415 - Revenues From Merchandising And Jobbing</t>
  </si>
  <si>
    <t>9411200</t>
  </si>
  <si>
    <t xml:space="preserve">          (99) 4112 - Provision for Deferred FIT - Credit &amp; Other Income</t>
  </si>
  <si>
    <t>9410200</t>
  </si>
  <si>
    <t xml:space="preserve">          (99) 4102 - Def Fit - Other Income</t>
  </si>
  <si>
    <t>9409200</t>
  </si>
  <si>
    <t xml:space="preserve">          (99) 4092 - Fit - Other Income</t>
  </si>
  <si>
    <t>9408200</t>
  </si>
  <si>
    <t xml:space="preserve">          (99) 4082 - Taxes Other - Other Income</t>
  </si>
  <si>
    <t xml:space="preserve">     99 - OTHER INCOME</t>
  </si>
  <si>
    <t>ZW_ASC_815</t>
  </si>
  <si>
    <t xml:space="preserve">                    (98) SUBTOTAL</t>
  </si>
  <si>
    <t>9426510</t>
  </si>
  <si>
    <t xml:space="preserve">               (98) 4265 - FAS 133 Loss</t>
  </si>
  <si>
    <t>9421010</t>
  </si>
  <si>
    <t xml:space="preserve">               (98) 421 - FAS 133 Gain</t>
  </si>
  <si>
    <t xml:space="preserve">          98 - ASC 815</t>
  </si>
  <si>
    <t>ZW_OPERATING_INCOME</t>
  </si>
  <si>
    <t>ZW_DEFERRED_INC_TAXES</t>
  </si>
  <si>
    <t xml:space="preserve">               (30) SUBTOTAL</t>
  </si>
  <si>
    <t>9411400</t>
  </si>
  <si>
    <t xml:space="preserve">          (30) 4114 - Inv Tax Cr Adj-Util Operations</t>
  </si>
  <si>
    <t>9411100</t>
  </si>
  <si>
    <t xml:space="preserve">          (30) 4111 - Def Fit-Cr - Util Oper Income</t>
  </si>
  <si>
    <t>9410100</t>
  </si>
  <si>
    <t xml:space="preserve">          (30) 4101 - Def Fit-Util Oper Income</t>
  </si>
  <si>
    <t xml:space="preserve">     30 - DEFERRED INCOME TAXES</t>
  </si>
  <si>
    <t>ZW_INCOME_TAXES</t>
  </si>
  <si>
    <t xml:space="preserve">               (29) SUBTOTAL</t>
  </si>
  <si>
    <t>9409120</t>
  </si>
  <si>
    <t xml:space="preserve">          (29) 4091 - Fit-Util Oper Income</t>
  </si>
  <si>
    <t>9409110</t>
  </si>
  <si>
    <t xml:space="preserve">     29 - INCOME TAXES</t>
  </si>
  <si>
    <t>ZW_TAXES_OTHER_INC_TAX</t>
  </si>
  <si>
    <t xml:space="preserve">               (28) SUBTOTAL</t>
  </si>
  <si>
    <t>9408100</t>
  </si>
  <si>
    <t xml:space="preserve">          (28) 4081 - Taxes Other-Util Income</t>
  </si>
  <si>
    <t xml:space="preserve">     28 - TAXES OTHER THAN INCOME TAXES</t>
  </si>
  <si>
    <t xml:space="preserve">          </t>
  </si>
  <si>
    <t>ZW_DEPR_DEPL_AMORTIZ</t>
  </si>
  <si>
    <t xml:space="preserve">     TOTAL DEPRECIATION, DEPLETION AND AMORTIZATION</t>
  </si>
  <si>
    <t>ZW_OTHER_OPERATING_EXP</t>
  </si>
  <si>
    <t xml:space="preserve">                    (27) SUBTOTAL</t>
  </si>
  <si>
    <t xml:space="preserve">               (27) 414 - Other Utility Operating Income</t>
  </si>
  <si>
    <t>9411800</t>
  </si>
  <si>
    <t xml:space="preserve">               (27) 4118 - Gains From Disposition Of Allowances</t>
  </si>
  <si>
    <t>9411700</t>
  </si>
  <si>
    <t xml:space="preserve">               (27) 4117 - Losses From Disposition Of Utility Plant</t>
  </si>
  <si>
    <t>9411600</t>
  </si>
  <si>
    <t xml:space="preserve">               (27) 4116 - Gains From Disposition Of Utility Plant</t>
  </si>
  <si>
    <t>9407400</t>
  </si>
  <si>
    <t xml:space="preserve">               (27) 4074 - Regulatory Credits</t>
  </si>
  <si>
    <t>9407300</t>
  </si>
  <si>
    <t xml:space="preserve">               (27) 4073 - Regulatory Debits</t>
  </si>
  <si>
    <t xml:space="preserve">          27 - OTHER OPERATING EXPENSES</t>
  </si>
  <si>
    <t>ZW_AMORTIZ_PROP_LOSS</t>
  </si>
  <si>
    <t xml:space="preserve">                    (26) SUBTOTAL</t>
  </si>
  <si>
    <t>9407000</t>
  </si>
  <si>
    <t xml:space="preserve">               (26) 407 - Amortization Of Prop. Losses</t>
  </si>
  <si>
    <t xml:space="preserve">          26 - AMORTIZ OF PROPERTY LOSS</t>
  </si>
  <si>
    <t>ZW_AMORTIZATION</t>
  </si>
  <si>
    <t xml:space="preserve">                    (25) SUBTOTAL</t>
  </si>
  <si>
    <t>9411000</t>
  </si>
  <si>
    <t xml:space="preserve">               (25) 4111 - Accretion Exp - FAS143</t>
  </si>
  <si>
    <t>9406000</t>
  </si>
  <si>
    <t xml:space="preserve">               (25) 406 - Amortization Of Plant Acquisition Adj</t>
  </si>
  <si>
    <t>9404*</t>
  </si>
  <si>
    <t xml:space="preserve">               (25) 404 - Amort Ltd-Term Plant</t>
  </si>
  <si>
    <t xml:space="preserve">          25 - AMORTIZATION</t>
  </si>
  <si>
    <t>ZW_DEPRECIATION</t>
  </si>
  <si>
    <t xml:space="preserve">                    (24) SUBTOTAL</t>
  </si>
  <si>
    <t>9403100</t>
  </si>
  <si>
    <t xml:space="preserve">               (24) 4031 - Depreciation Expense - FAS143</t>
  </si>
  <si>
    <t>9403000</t>
  </si>
  <si>
    <t xml:space="preserve">               (24) 403 - Depreciation Expense</t>
  </si>
  <si>
    <t xml:space="preserve">          24 - DEPRECIATION</t>
  </si>
  <si>
    <t xml:space="preserve">     DEPRECIATION, DEPLETION AND AMORTIZATION</t>
  </si>
  <si>
    <t>ZW_OPERATING_EXPENSES</t>
  </si>
  <si>
    <t xml:space="preserve">     TOTAL OPERATING AND MAINTENANCE</t>
  </si>
  <si>
    <t>ZW_ADMIN_GEN_EXP</t>
  </si>
  <si>
    <t xml:space="preserve">                    (23) SUBTOTAL</t>
  </si>
  <si>
    <t>9935000</t>
  </si>
  <si>
    <t xml:space="preserve">               (23) 935 - Maint General Plant - Electric</t>
  </si>
  <si>
    <t>9932000</t>
  </si>
  <si>
    <t xml:space="preserve">               (23) 932 - Maint Of General Plant- Gas</t>
  </si>
  <si>
    <t>9931000</t>
  </si>
  <si>
    <t xml:space="preserve">               (23) 931 - Rents</t>
  </si>
  <si>
    <t>9930200</t>
  </si>
  <si>
    <t xml:space="preserve">               (23) 9302 - Misc. General Expenses</t>
  </si>
  <si>
    <t>9930100</t>
  </si>
  <si>
    <t xml:space="preserve">               (23) 9301 - Gen Advertising Exp</t>
  </si>
  <si>
    <t>9928000</t>
  </si>
  <si>
    <t xml:space="preserve">               (23) 928 - Regulatory Commission Expense</t>
  </si>
  <si>
    <t>9926000</t>
  </si>
  <si>
    <t xml:space="preserve">               (23) 926 - Emp Pension &amp; Benefits</t>
  </si>
  <si>
    <t>9925000</t>
  </si>
  <si>
    <t xml:space="preserve">               (23) 925 - Injuries &amp; Damages</t>
  </si>
  <si>
    <t>9924000</t>
  </si>
  <si>
    <t xml:space="preserve">               (23) 924 - Property Insurance</t>
  </si>
  <si>
    <t>9923000</t>
  </si>
  <si>
    <t xml:space="preserve">               (23) 923 - Outside Services Employed</t>
  </si>
  <si>
    <t>9922000</t>
  </si>
  <si>
    <t xml:space="preserve">               (23) 922 - Admin Expenses Transferred</t>
  </si>
  <si>
    <t>9921000</t>
  </si>
  <si>
    <t xml:space="preserve">               (23) 921 - Office Supplies and Expenses</t>
  </si>
  <si>
    <t>9920*</t>
  </si>
  <si>
    <t xml:space="preserve">               (23) 920 - A &amp; G Salaries</t>
  </si>
  <si>
    <t xml:space="preserve">          23 - ADMIN &amp; GENERAL EXPENSE</t>
  </si>
  <si>
    <t>ZW_CONSERV_AMORTIZATION</t>
  </si>
  <si>
    <t xml:space="preserve">                    (22) SUBTOTAL</t>
  </si>
  <si>
    <t>9908020</t>
  </si>
  <si>
    <t xml:space="preserve">               (22) 908 - Customer Assistance Expense</t>
  </si>
  <si>
    <t xml:space="preserve">          22 - CONSERVATION AMORTIZATION</t>
  </si>
  <si>
    <t>ZW_CUSTOMER_SERV_EXP</t>
  </si>
  <si>
    <t xml:space="preserve">                    (21) SUBTOTAL</t>
  </si>
  <si>
    <t>9916000</t>
  </si>
  <si>
    <t xml:space="preserve">               (21) 916 - Misc. Sales Expense</t>
  </si>
  <si>
    <t>9913000</t>
  </si>
  <si>
    <t xml:space="preserve">               (21) 913 - Advertising Expenses</t>
  </si>
  <si>
    <t>9912000</t>
  </si>
  <si>
    <t xml:space="preserve">               (21) 912 - Demonstration &amp; Selling Expense</t>
  </si>
  <si>
    <t>9911000</t>
  </si>
  <si>
    <t xml:space="preserve">               (21) 911 - Sales Supervision Exp</t>
  </si>
  <si>
    <t>9910000</t>
  </si>
  <si>
    <t xml:space="preserve">               (21) 910 - Misc Cust Svc &amp; Info Expense</t>
  </si>
  <si>
    <t>9909000</t>
  </si>
  <si>
    <t xml:space="preserve">               (21) 909 - Info &amp; Instructional Advertising</t>
  </si>
  <si>
    <t>9908010</t>
  </si>
  <si>
    <t xml:space="preserve">               (21) 908 - Customer Assistance Expense</t>
  </si>
  <si>
    <t xml:space="preserve">          21 - CUSTOMER SERVICE EXPENSES</t>
  </si>
  <si>
    <t>ZW_CUSTOMER_ACCTS_EXP</t>
  </si>
  <si>
    <t xml:space="preserve">                    (20) SUBTOTAL</t>
  </si>
  <si>
    <t>9905000</t>
  </si>
  <si>
    <t xml:space="preserve">               (20) 905 - Misc. Customer Accounts Expense</t>
  </si>
  <si>
    <t>9904000</t>
  </si>
  <si>
    <t xml:space="preserve">               (20) 904 - Uncollectible Accounts</t>
  </si>
  <si>
    <t>9903*</t>
  </si>
  <si>
    <t xml:space="preserve">               (20) 903 - Customer Records &amp; Collection Expense</t>
  </si>
  <si>
    <t>9902*</t>
  </si>
  <si>
    <t xml:space="preserve">               (20) 902 - Meter Reading Expense</t>
  </si>
  <si>
    <t>9901000</t>
  </si>
  <si>
    <t xml:space="preserve">               (20) 901 - Customer Accounts Supervision</t>
  </si>
  <si>
    <t xml:space="preserve">          20 - CUSTOMER ACCTS EXPENSES</t>
  </si>
  <si>
    <t>ZW_DISTRIBUTION_EXP</t>
  </si>
  <si>
    <t xml:space="preserve">                    (19) SUBTOTAL</t>
  </si>
  <si>
    <t>9894000</t>
  </si>
  <si>
    <t xml:space="preserve">               (19) 894 - Distribution Maint Other Equipment</t>
  </si>
  <si>
    <t>9893000</t>
  </si>
  <si>
    <t xml:space="preserve">               (19) 893 - Distribution Maint Meters &amp; House Reg</t>
  </si>
  <si>
    <t>9892000</t>
  </si>
  <si>
    <t xml:space="preserve">               (19) 892 - Distribution Maint Services</t>
  </si>
  <si>
    <t>9890000</t>
  </si>
  <si>
    <t xml:space="preserve">               (19) 890 - Distribution Maint Meas &amp; Reg Sta Ind</t>
  </si>
  <si>
    <t>9889000</t>
  </si>
  <si>
    <t xml:space="preserve">               (19) 889 - Distribution Maint Meas &amp; Reg Sta Gen</t>
  </si>
  <si>
    <t>9887000</t>
  </si>
  <si>
    <t xml:space="preserve">               (19) 887 - Distribution Maint Mains</t>
  </si>
  <si>
    <t>9886000</t>
  </si>
  <si>
    <t xml:space="preserve">               (19) 886 - Maint of Facilities and Structures</t>
  </si>
  <si>
    <t>9885000</t>
  </si>
  <si>
    <t xml:space="preserve">               (19) 885 - Dist Maint Supv &amp; Engineering</t>
  </si>
  <si>
    <t>9881000</t>
  </si>
  <si>
    <t xml:space="preserve">               (19) 881 - Distribution Oper Rents Expense</t>
  </si>
  <si>
    <t>9880000</t>
  </si>
  <si>
    <t xml:space="preserve">               (19) 880 - Distribution Oper Other Expense</t>
  </si>
  <si>
    <t>9879000</t>
  </si>
  <si>
    <t xml:space="preserve">               (19) 879 - Distribution Oper Customer Install Exp</t>
  </si>
  <si>
    <t>9878000</t>
  </si>
  <si>
    <t xml:space="preserve">               (19) 878 - Distribution Oper Meter &amp; House Reg</t>
  </si>
  <si>
    <t>9876000</t>
  </si>
  <si>
    <t xml:space="preserve">               (19) 876 - Distribution Oper Meas &amp; Reg Sta Indus</t>
  </si>
  <si>
    <t>9875000</t>
  </si>
  <si>
    <t xml:space="preserve">               (19) 875 - Distribution Oper Meas &amp; Reg Sta Gen</t>
  </si>
  <si>
    <t>9874000</t>
  </si>
  <si>
    <t xml:space="preserve">               (19) 874 - Distribution Oper Mains &amp; Services Exp</t>
  </si>
  <si>
    <t>9871000</t>
  </si>
  <si>
    <t xml:space="preserve">               (19) 871 - Distribution Oper Load Dispatching</t>
  </si>
  <si>
    <t>9870000</t>
  </si>
  <si>
    <t xml:space="preserve">               (19) 870 - Distribution Oper Supv &amp; Engineering</t>
  </si>
  <si>
    <t>9598000</t>
  </si>
  <si>
    <t xml:space="preserve">               (19) 598 - Distribution Maint Misc Dist Plant</t>
  </si>
  <si>
    <t>9597000</t>
  </si>
  <si>
    <t xml:space="preserve">               (19) 597 - Distribution Maint Meters</t>
  </si>
  <si>
    <t>9596000</t>
  </si>
  <si>
    <t xml:space="preserve">               (19) 596 - Distribution Maint St Lighting/Signal</t>
  </si>
  <si>
    <t>9595000</t>
  </si>
  <si>
    <t xml:space="preserve">               (19) 595 - Distribution Maint Line Transformers</t>
  </si>
  <si>
    <t>9594000</t>
  </si>
  <si>
    <t xml:space="preserve">               (19) 594 - Distribution Maint Underground Lines</t>
  </si>
  <si>
    <t>9593000</t>
  </si>
  <si>
    <t xml:space="preserve">               (19) 593 - Distribution Maint Overhead Lines</t>
  </si>
  <si>
    <t>9592000</t>
  </si>
  <si>
    <t xml:space="preserve">               (19) 592 - Distribution Maint Station Equipment</t>
  </si>
  <si>
    <t>9591000</t>
  </si>
  <si>
    <t xml:space="preserve">               (19) 591 - Distribution Maint Structures</t>
  </si>
  <si>
    <t>9590000</t>
  </si>
  <si>
    <t xml:space="preserve">               (19) 590 - Distribution Maint Superv &amp; Engineering</t>
  </si>
  <si>
    <t>9589000</t>
  </si>
  <si>
    <t xml:space="preserve">               (19) 589 - Distribution Oper Rents</t>
  </si>
  <si>
    <t>9588000</t>
  </si>
  <si>
    <t xml:space="preserve">               (19) 588 - Distribution Oper Misc Dist Exp</t>
  </si>
  <si>
    <t>9587000</t>
  </si>
  <si>
    <t xml:space="preserve">               (19) 587 - Distribution Oper Cust Installation</t>
  </si>
  <si>
    <t>9586000</t>
  </si>
  <si>
    <t xml:space="preserve">               (19) 586 - Distribution Oper Meter Expense</t>
  </si>
  <si>
    <t>9585000</t>
  </si>
  <si>
    <t xml:space="preserve">               (19) 585 - Distribution Oper St Lighting &amp; Signal</t>
  </si>
  <si>
    <t>9584000</t>
  </si>
  <si>
    <t xml:space="preserve">               (19) 584 - Distribution Oper Underground Line Exp</t>
  </si>
  <si>
    <t>9583000</t>
  </si>
  <si>
    <t xml:space="preserve">               (19) 583 - Distribution Oper Overhead Line Exp</t>
  </si>
  <si>
    <t>9582000</t>
  </si>
  <si>
    <t xml:space="preserve">               (19) 582 - Distribution Oper Station Expenses</t>
  </si>
  <si>
    <t>9581000</t>
  </si>
  <si>
    <t xml:space="preserve">               (19) 581 - Distribution Oper Load Dispatching</t>
  </si>
  <si>
    <t>9580000</t>
  </si>
  <si>
    <t xml:space="preserve">               (19) 580 - Distribution Oper Supv &amp; Engineering</t>
  </si>
  <si>
    <t xml:space="preserve">          19 - DISTRIBUTION EXPENSE</t>
  </si>
  <si>
    <t>ZW_TRANSMISSION_EXP</t>
  </si>
  <si>
    <t xml:space="preserve">                    (18) SUBTOTAL</t>
  </si>
  <si>
    <t>9867000</t>
  </si>
  <si>
    <t xml:space="preserve">               (18) 867 - Transmission Maint Other Equipment</t>
  </si>
  <si>
    <t>9865000</t>
  </si>
  <si>
    <t xml:space="preserve">               (18) 865 - Transmission Maint of measur &amp; regul station equip</t>
  </si>
  <si>
    <t>9863000</t>
  </si>
  <si>
    <t xml:space="preserve">               (18) 863 - Transmission Maint Supv &amp; Eng</t>
  </si>
  <si>
    <t>9862000</t>
  </si>
  <si>
    <t xml:space="preserve">               (18) 862 - Transmission Maint Structures &amp; Improvements</t>
  </si>
  <si>
    <t>9857000</t>
  </si>
  <si>
    <t xml:space="preserve">               (18) 857 - Transmission Oper Meas &amp; Reg Sta Exp</t>
  </si>
  <si>
    <t>9856000</t>
  </si>
  <si>
    <t xml:space="preserve">               (18) 856 - Transmission Oper Mains Expenses</t>
  </si>
  <si>
    <t>9850000</t>
  </si>
  <si>
    <t xml:space="preserve">               (18) 850 - Transmission Oper Supv &amp; Engineering</t>
  </si>
  <si>
    <t>9573000</t>
  </si>
  <si>
    <t xml:space="preserve">               (18) 573 - Transm Maint Misc</t>
  </si>
  <si>
    <t>9572000</t>
  </si>
  <si>
    <t xml:space="preserve">               (18) 572 - Transmission Maint Underground Lines</t>
  </si>
  <si>
    <t>9571000</t>
  </si>
  <si>
    <t xml:space="preserve">               (18) 571 - Transmission Maint Overhead Lines</t>
  </si>
  <si>
    <t>9570000</t>
  </si>
  <si>
    <t xml:space="preserve">               (18) 570 - Transmission Maint Station Equipment</t>
  </si>
  <si>
    <t>9569200</t>
  </si>
  <si>
    <t xml:space="preserve">               (18) 5692 - Maintenance of Computer Software</t>
  </si>
  <si>
    <t>9569100</t>
  </si>
  <si>
    <t xml:space="preserve">               (18) 5691 - Transmission Computer Hardware Maint</t>
  </si>
  <si>
    <t>9569000</t>
  </si>
  <si>
    <t xml:space="preserve">               (18) 569 - Transmission Maint Structures</t>
  </si>
  <si>
    <t>9568000</t>
  </si>
  <si>
    <t xml:space="preserve">               (18) 568 - Transmission Maint Supv &amp; Eng</t>
  </si>
  <si>
    <t>9567000</t>
  </si>
  <si>
    <t xml:space="preserve">               (18) 567 - Transmission Oper Rents</t>
  </si>
  <si>
    <t>9566000</t>
  </si>
  <si>
    <t xml:space="preserve">               (18) 566 - Transmission Oper Misc</t>
  </si>
  <si>
    <t>9563000</t>
  </si>
  <si>
    <t xml:space="preserve">               (18) 563 - Transmission Oper Overhead Line Exp</t>
  </si>
  <si>
    <t>9562000</t>
  </si>
  <si>
    <t xml:space="preserve">               (18) 562 - Transmission Oper Station Expense</t>
  </si>
  <si>
    <t>9561800</t>
  </si>
  <si>
    <t xml:space="preserve">               (18) 5618 - Reliability Planning</t>
  </si>
  <si>
    <t>9561700</t>
  </si>
  <si>
    <t xml:space="preserve">               (18) 5617 Gen Intercnct Studies</t>
  </si>
  <si>
    <t>9561600</t>
  </si>
  <si>
    <t xml:space="preserve">               (18) 5616 - Transmission Svc Studies</t>
  </si>
  <si>
    <t>9561500</t>
  </si>
  <si>
    <t xml:space="preserve">               (18) 5615 - Reliability Planning &amp; Standards</t>
  </si>
  <si>
    <t>9561300</t>
  </si>
  <si>
    <t xml:space="preserve">               (18) 5613 - Load Dispatch - Service and Scheduling</t>
  </si>
  <si>
    <t>9561200</t>
  </si>
  <si>
    <t xml:space="preserve">               (18) 5612 - Load Dispatch - Monitor &amp; Oper Trans System</t>
  </si>
  <si>
    <t>9561100</t>
  </si>
  <si>
    <t xml:space="preserve">               (18) 5611 - Transmission Oper Load Dispatching</t>
  </si>
  <si>
    <t xml:space="preserve">               (18) 561 - Transmission Oper Load Dispatching</t>
  </si>
  <si>
    <t>9560000</t>
  </si>
  <si>
    <t xml:space="preserve">               (18) 560 - Transmission Oper Supv &amp; Engineering</t>
  </si>
  <si>
    <t xml:space="preserve">          18 - TRANSMISSION EXPENSE</t>
  </si>
  <si>
    <t>ZW_OTH_ENERGY_SUPPLY_EXP</t>
  </si>
  <si>
    <t xml:space="preserve">                    (17) SUBTOTAL</t>
  </si>
  <si>
    <t>9847700</t>
  </si>
  <si>
    <t xml:space="preserve">               (17) 8477 - Gas LNG Maint Comm Equip</t>
  </si>
  <si>
    <t>9847400</t>
  </si>
  <si>
    <t xml:space="preserve">               (17) 8474 - Gas LNG Maint Transportation Equip</t>
  </si>
  <si>
    <t>9847300</t>
  </si>
  <si>
    <t xml:space="preserve">               (17) 8473 - Gas LNG Maint Proc Labor &amp; Equip</t>
  </si>
  <si>
    <t>9846200</t>
  </si>
  <si>
    <t xml:space="preserve">               (17) 8462 - Gas LNG Other Expenses</t>
  </si>
  <si>
    <t>9844700</t>
  </si>
  <si>
    <t xml:space="preserve">               (17) 8447 - Gas LNG Comm System Expense</t>
  </si>
  <si>
    <t>9844200</t>
  </si>
  <si>
    <t xml:space="preserve">               (17) 8442 - Gas LNG Proc Term Labor and Expense</t>
  </si>
  <si>
    <t>9844100</t>
  </si>
  <si>
    <t xml:space="preserve">               (17) 8441 - Gas LNG Oper Sup &amp; Eng</t>
  </si>
  <si>
    <t>9843900</t>
  </si>
  <si>
    <t xml:space="preserve">               (17) 8439 - Other Gas Maintenance</t>
  </si>
  <si>
    <t>9843800</t>
  </si>
  <si>
    <t xml:space="preserve">               (17) 8438 - Maint Measure &amp; Reg</t>
  </si>
  <si>
    <t>9843600</t>
  </si>
  <si>
    <t xml:space="preserve">               (17) 8436 - Maintenance of Vaporizing Equipment</t>
  </si>
  <si>
    <t>9843300</t>
  </si>
  <si>
    <t xml:space="preserve">               (17) 8433 - Maintenance of Gas Holders</t>
  </si>
  <si>
    <t>9843200</t>
  </si>
  <si>
    <t xml:space="preserve">               (17) 8432 - Maint Struc &amp; Impro</t>
  </si>
  <si>
    <t>9842000</t>
  </si>
  <si>
    <t xml:space="preserve">               (17) 842 - Rents</t>
  </si>
  <si>
    <t>9841000</t>
  </si>
  <si>
    <t xml:space="preserve">               (17) 841 - Operating Labor &amp; Expenses</t>
  </si>
  <si>
    <t>9840000</t>
  </si>
  <si>
    <t xml:space="preserve">               (17) 840 - OS Oper Supervision and Engineering</t>
  </si>
  <si>
    <t>9837000</t>
  </si>
  <si>
    <t xml:space="preserve">               (17) 837 - Undergrnd Strge-Maint Other Equipment</t>
  </si>
  <si>
    <t>9836000</t>
  </si>
  <si>
    <t xml:space="preserve">               (17) 836 - Undergrnd Strge - Maint Purification Equip</t>
  </si>
  <si>
    <t>9835000</t>
  </si>
  <si>
    <t xml:space="preserve">               (17) 835 - Undergrnd Strge - Maint Meas &amp; Reg Sta E</t>
  </si>
  <si>
    <t>9834000</t>
  </si>
  <si>
    <t xml:space="preserve">               (17) 834 - Undergrnd Strge - Maint Compressor Sta Equip</t>
  </si>
  <si>
    <t>9833000</t>
  </si>
  <si>
    <t xml:space="preserve">               (17) 833 - Undergrnd Strge - Maint Of Lines</t>
  </si>
  <si>
    <t>9832000</t>
  </si>
  <si>
    <t xml:space="preserve">               (17) 832 - Undergrnd Strge - Maint Reservoirs &amp; Wells</t>
  </si>
  <si>
    <t>9831000</t>
  </si>
  <si>
    <t xml:space="preserve">               (17) 831 - Undergrnd Strge - Maint Structures</t>
  </si>
  <si>
    <t>9830000</t>
  </si>
  <si>
    <t xml:space="preserve">               (17) 830 - Undergrnd Strge - Maint Supv &amp; Engineering</t>
  </si>
  <si>
    <t>9826000</t>
  </si>
  <si>
    <t xml:space="preserve">               (17) 826 - Undergrnd Strge - Oper Other Storage Rents</t>
  </si>
  <si>
    <t>9825000</t>
  </si>
  <si>
    <t xml:space="preserve">               (17) 825 - Undergrnd Strge - Oper Storage Well Royalty</t>
  </si>
  <si>
    <t>9824000</t>
  </si>
  <si>
    <t xml:space="preserve">               (17) 824 - Undergrnd Strge - Oper Other Expenses</t>
  </si>
  <si>
    <t>9823000</t>
  </si>
  <si>
    <t xml:space="preserve">               (17) 823 - Storage Gas Losses</t>
  </si>
  <si>
    <t>9821000</t>
  </si>
  <si>
    <t xml:space="preserve">               (17) 821 - Undergrnd Strge - Oper Purification Exp</t>
  </si>
  <si>
    <t>9820000</t>
  </si>
  <si>
    <t xml:space="preserve">               (17) 820 - Undergrnd Strge - Oper Meas &amp; Reg Sta Exp</t>
  </si>
  <si>
    <t>9819000</t>
  </si>
  <si>
    <t xml:space="preserve">               (17) 819 - Undergrnd Strge - Oper Compressor Sta Fuel</t>
  </si>
  <si>
    <t>9818000</t>
  </si>
  <si>
    <t xml:space="preserve">               (17) 818 - Undergrnd Strge - Oper Compressor Sta Exp</t>
  </si>
  <si>
    <t>9817000</t>
  </si>
  <si>
    <t xml:space="preserve">               (17) 817 - Undergrnd Strge - Oper Lines Expense</t>
  </si>
  <si>
    <t>9816000</t>
  </si>
  <si>
    <t xml:space="preserve">               (17) 816 - Undergrnd Strge - Oper Wells Expense</t>
  </si>
  <si>
    <t>9815000</t>
  </si>
  <si>
    <t xml:space="preserve">               (17) 815 - Undergrnd Strge - Oper Map &amp; Records</t>
  </si>
  <si>
    <t>9814000</t>
  </si>
  <si>
    <t xml:space="preserve">               (17) 814 - Undergrnd Strge - Operation Supv &amp; Eng</t>
  </si>
  <si>
    <t>9813000</t>
  </si>
  <si>
    <t xml:space="preserve">               (17) 813 - Other Gas Supply Expenses</t>
  </si>
  <si>
    <t>9812000</t>
  </si>
  <si>
    <t xml:space="preserve">               (17) 812 - Gas Used For Other Utility Operations</t>
  </si>
  <si>
    <t>9807500</t>
  </si>
  <si>
    <t xml:space="preserve">               (17) 8075 - Purchased Gas Other Expense</t>
  </si>
  <si>
    <t>9807400</t>
  </si>
  <si>
    <t xml:space="preserve">               (17) 8074 - Purchased Gas Calculation Exp</t>
  </si>
  <si>
    <t>9807200</t>
  </si>
  <si>
    <t xml:space="preserve">               (17) 8072 - Purchased Gas Expenses</t>
  </si>
  <si>
    <t>9807000</t>
  </si>
  <si>
    <t xml:space="preserve">               (17) 8070 - Purchased Gas Expenses</t>
  </si>
  <si>
    <t>9742000</t>
  </si>
  <si>
    <t xml:space="preserve">               (17) 742 - Production Plant Maint Prod Equip</t>
  </si>
  <si>
    <t>9741000</t>
  </si>
  <si>
    <t xml:space="preserve">               (17) 741 - Production Plant Maint Structures</t>
  </si>
  <si>
    <t>9735000</t>
  </si>
  <si>
    <t xml:space="preserve">               (17) 735 - Misc Gas Production Exp</t>
  </si>
  <si>
    <t>9717000</t>
  </si>
  <si>
    <t xml:space="preserve">               (17) 717 - Liquefied Petroleum Gas Expenses</t>
  </si>
  <si>
    <t>9710000</t>
  </si>
  <si>
    <t xml:space="preserve">               (17) 710 - Production Operations Supv &amp; Engineering</t>
  </si>
  <si>
    <t>9556000</t>
  </si>
  <si>
    <t xml:space="preserve">               (17) 556 - System Control &amp; Load Dispatch</t>
  </si>
  <si>
    <t>9554000</t>
  </si>
  <si>
    <t xml:space="preserve">               (17) 554 - Other Power Gen Maint Misc</t>
  </si>
  <si>
    <t>9553000</t>
  </si>
  <si>
    <t xml:space="preserve">               (17) 553 - Other Power Gen Maint Gen &amp; Elec</t>
  </si>
  <si>
    <t>9552000</t>
  </si>
  <si>
    <t xml:space="preserve">               (17) 552 - Other Power Gen Maint Structures</t>
  </si>
  <si>
    <t>9551000</t>
  </si>
  <si>
    <t xml:space="preserve">               (17) 551 - Other Power Gen Maint Supv &amp; Eng</t>
  </si>
  <si>
    <t>9550000</t>
  </si>
  <si>
    <t xml:space="preserve">               (17) 550 - Other Power Gen Oper Rents</t>
  </si>
  <si>
    <t>9549000</t>
  </si>
  <si>
    <t xml:space="preserve">               (17) 549 - Other Power Gen Oper Misc</t>
  </si>
  <si>
    <t>9548000</t>
  </si>
  <si>
    <t xml:space="preserve">               (17) 548 - Other Power Gen Oper Gen Exp</t>
  </si>
  <si>
    <t>9546000</t>
  </si>
  <si>
    <t xml:space="preserve">               (17) 546 - Other Pwr Gen Oper Supv &amp; Eng</t>
  </si>
  <si>
    <t>9545000</t>
  </si>
  <si>
    <t xml:space="preserve">               (17) 545 - Hydro Maint Misc Hydraulic Plant</t>
  </si>
  <si>
    <t>9544000</t>
  </si>
  <si>
    <t xml:space="preserve">               (17) 544 - Hydro Maint Electric Plant</t>
  </si>
  <si>
    <t>9543000</t>
  </si>
  <si>
    <t xml:space="preserve">               (17) 543 - Hydro Maint Res. Dams &amp; Waterways</t>
  </si>
  <si>
    <t>9542000</t>
  </si>
  <si>
    <t xml:space="preserve">               (17) 542 - Hydro Maint Structures</t>
  </si>
  <si>
    <t>9541000</t>
  </si>
  <si>
    <t xml:space="preserve">               (17) 541 - Hydro Maint Supv &amp; Engineering</t>
  </si>
  <si>
    <t>9540000</t>
  </si>
  <si>
    <t xml:space="preserve">               (17) 540 - Hydro Office Rents</t>
  </si>
  <si>
    <t>9539000</t>
  </si>
  <si>
    <t xml:space="preserve">               (17) 539 - Hydro Oper Misc Hydraulic Exp</t>
  </si>
  <si>
    <t>9538000</t>
  </si>
  <si>
    <t xml:space="preserve">               (17) 538 - Hydro Oper Electric Expenses</t>
  </si>
  <si>
    <t>9537000</t>
  </si>
  <si>
    <t xml:space="preserve">               (17) 537 - Hydro Oper Hydraulic Expenses</t>
  </si>
  <si>
    <t>9536000</t>
  </si>
  <si>
    <t xml:space="preserve">               (17) 536 - Hydro Oper Water For Power</t>
  </si>
  <si>
    <t>9535000</t>
  </si>
  <si>
    <t xml:space="preserve">               (17) 535 - Hydro Oper Supv &amp; Engineering</t>
  </si>
  <si>
    <t>9514000</t>
  </si>
  <si>
    <t xml:space="preserve">               (17) 514 - Steam Maint Misc Steam Plant</t>
  </si>
  <si>
    <t>9513000</t>
  </si>
  <si>
    <t xml:space="preserve">               (17) 513 - Steam Maint Electric Plant</t>
  </si>
  <si>
    <t>9512000</t>
  </si>
  <si>
    <t xml:space="preserve">               (17) 512 - Steam Maint Boiler Plant</t>
  </si>
  <si>
    <t>9511000</t>
  </si>
  <si>
    <t xml:space="preserve">               (17) 511 - Steam Maint Structures</t>
  </si>
  <si>
    <t>9510000</t>
  </si>
  <si>
    <t xml:space="preserve">               (17) 510 - Steam Maint Supv &amp; Engineering</t>
  </si>
  <si>
    <t>9507000</t>
  </si>
  <si>
    <t xml:space="preserve">               (17) 507 - Steam Operations Rents</t>
  </si>
  <si>
    <t>9506000</t>
  </si>
  <si>
    <t xml:space="preserve">               (17) 506 - Steam Oper Misc Steam Power</t>
  </si>
  <si>
    <t>9505000</t>
  </si>
  <si>
    <t xml:space="preserve">               (17) 505 - Steam Oper Electric Expense</t>
  </si>
  <si>
    <t>9502000</t>
  </si>
  <si>
    <t xml:space="preserve">               (17) 502 - Steam Oper Steam Expenses</t>
  </si>
  <si>
    <t>9500000</t>
  </si>
  <si>
    <t xml:space="preserve">               (17) 500 - Steam Oper Supv &amp; Engineering</t>
  </si>
  <si>
    <t xml:space="preserve">          17 - OTHER ENERGY SUPPLY EXPENSES</t>
  </si>
  <si>
    <t xml:space="preserve">     OPERATING AND MAINTENANCE</t>
  </si>
  <si>
    <t>OPERATING EXPENSES</t>
  </si>
  <si>
    <t>GROSS MARGIN</t>
  </si>
  <si>
    <t>ZW_PRODUCTION_EXP</t>
  </si>
  <si>
    <t>(10) TOTAL ENERGY COST</t>
  </si>
  <si>
    <t>ZW_RESIDENTIAL_EXCHANGE</t>
  </si>
  <si>
    <t xml:space="preserve">               (14) SUBTOTAL</t>
  </si>
  <si>
    <t>9555020</t>
  </si>
  <si>
    <t xml:space="preserve">          (14) 555 - Purchased Power</t>
  </si>
  <si>
    <t xml:space="preserve">     14 - RESIDENTIAL EXCHANGE</t>
  </si>
  <si>
    <t>ZW_WHEELING</t>
  </si>
  <si>
    <t xml:space="preserve">               (13) SUBTOTAL</t>
  </si>
  <si>
    <t>9565000</t>
  </si>
  <si>
    <t xml:space="preserve">          (13) 565 - Transmission Of Electricity By Others</t>
  </si>
  <si>
    <t xml:space="preserve">     13 - WHEELING</t>
  </si>
  <si>
    <t>ZW_PURCHASED_INTERCHANGE</t>
  </si>
  <si>
    <t xml:space="preserve">               (12) SUBTOTAL</t>
  </si>
  <si>
    <t>9808200</t>
  </si>
  <si>
    <t xml:space="preserve">          (12) 8082 - Gas Delivered To Storage</t>
  </si>
  <si>
    <t>9808100</t>
  </si>
  <si>
    <t xml:space="preserve">          (12) 8081 - Gas Withdrawn From Storage</t>
  </si>
  <si>
    <t>9805100</t>
  </si>
  <si>
    <t xml:space="preserve">          (12) 8051 - Purchased Gas Cost Adjustments</t>
  </si>
  <si>
    <t>9805000</t>
  </si>
  <si>
    <t xml:space="preserve">          (12) 805 - Other Gas Purchases</t>
  </si>
  <si>
    <t>9804000</t>
  </si>
  <si>
    <t xml:space="preserve">          (12) 804 - Natural Gas City Gate Purchases</t>
  </si>
  <si>
    <t>9557000</t>
  </si>
  <si>
    <t xml:space="preserve">          (12) 557 - Other Power Supply Expense</t>
  </si>
  <si>
    <t>9555010</t>
  </si>
  <si>
    <t xml:space="preserve">          (12) 555 - Purchased Power</t>
  </si>
  <si>
    <t xml:space="preserve">     12 - PURCHASED AND INTERCHANGED</t>
  </si>
  <si>
    <t>ZW_FUEL</t>
  </si>
  <si>
    <t xml:space="preserve">               (11) SUBTOTAL</t>
  </si>
  <si>
    <t>9547000</t>
  </si>
  <si>
    <t xml:space="preserve">          (11) 547 - Other Power Generation Oper Fuel</t>
  </si>
  <si>
    <t>9501000</t>
  </si>
  <si>
    <t xml:space="preserve">          (11) 501 - Steam Operations Fuel</t>
  </si>
  <si>
    <t xml:space="preserve">     11 - FUEL</t>
  </si>
  <si>
    <t>10 - ENERGY COST</t>
  </si>
  <si>
    <t>ZW_OPERATING_REVENUES</t>
  </si>
  <si>
    <t>(1) TOTAL OPERATING REVENUES</t>
  </si>
  <si>
    <t>ZW_OTHER_OPER_REV</t>
  </si>
  <si>
    <t xml:space="preserve">               (5) SUBTOTAL</t>
  </si>
  <si>
    <t>9496000</t>
  </si>
  <si>
    <t xml:space="preserve">          (5) 496 - Provision for rate refunds G</t>
  </si>
  <si>
    <t>9495000</t>
  </si>
  <si>
    <t xml:space="preserve">          (5) 495 - Other Gas Revenues</t>
  </si>
  <si>
    <t>9493000</t>
  </si>
  <si>
    <t xml:space="preserve">          (5) 493 - Rent From Gas Property</t>
  </si>
  <si>
    <t>9489400</t>
  </si>
  <si>
    <t xml:space="preserve">          (5) 4894 - Gas Revenues from Storing Gas of Others</t>
  </si>
  <si>
    <t>9488000</t>
  </si>
  <si>
    <t xml:space="preserve">          (5) 488 - Gas Misc Service Revenues</t>
  </si>
  <si>
    <t>9487000</t>
  </si>
  <si>
    <t xml:space="preserve">          (5) 487 - Forfeited Discounts</t>
  </si>
  <si>
    <t>9456100</t>
  </si>
  <si>
    <t xml:space="preserve">          (5) 456.1 - Other Electric Revenues - Transmission</t>
  </si>
  <si>
    <t>9456020</t>
  </si>
  <si>
    <t xml:space="preserve">          (5) 456 - Other Electric Revenues</t>
  </si>
  <si>
    <t>9454000</t>
  </si>
  <si>
    <t xml:space="preserve">          (5) 454 - Rent For Electric Property</t>
  </si>
  <si>
    <t>9451000</t>
  </si>
  <si>
    <t xml:space="preserve">          (5) 451 - Electric Misc Service Revenue</t>
  </si>
  <si>
    <t>9450000</t>
  </si>
  <si>
    <t xml:space="preserve">          (5) 450 - Forfeited Discounts</t>
  </si>
  <si>
    <t>9449100</t>
  </si>
  <si>
    <t xml:space="preserve">          (5) 449.1 - Provision for rate refunds E</t>
  </si>
  <si>
    <t>9412000</t>
  </si>
  <si>
    <t xml:space="preserve">          (5) 412 - Lease Inc Everett Delta to NWP - Gas</t>
  </si>
  <si>
    <t xml:space="preserve">     5 - OTHER OPERATING REVENUES</t>
  </si>
  <si>
    <t>ZW_SALES_OTHER_UTIL</t>
  </si>
  <si>
    <t xml:space="preserve">               (4) SUBTOTAL</t>
  </si>
  <si>
    <t>9447020</t>
  </si>
  <si>
    <t xml:space="preserve">          (4) 447 - Electric Sales For Resale - Purchases</t>
  </si>
  <si>
    <t>9447010</t>
  </si>
  <si>
    <t xml:space="preserve">          (4) 447 - Electric Sales For Resale - Sales</t>
  </si>
  <si>
    <t xml:space="preserve">     4 - SALES TO OTHER UTILITIES</t>
  </si>
  <si>
    <t>ZW_SALES_RESALE</t>
  </si>
  <si>
    <t xml:space="preserve">               (3) SUBTOTAL</t>
  </si>
  <si>
    <t>9447030</t>
  </si>
  <si>
    <t xml:space="preserve">          (3) 447 - Electric Sales For Resale</t>
  </si>
  <si>
    <t xml:space="preserve">     3 - SALES FOR RESALE-FIRM</t>
  </si>
  <si>
    <t>ZW_SALES_CUSTOMERS</t>
  </si>
  <si>
    <t xml:space="preserve">               (2) SUBTOTAL</t>
  </si>
  <si>
    <t>9489300</t>
  </si>
  <si>
    <t xml:space="preserve">          (2) 489 - Rev From Transportation Of Gas To Others</t>
  </si>
  <si>
    <t>9481000</t>
  </si>
  <si>
    <t xml:space="preserve">          (2) 481 - Gas Commercial &amp; Industrial Sales</t>
  </si>
  <si>
    <t>9480000</t>
  </si>
  <si>
    <t xml:space="preserve">          (2) 480 - Gas Residential Sales</t>
  </si>
  <si>
    <t>9444000</t>
  </si>
  <si>
    <t xml:space="preserve">          (2) 444 - Public Street &amp; Highway Lighting</t>
  </si>
  <si>
    <t>9442000</t>
  </si>
  <si>
    <t xml:space="preserve">          (2) 442 - Electric Commercial &amp; Industrial Sales</t>
  </si>
  <si>
    <t>9440000</t>
  </si>
  <si>
    <t xml:space="preserve">          (2) 440 - Electric Residential Sales</t>
  </si>
  <si>
    <t xml:space="preserve">     2 - SALES TO CUSTOMERS</t>
  </si>
  <si>
    <t>1 - OPERATING REVENUES</t>
  </si>
  <si>
    <t>Total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</si>
  <si>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</si>
  <si>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</si>
  <si>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</si>
  <si>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</si>
  <si>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</si>
  <si>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</si>
  <si>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FM Account</t>
  </si>
  <si>
    <t>INCOME STATEMENT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</si>
</sst>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________@"/>
    <numFmt numFmtId="168" formatCode="#,##0_);[Red]\(#,##0\);&quot; &quot;"/>
    <numFmt numFmtId="169" formatCode="&quot;           &quot;@"/>
    <numFmt numFmtId="170" formatCode="&quot;               &quot;@"/>
    <numFmt numFmtId="171" formatCode="&quot;             &quot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Verdana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  <font>
      <sz val="10"/>
      <name val="Calibri"/>
      <family val="2"/>
      <scheme val="minor"/>
    </font>
    <font>
      <b/>
      <i/>
      <sz val="9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37" fontId="1" fillId="0" borderId="1" xfId="0" applyNumberFormat="1" applyFont="1" applyFill="1" applyBorder="1"/>
    <xf numFmtId="42" fontId="3" fillId="0" borderId="2" xfId="0" applyNumberFormat="1" applyFont="1" applyFill="1" applyBorder="1"/>
    <xf numFmtId="0" fontId="4" fillId="0" borderId="3" xfId="0" quotePrefix="1" applyNumberFormat="1" applyFont="1" applyFill="1" applyBorder="1" applyAlignment="1">
      <alignment horizontal="left" vertical="center"/>
    </xf>
    <xf numFmtId="37" fontId="3" fillId="0" borderId="4" xfId="0" applyNumberFormat="1" applyFont="1" applyFill="1" applyBorder="1"/>
    <xf numFmtId="42" fontId="3" fillId="0" borderId="0" xfId="0" applyNumberFormat="1" applyFont="1" applyFill="1" applyBorder="1"/>
    <xf numFmtId="164" fontId="4" fillId="0" borderId="5" xfId="0" quotePrefix="1" applyNumberFormat="1" applyFont="1" applyFill="1" applyBorder="1" applyAlignment="1">
      <alignment horizontal="left" vertical="center"/>
    </xf>
    <xf numFmtId="165" fontId="5" fillId="0" borderId="4" xfId="0" applyNumberFormat="1" applyFont="1" applyBorder="1"/>
    <xf numFmtId="165" fontId="5" fillId="0" borderId="0" xfId="0" applyNumberFormat="1" applyFont="1" applyBorder="1"/>
    <xf numFmtId="164" fontId="6" fillId="0" borderId="5" xfId="0" applyNumberFormat="1" applyFont="1" applyBorder="1"/>
    <xf numFmtId="37" fontId="3" fillId="0" borderId="4" xfId="0" applyNumberFormat="1" applyFont="1" applyBorder="1"/>
    <xf numFmtId="37" fontId="3" fillId="0" borderId="0" xfId="0" applyNumberFormat="1" applyFont="1" applyBorder="1"/>
    <xf numFmtId="164" fontId="3" fillId="0" borderId="5" xfId="0" applyNumberFormat="1" applyFont="1" applyBorder="1"/>
    <xf numFmtId="165" fontId="3" fillId="0" borderId="4" xfId="0" applyNumberFormat="1" applyFont="1" applyFill="1" applyBorder="1"/>
    <xf numFmtId="165" fontId="3" fillId="0" borderId="0" xfId="0" applyNumberFormat="1" applyFont="1" applyFill="1" applyBorder="1"/>
    <xf numFmtId="164" fontId="3" fillId="0" borderId="5" xfId="0" quotePrefix="1" applyNumberFormat="1" applyFont="1" applyBorder="1" applyAlignment="1">
      <alignment horizontal="left"/>
    </xf>
    <xf numFmtId="166" fontId="3" fillId="0" borderId="1" xfId="0" applyNumberFormat="1" applyFont="1" applyBorder="1"/>
    <xf numFmtId="166" fontId="3" fillId="0" borderId="2" xfId="0" applyNumberFormat="1" applyFont="1" applyBorder="1"/>
    <xf numFmtId="166" fontId="3" fillId="0" borderId="6" xfId="0" applyNumberFormat="1" applyFont="1" applyBorder="1"/>
    <xf numFmtId="166" fontId="3" fillId="0" borderId="4" xfId="0" applyNumberFormat="1" applyFont="1" applyBorder="1"/>
    <xf numFmtId="166" fontId="3" fillId="0" borderId="0" xfId="0" applyNumberFormat="1" applyFont="1"/>
    <xf numFmtId="166" fontId="3" fillId="0" borderId="4" xfId="0" applyNumberFormat="1" applyFont="1" applyFill="1" applyBorder="1"/>
    <xf numFmtId="164" fontId="3" fillId="0" borderId="5" xfId="0" applyNumberFormat="1" applyFont="1" applyFill="1" applyBorder="1"/>
    <xf numFmtId="165" fontId="3" fillId="0" borderId="0" xfId="0" applyNumberFormat="1" applyFont="1" applyFill="1"/>
    <xf numFmtId="166" fontId="3" fillId="0" borderId="1" xfId="0" applyNumberFormat="1" applyFont="1" applyFill="1" applyBorder="1"/>
    <xf numFmtId="166" fontId="3" fillId="0" borderId="2" xfId="0" applyNumberFormat="1" applyFont="1" applyFill="1" applyBorder="1"/>
    <xf numFmtId="166" fontId="3" fillId="0" borderId="6" xfId="0" applyNumberFormat="1" applyFont="1" applyFill="1" applyBorder="1"/>
    <xf numFmtId="166" fontId="3" fillId="0" borderId="0" xfId="0" applyNumberFormat="1" applyFont="1" applyFill="1"/>
    <xf numFmtId="37" fontId="3" fillId="0" borderId="0" xfId="0" applyNumberFormat="1" applyFont="1" applyFill="1" applyBorder="1"/>
    <xf numFmtId="164" fontId="3" fillId="0" borderId="5" xfId="0" quotePrefix="1" applyNumberFormat="1" applyFont="1" applyFill="1" applyBorder="1" applyAlignment="1">
      <alignment horizontal="left"/>
    </xf>
    <xf numFmtId="37" fontId="3" fillId="0" borderId="1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/>
    <xf numFmtId="0" fontId="7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0" xfId="0" applyFill="1"/>
    <xf numFmtId="37" fontId="0" fillId="0" borderId="1" xfId="0" applyNumberFormat="1" applyFill="1" applyBorder="1"/>
    <xf numFmtId="37" fontId="0" fillId="0" borderId="2" xfId="0" applyNumberFormat="1" applyFill="1" applyBorder="1"/>
    <xf numFmtId="164" fontId="0" fillId="0" borderId="3" xfId="0" applyNumberFormat="1" applyBorder="1"/>
    <xf numFmtId="165" fontId="5" fillId="0" borderId="4" xfId="0" applyNumberFormat="1" applyFont="1" applyFill="1" applyBorder="1"/>
    <xf numFmtId="165" fontId="5" fillId="0" borderId="0" xfId="0" applyNumberFormat="1" applyFont="1" applyFill="1" applyBorder="1"/>
    <xf numFmtId="164" fontId="4" fillId="0" borderId="5" xfId="0" applyNumberFormat="1" applyFont="1" applyBorder="1" applyAlignment="1">
      <alignment vertical="top"/>
    </xf>
    <xf numFmtId="164" fontId="3" fillId="0" borderId="11" xfId="0" applyNumberFormat="1" applyFont="1" applyBorder="1"/>
    <xf numFmtId="166" fontId="3" fillId="0" borderId="0" xfId="0" applyNumberFormat="1" applyFont="1" applyFill="1" applyBorder="1"/>
    <xf numFmtId="166" fontId="3" fillId="0" borderId="11" xfId="0" applyNumberFormat="1" applyFont="1" applyFill="1" applyBorder="1"/>
    <xf numFmtId="165" fontId="4" fillId="0" borderId="4" xfId="0" applyNumberFormat="1" applyFont="1" applyFill="1" applyBorder="1"/>
    <xf numFmtId="37" fontId="3" fillId="0" borderId="2" xfId="0" applyNumberFormat="1" applyFont="1" applyFill="1" applyBorder="1"/>
    <xf numFmtId="37" fontId="3" fillId="0" borderId="12" xfId="0" applyNumberFormat="1" applyFont="1" applyFill="1" applyBorder="1"/>
    <xf numFmtId="37" fontId="3" fillId="0" borderId="13" xfId="0" applyNumberFormat="1" applyFont="1" applyFill="1" applyBorder="1"/>
    <xf numFmtId="164" fontId="6" fillId="0" borderId="14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0" fontId="3" fillId="0" borderId="0" xfId="0" applyFont="1" applyFill="1"/>
    <xf numFmtId="43" fontId="3" fillId="0" borderId="0" xfId="0" applyNumberFormat="1" applyFont="1" applyFill="1"/>
    <xf numFmtId="0" fontId="8" fillId="0" borderId="0" xfId="0" applyFont="1" applyFill="1"/>
    <xf numFmtId="43" fontId="9" fillId="0" borderId="0" xfId="0" applyNumberFormat="1" applyFont="1"/>
    <xf numFmtId="10" fontId="3" fillId="0" borderId="1" xfId="0" applyNumberFormat="1" applyFont="1" applyFill="1" applyBorder="1"/>
    <xf numFmtId="10" fontId="3" fillId="0" borderId="6" xfId="0" applyNumberFormat="1" applyFont="1" applyFill="1" applyBorder="1"/>
    <xf numFmtId="166" fontId="3" fillId="0" borderId="2" xfId="0" quotePrefix="1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10" fontId="3" fillId="0" borderId="4" xfId="0" applyNumberFormat="1" applyFont="1" applyFill="1" applyBorder="1"/>
    <xf numFmtId="10" fontId="3" fillId="0" borderId="11" xfId="0" applyNumberFormat="1" applyFont="1" applyFill="1" applyBorder="1"/>
    <xf numFmtId="166" fontId="3" fillId="0" borderId="0" xfId="0" quotePrefix="1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10" fontId="3" fillId="0" borderId="12" xfId="0" applyNumberFormat="1" applyFont="1" applyFill="1" applyBorder="1"/>
    <xf numFmtId="10" fontId="3" fillId="0" borderId="15" xfId="0" applyNumberFormat="1" applyFont="1" applyFill="1" applyBorder="1"/>
    <xf numFmtId="10" fontId="3" fillId="0" borderId="7" xfId="0" applyNumberFormat="1" applyFont="1" applyFill="1" applyBorder="1" applyAlignment="1">
      <alignment horizontal="center"/>
    </xf>
    <xf numFmtId="10" fontId="3" fillId="0" borderId="13" xfId="0" applyNumberFormat="1" applyFont="1" applyFill="1" applyBorder="1" applyAlignment="1">
      <alignment horizontal="center"/>
    </xf>
    <xf numFmtId="166" fontId="3" fillId="0" borderId="13" xfId="0" applyNumberFormat="1" applyFont="1" applyFill="1" applyBorder="1"/>
    <xf numFmtId="0" fontId="3" fillId="0" borderId="14" xfId="0" applyFont="1" applyFill="1" applyBorder="1" applyAlignment="1">
      <alignment horizontal="center"/>
    </xf>
    <xf numFmtId="42" fontId="5" fillId="0" borderId="3" xfId="0" applyNumberFormat="1" applyFont="1" applyFill="1" applyBorder="1"/>
    <xf numFmtId="10" fontId="5" fillId="0" borderId="3" xfId="0" applyNumberFormat="1" applyFont="1" applyFill="1" applyBorder="1"/>
    <xf numFmtId="165" fontId="5" fillId="0" borderId="3" xfId="0" applyNumberFormat="1" applyFont="1" applyFill="1" applyBorder="1"/>
    <xf numFmtId="0" fontId="3" fillId="0" borderId="1" xfId="0" applyFont="1" applyFill="1" applyBorder="1"/>
    <xf numFmtId="0" fontId="3" fillId="0" borderId="6" xfId="0" applyFont="1" applyFill="1" applyBorder="1"/>
    <xf numFmtId="41" fontId="3" fillId="0" borderId="4" xfId="0" applyNumberFormat="1" applyFont="1" applyFill="1" applyBorder="1"/>
    <xf numFmtId="10" fontId="3" fillId="0" borderId="5" xfId="0" applyNumberFormat="1" applyFont="1" applyFill="1" applyBorder="1"/>
    <xf numFmtId="166" fontId="3" fillId="0" borderId="5" xfId="0" applyNumberFormat="1" applyFont="1" applyFill="1" applyBorder="1"/>
    <xf numFmtId="41" fontId="3" fillId="0" borderId="5" xfId="0" applyNumberFormat="1" applyFont="1" applyFill="1" applyBorder="1"/>
    <xf numFmtId="0" fontId="3" fillId="0" borderId="4" xfId="0" applyFont="1" applyFill="1" applyBorder="1"/>
    <xf numFmtId="0" fontId="3" fillId="0" borderId="11" xfId="0" applyFont="1" applyFill="1" applyBorder="1"/>
    <xf numFmtId="41" fontId="3" fillId="0" borderId="3" xfId="0" applyNumberFormat="1" applyFont="1" applyFill="1" applyBorder="1"/>
    <xf numFmtId="10" fontId="3" fillId="0" borderId="3" xfId="0" applyNumberFormat="1" applyFont="1" applyFill="1" applyBorder="1"/>
    <xf numFmtId="0" fontId="3" fillId="0" borderId="3" xfId="0" applyNumberFormat="1" applyFont="1" applyFill="1" applyBorder="1" applyAlignment="1">
      <alignment horizontal="center"/>
    </xf>
    <xf numFmtId="10" fontId="3" fillId="0" borderId="0" xfId="0" applyNumberFormat="1" applyFont="1" applyFill="1"/>
    <xf numFmtId="10" fontId="3" fillId="0" borderId="3" xfId="0" applyNumberFormat="1" applyFont="1" applyFill="1" applyBorder="1" applyAlignment="1">
      <alignment horizontal="right" wrapText="1"/>
    </xf>
    <xf numFmtId="167" fontId="3" fillId="0" borderId="0" xfId="0" applyNumberFormat="1" applyFont="1"/>
    <xf numFmtId="10" fontId="3" fillId="0" borderId="5" xfId="0" applyNumberFormat="1" applyFont="1" applyFill="1" applyBorder="1" applyAlignment="1">
      <alignment horizontal="right" wrapText="1"/>
    </xf>
    <xf numFmtId="0" fontId="3" fillId="0" borderId="5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1" xfId="0" quotePrefix="1" applyFont="1" applyFill="1" applyBorder="1" applyAlignment="1">
      <alignment horizontal="left"/>
    </xf>
    <xf numFmtId="41" fontId="3" fillId="0" borderId="1" xfId="0" applyNumberFormat="1" applyFont="1" applyFill="1" applyBorder="1"/>
    <xf numFmtId="0" fontId="3" fillId="0" borderId="5" xfId="0" applyFont="1" applyFill="1" applyBorder="1"/>
    <xf numFmtId="41" fontId="3" fillId="0" borderId="12" xfId="0" applyNumberFormat="1" applyFont="1" applyFill="1" applyBorder="1"/>
    <xf numFmtId="167" fontId="3" fillId="0" borderId="0" xfId="0" applyNumberFormat="1" applyFont="1" applyFill="1"/>
    <xf numFmtId="165" fontId="3" fillId="0" borderId="5" xfId="0" applyNumberFormat="1" applyFont="1" applyFill="1" applyBorder="1"/>
    <xf numFmtId="167" fontId="3" fillId="0" borderId="0" xfId="0" applyNumberFormat="1" applyFont="1" applyFill="1" applyAlignment="1">
      <alignment horizontal="left"/>
    </xf>
    <xf numFmtId="42" fontId="3" fillId="0" borderId="4" xfId="0" applyNumberFormat="1" applyFont="1" applyFill="1" applyBorder="1"/>
    <xf numFmtId="42" fontId="3" fillId="0" borderId="5" xfId="0" applyNumberFormat="1" applyFont="1" applyFill="1" applyBorder="1"/>
    <xf numFmtId="10" fontId="3" fillId="0" borderId="14" xfId="0" applyNumberFormat="1" applyFont="1" applyFill="1" applyBorder="1"/>
    <xf numFmtId="166" fontId="3" fillId="0" borderId="14" xfId="0" applyNumberFormat="1" applyFont="1" applyFill="1" applyBorder="1" applyAlignment="1">
      <alignment horizontal="center"/>
    </xf>
    <xf numFmtId="166" fontId="3" fillId="0" borderId="14" xfId="0" applyNumberFormat="1" applyFont="1" applyFill="1" applyBorder="1"/>
    <xf numFmtId="166" fontId="3" fillId="0" borderId="10" xfId="0" applyNumberFormat="1" applyFont="1" applyFill="1" applyBorder="1" applyAlignment="1">
      <alignment horizontal="center" vertical="center" wrapText="1"/>
    </xf>
    <xf numFmtId="10" fontId="3" fillId="0" borderId="10" xfId="0" quotePrefix="1" applyNumberFormat="1" applyFont="1" applyFill="1" applyBorder="1" applyAlignment="1">
      <alignment horizontal="center" vertical="center" wrapText="1"/>
    </xf>
    <xf numFmtId="166" fontId="3" fillId="0" borderId="10" xfId="0" quotePrefix="1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7" fillId="0" borderId="0" xfId="0" applyFont="1" applyAlignment="1">
      <alignment horizontal="centerContinuous"/>
    </xf>
    <xf numFmtId="0" fontId="4" fillId="0" borderId="0" xfId="0" applyFont="1" applyFill="1" applyAlignment="1">
      <alignment horizontal="centerContinuous"/>
    </xf>
    <xf numFmtId="168" fontId="13" fillId="0" borderId="0" xfId="0" applyNumberFormat="1" applyFont="1" applyFill="1" applyAlignment="1">
      <alignment horizontal="left"/>
    </xf>
    <xf numFmtId="168" fontId="17" fillId="0" borderId="0" xfId="0" applyNumberFormat="1" applyFont="1" applyFill="1" applyAlignment="1">
      <alignment horizontal="left"/>
    </xf>
    <xf numFmtId="168" fontId="17" fillId="0" borderId="0" xfId="0" applyNumberFormat="1" applyFont="1" applyFill="1" applyAlignment="1">
      <alignment horizontal="right"/>
    </xf>
    <xf numFmtId="41" fontId="13" fillId="0" borderId="2" xfId="0" applyNumberFormat="1" applyFont="1" applyFill="1" applyBorder="1" applyAlignment="1">
      <alignment horizontal="right"/>
    </xf>
    <xf numFmtId="169" fontId="18" fillId="0" borderId="18" xfId="0" quotePrefix="1" applyNumberFormat="1" applyFont="1" applyFill="1" applyBorder="1" applyAlignment="1"/>
    <xf numFmtId="41" fontId="13" fillId="0" borderId="0" xfId="0" applyNumberFormat="1" applyFont="1" applyFill="1" applyAlignment="1">
      <alignment horizontal="right"/>
    </xf>
    <xf numFmtId="168" fontId="19" fillId="0" borderId="0" xfId="0" applyNumberFormat="1" applyFont="1" applyFill="1" applyAlignment="1">
      <alignment horizontal="left"/>
    </xf>
    <xf numFmtId="49" fontId="11" fillId="0" borderId="0" xfId="0" applyNumberFormat="1" applyFont="1" applyFill="1" applyAlignment="1">
      <alignment horizontal="right"/>
    </xf>
    <xf numFmtId="168" fontId="15" fillId="0" borderId="0" xfId="0" applyNumberFormat="1" applyFont="1" applyFill="1" applyAlignment="1">
      <alignment horizontal="left"/>
    </xf>
    <xf numFmtId="41" fontId="14" fillId="0" borderId="13" xfId="0" applyNumberFormat="1" applyFont="1" applyFill="1" applyBorder="1" applyAlignment="1">
      <alignment horizontal="right"/>
    </xf>
    <xf numFmtId="168" fontId="21" fillId="0" borderId="0" xfId="0" applyNumberFormat="1" applyFont="1" applyFill="1" applyBorder="1" applyAlignment="1">
      <alignment horizontal="right"/>
    </xf>
    <xf numFmtId="166" fontId="14" fillId="0" borderId="2" xfId="0" applyNumberFormat="1" applyFont="1" applyFill="1" applyBorder="1" applyAlignment="1">
      <alignment horizontal="center"/>
    </xf>
    <xf numFmtId="43" fontId="14" fillId="0" borderId="2" xfId="0" applyNumberFormat="1" applyFont="1" applyFill="1" applyBorder="1" applyAlignment="1">
      <alignment horizontal="center"/>
    </xf>
    <xf numFmtId="49" fontId="20" fillId="0" borderId="2" xfId="0" applyNumberFormat="1" applyFont="1" applyFill="1" applyBorder="1" applyAlignment="1">
      <alignment horizontal="center"/>
    </xf>
    <xf numFmtId="49" fontId="11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11" fillId="0" borderId="0" xfId="0" applyNumberFormat="1" applyFont="1" applyFill="1" applyAlignment="1">
      <alignment horizontal="right"/>
    </xf>
    <xf numFmtId="49" fontId="12" fillId="0" borderId="0" xfId="0" applyNumberFormat="1" applyFont="1" applyFill="1" applyAlignment="1">
      <alignment horizontal="left" wrapText="1"/>
    </xf>
    <xf numFmtId="49" fontId="12" fillId="0" borderId="0" xfId="0" applyNumberFormat="1" applyFont="1" applyFill="1" applyAlignment="1">
      <alignment horizontal="right" wrapText="1"/>
    </xf>
    <xf numFmtId="168" fontId="11" fillId="0" borderId="0" xfId="0" applyNumberFormat="1" applyFont="1" applyFill="1" applyAlignment="1">
      <alignment horizontal="right"/>
    </xf>
    <xf numFmtId="168" fontId="22" fillId="0" borderId="0" xfId="0" applyNumberFormat="1" applyFont="1" applyFill="1" applyAlignment="1">
      <alignment horizontal="left"/>
    </xf>
    <xf numFmtId="168" fontId="13" fillId="0" borderId="0" xfId="0" applyNumberFormat="1" applyFont="1" applyFill="1" applyAlignment="1">
      <alignment horizontal="right"/>
    </xf>
    <xf numFmtId="0" fontId="13" fillId="0" borderId="0" xfId="0" applyFont="1" applyFill="1"/>
    <xf numFmtId="42" fontId="13" fillId="0" borderId="0" xfId="0" applyNumberFormat="1" applyFont="1" applyFill="1"/>
    <xf numFmtId="41" fontId="13" fillId="0" borderId="0" xfId="0" applyNumberFormat="1" applyFont="1" applyFill="1"/>
    <xf numFmtId="42" fontId="13" fillId="0" borderId="0" xfId="0" applyNumberFormat="1" applyFont="1" applyFill="1" applyAlignment="1">
      <alignment horizontal="right"/>
    </xf>
    <xf numFmtId="171" fontId="18" fillId="0" borderId="19" xfId="0" quotePrefix="1" applyNumberFormat="1" applyFont="1" applyFill="1" applyBorder="1" applyAlignment="1"/>
    <xf numFmtId="0" fontId="7" fillId="0" borderId="16" xfId="0" quotePrefix="1" applyFont="1" applyFill="1" applyBorder="1" applyAlignment="1">
      <alignment horizontal="left" vertical="center" indent="6"/>
    </xf>
    <xf numFmtId="168" fontId="12" fillId="0" borderId="0" xfId="0" applyNumberFormat="1" applyFont="1" applyFill="1" applyAlignment="1">
      <alignment horizontal="right"/>
    </xf>
    <xf numFmtId="41" fontId="15" fillId="0" borderId="8" xfId="0" applyNumberFormat="1" applyFont="1" applyFill="1" applyBorder="1" applyAlignment="1">
      <alignment horizontal="right"/>
    </xf>
    <xf numFmtId="170" fontId="18" fillId="0" borderId="19" xfId="0" quotePrefix="1" applyNumberFormat="1" applyFont="1" applyFill="1" applyBorder="1" applyAlignment="1"/>
    <xf numFmtId="168" fontId="0" fillId="0" borderId="0" xfId="0" applyNumberFormat="1" applyFill="1"/>
    <xf numFmtId="41" fontId="15" fillId="0" borderId="13" xfId="0" applyNumberFormat="1" applyFont="1" applyFill="1" applyBorder="1" applyAlignment="1">
      <alignment horizontal="right"/>
    </xf>
    <xf numFmtId="41" fontId="15" fillId="0" borderId="17" xfId="0" applyNumberFormat="1" applyFont="1" applyFill="1" applyBorder="1" applyAlignment="1">
      <alignment horizontal="right"/>
    </xf>
    <xf numFmtId="168" fontId="13" fillId="0" borderId="2" xfId="0" applyNumberFormat="1" applyFont="1" applyFill="1" applyBorder="1" applyAlignment="1">
      <alignment horizontal="left"/>
    </xf>
    <xf numFmtId="41" fontId="13" fillId="0" borderId="13" xfId="0" applyNumberFormat="1" applyFont="1" applyFill="1" applyBorder="1" applyAlignment="1">
      <alignment horizontal="right"/>
    </xf>
    <xf numFmtId="41" fontId="13" fillId="0" borderId="20" xfId="0" applyNumberFormat="1" applyFont="1" applyFill="1" applyBorder="1" applyAlignment="1">
      <alignment horizontal="right"/>
    </xf>
    <xf numFmtId="41" fontId="20" fillId="0" borderId="0" xfId="0" applyNumberFormat="1" applyFont="1" applyFill="1" applyAlignment="1">
      <alignment horizontal="right"/>
    </xf>
    <xf numFmtId="0" fontId="16" fillId="0" borderId="16" xfId="0" quotePrefix="1" applyFont="1" applyFill="1" applyBorder="1" applyAlignment="1">
      <alignment horizontal="left" vertical="center" indent="6"/>
    </xf>
    <xf numFmtId="42" fontId="15" fillId="0" borderId="17" xfId="0" applyNumberFormat="1" applyFont="1" applyFill="1" applyBorder="1" applyAlignment="1">
      <alignment horizontal="right"/>
    </xf>
    <xf numFmtId="0" fontId="14" fillId="0" borderId="16" xfId="0" quotePrefix="1" applyFont="1" applyFill="1" applyBorder="1" applyAlignment="1">
      <alignment horizontal="left" vertical="center" indent="6"/>
    </xf>
    <xf numFmtId="42" fontId="2" fillId="0" borderId="0" xfId="0" applyNumberFormat="1" applyFont="1" applyFill="1"/>
    <xf numFmtId="0" fontId="23" fillId="0" borderId="0" xfId="0" applyFont="1"/>
    <xf numFmtId="0" fontId="24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workbookViewId="0">
      <pane xSplit="1" ySplit="7" topLeftCell="B26" activePane="bottomRight" state="frozen"/>
      <selection activeCell="F36" sqref="F36"/>
      <selection pane="topRight" activeCell="F36" sqref="F36"/>
      <selection pane="bottomLeft" activeCell="F36" sqref="F36"/>
      <selection pane="bottomRight" activeCell="B4" sqref="B4"/>
    </sheetView>
  </sheetViews>
  <sheetFormatPr defaultColWidth="9.140625" defaultRowHeight="15" x14ac:dyDescent="0.25"/>
  <cols>
    <col min="1" max="1" width="55.5703125" customWidth="1"/>
    <col min="2" max="2" width="15" customWidth="1"/>
    <col min="3" max="4" width="15" bestFit="1" customWidth="1"/>
  </cols>
  <sheetData>
    <row r="1" spans="1:4" x14ac:dyDescent="0.25">
      <c r="A1" s="37" t="s">
        <v>38</v>
      </c>
      <c r="B1" s="36"/>
      <c r="C1" s="36"/>
      <c r="D1" s="36"/>
    </row>
    <row r="2" spans="1:4" x14ac:dyDescent="0.25">
      <c r="A2" s="37" t="s">
        <v>37</v>
      </c>
      <c r="B2" s="36"/>
      <c r="C2" s="36"/>
      <c r="D2" s="36"/>
    </row>
    <row r="3" spans="1:4" x14ac:dyDescent="0.25">
      <c r="A3" s="37" t="s">
        <v>36</v>
      </c>
      <c r="B3" s="37"/>
      <c r="C3" s="37"/>
      <c r="D3" s="37"/>
    </row>
    <row r="4" spans="1:4" x14ac:dyDescent="0.25">
      <c r="A4" s="155"/>
      <c r="B4" s="156"/>
      <c r="C4" s="156"/>
      <c r="D4" s="156"/>
    </row>
    <row r="5" spans="1:4" x14ac:dyDescent="0.25">
      <c r="A5" s="35"/>
      <c r="B5" s="35"/>
      <c r="C5" s="35"/>
      <c r="D5" s="35"/>
    </row>
    <row r="6" spans="1:4" x14ac:dyDescent="0.25">
      <c r="A6" s="35" t="s">
        <v>35</v>
      </c>
      <c r="B6" s="35"/>
      <c r="C6" s="35"/>
      <c r="D6" s="35"/>
    </row>
    <row r="7" spans="1:4" x14ac:dyDescent="0.25">
      <c r="A7" s="34"/>
      <c r="B7" s="33" t="s">
        <v>34</v>
      </c>
      <c r="C7" s="32" t="s">
        <v>33</v>
      </c>
      <c r="D7" s="31" t="s">
        <v>32</v>
      </c>
    </row>
    <row r="8" spans="1:4" x14ac:dyDescent="0.25">
      <c r="A8" s="29" t="s">
        <v>31</v>
      </c>
      <c r="B8" s="28"/>
      <c r="C8" s="28"/>
      <c r="D8" s="4"/>
    </row>
    <row r="9" spans="1:4" x14ac:dyDescent="0.25">
      <c r="A9" s="22" t="s">
        <v>30</v>
      </c>
      <c r="B9" s="23">
        <f>+'Unallocated Detail'!G18</f>
        <v>205924838.92000002</v>
      </c>
      <c r="C9" s="23">
        <f>+'Unallocated Detail'!H18</f>
        <v>108458808.23</v>
      </c>
      <c r="D9" s="13">
        <f>SUM(B9:C9)</f>
        <v>314383647.15000004</v>
      </c>
    </row>
    <row r="10" spans="1:4" x14ac:dyDescent="0.25">
      <c r="A10" s="22" t="s">
        <v>29</v>
      </c>
      <c r="B10" s="27">
        <f>+'Unallocated Detail'!G21</f>
        <v>31462.17</v>
      </c>
      <c r="C10" s="27">
        <f>+'Unallocated Detail'!H21</f>
        <v>0</v>
      </c>
      <c r="D10" s="4">
        <f>SUM(B10:C10)</f>
        <v>31462.17</v>
      </c>
    </row>
    <row r="11" spans="1:4" x14ac:dyDescent="0.25">
      <c r="A11" s="22" t="s">
        <v>28</v>
      </c>
      <c r="B11" s="27">
        <f>+'Unallocated Detail'!G25</f>
        <v>15731720.199999999</v>
      </c>
      <c r="C11" s="27">
        <f>+'Unallocated Detail'!H25</f>
        <v>0</v>
      </c>
      <c r="D11" s="4">
        <f>SUM(B11:C11)</f>
        <v>15731720.199999999</v>
      </c>
    </row>
    <row r="12" spans="1:4" x14ac:dyDescent="0.25">
      <c r="A12" s="22" t="s">
        <v>27</v>
      </c>
      <c r="B12" s="26">
        <f>+'Unallocated Detail'!G40</f>
        <v>-4016586.3700000006</v>
      </c>
      <c r="C12" s="25">
        <f>+'Unallocated Detail'!H40</f>
        <v>-3448029.63</v>
      </c>
      <c r="D12" s="30">
        <f>SUM(B12:C12)</f>
        <v>-7464616</v>
      </c>
    </row>
    <row r="13" spans="1:4" x14ac:dyDescent="0.25">
      <c r="A13" s="22" t="s">
        <v>26</v>
      </c>
      <c r="B13" s="14">
        <f>SUM(B9:B12)</f>
        <v>217671434.91999999</v>
      </c>
      <c r="C13" s="14">
        <f>SUM(C9:C12)</f>
        <v>105010778.60000001</v>
      </c>
      <c r="D13" s="13">
        <f>SUM(D9:D12)</f>
        <v>322682213.52000004</v>
      </c>
    </row>
    <row r="14" spans="1:4" x14ac:dyDescent="0.25">
      <c r="A14" s="29" t="s">
        <v>25</v>
      </c>
      <c r="B14" s="28"/>
      <c r="C14" s="28"/>
      <c r="D14" s="4"/>
    </row>
    <row r="15" spans="1:4" x14ac:dyDescent="0.25">
      <c r="A15" s="29" t="s">
        <v>24</v>
      </c>
      <c r="B15" s="28"/>
      <c r="C15" s="28"/>
      <c r="D15" s="4"/>
    </row>
    <row r="16" spans="1:4" x14ac:dyDescent="0.25">
      <c r="A16" s="29" t="s">
        <v>23</v>
      </c>
      <c r="B16" s="28"/>
      <c r="C16" s="28"/>
      <c r="D16" s="4"/>
    </row>
    <row r="17" spans="1:4" x14ac:dyDescent="0.25">
      <c r="A17" s="29" t="s">
        <v>22</v>
      </c>
      <c r="B17" s="28"/>
      <c r="C17" s="28"/>
      <c r="D17" s="4"/>
    </row>
    <row r="18" spans="1:4" x14ac:dyDescent="0.25">
      <c r="A18" s="22" t="s">
        <v>21</v>
      </c>
      <c r="B18" s="23">
        <f>+'Unallocated Detail'!G47</f>
        <v>20642678.890000001</v>
      </c>
      <c r="C18" s="23">
        <f>+'Unallocated Detail'!H47</f>
        <v>0</v>
      </c>
      <c r="D18" s="13">
        <f>B18+C18</f>
        <v>20642678.890000001</v>
      </c>
    </row>
    <row r="19" spans="1:4" x14ac:dyDescent="0.25">
      <c r="A19" s="22" t="s">
        <v>20</v>
      </c>
      <c r="B19" s="27">
        <f>+'Unallocated Detail'!G56</f>
        <v>70576859.439999998</v>
      </c>
      <c r="C19" s="27">
        <f>+'Unallocated Detail'!H56</f>
        <v>43375900.18</v>
      </c>
      <c r="D19" s="21">
        <f>B19+C19</f>
        <v>113952759.62</v>
      </c>
    </row>
    <row r="20" spans="1:4" x14ac:dyDescent="0.25">
      <c r="A20" s="22" t="s">
        <v>19</v>
      </c>
      <c r="B20" s="27">
        <f>+'Unallocated Detail'!G59</f>
        <v>10797860.5</v>
      </c>
      <c r="C20" s="27">
        <f>+'Unallocated Detail'!H59</f>
        <v>0</v>
      </c>
      <c r="D20" s="21">
        <f>B20+C20</f>
        <v>10797860.5</v>
      </c>
    </row>
    <row r="21" spans="1:4" x14ac:dyDescent="0.25">
      <c r="A21" s="22" t="s">
        <v>18</v>
      </c>
      <c r="B21" s="26">
        <f>+'Unallocated Detail'!G62</f>
        <v>-6604715.3300000001</v>
      </c>
      <c r="C21" s="25">
        <f>+'Unallocated Detail'!H62</f>
        <v>0</v>
      </c>
      <c r="D21" s="24">
        <f>B21+C21</f>
        <v>-6604715.3300000001</v>
      </c>
    </row>
    <row r="22" spans="1:4" x14ac:dyDescent="0.25">
      <c r="A22" s="22" t="s">
        <v>17</v>
      </c>
      <c r="B22" s="14">
        <f>SUM(B18:B21)</f>
        <v>95412683.5</v>
      </c>
      <c r="C22" s="14">
        <f>SUM(C18:C21)</f>
        <v>43375900.18</v>
      </c>
      <c r="D22" s="13">
        <f>SUM(D18:D21)</f>
        <v>138788583.67999998</v>
      </c>
    </row>
    <row r="23" spans="1:4" x14ac:dyDescent="0.25">
      <c r="A23" s="15" t="s">
        <v>16</v>
      </c>
      <c r="B23" s="11"/>
      <c r="C23" s="11"/>
      <c r="D23" s="10"/>
    </row>
    <row r="24" spans="1:4" x14ac:dyDescent="0.25">
      <c r="A24" s="22" t="s">
        <v>15</v>
      </c>
      <c r="B24" s="23">
        <f>+'Unallocated Detail'!G146</f>
        <v>10371612.52</v>
      </c>
      <c r="C24" s="23">
        <f>+'Unallocated Detail'!H146</f>
        <v>578865.57999999984</v>
      </c>
      <c r="D24" s="13">
        <f t="shared" ref="D24:D37" si="0">B24+C24</f>
        <v>10950478.1</v>
      </c>
    </row>
    <row r="25" spans="1:4" x14ac:dyDescent="0.25">
      <c r="A25" s="22" t="s">
        <v>14</v>
      </c>
      <c r="B25" s="20">
        <f>+'Unallocated Detail'!G176</f>
        <v>1897726.3099999998</v>
      </c>
      <c r="C25" s="20">
        <f>+'Unallocated Detail'!H176</f>
        <v>0</v>
      </c>
      <c r="D25" s="21">
        <f t="shared" si="0"/>
        <v>1897726.3099999998</v>
      </c>
    </row>
    <row r="26" spans="1:4" x14ac:dyDescent="0.25">
      <c r="A26" s="22" t="s">
        <v>13</v>
      </c>
      <c r="B26" s="20">
        <f>+'Unallocated Detail'!G214</f>
        <v>9149791.4200000018</v>
      </c>
      <c r="C26" s="20">
        <f>+'Unallocated Detail'!H214</f>
        <v>4928474.67</v>
      </c>
      <c r="D26" s="21">
        <f t="shared" si="0"/>
        <v>14078266.090000002</v>
      </c>
    </row>
    <row r="27" spans="1:4" x14ac:dyDescent="0.25">
      <c r="A27" s="22" t="s">
        <v>12</v>
      </c>
      <c r="B27" s="20">
        <f>+'Unallocated Detail'!G221</f>
        <v>6954352.8999999994</v>
      </c>
      <c r="C27" s="20">
        <f>+'Unallocated Detail'!H221</f>
        <v>3574797.76</v>
      </c>
      <c r="D27" s="21">
        <f t="shared" si="0"/>
        <v>10529150.66</v>
      </c>
    </row>
    <row r="28" spans="1:4" x14ac:dyDescent="0.25">
      <c r="A28" s="22" t="s">
        <v>11</v>
      </c>
      <c r="B28" s="20">
        <f>+'Unallocated Detail'!G230</f>
        <v>2495585.6799999997</v>
      </c>
      <c r="C28" s="20">
        <f>+'Unallocated Detail'!H230</f>
        <v>382910.99</v>
      </c>
      <c r="D28" s="21">
        <f t="shared" si="0"/>
        <v>2878496.67</v>
      </c>
    </row>
    <row r="29" spans="1:4" x14ac:dyDescent="0.25">
      <c r="A29" s="22" t="s">
        <v>10</v>
      </c>
      <c r="B29" s="20">
        <f>+'Unallocated Detail'!G233</f>
        <v>6882575.3399999999</v>
      </c>
      <c r="C29" s="20">
        <f>+'Unallocated Detail'!H233</f>
        <v>1795334.23</v>
      </c>
      <c r="D29" s="21">
        <f t="shared" si="0"/>
        <v>8677909.5700000003</v>
      </c>
    </row>
    <row r="30" spans="1:4" x14ac:dyDescent="0.25">
      <c r="A30" s="22" t="s">
        <v>9</v>
      </c>
      <c r="B30" s="20">
        <f>+'Unallocated Detail'!G248</f>
        <v>12236469.380091999</v>
      </c>
      <c r="C30" s="20">
        <f>+'Unallocated Detail'!H248</f>
        <v>6739699.7999079991</v>
      </c>
      <c r="D30" s="21">
        <f t="shared" si="0"/>
        <v>18976169.18</v>
      </c>
    </row>
    <row r="31" spans="1:4" x14ac:dyDescent="0.25">
      <c r="A31" s="22" t="s">
        <v>8</v>
      </c>
      <c r="B31" s="20">
        <f>+'Unallocated Detail'!G255</f>
        <v>31742469.219999999</v>
      </c>
      <c r="C31" s="20">
        <f>+'Unallocated Detail'!H255</f>
        <v>12517259.130000001</v>
      </c>
      <c r="D31" s="21">
        <f t="shared" si="0"/>
        <v>44259728.350000001</v>
      </c>
    </row>
    <row r="32" spans="1:4" x14ac:dyDescent="0.25">
      <c r="A32" s="22" t="s">
        <v>7</v>
      </c>
      <c r="B32" s="20">
        <f>+'Unallocated Detail'!G260</f>
        <v>7074799.4899079995</v>
      </c>
      <c r="C32" s="20">
        <f>+'Unallocated Detail'!H260</f>
        <v>2725708.0000919998</v>
      </c>
      <c r="D32" s="21">
        <f t="shared" si="0"/>
        <v>9800507.4899999984</v>
      </c>
    </row>
    <row r="33" spans="1:4" x14ac:dyDescent="0.25">
      <c r="A33" s="22" t="s">
        <v>6</v>
      </c>
      <c r="B33" s="20">
        <f>+'Unallocated Detail'!G263</f>
        <v>1820536</v>
      </c>
      <c r="C33" s="20">
        <f>+'Unallocated Detail'!H263</f>
        <v>0</v>
      </c>
      <c r="D33" s="21">
        <f t="shared" si="0"/>
        <v>1820536</v>
      </c>
    </row>
    <row r="34" spans="1:4" x14ac:dyDescent="0.25">
      <c r="A34" s="12" t="s">
        <v>5</v>
      </c>
      <c r="B34" s="20">
        <f>+'Unallocated Detail'!G271</f>
        <v>-1727877.9599999997</v>
      </c>
      <c r="C34" s="20">
        <f>+'Unallocated Detail'!H271</f>
        <v>28871.930000000051</v>
      </c>
      <c r="D34" s="19">
        <f t="shared" si="0"/>
        <v>-1699006.0299999998</v>
      </c>
    </row>
    <row r="35" spans="1:4" x14ac:dyDescent="0.25">
      <c r="A35" s="12" t="s">
        <v>4</v>
      </c>
      <c r="B35" s="20">
        <f>+'Unallocated Detail'!G276</f>
        <v>21705505.5</v>
      </c>
      <c r="C35" s="20">
        <f>+'Unallocated Detail'!H276</f>
        <v>11669592.92</v>
      </c>
      <c r="D35" s="19">
        <f t="shared" si="0"/>
        <v>33375098.420000002</v>
      </c>
    </row>
    <row r="36" spans="1:4" x14ac:dyDescent="0.25">
      <c r="A36" s="12" t="s">
        <v>3</v>
      </c>
      <c r="B36" s="20">
        <f>+'Unallocated Detail'!G281</f>
        <v>-15378666.889999999</v>
      </c>
      <c r="C36" s="20">
        <f>+'Unallocated Detail'!H281</f>
        <v>4678074.79</v>
      </c>
      <c r="D36" s="19">
        <f t="shared" si="0"/>
        <v>-10700592.099999998</v>
      </c>
    </row>
    <row r="37" spans="1:4" x14ac:dyDescent="0.25">
      <c r="A37" s="12" t="s">
        <v>2</v>
      </c>
      <c r="B37" s="18">
        <f>+'Unallocated Detail'!G286</f>
        <v>13622793.300000001</v>
      </c>
      <c r="C37" s="17">
        <f>+'Unallocated Detail'!H286</f>
        <v>-1660667.9499999993</v>
      </c>
      <c r="D37" s="16">
        <f t="shared" si="0"/>
        <v>11962125.350000001</v>
      </c>
    </row>
    <row r="38" spans="1:4" x14ac:dyDescent="0.25">
      <c r="A38" s="15" t="s">
        <v>1</v>
      </c>
      <c r="B38" s="14">
        <f>SUM(B22:B37)</f>
        <v>204260355.71000004</v>
      </c>
      <c r="C38" s="14">
        <f>SUM(C22:C37)</f>
        <v>91334822.030000001</v>
      </c>
      <c r="D38" s="13">
        <f>SUM(D22:D37)</f>
        <v>295595177.73999995</v>
      </c>
    </row>
    <row r="39" spans="1:4" x14ac:dyDescent="0.25">
      <c r="A39" s="12"/>
      <c r="B39" s="11"/>
      <c r="C39" s="11"/>
      <c r="D39" s="10"/>
    </row>
    <row r="40" spans="1:4" ht="16.5" x14ac:dyDescent="0.35">
      <c r="A40" s="9" t="s">
        <v>0</v>
      </c>
      <c r="B40" s="8">
        <f>B13-B38</f>
        <v>13411079.209999949</v>
      </c>
      <c r="C40" s="8">
        <f>C13-C38</f>
        <v>13675956.570000008</v>
      </c>
      <c r="D40" s="7">
        <f>D13-D38</f>
        <v>27087035.780000091</v>
      </c>
    </row>
    <row r="41" spans="1:4" x14ac:dyDescent="0.25">
      <c r="A41" s="6"/>
      <c r="B41" s="5"/>
      <c r="C41" s="5"/>
      <c r="D41" s="4"/>
    </row>
    <row r="42" spans="1:4" x14ac:dyDescent="0.25">
      <c r="A42" s="3"/>
      <c r="B42" s="2"/>
      <c r="C42" s="2"/>
      <c r="D42" s="1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workbookViewId="0">
      <pane xSplit="1" ySplit="5" topLeftCell="B27" activePane="bottomRight" state="frozen"/>
      <selection activeCell="F36" sqref="F36"/>
      <selection pane="topRight" activeCell="F36" sqref="F36"/>
      <selection pane="bottomLeft" activeCell="F36" sqref="F36"/>
      <selection pane="bottomRight" activeCell="H37" sqref="H37"/>
    </sheetView>
  </sheetViews>
  <sheetFormatPr defaultColWidth="9.140625" defaultRowHeight="15" x14ac:dyDescent="0.25"/>
  <cols>
    <col min="1" max="1" width="40" bestFit="1" customWidth="1"/>
    <col min="2" max="2" width="17.5703125" style="38" customWidth="1"/>
    <col min="3" max="3" width="15.28515625" style="38" customWidth="1"/>
    <col min="4" max="4" width="15.42578125" style="38" customWidth="1"/>
    <col min="5" max="5" width="14.28515625" style="38" customWidth="1"/>
    <col min="6" max="6" width="15" style="38" bestFit="1" customWidth="1"/>
  </cols>
  <sheetData>
    <row r="1" spans="1:6" ht="18" customHeight="1" x14ac:dyDescent="0.25">
      <c r="A1" s="37" t="s">
        <v>38</v>
      </c>
      <c r="B1" s="55"/>
      <c r="C1" s="55"/>
      <c r="D1" s="55"/>
      <c r="E1" s="55"/>
      <c r="F1" s="55"/>
    </row>
    <row r="2" spans="1:6" ht="18" customHeight="1" x14ac:dyDescent="0.25">
      <c r="A2" s="37" t="s">
        <v>49</v>
      </c>
      <c r="B2" s="55"/>
      <c r="C2" s="55"/>
      <c r="D2" s="55"/>
      <c r="E2" s="55"/>
      <c r="F2" s="55"/>
    </row>
    <row r="3" spans="1:6" ht="18" customHeight="1" x14ac:dyDescent="0.25">
      <c r="A3" s="37" t="str">
        <f>Allocated!A3</f>
        <v>FOR THE MONTH ENDED April 30, 2022</v>
      </c>
      <c r="B3" s="55"/>
      <c r="C3" s="55"/>
      <c r="D3" s="55"/>
      <c r="E3" s="55"/>
      <c r="F3" s="55"/>
    </row>
    <row r="4" spans="1:6" ht="12" customHeight="1" x14ac:dyDescent="0.25"/>
    <row r="5" spans="1:6" ht="18" customHeight="1" x14ac:dyDescent="0.25">
      <c r="A5" s="34"/>
      <c r="B5" s="54" t="s">
        <v>34</v>
      </c>
      <c r="C5" s="54" t="s">
        <v>33</v>
      </c>
      <c r="D5" s="54" t="s">
        <v>48</v>
      </c>
      <c r="E5" s="54" t="s">
        <v>47</v>
      </c>
      <c r="F5" s="53" t="s">
        <v>32</v>
      </c>
    </row>
    <row r="6" spans="1:6" ht="18" customHeight="1" x14ac:dyDescent="0.25">
      <c r="A6" s="52" t="s">
        <v>46</v>
      </c>
      <c r="B6" s="51"/>
      <c r="C6" s="51"/>
      <c r="D6" s="51"/>
      <c r="E6" s="51"/>
      <c r="F6" s="50"/>
    </row>
    <row r="7" spans="1:6" ht="18" customHeight="1" x14ac:dyDescent="0.25">
      <c r="A7" s="15" t="s">
        <v>31</v>
      </c>
      <c r="B7" s="28"/>
      <c r="C7" s="28"/>
      <c r="D7" s="28"/>
      <c r="E7" s="28"/>
      <c r="F7" s="4"/>
    </row>
    <row r="8" spans="1:6" ht="18" customHeight="1" x14ac:dyDescent="0.25">
      <c r="A8" s="12" t="s">
        <v>30</v>
      </c>
      <c r="B8" s="14">
        <f>+'Unallocated Detail'!B18</f>
        <v>205924838.92000002</v>
      </c>
      <c r="C8" s="14">
        <f>+'Unallocated Detail'!C18</f>
        <v>108458808.23</v>
      </c>
      <c r="D8" s="14">
        <f>+'Unallocated Detail'!D18</f>
        <v>0</v>
      </c>
      <c r="E8" s="14">
        <v>0</v>
      </c>
      <c r="F8" s="13">
        <f>SUM(B8:E8)</f>
        <v>314383647.15000004</v>
      </c>
    </row>
    <row r="9" spans="1:6" ht="18" customHeight="1" x14ac:dyDescent="0.25">
      <c r="A9" s="12" t="s">
        <v>29</v>
      </c>
      <c r="B9" s="46">
        <f>+'Unallocated Detail'!B21</f>
        <v>31462.17</v>
      </c>
      <c r="C9" s="46">
        <f>+'Unallocated Detail'!C21</f>
        <v>0</v>
      </c>
      <c r="D9" s="46">
        <f>+'Unallocated Detail'!D21</f>
        <v>0</v>
      </c>
      <c r="E9" s="46">
        <v>0</v>
      </c>
      <c r="F9" s="21">
        <f>SUM(B9:E9)</f>
        <v>31462.17</v>
      </c>
    </row>
    <row r="10" spans="1:6" ht="18" customHeight="1" x14ac:dyDescent="0.25">
      <c r="A10" s="12" t="s">
        <v>28</v>
      </c>
      <c r="B10" s="46">
        <f>+'Unallocated Detail'!B25</f>
        <v>15731720.199999999</v>
      </c>
      <c r="C10" s="46">
        <f>+'Unallocated Detail'!C25</f>
        <v>0</v>
      </c>
      <c r="D10" s="46">
        <f>+'Unallocated Detail'!D25</f>
        <v>0</v>
      </c>
      <c r="E10" s="46">
        <v>0</v>
      </c>
      <c r="F10" s="21">
        <f>SUM(B10:E10)</f>
        <v>15731720.199999999</v>
      </c>
    </row>
    <row r="11" spans="1:6" ht="18" customHeight="1" x14ac:dyDescent="0.25">
      <c r="A11" s="12" t="s">
        <v>27</v>
      </c>
      <c r="B11" s="26">
        <f>+'Unallocated Detail'!B40</f>
        <v>-4016586.3700000006</v>
      </c>
      <c r="C11" s="49">
        <f>+'Unallocated Detail'!C40</f>
        <v>-3448029.63</v>
      </c>
      <c r="D11" s="49">
        <f>+'Unallocated Detail'!D40</f>
        <v>0</v>
      </c>
      <c r="E11" s="25">
        <v>0</v>
      </c>
      <c r="F11" s="24">
        <f>SUM(B11:E11)</f>
        <v>-7464616</v>
      </c>
    </row>
    <row r="12" spans="1:6" ht="18" customHeight="1" x14ac:dyDescent="0.25">
      <c r="A12" s="12" t="s">
        <v>26</v>
      </c>
      <c r="B12" s="14">
        <f>SUM(B8:B11)</f>
        <v>217671434.91999999</v>
      </c>
      <c r="C12" s="14">
        <f>SUM(C8:C11)</f>
        <v>105010778.60000001</v>
      </c>
      <c r="D12" s="14">
        <f>SUM(D8:D11)</f>
        <v>0</v>
      </c>
      <c r="E12" s="14">
        <f>SUM(E8:E11)</f>
        <v>0</v>
      </c>
      <c r="F12" s="13">
        <f>SUM(F8:F11)</f>
        <v>322682213.52000004</v>
      </c>
    </row>
    <row r="13" spans="1:6" ht="18" customHeight="1" x14ac:dyDescent="0.25">
      <c r="A13" s="15" t="s">
        <v>25</v>
      </c>
      <c r="B13" s="28"/>
      <c r="C13" s="28"/>
      <c r="D13" s="28"/>
      <c r="E13" s="28"/>
      <c r="F13" s="4"/>
    </row>
    <row r="14" spans="1:6" ht="18" customHeight="1" x14ac:dyDescent="0.25">
      <c r="A14" s="15" t="s">
        <v>24</v>
      </c>
      <c r="B14" s="28"/>
      <c r="C14" s="28"/>
      <c r="D14" s="28"/>
      <c r="E14" s="28"/>
      <c r="F14" s="4"/>
    </row>
    <row r="15" spans="1:6" ht="18" customHeight="1" x14ac:dyDescent="0.25">
      <c r="A15" s="15" t="s">
        <v>23</v>
      </c>
      <c r="B15" s="28"/>
      <c r="C15" s="28"/>
      <c r="D15" s="28"/>
      <c r="E15" s="28"/>
      <c r="F15" s="4"/>
    </row>
    <row r="16" spans="1:6" ht="18" customHeight="1" x14ac:dyDescent="0.25">
      <c r="A16" s="15" t="s">
        <v>22</v>
      </c>
      <c r="B16" s="28"/>
      <c r="C16" s="28"/>
      <c r="D16" s="28"/>
      <c r="E16" s="28"/>
      <c r="F16" s="4"/>
    </row>
    <row r="17" spans="1:6" ht="18" customHeight="1" x14ac:dyDescent="0.25">
      <c r="A17" s="12" t="s">
        <v>21</v>
      </c>
      <c r="B17" s="14">
        <f>+'Unallocated Detail'!B47</f>
        <v>20642678.890000001</v>
      </c>
      <c r="C17" s="14">
        <f>+'Unallocated Detail'!C47</f>
        <v>0</v>
      </c>
      <c r="D17" s="14">
        <f>+'Unallocated Detail'!D47</f>
        <v>0</v>
      </c>
      <c r="E17" s="14">
        <v>0</v>
      </c>
      <c r="F17" s="13">
        <f>SUM(B17:E17)</f>
        <v>20642678.890000001</v>
      </c>
    </row>
    <row r="18" spans="1:6" ht="18" customHeight="1" x14ac:dyDescent="0.25">
      <c r="A18" s="12" t="s">
        <v>20</v>
      </c>
      <c r="B18" s="46">
        <f>+'Unallocated Detail'!B56</f>
        <v>70576859.439999998</v>
      </c>
      <c r="C18" s="46">
        <f>+'Unallocated Detail'!C56</f>
        <v>43375900.18</v>
      </c>
      <c r="D18" s="46">
        <f>+'Unallocated Detail'!D56</f>
        <v>0</v>
      </c>
      <c r="E18" s="46">
        <v>0</v>
      </c>
      <c r="F18" s="21">
        <f>SUM(B18:E18)</f>
        <v>113952759.62</v>
      </c>
    </row>
    <row r="19" spans="1:6" ht="18" customHeight="1" x14ac:dyDescent="0.25">
      <c r="A19" s="12" t="s">
        <v>19</v>
      </c>
      <c r="B19" s="46">
        <f>+'Unallocated Detail'!B59</f>
        <v>10797860.5</v>
      </c>
      <c r="C19" s="46">
        <f>+'Unallocated Detail'!C59</f>
        <v>0</v>
      </c>
      <c r="D19" s="46">
        <f>+'Unallocated Detail'!D59</f>
        <v>0</v>
      </c>
      <c r="E19" s="46">
        <v>0</v>
      </c>
      <c r="F19" s="21">
        <f>SUM(B19:E19)</f>
        <v>10797860.5</v>
      </c>
    </row>
    <row r="20" spans="1:6" ht="18" customHeight="1" x14ac:dyDescent="0.25">
      <c r="A20" s="12" t="s">
        <v>18</v>
      </c>
      <c r="B20" s="26">
        <f>+'Unallocated Detail'!B62</f>
        <v>-6604715.3300000001</v>
      </c>
      <c r="C20" s="49">
        <f>+'Unallocated Detail'!C62</f>
        <v>0</v>
      </c>
      <c r="D20" s="49">
        <f>+'Unallocated Detail'!D62</f>
        <v>0</v>
      </c>
      <c r="E20" s="25">
        <v>0</v>
      </c>
      <c r="F20" s="24">
        <f>SUM(B20:E20)</f>
        <v>-6604715.3300000001</v>
      </c>
    </row>
    <row r="21" spans="1:6" ht="18" customHeight="1" x14ac:dyDescent="0.25">
      <c r="A21" s="12" t="s">
        <v>17</v>
      </c>
      <c r="B21" s="14">
        <f>SUM(B17:B20)</f>
        <v>95412683.5</v>
      </c>
      <c r="C21" s="14">
        <f>SUM(C17:C20)</f>
        <v>43375900.18</v>
      </c>
      <c r="D21" s="14">
        <f>SUM(D17:D20)</f>
        <v>0</v>
      </c>
      <c r="E21" s="14">
        <f>SUM(E17:E20)</f>
        <v>0</v>
      </c>
      <c r="F21" s="13">
        <f>SUM(F17:F20)</f>
        <v>138788583.67999998</v>
      </c>
    </row>
    <row r="22" spans="1:6" ht="18" customHeight="1" x14ac:dyDescent="0.25">
      <c r="A22" s="15" t="s">
        <v>16</v>
      </c>
      <c r="B22" s="28"/>
      <c r="C22" s="28"/>
      <c r="D22" s="28"/>
      <c r="E22" s="28"/>
      <c r="F22" s="4"/>
    </row>
    <row r="23" spans="1:6" ht="18" customHeight="1" x14ac:dyDescent="0.25">
      <c r="A23" s="12" t="s">
        <v>15</v>
      </c>
      <c r="B23" s="14">
        <f>+'Unallocated Detail'!B146</f>
        <v>10371612.52</v>
      </c>
      <c r="C23" s="14">
        <f>+'Unallocated Detail'!C146</f>
        <v>578865.57999999984</v>
      </c>
      <c r="D23" s="14">
        <f>+'Unallocated Detail'!D146</f>
        <v>0</v>
      </c>
      <c r="E23" s="14">
        <v>0</v>
      </c>
      <c r="F23" s="13">
        <f t="shared" ref="F23:F36" si="0">SUM(B23:E23)</f>
        <v>10950478.1</v>
      </c>
    </row>
    <row r="24" spans="1:6" ht="18" customHeight="1" x14ac:dyDescent="0.25">
      <c r="A24" s="12" t="s">
        <v>14</v>
      </c>
      <c r="B24" s="47">
        <f>+'Unallocated Detail'!B176</f>
        <v>1897726.3099999998</v>
      </c>
      <c r="C24" s="46">
        <f>+'Unallocated Detail'!C176</f>
        <v>0</v>
      </c>
      <c r="D24" s="46">
        <f>+'Unallocated Detail'!D176</f>
        <v>0</v>
      </c>
      <c r="E24" s="46">
        <v>0</v>
      </c>
      <c r="F24" s="21">
        <f t="shared" si="0"/>
        <v>1897726.3099999998</v>
      </c>
    </row>
    <row r="25" spans="1:6" ht="18" customHeight="1" x14ac:dyDescent="0.25">
      <c r="A25" s="12" t="s">
        <v>13</v>
      </c>
      <c r="B25" s="47">
        <f>+'Unallocated Detail'!B214</f>
        <v>9149791.4200000018</v>
      </c>
      <c r="C25" s="28">
        <f>+'Unallocated Detail'!C214</f>
        <v>4928474.67</v>
      </c>
      <c r="D25" s="28">
        <f>+'Unallocated Detail'!D214</f>
        <v>0</v>
      </c>
      <c r="E25" s="46">
        <v>0</v>
      </c>
      <c r="F25" s="21">
        <f t="shared" si="0"/>
        <v>14078266.090000002</v>
      </c>
    </row>
    <row r="26" spans="1:6" ht="18" customHeight="1" x14ac:dyDescent="0.25">
      <c r="A26" s="22" t="s">
        <v>12</v>
      </c>
      <c r="B26" s="47">
        <f>+'Unallocated Detail'!B221</f>
        <v>5616558.71</v>
      </c>
      <c r="C26" s="28">
        <f>+'Unallocated Detail'!C221</f>
        <v>2627010.59</v>
      </c>
      <c r="D26" s="28">
        <f>+'Unallocated Detail'!D221</f>
        <v>2285581.36</v>
      </c>
      <c r="E26" s="46">
        <v>0</v>
      </c>
      <c r="F26" s="21">
        <f t="shared" si="0"/>
        <v>10529150.66</v>
      </c>
    </row>
    <row r="27" spans="1:6" ht="18" customHeight="1" x14ac:dyDescent="0.25">
      <c r="A27" s="12" t="s">
        <v>11</v>
      </c>
      <c r="B27" s="47">
        <f>+'Unallocated Detail'!B230</f>
        <v>2404367.8400000003</v>
      </c>
      <c r="C27" s="28">
        <f>+'Unallocated Detail'!C230</f>
        <v>305134.83</v>
      </c>
      <c r="D27" s="28">
        <f>+'Unallocated Detail'!D230</f>
        <v>168994</v>
      </c>
      <c r="E27" s="46">
        <v>0</v>
      </c>
      <c r="F27" s="21">
        <f t="shared" si="0"/>
        <v>2878496.6700000004</v>
      </c>
    </row>
    <row r="28" spans="1:6" ht="18" customHeight="1" x14ac:dyDescent="0.25">
      <c r="A28" s="12" t="s">
        <v>10</v>
      </c>
      <c r="B28" s="47">
        <f>+'Unallocated Detail'!B233</f>
        <v>6882575.3399999999</v>
      </c>
      <c r="C28" s="28">
        <f>+'Unallocated Detail'!C233</f>
        <v>1795334.23</v>
      </c>
      <c r="D28" s="28">
        <f>+'Unallocated Detail'!D233</f>
        <v>0</v>
      </c>
      <c r="E28" s="46">
        <v>0</v>
      </c>
      <c r="F28" s="21">
        <f t="shared" si="0"/>
        <v>8677909.5700000003</v>
      </c>
    </row>
    <row r="29" spans="1:6" ht="18" customHeight="1" x14ac:dyDescent="0.25">
      <c r="A29" s="22" t="s">
        <v>9</v>
      </c>
      <c r="B29" s="47">
        <f>+'Unallocated Detail'!B248</f>
        <v>3408619.7</v>
      </c>
      <c r="C29" s="28">
        <f>+'Unallocated Detail'!C248</f>
        <v>2062340.3900000001</v>
      </c>
      <c r="D29" s="28">
        <f>+'Unallocated Detail'!D248</f>
        <v>13505209.09</v>
      </c>
      <c r="E29" s="46">
        <v>0</v>
      </c>
      <c r="F29" s="21">
        <f t="shared" si="0"/>
        <v>18976169.18</v>
      </c>
    </row>
    <row r="30" spans="1:6" ht="18" customHeight="1" x14ac:dyDescent="0.25">
      <c r="A30" s="12" t="s">
        <v>8</v>
      </c>
      <c r="B30" s="47">
        <f>+'Unallocated Detail'!B255</f>
        <v>30090580.559999999</v>
      </c>
      <c r="C30" s="28">
        <f>+'Unallocated Detail'!C255</f>
        <v>11665527.510000002</v>
      </c>
      <c r="D30" s="28">
        <f>+'Unallocated Detail'!D255</f>
        <v>2503620.2800000003</v>
      </c>
      <c r="E30" s="46">
        <v>0</v>
      </c>
      <c r="F30" s="21">
        <f t="shared" si="0"/>
        <v>44259728.350000001</v>
      </c>
    </row>
    <row r="31" spans="1:6" ht="18" customHeight="1" x14ac:dyDescent="0.25">
      <c r="A31" s="12" t="s">
        <v>7</v>
      </c>
      <c r="B31" s="47">
        <f>+'Unallocated Detail'!B260</f>
        <v>2677860.65</v>
      </c>
      <c r="C31" s="28">
        <f>+'Unallocated Detail'!C260</f>
        <v>458598.88999999996</v>
      </c>
      <c r="D31" s="28">
        <f>+'Unallocated Detail'!D260</f>
        <v>6664047.9500000002</v>
      </c>
      <c r="E31" s="46">
        <v>0</v>
      </c>
      <c r="F31" s="21">
        <f t="shared" si="0"/>
        <v>9800507.4900000002</v>
      </c>
    </row>
    <row r="32" spans="1:6" ht="18" customHeight="1" x14ac:dyDescent="0.25">
      <c r="A32" s="12" t="s">
        <v>6</v>
      </c>
      <c r="B32" s="47">
        <f>+'Unallocated Detail'!B263</f>
        <v>1820536</v>
      </c>
      <c r="C32" s="46">
        <f>+'Unallocated Detail'!C263</f>
        <v>0</v>
      </c>
      <c r="D32" s="46">
        <f>+'Unallocated Detail'!D263</f>
        <v>0</v>
      </c>
      <c r="E32" s="46">
        <v>0</v>
      </c>
      <c r="F32" s="21">
        <f t="shared" si="0"/>
        <v>1820536</v>
      </c>
    </row>
    <row r="33" spans="1:6" ht="18" customHeight="1" x14ac:dyDescent="0.25">
      <c r="A33" s="22" t="s">
        <v>5</v>
      </c>
      <c r="B33" s="47">
        <f>+'Unallocated Detail'!B271</f>
        <v>-1152565.3499999999</v>
      </c>
      <c r="C33" s="28">
        <f>+'Unallocated Detail'!C271</f>
        <v>325509.32000000007</v>
      </c>
      <c r="D33" s="28">
        <f>+'Unallocated Detail'!D271</f>
        <v>-871950</v>
      </c>
      <c r="E33" s="46">
        <v>0</v>
      </c>
      <c r="F33" s="21">
        <f t="shared" si="0"/>
        <v>-1699006.0299999998</v>
      </c>
    </row>
    <row r="34" spans="1:6" ht="18" customHeight="1" x14ac:dyDescent="0.25">
      <c r="A34" s="12" t="s">
        <v>4</v>
      </c>
      <c r="B34" s="47">
        <f>+'Unallocated Detail'!B276</f>
        <v>21277314.82</v>
      </c>
      <c r="C34" s="28">
        <f>+'Unallocated Detail'!C276</f>
        <v>11436818.67</v>
      </c>
      <c r="D34" s="28">
        <f>+'Unallocated Detail'!D276</f>
        <v>660964.93000000005</v>
      </c>
      <c r="E34" s="46">
        <v>0</v>
      </c>
      <c r="F34" s="21">
        <f t="shared" si="0"/>
        <v>33375098.420000002</v>
      </c>
    </row>
    <row r="35" spans="1:6" ht="18" customHeight="1" x14ac:dyDescent="0.25">
      <c r="A35" s="12" t="s">
        <v>3</v>
      </c>
      <c r="B35" s="47">
        <f>+'Unallocated Detail'!B281</f>
        <v>-15378666.889999999</v>
      </c>
      <c r="C35" s="46">
        <f>+'Unallocated Detail'!C281</f>
        <v>4678074.79</v>
      </c>
      <c r="D35" s="46">
        <f>+'Unallocated Detail'!D281</f>
        <v>0</v>
      </c>
      <c r="E35" s="46">
        <v>0</v>
      </c>
      <c r="F35" s="21">
        <f t="shared" si="0"/>
        <v>-10700592.099999998</v>
      </c>
    </row>
    <row r="36" spans="1:6" ht="18" customHeight="1" x14ac:dyDescent="0.25">
      <c r="A36" s="12" t="s">
        <v>2</v>
      </c>
      <c r="B36" s="26">
        <f>+'Unallocated Detail'!B286</f>
        <v>13622793.300000001</v>
      </c>
      <c r="C36" s="49">
        <f>+'Unallocated Detail'!C286</f>
        <v>-1660667.9499999993</v>
      </c>
      <c r="D36" s="49">
        <f>+'Unallocated Detail'!D286</f>
        <v>0</v>
      </c>
      <c r="E36" s="25">
        <v>0</v>
      </c>
      <c r="F36" s="24">
        <f t="shared" si="0"/>
        <v>11962125.350000001</v>
      </c>
    </row>
    <row r="37" spans="1:6" ht="18" customHeight="1" x14ac:dyDescent="0.25">
      <c r="A37" s="15" t="s">
        <v>1</v>
      </c>
      <c r="B37" s="14">
        <f>SUM(B21:B36)</f>
        <v>188101788.43000004</v>
      </c>
      <c r="C37" s="14">
        <f>SUM(C21:C36)</f>
        <v>82576921.699999988</v>
      </c>
      <c r="D37" s="14">
        <f>SUM(D21:D36)</f>
        <v>24916467.609999999</v>
      </c>
      <c r="E37" s="14">
        <f>SUM(E21:E36)</f>
        <v>0</v>
      </c>
      <c r="F37" s="13">
        <f>SUM(F21:F36)</f>
        <v>295595177.73999995</v>
      </c>
    </row>
    <row r="38" spans="1:6" ht="12" customHeight="1" x14ac:dyDescent="0.25">
      <c r="A38" s="12"/>
      <c r="B38" s="28"/>
      <c r="C38" s="28"/>
      <c r="D38" s="28"/>
      <c r="E38" s="28"/>
      <c r="F38" s="4"/>
    </row>
    <row r="39" spans="1:6" ht="18" customHeight="1" x14ac:dyDescent="0.25">
      <c r="A39" s="9" t="s">
        <v>0</v>
      </c>
      <c r="B39" s="14">
        <f>B12-B37</f>
        <v>29569646.48999995</v>
      </c>
      <c r="C39" s="14">
        <f>C12-C37</f>
        <v>22433856.900000021</v>
      </c>
      <c r="D39" s="14">
        <f>D12-D37</f>
        <v>-24916467.609999999</v>
      </c>
      <c r="E39" s="14">
        <f>E12-E37</f>
        <v>0</v>
      </c>
      <c r="F39" s="48">
        <f>F12-F37</f>
        <v>27087035.780000091</v>
      </c>
    </row>
    <row r="40" spans="1:6" ht="13.5" customHeight="1" x14ac:dyDescent="0.25">
      <c r="A40" s="12"/>
      <c r="B40" s="28"/>
      <c r="C40" s="28"/>
      <c r="D40" s="28"/>
      <c r="E40" s="28"/>
      <c r="F40" s="4"/>
    </row>
    <row r="41" spans="1:6" ht="18" customHeight="1" x14ac:dyDescent="0.25">
      <c r="A41" s="9" t="s">
        <v>45</v>
      </c>
      <c r="B41" s="28"/>
      <c r="C41" s="28"/>
      <c r="D41" s="28"/>
      <c r="E41" s="28"/>
      <c r="F41" s="4"/>
    </row>
    <row r="42" spans="1:6" ht="18" customHeight="1" x14ac:dyDescent="0.25">
      <c r="A42" s="22" t="s">
        <v>44</v>
      </c>
      <c r="B42" s="14">
        <f>+'Unallocated Detail'!B294</f>
        <v>-102979569.84</v>
      </c>
      <c r="C42" s="14">
        <f>+'Unallocated Detail'!C294</f>
        <v>0</v>
      </c>
      <c r="D42" s="14">
        <f>+'Unallocated Detail'!D294</f>
        <v>0</v>
      </c>
      <c r="E42" s="14">
        <v>0</v>
      </c>
      <c r="F42" s="13">
        <f>SUM(B42:E42)</f>
        <v>-102979569.84</v>
      </c>
    </row>
    <row r="43" spans="1:6" ht="18" customHeight="1" x14ac:dyDescent="0.25">
      <c r="A43" s="12" t="s">
        <v>43</v>
      </c>
      <c r="B43" s="47">
        <v>0</v>
      </c>
      <c r="C43" s="46">
        <v>0</v>
      </c>
      <c r="D43" s="46">
        <v>0</v>
      </c>
      <c r="E43" s="46">
        <f>+'Unallocated Detail'!I320</f>
        <v>12738085.49</v>
      </c>
      <c r="F43" s="21">
        <f>SUM(B43:E43)</f>
        <v>12738085.49</v>
      </c>
    </row>
    <row r="44" spans="1:6" ht="18" customHeight="1" x14ac:dyDescent="0.25">
      <c r="A44" s="45" t="s">
        <v>42</v>
      </c>
      <c r="B44" s="47">
        <v>0</v>
      </c>
      <c r="C44" s="46">
        <v>0</v>
      </c>
      <c r="D44" s="46">
        <v>0</v>
      </c>
      <c r="E44" s="46">
        <f>+'Unallocated Detail'!I331</f>
        <v>19698638.969999999</v>
      </c>
      <c r="F44" s="21">
        <f>SUM(B44:E44)</f>
        <v>19698638.969999999</v>
      </c>
    </row>
    <row r="45" spans="1:6" ht="18" customHeight="1" x14ac:dyDescent="0.25">
      <c r="A45" s="45" t="s">
        <v>41</v>
      </c>
      <c r="B45" s="26">
        <v>0</v>
      </c>
      <c r="C45" s="25">
        <v>0</v>
      </c>
      <c r="D45" s="25">
        <v>0</v>
      </c>
      <c r="E45" s="25">
        <f>+'Unallocated Detail'!I335</f>
        <v>0</v>
      </c>
      <c r="F45" s="24">
        <v>0</v>
      </c>
    </row>
    <row r="46" spans="1:6" ht="18" customHeight="1" x14ac:dyDescent="0.25">
      <c r="A46" s="9" t="s">
        <v>40</v>
      </c>
      <c r="B46" s="14">
        <f>SUM(B42:B45)</f>
        <v>-102979569.84</v>
      </c>
      <c r="C46" s="14">
        <f>SUM(C42:C45)</f>
        <v>0</v>
      </c>
      <c r="D46" s="14">
        <f>SUM(D42:D45)</f>
        <v>0</v>
      </c>
      <c r="E46" s="14">
        <f>SUM(E42:E45)</f>
        <v>32436724.460000001</v>
      </c>
      <c r="F46" s="14">
        <f>SUM(F42:F45)</f>
        <v>-70542845.38000001</v>
      </c>
    </row>
    <row r="47" spans="1:6" ht="18" customHeight="1" x14ac:dyDescent="0.25">
      <c r="A47" s="12"/>
      <c r="B47" s="28"/>
      <c r="C47" s="28"/>
      <c r="D47" s="28"/>
      <c r="E47" s="28"/>
      <c r="F47" s="4"/>
    </row>
    <row r="48" spans="1:6" ht="18" customHeight="1" x14ac:dyDescent="0.35">
      <c r="A48" s="44" t="s">
        <v>39</v>
      </c>
      <c r="B48" s="43">
        <f>B39-B46</f>
        <v>132549216.32999995</v>
      </c>
      <c r="C48" s="43">
        <f>C39-C46</f>
        <v>22433856.900000021</v>
      </c>
      <c r="D48" s="43">
        <f>D39-D46</f>
        <v>-24916467.609999999</v>
      </c>
      <c r="E48" s="43">
        <f>E39-E46</f>
        <v>-32436724.460000001</v>
      </c>
      <c r="F48" s="42">
        <f>F39-F46</f>
        <v>97629881.160000101</v>
      </c>
    </row>
    <row r="49" spans="1:6" x14ac:dyDescent="0.25">
      <c r="A49" s="41"/>
      <c r="B49" s="40"/>
      <c r="C49" s="40"/>
      <c r="D49" s="40"/>
      <c r="E49" s="40"/>
      <c r="F49" s="39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/>
      <c r="C60"/>
      <c r="D60"/>
      <c r="E60"/>
      <c r="F60"/>
    </row>
    <row r="61" spans="1:6" ht="18" customHeight="1" x14ac:dyDescent="0.25">
      <c r="B61"/>
      <c r="C61"/>
      <c r="D61"/>
      <c r="E61"/>
      <c r="F61"/>
    </row>
    <row r="62" spans="1:6" ht="18" customHeight="1" x14ac:dyDescent="0.25">
      <c r="B62"/>
      <c r="C62"/>
      <c r="D62"/>
      <c r="E62"/>
      <c r="F62"/>
    </row>
    <row r="63" spans="1:6" ht="18" customHeight="1" x14ac:dyDescent="0.25">
      <c r="B63"/>
      <c r="C63"/>
      <c r="D63"/>
      <c r="E63"/>
      <c r="F63"/>
    </row>
    <row r="64" spans="1:6" ht="18" customHeight="1" x14ac:dyDescent="0.25">
      <c r="B64"/>
      <c r="C64"/>
      <c r="D64"/>
      <c r="E64"/>
      <c r="F6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zoomScaleNormal="100" workbookViewId="0">
      <pane xSplit="2" ySplit="7" topLeftCell="C44" activePane="bottomRight" state="frozen"/>
      <selection activeCell="F36" sqref="F36"/>
      <selection pane="topRight" activeCell="F36" sqref="F36"/>
      <selection pane="bottomLeft" activeCell="F36" sqref="F36"/>
      <selection pane="bottomRight" activeCell="J34" sqref="J34:K37"/>
    </sheetView>
  </sheetViews>
  <sheetFormatPr defaultColWidth="8.85546875" defaultRowHeight="12.75" x14ac:dyDescent="0.2"/>
  <cols>
    <col min="1" max="1" width="5.42578125" style="56" customWidth="1"/>
    <col min="2" max="2" width="55.7109375" style="56" customWidth="1"/>
    <col min="3" max="3" width="17.28515625" style="56" customWidth="1"/>
    <col min="4" max="4" width="21.7109375" style="56" customWidth="1"/>
    <col min="5" max="5" width="17.140625" style="56" customWidth="1"/>
    <col min="6" max="6" width="13.85546875" style="56" customWidth="1"/>
    <col min="7" max="7" width="13.7109375" style="56" customWidth="1"/>
    <col min="8" max="8" width="16.28515625" style="56" customWidth="1"/>
    <col min="9" max="10" width="8.85546875" style="56" customWidth="1"/>
    <col min="11" max="16384" width="8.85546875" style="56"/>
  </cols>
  <sheetData>
    <row r="1" spans="1:11" ht="15.95" customHeight="1" x14ac:dyDescent="0.2">
      <c r="A1" s="112"/>
      <c r="B1" s="112" t="s">
        <v>38</v>
      </c>
      <c r="C1" s="112"/>
      <c r="D1" s="112"/>
      <c r="E1" s="112"/>
      <c r="F1" s="112"/>
      <c r="G1" s="112"/>
      <c r="H1" s="112"/>
    </row>
    <row r="2" spans="1:11" ht="15.95" customHeight="1" x14ac:dyDescent="0.2">
      <c r="A2" s="112"/>
      <c r="B2" s="112" t="s">
        <v>106</v>
      </c>
      <c r="C2" s="112"/>
      <c r="D2" s="112"/>
      <c r="E2" s="112"/>
      <c r="F2" s="112"/>
      <c r="G2" s="112"/>
      <c r="H2" s="112"/>
    </row>
    <row r="3" spans="1:11" ht="15.95" customHeight="1" x14ac:dyDescent="0.2">
      <c r="B3" s="112" t="str">
        <f>Allocated!A3</f>
        <v>FOR THE MONTH ENDED April 30, 2022</v>
      </c>
      <c r="C3" s="112"/>
      <c r="D3" s="112"/>
      <c r="E3" s="112"/>
      <c r="F3" s="112"/>
      <c r="G3" s="112"/>
      <c r="H3" s="112"/>
    </row>
    <row r="4" spans="1:11" ht="15" customHeight="1" x14ac:dyDescent="0.2">
      <c r="A4" s="111"/>
      <c r="B4" s="111"/>
      <c r="C4" s="111"/>
      <c r="D4" s="111"/>
      <c r="E4" s="111"/>
      <c r="F4" s="111"/>
      <c r="G4" s="111"/>
      <c r="H4" s="111"/>
    </row>
    <row r="5" spans="1:11" ht="15.95" customHeight="1" x14ac:dyDescent="0.2">
      <c r="A5" s="111"/>
      <c r="B5" s="111" t="str">
        <f>Allocated!A6</f>
        <v>(Spread is based on allocation factors developed for the 12 ME 12/31/2021)</v>
      </c>
      <c r="C5" s="111"/>
      <c r="D5" s="111"/>
      <c r="E5" s="111"/>
      <c r="F5" s="111"/>
      <c r="G5" s="111"/>
      <c r="H5" s="111"/>
    </row>
    <row r="6" spans="1:11" ht="10.5" customHeight="1" x14ac:dyDescent="0.2"/>
    <row r="7" spans="1:11" ht="51" x14ac:dyDescent="0.2">
      <c r="A7" s="110"/>
      <c r="B7" s="109" t="s">
        <v>105</v>
      </c>
      <c r="C7" s="106" t="s">
        <v>104</v>
      </c>
      <c r="D7" s="106" t="s">
        <v>103</v>
      </c>
      <c r="E7" s="108" t="s">
        <v>102</v>
      </c>
      <c r="F7" s="107" t="s">
        <v>101</v>
      </c>
      <c r="G7" s="107" t="s">
        <v>100</v>
      </c>
      <c r="H7" s="106" t="s">
        <v>48</v>
      </c>
    </row>
    <row r="8" spans="1:11" ht="15.95" customHeight="1" x14ac:dyDescent="0.2">
      <c r="A8" s="84" t="s">
        <v>12</v>
      </c>
      <c r="B8" s="83"/>
      <c r="C8" s="105"/>
      <c r="D8" s="105"/>
      <c r="E8" s="104"/>
      <c r="F8" s="103"/>
      <c r="G8" s="103"/>
      <c r="H8" s="21"/>
    </row>
    <row r="9" spans="1:11" ht="15.95" customHeight="1" x14ac:dyDescent="0.2">
      <c r="A9" s="84"/>
      <c r="B9" s="98" t="s">
        <v>99</v>
      </c>
      <c r="C9" s="102">
        <f>+'Unallocated Detail'!E216</f>
        <v>11421.78</v>
      </c>
      <c r="D9" s="102">
        <f>+'Unallocated Detail'!F216</f>
        <v>8210.0300000000007</v>
      </c>
      <c r="E9" s="92">
        <v>1</v>
      </c>
      <c r="F9" s="91">
        <f>VLOOKUP($E9,$B$69:$G$74,5,FALSE)</f>
        <v>0.58179999999999998</v>
      </c>
      <c r="G9" s="91">
        <f>VLOOKUP($E9,$B$69:$G$74,6,FALSE)</f>
        <v>0.41820000000000002</v>
      </c>
      <c r="H9" s="101">
        <f>C9+D9</f>
        <v>19631.810000000001</v>
      </c>
      <c r="J9" s="88"/>
      <c r="K9" s="88"/>
    </row>
    <row r="10" spans="1:11" ht="15.95" customHeight="1" x14ac:dyDescent="0.2">
      <c r="A10" s="84" t="s">
        <v>58</v>
      </c>
      <c r="B10" s="98" t="s">
        <v>98</v>
      </c>
      <c r="C10" s="82">
        <f>+'Unallocated Detail'!E217</f>
        <v>111799.01</v>
      </c>
      <c r="D10" s="82">
        <f>+'Unallocated Detail'!F217</f>
        <v>66537.259999999995</v>
      </c>
      <c r="E10" s="92">
        <v>2</v>
      </c>
      <c r="F10" s="91">
        <f>VLOOKUP($E10,$B$69:$G$74,5,FALSE)</f>
        <v>0.62690000000000001</v>
      </c>
      <c r="G10" s="91">
        <f>VLOOKUP($E10,$B$69:$G$74,6,FALSE)</f>
        <v>0.37309999999999999</v>
      </c>
      <c r="H10" s="79">
        <f>C10+D10</f>
        <v>178336.27</v>
      </c>
      <c r="J10" s="88"/>
      <c r="K10" s="88"/>
    </row>
    <row r="11" spans="1:11" ht="15.95" customHeight="1" x14ac:dyDescent="0.2">
      <c r="A11" s="84" t="s">
        <v>58</v>
      </c>
      <c r="B11" s="98" t="s">
        <v>97</v>
      </c>
      <c r="C11" s="82">
        <f>+'Unallocated Detail'!E218</f>
        <v>1214573.3999999999</v>
      </c>
      <c r="D11" s="82">
        <f>+'Unallocated Detail'!F218</f>
        <v>873039.88</v>
      </c>
      <c r="E11" s="92">
        <v>1</v>
      </c>
      <c r="F11" s="91">
        <f>VLOOKUP($E11,$B$69:$G$74,5,FALSE)</f>
        <v>0.58179999999999998</v>
      </c>
      <c r="G11" s="91">
        <f>VLOOKUP($E11,$B$69:$G$74,6,FALSE)</f>
        <v>0.41820000000000002</v>
      </c>
      <c r="H11" s="79">
        <f>C11+D11</f>
        <v>2087613.2799999998</v>
      </c>
      <c r="J11" s="88"/>
      <c r="K11" s="88"/>
    </row>
    <row r="12" spans="1:11" ht="15.95" customHeight="1" x14ac:dyDescent="0.2">
      <c r="A12" s="84" t="s">
        <v>58</v>
      </c>
      <c r="B12" s="100" t="s">
        <v>96</v>
      </c>
      <c r="C12" s="82">
        <f>+'Unallocated Detail'!E219</f>
        <v>0</v>
      </c>
      <c r="D12" s="82">
        <f>+'Unallocated Detail'!F219</f>
        <v>0</v>
      </c>
      <c r="E12" s="92">
        <v>4</v>
      </c>
      <c r="F12" s="91">
        <f>VLOOKUP($E12,$B$69:$G$74,5,FALSE)</f>
        <v>0.65980000000000005</v>
      </c>
      <c r="G12" s="91">
        <f>VLOOKUP($E12,$B$69:$G$74,6,FALSE)</f>
        <v>0.3402</v>
      </c>
      <c r="H12" s="79">
        <f>C12+D12</f>
        <v>0</v>
      </c>
      <c r="J12" s="88"/>
      <c r="K12" s="88"/>
    </row>
    <row r="13" spans="1:11" ht="15.95" customHeight="1" x14ac:dyDescent="0.2">
      <c r="A13" s="84" t="s">
        <v>58</v>
      </c>
      <c r="B13" s="98" t="s">
        <v>95</v>
      </c>
      <c r="C13" s="85">
        <f>+'Unallocated Detail'!E220</f>
        <v>0</v>
      </c>
      <c r="D13" s="85">
        <f>+'Unallocated Detail'!F220</f>
        <v>0</v>
      </c>
      <c r="E13" s="87">
        <v>1</v>
      </c>
      <c r="F13" s="89">
        <f>VLOOKUP($E13,$B$69:$G$74,5,FALSE)</f>
        <v>0.58179999999999998</v>
      </c>
      <c r="G13" s="89">
        <f>VLOOKUP($E13,$B$69:$G$74,6,FALSE)</f>
        <v>0.41820000000000002</v>
      </c>
      <c r="H13" s="85">
        <f>C13+D13</f>
        <v>0</v>
      </c>
      <c r="J13" s="88"/>
      <c r="K13" s="88"/>
    </row>
    <row r="14" spans="1:11" ht="15.95" customHeight="1" x14ac:dyDescent="0.2">
      <c r="A14" s="84" t="s">
        <v>58</v>
      </c>
      <c r="B14" s="83" t="s">
        <v>57</v>
      </c>
      <c r="C14" s="82">
        <f>SUM(C9:C13)</f>
        <v>1337794.19</v>
      </c>
      <c r="D14" s="82">
        <f>SUM(D9:D13)</f>
        <v>947787.17</v>
      </c>
      <c r="E14" s="92"/>
      <c r="F14" s="99"/>
      <c r="G14" s="80"/>
      <c r="H14" s="79">
        <f>SUM(H9:H13)</f>
        <v>2285581.36</v>
      </c>
      <c r="J14" s="88"/>
      <c r="K14" s="88"/>
    </row>
    <row r="15" spans="1:11" ht="15.95" customHeight="1" x14ac:dyDescent="0.2">
      <c r="A15" s="84" t="s">
        <v>11</v>
      </c>
      <c r="B15" s="83"/>
      <c r="C15" s="82"/>
      <c r="D15" s="82"/>
      <c r="E15" s="92"/>
      <c r="F15" s="80"/>
      <c r="G15" s="80"/>
      <c r="H15" s="79"/>
      <c r="J15" s="88"/>
      <c r="K15" s="88"/>
    </row>
    <row r="16" spans="1:11" ht="15.95" customHeight="1" x14ac:dyDescent="0.2">
      <c r="A16" s="84"/>
      <c r="B16" s="98" t="s">
        <v>94</v>
      </c>
      <c r="C16" s="82">
        <f>+'Unallocated Detail'!E223</f>
        <v>1836.82</v>
      </c>
      <c r="D16" s="82">
        <f>+'Unallocated Detail'!F223</f>
        <v>13528.73</v>
      </c>
      <c r="E16" s="92">
        <v>1</v>
      </c>
      <c r="F16" s="91">
        <f t="shared" ref="F16:F22" si="0">VLOOKUP($E16,$B$69:$G$74,5,FALSE)</f>
        <v>0.58179999999999998</v>
      </c>
      <c r="G16" s="91">
        <f t="shared" ref="G16:G22" si="1">VLOOKUP($E16,$B$69:$G$74,6,FALSE)</f>
        <v>0.41820000000000002</v>
      </c>
      <c r="H16" s="79">
        <f t="shared" ref="H16:H22" si="2">C16+D16</f>
        <v>15365.55</v>
      </c>
      <c r="J16" s="88"/>
      <c r="K16" s="88"/>
    </row>
    <row r="17" spans="1:11" ht="15.95" customHeight="1" x14ac:dyDescent="0.2">
      <c r="A17" s="84" t="s">
        <v>58</v>
      </c>
      <c r="B17" s="98" t="s">
        <v>93</v>
      </c>
      <c r="C17" s="82">
        <f>+'Unallocated Detail'!E224</f>
        <v>98841.55</v>
      </c>
      <c r="D17" s="82">
        <f>+'Unallocated Detail'!F224</f>
        <v>71047.679999999993</v>
      </c>
      <c r="E17" s="92">
        <v>1</v>
      </c>
      <c r="F17" s="91">
        <f t="shared" si="0"/>
        <v>0.58179999999999998</v>
      </c>
      <c r="G17" s="91">
        <f t="shared" si="1"/>
        <v>0.41820000000000002</v>
      </c>
      <c r="H17" s="79">
        <f t="shared" si="2"/>
        <v>169889.22999999998</v>
      </c>
      <c r="J17" s="88"/>
      <c r="K17" s="88"/>
    </row>
    <row r="18" spans="1:11" ht="15.95" customHeight="1" x14ac:dyDescent="0.2">
      <c r="A18" s="84" t="s">
        <v>58</v>
      </c>
      <c r="B18" s="98" t="s">
        <v>92</v>
      </c>
      <c r="C18" s="82">
        <f>+'Unallocated Detail'!E225</f>
        <v>0</v>
      </c>
      <c r="D18" s="82">
        <f>+'Unallocated Detail'!F225</f>
        <v>0</v>
      </c>
      <c r="E18" s="92">
        <v>1</v>
      </c>
      <c r="F18" s="91">
        <f t="shared" si="0"/>
        <v>0.58179999999999998</v>
      </c>
      <c r="G18" s="91">
        <f t="shared" si="1"/>
        <v>0.41820000000000002</v>
      </c>
      <c r="H18" s="79">
        <f t="shared" si="2"/>
        <v>0</v>
      </c>
      <c r="J18" s="88"/>
      <c r="K18" s="88"/>
    </row>
    <row r="19" spans="1:11" ht="15.95" customHeight="1" x14ac:dyDescent="0.2">
      <c r="A19" s="84"/>
      <c r="B19" s="98" t="s">
        <v>91</v>
      </c>
      <c r="C19" s="82">
        <f>+'Unallocated Detail'!E226</f>
        <v>0</v>
      </c>
      <c r="D19" s="82">
        <f>+'Unallocated Detail'!F226</f>
        <v>0</v>
      </c>
      <c r="E19" s="92">
        <v>1</v>
      </c>
      <c r="F19" s="91">
        <f t="shared" si="0"/>
        <v>0.58179999999999998</v>
      </c>
      <c r="G19" s="91">
        <f t="shared" si="1"/>
        <v>0.41820000000000002</v>
      </c>
      <c r="H19" s="79">
        <f t="shared" si="2"/>
        <v>0</v>
      </c>
      <c r="J19" s="88"/>
      <c r="K19" s="88"/>
    </row>
    <row r="20" spans="1:11" ht="15.95" customHeight="1" x14ac:dyDescent="0.2">
      <c r="A20" s="84" t="s">
        <v>58</v>
      </c>
      <c r="B20" s="98" t="s">
        <v>90</v>
      </c>
      <c r="C20" s="82">
        <f>+'Unallocated Detail'!E227</f>
        <v>-9460.5300000000007</v>
      </c>
      <c r="D20" s="82">
        <f>+'Unallocated Detail'!F227</f>
        <v>-6800.25</v>
      </c>
      <c r="E20" s="92">
        <v>1</v>
      </c>
      <c r="F20" s="91">
        <f t="shared" si="0"/>
        <v>0.58179999999999998</v>
      </c>
      <c r="G20" s="91">
        <f t="shared" si="1"/>
        <v>0.41820000000000002</v>
      </c>
      <c r="H20" s="79">
        <f t="shared" si="2"/>
        <v>-16260.78</v>
      </c>
      <c r="J20" s="88"/>
      <c r="K20" s="88"/>
    </row>
    <row r="21" spans="1:11" ht="15.95" customHeight="1" x14ac:dyDescent="0.2">
      <c r="A21" s="84"/>
      <c r="B21" s="98" t="s">
        <v>89</v>
      </c>
      <c r="C21" s="82">
        <f>+'Unallocated Detail'!E228</f>
        <v>0</v>
      </c>
      <c r="D21" s="82">
        <f>+'Unallocated Detail'!F228</f>
        <v>0</v>
      </c>
      <c r="E21" s="92">
        <v>1</v>
      </c>
      <c r="F21" s="91">
        <f t="shared" si="0"/>
        <v>0.58179999999999998</v>
      </c>
      <c r="G21" s="91">
        <f t="shared" si="1"/>
        <v>0.41820000000000002</v>
      </c>
      <c r="H21" s="79">
        <f t="shared" si="2"/>
        <v>0</v>
      </c>
      <c r="J21" s="88"/>
      <c r="K21" s="88"/>
    </row>
    <row r="22" spans="1:11" ht="15.95" customHeight="1" x14ac:dyDescent="0.2">
      <c r="A22" s="84"/>
      <c r="B22" s="98" t="s">
        <v>88</v>
      </c>
      <c r="C22" s="85">
        <f>+'Unallocated Detail'!E229</f>
        <v>0</v>
      </c>
      <c r="D22" s="85">
        <f>+'Unallocated Detail'!F229</f>
        <v>0</v>
      </c>
      <c r="E22" s="87">
        <v>1</v>
      </c>
      <c r="F22" s="89">
        <f t="shared" si="0"/>
        <v>0.58179999999999998</v>
      </c>
      <c r="G22" s="89">
        <f t="shared" si="1"/>
        <v>0.41820000000000002</v>
      </c>
      <c r="H22" s="85">
        <f t="shared" si="2"/>
        <v>0</v>
      </c>
      <c r="J22" s="88"/>
      <c r="K22" s="88"/>
    </row>
    <row r="23" spans="1:11" ht="15.95" customHeight="1" x14ac:dyDescent="0.2">
      <c r="A23" s="84" t="s">
        <v>58</v>
      </c>
      <c r="B23" s="83" t="s">
        <v>57</v>
      </c>
      <c r="C23" s="82">
        <f>SUM(C16:C21)</f>
        <v>91217.840000000011</v>
      </c>
      <c r="D23" s="82">
        <f>SUM(D16:D21)</f>
        <v>77776.159999999989</v>
      </c>
      <c r="E23" s="92"/>
      <c r="F23" s="99"/>
      <c r="G23" s="80"/>
      <c r="H23" s="79">
        <f>SUM(H16:H21)</f>
        <v>168993.99999999997</v>
      </c>
      <c r="J23" s="88"/>
      <c r="K23" s="88"/>
    </row>
    <row r="24" spans="1:11" ht="15.95" customHeight="1" x14ac:dyDescent="0.2">
      <c r="A24" s="84" t="s">
        <v>9</v>
      </c>
      <c r="B24" s="83"/>
      <c r="C24" s="82"/>
      <c r="D24" s="82"/>
      <c r="E24" s="92"/>
      <c r="F24" s="80"/>
      <c r="G24" s="80"/>
      <c r="H24" s="79"/>
      <c r="J24" s="88"/>
      <c r="K24" s="88"/>
    </row>
    <row r="25" spans="1:11" ht="15.95" customHeight="1" x14ac:dyDescent="0.2">
      <c r="A25" s="84"/>
      <c r="B25" s="98" t="s">
        <v>87</v>
      </c>
      <c r="C25" s="82">
        <f>+'Unallocated Detail'!E235</f>
        <v>5861893.5999999996</v>
      </c>
      <c r="D25" s="82">
        <f>+'Unallocated Detail'!F235</f>
        <v>3022452.53</v>
      </c>
      <c r="E25" s="92">
        <v>4</v>
      </c>
      <c r="F25" s="91">
        <f t="shared" ref="F25:F37" si="3">VLOOKUP($E25,$B$69:$G$74,5,FALSE)</f>
        <v>0.65980000000000005</v>
      </c>
      <c r="G25" s="91">
        <f t="shared" ref="G25:G37" si="4">VLOOKUP($E25,$B$69:$G$74,6,FALSE)</f>
        <v>0.3402</v>
      </c>
      <c r="H25" s="79">
        <f t="shared" ref="H25:H37" si="5">C25+D25</f>
        <v>8884346.129999999</v>
      </c>
      <c r="J25" s="88"/>
      <c r="K25" s="88"/>
    </row>
    <row r="26" spans="1:11" ht="15.95" customHeight="1" x14ac:dyDescent="0.2">
      <c r="A26" s="84"/>
      <c r="B26" s="98" t="s">
        <v>86</v>
      </c>
      <c r="C26" s="82">
        <f>+'Unallocated Detail'!E236</f>
        <v>35807.800000000003</v>
      </c>
      <c r="D26" s="82">
        <f>+'Unallocated Detail'!F236</f>
        <v>18462.78</v>
      </c>
      <c r="E26" s="92">
        <v>4</v>
      </c>
      <c r="F26" s="91">
        <f t="shared" si="3"/>
        <v>0.65980000000000005</v>
      </c>
      <c r="G26" s="91">
        <f t="shared" si="4"/>
        <v>0.3402</v>
      </c>
      <c r="H26" s="79">
        <f t="shared" si="5"/>
        <v>54270.58</v>
      </c>
      <c r="J26" s="88"/>
      <c r="K26" s="88"/>
    </row>
    <row r="27" spans="1:11" ht="15.95" customHeight="1" x14ac:dyDescent="0.2">
      <c r="A27" s="84" t="s">
        <v>58</v>
      </c>
      <c r="B27" s="98" t="s">
        <v>85</v>
      </c>
      <c r="C27" s="82">
        <f>+'Unallocated Detail'!E237</f>
        <v>-2277599.16</v>
      </c>
      <c r="D27" s="82">
        <f>+'Unallocated Detail'!F237</f>
        <v>-1174354.78</v>
      </c>
      <c r="E27" s="92">
        <v>4</v>
      </c>
      <c r="F27" s="91">
        <f t="shared" si="3"/>
        <v>0.65980000000000005</v>
      </c>
      <c r="G27" s="91">
        <f t="shared" si="4"/>
        <v>0.3402</v>
      </c>
      <c r="H27" s="79">
        <f t="shared" si="5"/>
        <v>-3451953.9400000004</v>
      </c>
      <c r="J27" s="88"/>
      <c r="K27" s="88"/>
    </row>
    <row r="28" spans="1:11" ht="15.95" customHeight="1" x14ac:dyDescent="0.2">
      <c r="A28" s="84" t="s">
        <v>58</v>
      </c>
      <c r="B28" s="98" t="s">
        <v>84</v>
      </c>
      <c r="C28" s="82">
        <f>+'Unallocated Detail'!E238</f>
        <v>860314.68</v>
      </c>
      <c r="D28" s="82">
        <f>+'Unallocated Detail'!F238</f>
        <v>443587.49</v>
      </c>
      <c r="E28" s="92">
        <v>4</v>
      </c>
      <c r="F28" s="91">
        <f t="shared" si="3"/>
        <v>0.65980000000000005</v>
      </c>
      <c r="G28" s="91">
        <f t="shared" si="4"/>
        <v>0.3402</v>
      </c>
      <c r="H28" s="79">
        <f t="shared" si="5"/>
        <v>1303902.17</v>
      </c>
      <c r="J28" s="88"/>
      <c r="K28" s="88"/>
    </row>
    <row r="29" spans="1:11" ht="15.95" customHeight="1" x14ac:dyDescent="0.2">
      <c r="A29" s="84" t="s">
        <v>58</v>
      </c>
      <c r="B29" s="98" t="s">
        <v>83</v>
      </c>
      <c r="C29" s="82">
        <f>+'Unallocated Detail'!E239</f>
        <v>-38154.29</v>
      </c>
      <c r="D29" s="82">
        <f>+'Unallocated Detail'!F239</f>
        <v>-26306.400000000001</v>
      </c>
      <c r="E29" s="92">
        <v>3</v>
      </c>
      <c r="F29" s="91">
        <f t="shared" si="3"/>
        <v>0.59189999999999998</v>
      </c>
      <c r="G29" s="91">
        <f t="shared" si="4"/>
        <v>0.40810000000000002</v>
      </c>
      <c r="H29" s="79">
        <f t="shared" si="5"/>
        <v>-64460.69</v>
      </c>
      <c r="J29" s="88"/>
      <c r="K29" s="88"/>
    </row>
    <row r="30" spans="1:11" ht="15.95" customHeight="1" x14ac:dyDescent="0.2">
      <c r="A30" s="84" t="s">
        <v>58</v>
      </c>
      <c r="B30" s="98" t="s">
        <v>82</v>
      </c>
      <c r="C30" s="82">
        <f>+'Unallocated Detail'!E240</f>
        <v>451938.83</v>
      </c>
      <c r="D30" s="82">
        <f>+'Unallocated Detail'!F240</f>
        <v>324855.39</v>
      </c>
      <c r="E30" s="92">
        <v>1</v>
      </c>
      <c r="F30" s="91">
        <f t="shared" si="3"/>
        <v>0.58179999999999998</v>
      </c>
      <c r="G30" s="91">
        <f t="shared" si="4"/>
        <v>0.41820000000000002</v>
      </c>
      <c r="H30" s="79">
        <f t="shared" si="5"/>
        <v>776794.22</v>
      </c>
      <c r="J30" s="88"/>
      <c r="K30" s="88"/>
    </row>
    <row r="31" spans="1:11" ht="15.95" customHeight="1" x14ac:dyDescent="0.2">
      <c r="A31" s="84" t="s">
        <v>58</v>
      </c>
      <c r="B31" s="98" t="s">
        <v>81</v>
      </c>
      <c r="C31" s="82">
        <f>+'Unallocated Detail'!E241</f>
        <v>922637.65</v>
      </c>
      <c r="D31" s="82">
        <f>+'Unallocated Detail'!F241</f>
        <v>516152.84</v>
      </c>
      <c r="E31" s="92">
        <v>5</v>
      </c>
      <c r="F31" s="91">
        <f t="shared" si="3"/>
        <v>0.7248</v>
      </c>
      <c r="G31" s="91">
        <f t="shared" si="4"/>
        <v>0.2752</v>
      </c>
      <c r="H31" s="79">
        <f t="shared" si="5"/>
        <v>1438790.49</v>
      </c>
      <c r="J31" s="88"/>
      <c r="K31" s="88"/>
    </row>
    <row r="32" spans="1:11" ht="15.95" customHeight="1" x14ac:dyDescent="0.2">
      <c r="A32" s="84"/>
      <c r="B32" s="98" t="s">
        <v>80</v>
      </c>
      <c r="C32" s="82">
        <f>+'Unallocated Detail'!E242</f>
        <v>484719.03</v>
      </c>
      <c r="D32" s="82">
        <f>+'Unallocated Detail'!F242</f>
        <v>249926.34</v>
      </c>
      <c r="E32" s="92">
        <v>4</v>
      </c>
      <c r="F32" s="91">
        <f t="shared" si="3"/>
        <v>0.65980000000000005</v>
      </c>
      <c r="G32" s="91">
        <f t="shared" si="4"/>
        <v>0.3402</v>
      </c>
      <c r="H32" s="79">
        <f t="shared" si="5"/>
        <v>734645.37</v>
      </c>
      <c r="J32" s="88"/>
      <c r="K32" s="88"/>
    </row>
    <row r="33" spans="1:11" ht="15.95" customHeight="1" x14ac:dyDescent="0.2">
      <c r="A33" s="84" t="s">
        <v>58</v>
      </c>
      <c r="B33" s="98" t="s">
        <v>79</v>
      </c>
      <c r="C33" s="82">
        <f>+'Unallocated Detail'!E243</f>
        <v>0</v>
      </c>
      <c r="D33" s="82">
        <f>+'Unallocated Detail'!F243</f>
        <v>0</v>
      </c>
      <c r="E33" s="92">
        <v>4</v>
      </c>
      <c r="F33" s="91">
        <f t="shared" si="3"/>
        <v>0.65980000000000005</v>
      </c>
      <c r="G33" s="91">
        <f t="shared" si="4"/>
        <v>0.3402</v>
      </c>
      <c r="H33" s="79">
        <f t="shared" si="5"/>
        <v>0</v>
      </c>
      <c r="J33" s="88"/>
      <c r="K33" s="88"/>
    </row>
    <row r="34" spans="1:11" ht="15.95" customHeight="1" x14ac:dyDescent="0.2">
      <c r="A34" s="84" t="s">
        <v>58</v>
      </c>
      <c r="B34" s="98" t="s">
        <v>78</v>
      </c>
      <c r="C34" s="82">
        <f>+'Unallocated Detail'!E244</f>
        <v>446004.8</v>
      </c>
      <c r="D34" s="82">
        <f>+'Unallocated Detail'!F244</f>
        <v>229964.94</v>
      </c>
      <c r="E34" s="92">
        <v>4</v>
      </c>
      <c r="F34" s="91">
        <f t="shared" si="3"/>
        <v>0.65980000000000005</v>
      </c>
      <c r="G34" s="91">
        <f t="shared" si="4"/>
        <v>0.3402</v>
      </c>
      <c r="H34" s="79">
        <f t="shared" si="5"/>
        <v>675969.74</v>
      </c>
      <c r="J34" s="88"/>
      <c r="K34" s="88"/>
    </row>
    <row r="35" spans="1:11" ht="15.95" customHeight="1" x14ac:dyDescent="0.2">
      <c r="A35" s="84" t="s">
        <v>58</v>
      </c>
      <c r="B35" s="98" t="s">
        <v>77</v>
      </c>
      <c r="C35" s="82">
        <f>+'Unallocated Detail'!E245</f>
        <v>601697.19009199995</v>
      </c>
      <c r="D35" s="82">
        <f>+'Unallocated Detail'!F245</f>
        <v>310241.58990800002</v>
      </c>
      <c r="E35" s="92">
        <v>4</v>
      </c>
      <c r="F35" s="91">
        <f t="shared" si="3"/>
        <v>0.65980000000000005</v>
      </c>
      <c r="G35" s="91">
        <f t="shared" si="4"/>
        <v>0.3402</v>
      </c>
      <c r="H35" s="79">
        <f t="shared" si="5"/>
        <v>911938.78</v>
      </c>
      <c r="J35" s="88"/>
      <c r="K35" s="88"/>
    </row>
    <row r="36" spans="1:11" ht="15.95" customHeight="1" x14ac:dyDescent="0.2">
      <c r="A36" s="84"/>
      <c r="B36" s="98" t="s">
        <v>76</v>
      </c>
      <c r="C36" s="82">
        <f>+'Unallocated Detail'!E246</f>
        <v>0</v>
      </c>
      <c r="D36" s="82">
        <f>+'Unallocated Detail'!F246</f>
        <v>0</v>
      </c>
      <c r="E36" s="92">
        <v>4</v>
      </c>
      <c r="F36" s="91">
        <f t="shared" si="3"/>
        <v>0.65980000000000005</v>
      </c>
      <c r="G36" s="91">
        <f t="shared" si="4"/>
        <v>0.3402</v>
      </c>
      <c r="H36" s="79">
        <f t="shared" si="5"/>
        <v>0</v>
      </c>
      <c r="J36" s="88"/>
      <c r="K36" s="88"/>
    </row>
    <row r="37" spans="1:11" ht="15.95" customHeight="1" x14ac:dyDescent="0.2">
      <c r="A37" s="84"/>
      <c r="B37" s="98" t="s">
        <v>75</v>
      </c>
      <c r="C37" s="85">
        <f>+'Unallocated Detail'!E247</f>
        <v>1478589.55</v>
      </c>
      <c r="D37" s="85">
        <f>+'Unallocated Detail'!F247</f>
        <v>762376.69</v>
      </c>
      <c r="E37" s="87">
        <v>4</v>
      </c>
      <c r="F37" s="89">
        <f t="shared" si="3"/>
        <v>0.65980000000000005</v>
      </c>
      <c r="G37" s="89">
        <f t="shared" si="4"/>
        <v>0.3402</v>
      </c>
      <c r="H37" s="85">
        <f t="shared" si="5"/>
        <v>2240966.2400000002</v>
      </c>
      <c r="J37" s="88"/>
      <c r="K37" s="88"/>
    </row>
    <row r="38" spans="1:11" ht="15.95" customHeight="1" x14ac:dyDescent="0.2">
      <c r="A38" s="84" t="s">
        <v>58</v>
      </c>
      <c r="B38" s="83" t="s">
        <v>57</v>
      </c>
      <c r="C38" s="82">
        <f>SUM(C25:C37)</f>
        <v>8827849.6800919995</v>
      </c>
      <c r="D38" s="82">
        <f>SUM(D25:D37)</f>
        <v>4677359.4099079994</v>
      </c>
      <c r="E38" s="92"/>
      <c r="F38" s="99"/>
      <c r="G38" s="80"/>
      <c r="H38" s="79">
        <f>SUM(H25:H37)</f>
        <v>13505209.089999996</v>
      </c>
      <c r="J38" s="88"/>
      <c r="K38" s="88"/>
    </row>
    <row r="39" spans="1:11" ht="15.95" customHeight="1" x14ac:dyDescent="0.2">
      <c r="A39" s="84" t="s">
        <v>74</v>
      </c>
      <c r="B39" s="83"/>
      <c r="C39" s="82"/>
      <c r="D39" s="82"/>
      <c r="E39" s="92"/>
      <c r="F39" s="80"/>
      <c r="G39" s="80"/>
      <c r="H39" s="79"/>
      <c r="J39" s="88"/>
      <c r="K39" s="88"/>
    </row>
    <row r="40" spans="1:11" ht="15.95" customHeight="1" x14ac:dyDescent="0.2">
      <c r="A40" s="84"/>
      <c r="B40" s="98" t="s">
        <v>73</v>
      </c>
      <c r="C40" s="82">
        <f>+'Unallocated Detail'!E253</f>
        <v>1643081.2</v>
      </c>
      <c r="D40" s="82">
        <f>+'Unallocated Detail'!F253</f>
        <v>847190.4</v>
      </c>
      <c r="E40" s="92">
        <v>4</v>
      </c>
      <c r="F40" s="91">
        <f>VLOOKUP($E40,$B$69:$G$74,5,FALSE)</f>
        <v>0.65980000000000005</v>
      </c>
      <c r="G40" s="91">
        <f>VLOOKUP($E40,$B$69:$G$74,6,FALSE)</f>
        <v>0.3402</v>
      </c>
      <c r="H40" s="79">
        <f>C40+D40</f>
        <v>2490271.6</v>
      </c>
      <c r="J40" s="88"/>
      <c r="K40" s="88"/>
    </row>
    <row r="41" spans="1:11" ht="15.95" customHeight="1" x14ac:dyDescent="0.2">
      <c r="A41" s="84"/>
      <c r="B41" s="90" t="s">
        <v>72</v>
      </c>
      <c r="C41" s="85">
        <f>+'Unallocated Detail'!E254</f>
        <v>8807.4599999999991</v>
      </c>
      <c r="D41" s="85">
        <f>+'Unallocated Detail'!F254</f>
        <v>4541.22</v>
      </c>
      <c r="E41" s="87">
        <v>4</v>
      </c>
      <c r="F41" s="89">
        <f>VLOOKUP($E41,$B$69:$G$74,5,FALSE)</f>
        <v>0.65980000000000005</v>
      </c>
      <c r="G41" s="89">
        <f>VLOOKUP($E41,$B$69:$G$74,6,FALSE)</f>
        <v>0.3402</v>
      </c>
      <c r="H41" s="85">
        <f>C41+D41</f>
        <v>13348.68</v>
      </c>
      <c r="J41" s="88"/>
      <c r="K41" s="88"/>
    </row>
    <row r="42" spans="1:11" ht="15.95" customHeight="1" x14ac:dyDescent="0.2">
      <c r="A42" s="84"/>
      <c r="B42" s="83" t="s">
        <v>57</v>
      </c>
      <c r="C42" s="82">
        <f>SUM(C40:C41)</f>
        <v>1651888.66</v>
      </c>
      <c r="D42" s="82">
        <f>SUM(D40:D41)</f>
        <v>851731.62</v>
      </c>
      <c r="E42" s="92"/>
      <c r="F42" s="80"/>
      <c r="G42" s="80"/>
      <c r="H42" s="79">
        <f>SUM(H40:H41)</f>
        <v>2503620.2800000003</v>
      </c>
      <c r="J42" s="88"/>
      <c r="K42" s="88"/>
    </row>
    <row r="43" spans="1:11" ht="15.95" customHeight="1" x14ac:dyDescent="0.2">
      <c r="A43" s="84" t="s">
        <v>7</v>
      </c>
      <c r="B43" s="98"/>
      <c r="C43" s="82"/>
      <c r="D43" s="82"/>
      <c r="E43" s="92"/>
      <c r="F43" s="80"/>
      <c r="G43" s="80"/>
      <c r="H43" s="79"/>
      <c r="J43" s="88"/>
      <c r="K43" s="88"/>
    </row>
    <row r="44" spans="1:11" ht="15.95" customHeight="1" x14ac:dyDescent="0.2">
      <c r="A44" s="84"/>
      <c r="B44" s="98" t="s">
        <v>71</v>
      </c>
      <c r="C44" s="82">
        <f>+'Unallocated Detail'!E257</f>
        <v>4395352.5599079998</v>
      </c>
      <c r="D44" s="82">
        <f>+'Unallocated Detail'!F257</f>
        <v>2266291.200092</v>
      </c>
      <c r="E44" s="92">
        <v>4</v>
      </c>
      <c r="F44" s="91">
        <f>VLOOKUP($E44,$B$69:$G$74,5,FALSE)</f>
        <v>0.65980000000000005</v>
      </c>
      <c r="G44" s="91">
        <f>VLOOKUP($E44,$B$69:$G$74,6,FALSE)</f>
        <v>0.3402</v>
      </c>
      <c r="H44" s="79">
        <f>C44+D44</f>
        <v>6661643.7599999998</v>
      </c>
      <c r="J44" s="88"/>
      <c r="K44" s="88"/>
    </row>
    <row r="45" spans="1:11" ht="15.95" customHeight="1" x14ac:dyDescent="0.2">
      <c r="A45" s="84"/>
      <c r="B45" s="98" t="s">
        <v>70</v>
      </c>
      <c r="C45" s="82">
        <f>+'Unallocated Detail'!E258</f>
        <v>0</v>
      </c>
      <c r="D45" s="82">
        <f>+'Unallocated Detail'!F258</f>
        <v>0</v>
      </c>
      <c r="E45" s="92">
        <v>4</v>
      </c>
      <c r="F45" s="91">
        <f>VLOOKUP($E45,$B$69:$G$74,5,FALSE)</f>
        <v>0.65980000000000005</v>
      </c>
      <c r="G45" s="91">
        <f>VLOOKUP($E45,$B$69:$G$74,6,FALSE)</f>
        <v>0.3402</v>
      </c>
      <c r="H45" s="79">
        <f>C45+D45</f>
        <v>0</v>
      </c>
      <c r="J45" s="88"/>
      <c r="K45" s="88"/>
    </row>
    <row r="46" spans="1:11" ht="15.95" customHeight="1" x14ac:dyDescent="0.2">
      <c r="A46" s="84"/>
      <c r="B46" s="90" t="s">
        <v>69</v>
      </c>
      <c r="C46" s="85">
        <f>+'Unallocated Detail'!E259</f>
        <v>1586.28</v>
      </c>
      <c r="D46" s="85">
        <f>+'Unallocated Detail'!F259</f>
        <v>817.91</v>
      </c>
      <c r="E46" s="87">
        <v>4</v>
      </c>
      <c r="F46" s="89">
        <f>VLOOKUP($E46,$B$69:$G$74,5,FALSE)</f>
        <v>0.65980000000000005</v>
      </c>
      <c r="G46" s="89">
        <f>VLOOKUP($E46,$B$69:$G$74,6,FALSE)</f>
        <v>0.3402</v>
      </c>
      <c r="H46" s="79">
        <f>C46+D46</f>
        <v>2404.19</v>
      </c>
      <c r="J46" s="88"/>
      <c r="K46" s="88"/>
    </row>
    <row r="47" spans="1:11" ht="15.95" customHeight="1" x14ac:dyDescent="0.2">
      <c r="A47" s="84" t="s">
        <v>58</v>
      </c>
      <c r="B47" s="83" t="s">
        <v>57</v>
      </c>
      <c r="C47" s="82">
        <f>SUM(C44:C46)</f>
        <v>4396938.8399080001</v>
      </c>
      <c r="D47" s="82">
        <f>SUM(D44:D46)</f>
        <v>2267109.1100920001</v>
      </c>
      <c r="E47" s="92"/>
      <c r="F47" s="80"/>
      <c r="G47" s="80"/>
      <c r="H47" s="97">
        <f>SUM(H44:H46)</f>
        <v>6664047.9500000002</v>
      </c>
      <c r="J47" s="88"/>
      <c r="K47" s="88"/>
    </row>
    <row r="48" spans="1:11" ht="15.95" customHeight="1" x14ac:dyDescent="0.2">
      <c r="A48" s="84" t="s">
        <v>68</v>
      </c>
      <c r="B48" s="93"/>
      <c r="C48" s="82"/>
      <c r="D48" s="82"/>
      <c r="E48" s="92"/>
      <c r="F48" s="80"/>
      <c r="G48" s="80"/>
      <c r="H48" s="79"/>
      <c r="J48" s="88"/>
      <c r="K48" s="88"/>
    </row>
    <row r="49" spans="1:11" ht="15.95" customHeight="1" x14ac:dyDescent="0.2">
      <c r="A49" s="84"/>
      <c r="B49" s="90" t="s">
        <v>67</v>
      </c>
      <c r="C49" s="82">
        <f>+'Unallocated Detail'!E266</f>
        <v>-575312.61</v>
      </c>
      <c r="D49" s="82">
        <f>+'Unallocated Detail'!F266</f>
        <v>-296637.39</v>
      </c>
      <c r="E49" s="92">
        <v>4</v>
      </c>
      <c r="F49" s="91">
        <f>VLOOKUP($E49,$B$69:$G$74,5,FALSE)</f>
        <v>0.65980000000000005</v>
      </c>
      <c r="G49" s="91">
        <f>VLOOKUP($E49,$B$69:$G$74,6,FALSE)</f>
        <v>0.3402</v>
      </c>
      <c r="H49" s="79">
        <f>C49+D49</f>
        <v>-871950</v>
      </c>
      <c r="J49" s="88"/>
      <c r="K49" s="88"/>
    </row>
    <row r="50" spans="1:11" ht="15.95" customHeight="1" x14ac:dyDescent="0.2">
      <c r="A50" s="84"/>
      <c r="B50" s="90" t="s">
        <v>66</v>
      </c>
      <c r="C50" s="85">
        <f>+'Unallocated Detail'!E268</f>
        <v>0</v>
      </c>
      <c r="D50" s="85">
        <f>+'Unallocated Detail'!F268</f>
        <v>0</v>
      </c>
      <c r="E50" s="87">
        <v>4</v>
      </c>
      <c r="F50" s="89">
        <f>VLOOKUP($E50,$B$69:$G$74,5,FALSE)</f>
        <v>0.65980000000000005</v>
      </c>
      <c r="G50" s="89">
        <f>VLOOKUP($E50,$B$69:$G$74,6,FALSE)</f>
        <v>0.3402</v>
      </c>
      <c r="H50" s="85">
        <f>C50+D50</f>
        <v>0</v>
      </c>
      <c r="J50" s="88"/>
      <c r="K50" s="88"/>
    </row>
    <row r="51" spans="1:11" ht="15.95" customHeight="1" x14ac:dyDescent="0.2">
      <c r="A51" s="84" t="s">
        <v>58</v>
      </c>
      <c r="B51" s="83" t="s">
        <v>57</v>
      </c>
      <c r="C51" s="82">
        <f>C50</f>
        <v>0</v>
      </c>
      <c r="D51" s="82">
        <f>SUM(D49:D50)</f>
        <v>-296637.39</v>
      </c>
      <c r="E51" s="92"/>
      <c r="F51" s="80"/>
      <c r="G51" s="80"/>
      <c r="H51" s="79">
        <f>SUM(H49:H50)</f>
        <v>-871950</v>
      </c>
      <c r="J51" s="88"/>
      <c r="K51" s="88"/>
    </row>
    <row r="52" spans="1:11" ht="15.95" customHeight="1" x14ac:dyDescent="0.2">
      <c r="A52" s="84"/>
      <c r="B52" s="83"/>
      <c r="C52" s="82"/>
      <c r="D52" s="82"/>
      <c r="E52" s="92"/>
      <c r="F52" s="80"/>
      <c r="G52" s="80"/>
      <c r="H52" s="79"/>
      <c r="J52" s="88"/>
      <c r="K52" s="88"/>
    </row>
    <row r="53" spans="1:11" ht="15.95" customHeight="1" x14ac:dyDescent="0.2">
      <c r="A53" s="84" t="s">
        <v>65</v>
      </c>
      <c r="B53" s="93"/>
      <c r="C53" s="82"/>
      <c r="D53" s="82"/>
      <c r="E53" s="92"/>
      <c r="F53" s="80"/>
      <c r="G53" s="80"/>
      <c r="H53" s="79"/>
      <c r="J53" s="88"/>
      <c r="K53" s="88"/>
    </row>
    <row r="54" spans="1:11" ht="15.95" customHeight="1" x14ac:dyDescent="0.2">
      <c r="A54" s="84"/>
      <c r="B54" s="90" t="s">
        <v>64</v>
      </c>
      <c r="C54" s="85">
        <f>+'Unallocated Detail'!E275</f>
        <v>428190.68</v>
      </c>
      <c r="D54" s="85">
        <f>+'Unallocated Detail'!F275</f>
        <v>232774.25</v>
      </c>
      <c r="E54" s="87">
        <v>4</v>
      </c>
      <c r="F54" s="89">
        <f>VLOOKUP($E54,$B$69:$G$74,5,FALSE)</f>
        <v>0.65980000000000005</v>
      </c>
      <c r="G54" s="89">
        <f>VLOOKUP($E54,$B$69:$G$74,6,FALSE)</f>
        <v>0.3402</v>
      </c>
      <c r="H54" s="79">
        <f>C54+D54</f>
        <v>660964.92999999993</v>
      </c>
      <c r="J54" s="88"/>
      <c r="K54" s="88"/>
    </row>
    <row r="55" spans="1:11" ht="15.95" customHeight="1" x14ac:dyDescent="0.2">
      <c r="A55" s="84" t="s">
        <v>58</v>
      </c>
      <c r="B55" s="83" t="s">
        <v>57</v>
      </c>
      <c r="C55" s="82">
        <f>C54</f>
        <v>428190.68</v>
      </c>
      <c r="D55" s="82">
        <f>D54</f>
        <v>232774.25</v>
      </c>
      <c r="E55" s="92"/>
      <c r="F55" s="80"/>
      <c r="G55" s="80"/>
      <c r="H55" s="97">
        <f>SUM(H54)</f>
        <v>660964.92999999993</v>
      </c>
      <c r="J55" s="88"/>
      <c r="K55" s="88"/>
    </row>
    <row r="56" spans="1:11" ht="15.95" customHeight="1" x14ac:dyDescent="0.2">
      <c r="A56" s="84"/>
      <c r="B56" s="83"/>
      <c r="C56" s="82"/>
      <c r="D56" s="82"/>
      <c r="E56" s="92"/>
      <c r="F56" s="80"/>
      <c r="G56" s="80"/>
      <c r="H56" s="79"/>
      <c r="J56" s="88"/>
      <c r="K56" s="88"/>
    </row>
    <row r="57" spans="1:11" ht="15.95" customHeight="1" x14ac:dyDescent="0.2">
      <c r="A57" s="94" t="s">
        <v>63</v>
      </c>
      <c r="B57" s="93"/>
      <c r="C57" s="82"/>
      <c r="D57" s="82"/>
      <c r="E57" s="96"/>
      <c r="F57" s="96"/>
      <c r="G57" s="96"/>
      <c r="H57" s="79"/>
      <c r="J57" s="88"/>
      <c r="K57" s="88"/>
    </row>
    <row r="58" spans="1:11" ht="15.95" customHeight="1" x14ac:dyDescent="0.2">
      <c r="A58" s="94"/>
      <c r="B58" s="90" t="s">
        <v>62</v>
      </c>
      <c r="C58" s="85">
        <v>0</v>
      </c>
      <c r="D58" s="85">
        <v>0</v>
      </c>
      <c r="E58" s="87">
        <v>4</v>
      </c>
      <c r="F58" s="89">
        <f>VLOOKUP($E58,$B$69:$G$74,5,FALSE)</f>
        <v>0.65980000000000005</v>
      </c>
      <c r="G58" s="89">
        <f>VLOOKUP($E58,$B$69:$G$74,6,FALSE)</f>
        <v>0.3402</v>
      </c>
      <c r="H58" s="95">
        <v>0</v>
      </c>
      <c r="J58" s="88"/>
      <c r="K58" s="88"/>
    </row>
    <row r="59" spans="1:11" ht="15.95" customHeight="1" x14ac:dyDescent="0.2">
      <c r="A59" s="94"/>
      <c r="B59" s="83" t="s">
        <v>57</v>
      </c>
      <c r="C59" s="82">
        <f>SUM(C58)</f>
        <v>0</v>
      </c>
      <c r="D59" s="82">
        <f>SUM(D58)</f>
        <v>0</v>
      </c>
      <c r="E59" s="92"/>
      <c r="F59" s="80"/>
      <c r="G59" s="80"/>
      <c r="H59" s="79">
        <f>SUM(H58)</f>
        <v>0</v>
      </c>
      <c r="J59" s="88"/>
      <c r="K59" s="88"/>
    </row>
    <row r="60" spans="1:11" ht="15.95" customHeight="1" x14ac:dyDescent="0.2">
      <c r="A60" s="94"/>
      <c r="B60" s="93"/>
      <c r="C60" s="82"/>
      <c r="D60" s="82"/>
      <c r="E60" s="92"/>
      <c r="F60" s="80"/>
      <c r="G60" s="80"/>
      <c r="H60" s="79"/>
      <c r="J60" s="88"/>
      <c r="K60" s="88"/>
    </row>
    <row r="61" spans="1:11" ht="15.95" customHeight="1" x14ac:dyDescent="0.2">
      <c r="A61" s="84" t="s">
        <v>61</v>
      </c>
      <c r="B61" s="83"/>
      <c r="C61" s="82"/>
      <c r="D61" s="82"/>
      <c r="E61" s="92"/>
      <c r="F61" s="80"/>
      <c r="G61" s="80"/>
      <c r="H61" s="79"/>
      <c r="J61" s="88"/>
      <c r="K61" s="88"/>
    </row>
    <row r="62" spans="1:11" ht="15.95" customHeight="1" x14ac:dyDescent="0.2">
      <c r="A62" s="84"/>
      <c r="B62" s="90" t="s">
        <v>60</v>
      </c>
      <c r="C62" s="82">
        <f>+'Unallocated Detail'!E283</f>
        <v>0</v>
      </c>
      <c r="D62" s="82">
        <f>+'Unallocated Detail'!F283</f>
        <v>0</v>
      </c>
      <c r="E62" s="92">
        <v>4</v>
      </c>
      <c r="F62" s="91">
        <f>VLOOKUP($E62,$B$69:$G$74,5,FALSE)</f>
        <v>0.65980000000000005</v>
      </c>
      <c r="G62" s="91">
        <f>VLOOKUP($E62,$B$69:$G$74,6,FALSE)</f>
        <v>0.3402</v>
      </c>
      <c r="H62" s="79">
        <f>C62+D62</f>
        <v>0</v>
      </c>
      <c r="J62" s="88"/>
      <c r="K62" s="88"/>
    </row>
    <row r="63" spans="1:11" ht="15.95" customHeight="1" x14ac:dyDescent="0.2">
      <c r="A63" s="84"/>
      <c r="B63" s="90" t="s">
        <v>59</v>
      </c>
      <c r="C63" s="85">
        <v>0</v>
      </c>
      <c r="D63" s="85">
        <v>0</v>
      </c>
      <c r="E63" s="63">
        <v>4</v>
      </c>
      <c r="F63" s="89">
        <f>VLOOKUP($E63,$B$69:$G$74,5,FALSE)</f>
        <v>0.65980000000000005</v>
      </c>
      <c r="G63" s="89">
        <f>VLOOKUP($E63,$B$69:$G$74,6,FALSE)</f>
        <v>0.3402</v>
      </c>
      <c r="H63" s="85">
        <f>C63+D63</f>
        <v>0</v>
      </c>
      <c r="J63" s="88"/>
      <c r="K63" s="88"/>
    </row>
    <row r="64" spans="1:11" ht="15.95" customHeight="1" x14ac:dyDescent="0.2">
      <c r="A64" s="78" t="s">
        <v>58</v>
      </c>
      <c r="B64" s="77" t="s">
        <v>57</v>
      </c>
      <c r="C64" s="85">
        <f>SUM(C62:C63)</f>
        <v>0</v>
      </c>
      <c r="D64" s="85">
        <f>SUM(D62:D63)</f>
        <v>0</v>
      </c>
      <c r="E64" s="87"/>
      <c r="F64" s="86"/>
      <c r="G64" s="86"/>
      <c r="H64" s="85">
        <f>SUM(H62:H63)</f>
        <v>0</v>
      </c>
    </row>
    <row r="65" spans="1:8" ht="15.95" customHeight="1" x14ac:dyDescent="0.2">
      <c r="A65" s="84"/>
      <c r="B65" s="83"/>
      <c r="C65" s="82"/>
      <c r="D65" s="82"/>
      <c r="E65" s="81"/>
      <c r="F65" s="80"/>
      <c r="G65" s="80"/>
      <c r="H65" s="79"/>
    </row>
    <row r="66" spans="1:8" ht="15.95" customHeight="1" x14ac:dyDescent="0.35">
      <c r="A66" s="78" t="s">
        <v>56</v>
      </c>
      <c r="B66" s="77"/>
      <c r="C66" s="74">
        <f>C64+C59+C55+C51+C47+C42+C38+C23+C14</f>
        <v>16733879.889999999</v>
      </c>
      <c r="D66" s="74">
        <f>D64+D59+D55+D51+D47+D42+D38+D23+D14</f>
        <v>8757900.3300000001</v>
      </c>
      <c r="E66" s="76"/>
      <c r="F66" s="76"/>
      <c r="G66" s="75"/>
      <c r="H66" s="74">
        <f>H64+H59+H55+H51+H47+H42+H38+H23+H14</f>
        <v>24916467.609999996</v>
      </c>
    </row>
    <row r="67" spans="1:8" ht="15.95" customHeight="1" x14ac:dyDescent="0.2">
      <c r="C67" s="59"/>
      <c r="D67" s="59"/>
      <c r="E67" s="59"/>
      <c r="F67" s="59"/>
    </row>
    <row r="68" spans="1:8" ht="15.95" customHeight="1" x14ac:dyDescent="0.2"/>
    <row r="69" spans="1:8" x14ac:dyDescent="0.2">
      <c r="B69" s="73" t="s">
        <v>55</v>
      </c>
      <c r="C69" s="72"/>
      <c r="D69" s="72"/>
      <c r="E69" s="72"/>
      <c r="F69" s="71" t="s">
        <v>34</v>
      </c>
      <c r="G69" s="71" t="s">
        <v>33</v>
      </c>
      <c r="H69" s="70"/>
    </row>
    <row r="70" spans="1:8" x14ac:dyDescent="0.2">
      <c r="B70" s="67">
        <v>1</v>
      </c>
      <c r="C70" s="66" t="s">
        <v>54</v>
      </c>
      <c r="D70" s="46"/>
      <c r="F70" s="69">
        <v>0.58179999999999998</v>
      </c>
      <c r="G70" s="69">
        <v>0.41820000000000002</v>
      </c>
      <c r="H70" s="68">
        <f>SUM(F70,G70)</f>
        <v>1</v>
      </c>
    </row>
    <row r="71" spans="1:8" x14ac:dyDescent="0.2">
      <c r="B71" s="67">
        <v>2</v>
      </c>
      <c r="C71" s="66" t="s">
        <v>53</v>
      </c>
      <c r="D71" s="46"/>
      <c r="F71" s="65">
        <v>0.62690000000000001</v>
      </c>
      <c r="G71" s="65">
        <v>0.37309999999999999</v>
      </c>
      <c r="H71" s="64">
        <f>SUM(F71,G71)</f>
        <v>1</v>
      </c>
    </row>
    <row r="72" spans="1:8" x14ac:dyDescent="0.2">
      <c r="B72" s="67">
        <v>3</v>
      </c>
      <c r="C72" s="46" t="s">
        <v>52</v>
      </c>
      <c r="D72" s="46"/>
      <c r="F72" s="65">
        <v>0.59189999999999998</v>
      </c>
      <c r="G72" s="65">
        <v>0.40810000000000002</v>
      </c>
      <c r="H72" s="64">
        <f>SUM(F72,G72)</f>
        <v>1</v>
      </c>
    </row>
    <row r="73" spans="1:8" x14ac:dyDescent="0.2">
      <c r="B73" s="67">
        <v>4</v>
      </c>
      <c r="C73" s="66" t="s">
        <v>51</v>
      </c>
      <c r="D73" s="46"/>
      <c r="F73" s="65">
        <v>0.65980000000000005</v>
      </c>
      <c r="G73" s="65">
        <v>0.3402</v>
      </c>
      <c r="H73" s="64">
        <f>SUM(F73,G73)</f>
        <v>1</v>
      </c>
    </row>
    <row r="74" spans="1:8" x14ac:dyDescent="0.2">
      <c r="B74" s="63">
        <v>5</v>
      </c>
      <c r="C74" s="62" t="s">
        <v>50</v>
      </c>
      <c r="D74" s="25"/>
      <c r="E74" s="25"/>
      <c r="F74" s="61">
        <v>0.7248</v>
      </c>
      <c r="G74" s="61">
        <v>0.2752</v>
      </c>
      <c r="H74" s="60">
        <f>SUM(F74,G74)</f>
        <v>1</v>
      </c>
    </row>
    <row r="75" spans="1:8" ht="11.25" customHeight="1" x14ac:dyDescent="0.2">
      <c r="C75" s="59"/>
      <c r="D75" s="59"/>
      <c r="E75" s="59"/>
      <c r="F75" s="59"/>
    </row>
    <row r="76" spans="1:8" ht="15.95" customHeight="1" x14ac:dyDescent="0.2">
      <c r="A76" s="58"/>
      <c r="C76" s="57"/>
      <c r="D76" s="57"/>
      <c r="E76" s="57"/>
      <c r="F76" s="57"/>
      <c r="G76" s="57"/>
      <c r="H76" s="57"/>
    </row>
    <row r="77" spans="1:8" ht="15.95" customHeight="1" x14ac:dyDescent="0.2">
      <c r="C77" s="57"/>
      <c r="D77" s="57"/>
      <c r="E77" s="57"/>
      <c r="F77" s="57"/>
      <c r="G77" s="57"/>
      <c r="H77" s="57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zoomScaleNormal="100" workbookViewId="0">
      <pane xSplit="1" ySplit="6" topLeftCell="B313" activePane="bottomRight" state="frozen"/>
      <selection activeCell="F36" sqref="F36"/>
      <selection pane="topRight" activeCell="F36" sqref="F36"/>
      <selection pane="bottomLeft" activeCell="F36" sqref="F36"/>
      <selection pane="bottomRight" activeCell="B7" sqref="B7"/>
    </sheetView>
  </sheetViews>
  <sheetFormatPr defaultColWidth="9.140625" defaultRowHeight="15" outlineLevelCol="1" x14ac:dyDescent="0.25"/>
  <cols>
    <col min="1" max="1" width="58.140625" style="38" bestFit="1" customWidth="1"/>
    <col min="2" max="2" width="16.7109375" style="38" customWidth="1"/>
    <col min="3" max="4" width="12.42578125" style="38" bestFit="1" customWidth="1"/>
    <col min="5" max="5" width="13.7109375" style="38" customWidth="1" outlineLevel="1"/>
    <col min="6" max="6" width="13.28515625" style="38" customWidth="1" outlineLevel="1"/>
    <col min="7" max="7" width="14.7109375" style="38" customWidth="1" outlineLevel="1"/>
    <col min="8" max="8" width="12.42578125" style="38" customWidth="1" outlineLevel="1"/>
    <col min="9" max="9" width="17.28515625" style="38" customWidth="1"/>
    <col min="10" max="10" width="32.140625" style="120" bestFit="1" customWidth="1"/>
    <col min="11" max="11" width="15.7109375" style="38" bestFit="1" customWidth="1"/>
    <col min="12" max="12" width="14.5703125" style="38" customWidth="1"/>
    <col min="13" max="16384" width="9.140625" style="38"/>
  </cols>
  <sheetData>
    <row r="1" spans="1:10" x14ac:dyDescent="0.25">
      <c r="A1" s="112" t="s">
        <v>38</v>
      </c>
      <c r="B1" s="112"/>
      <c r="C1" s="112"/>
      <c r="D1" s="112"/>
      <c r="E1" s="112"/>
      <c r="F1" s="112"/>
      <c r="G1" s="112"/>
      <c r="H1" s="112"/>
      <c r="I1" s="112"/>
      <c r="J1" s="127"/>
    </row>
    <row r="2" spans="1:10" x14ac:dyDescent="0.25">
      <c r="A2" s="112" t="s">
        <v>711</v>
      </c>
      <c r="B2" s="112"/>
      <c r="C2" s="112"/>
      <c r="D2" s="112"/>
      <c r="E2" s="112"/>
      <c r="F2" s="112"/>
      <c r="G2" s="112"/>
      <c r="H2" s="112"/>
      <c r="I2" s="112"/>
      <c r="J2" s="127"/>
    </row>
    <row r="3" spans="1:10" x14ac:dyDescent="0.25">
      <c r="A3" s="112" t="str">
        <f>Allocated!A3</f>
        <v>FOR THE MONTH ENDED April 30, 2022</v>
      </c>
      <c r="B3" s="112"/>
      <c r="C3" s="112"/>
      <c r="D3" s="112"/>
      <c r="E3" s="112"/>
      <c r="F3" s="112"/>
      <c r="G3" s="112"/>
      <c r="H3" s="112"/>
      <c r="I3" s="112"/>
      <c r="J3" s="127"/>
    </row>
    <row r="4" spans="1:10" x14ac:dyDescent="0.25">
      <c r="A4" s="128"/>
      <c r="B4" s="128"/>
      <c r="C4" s="128"/>
      <c r="D4" s="128"/>
      <c r="E4" s="128"/>
      <c r="F4" s="128"/>
      <c r="G4" s="128"/>
      <c r="H4" s="128"/>
      <c r="I4" s="128"/>
      <c r="J4" s="129"/>
    </row>
    <row r="5" spans="1:10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26" t="s">
        <v>710</v>
      </c>
    </row>
    <row r="6" spans="1:10" x14ac:dyDescent="0.25">
      <c r="A6" s="125" t="s">
        <v>709</v>
      </c>
      <c r="B6" s="124" t="s">
        <v>34</v>
      </c>
      <c r="C6" s="124" t="s">
        <v>708</v>
      </c>
      <c r="D6" s="124" t="s">
        <v>48</v>
      </c>
      <c r="E6" s="124" t="s">
        <v>707</v>
      </c>
      <c r="F6" s="124" t="s">
        <v>706</v>
      </c>
      <c r="G6" s="124" t="s">
        <v>705</v>
      </c>
      <c r="H6" s="124" t="s">
        <v>704</v>
      </c>
      <c r="I6" s="124" t="s">
        <v>703</v>
      </c>
    </row>
    <row r="7" spans="1:10" x14ac:dyDescent="0.25">
      <c r="A7" s="130"/>
      <c r="B7" s="131"/>
      <c r="C7" s="131"/>
      <c r="D7" s="131"/>
      <c r="E7" s="131"/>
      <c r="F7" s="131"/>
      <c r="G7" s="131"/>
      <c r="H7" s="131"/>
      <c r="I7" s="131"/>
      <c r="J7" s="132">
        <v>0</v>
      </c>
    </row>
    <row r="8" spans="1:10" x14ac:dyDescent="0.25">
      <c r="A8" s="133"/>
      <c r="B8" s="134">
        <v>0</v>
      </c>
      <c r="C8" s="134">
        <v>0</v>
      </c>
      <c r="D8" s="134">
        <v>0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</row>
    <row r="9" spans="1:10" x14ac:dyDescent="0.25">
      <c r="A9" s="135"/>
      <c r="B9" s="135"/>
      <c r="C9" s="135"/>
      <c r="D9" s="135"/>
      <c r="E9" s="135"/>
      <c r="F9" s="135"/>
      <c r="G9" s="135"/>
      <c r="H9" s="135"/>
      <c r="I9" s="135"/>
    </row>
    <row r="10" spans="1:10" x14ac:dyDescent="0.25">
      <c r="A10" s="121" t="s">
        <v>702</v>
      </c>
      <c r="B10" s="136"/>
      <c r="C10" s="136"/>
      <c r="D10" s="136"/>
      <c r="E10" s="136"/>
      <c r="F10" s="136"/>
      <c r="G10" s="136"/>
      <c r="H10" s="136"/>
      <c r="I10" s="136"/>
    </row>
    <row r="11" spans="1:10" x14ac:dyDescent="0.25">
      <c r="A11" s="119" t="s">
        <v>701</v>
      </c>
      <c r="B11" s="137"/>
      <c r="C11" s="137"/>
      <c r="D11" s="137"/>
      <c r="E11" s="137"/>
      <c r="F11" s="137"/>
      <c r="G11" s="137"/>
      <c r="H11" s="137"/>
      <c r="I11" s="137"/>
    </row>
    <row r="12" spans="1:10" x14ac:dyDescent="0.25">
      <c r="A12" s="113" t="s">
        <v>700</v>
      </c>
      <c r="B12" s="138">
        <v>117897267.51000001</v>
      </c>
      <c r="C12" s="138">
        <v>0</v>
      </c>
      <c r="D12" s="138">
        <v>0</v>
      </c>
      <c r="E12" s="138">
        <v>0</v>
      </c>
      <c r="F12" s="138">
        <v>0</v>
      </c>
      <c r="G12" s="138">
        <f t="shared" ref="G12:H17" si="0">B12+E12</f>
        <v>117897267.51000001</v>
      </c>
      <c r="H12" s="138">
        <f t="shared" si="0"/>
        <v>0</v>
      </c>
      <c r="I12" s="138">
        <f t="shared" ref="I12:I17" si="1">SUM(G12:H12)</f>
        <v>117897267.51000001</v>
      </c>
      <c r="J12" s="139" t="s">
        <v>699</v>
      </c>
    </row>
    <row r="13" spans="1:10" x14ac:dyDescent="0.25">
      <c r="A13" s="113" t="s">
        <v>698</v>
      </c>
      <c r="B13" s="118">
        <v>86389054.090000004</v>
      </c>
      <c r="C13" s="118">
        <v>0</v>
      </c>
      <c r="D13" s="118">
        <v>0</v>
      </c>
      <c r="E13" s="118">
        <v>0</v>
      </c>
      <c r="F13" s="118">
        <v>0</v>
      </c>
      <c r="G13" s="118">
        <f t="shared" si="0"/>
        <v>86389054.090000004</v>
      </c>
      <c r="H13" s="118">
        <f t="shared" si="0"/>
        <v>0</v>
      </c>
      <c r="I13" s="118">
        <f t="shared" si="1"/>
        <v>86389054.090000004</v>
      </c>
      <c r="J13" s="139" t="s">
        <v>697</v>
      </c>
    </row>
    <row r="14" spans="1:10" x14ac:dyDescent="0.25">
      <c r="A14" s="113" t="s">
        <v>696</v>
      </c>
      <c r="B14" s="118">
        <v>1638517.32</v>
      </c>
      <c r="C14" s="118">
        <v>0</v>
      </c>
      <c r="D14" s="118">
        <v>0</v>
      </c>
      <c r="E14" s="118">
        <v>0</v>
      </c>
      <c r="F14" s="118">
        <v>0</v>
      </c>
      <c r="G14" s="118">
        <f t="shared" si="0"/>
        <v>1638517.32</v>
      </c>
      <c r="H14" s="118">
        <f t="shared" si="0"/>
        <v>0</v>
      </c>
      <c r="I14" s="118">
        <f t="shared" si="1"/>
        <v>1638517.32</v>
      </c>
      <c r="J14" s="139" t="s">
        <v>695</v>
      </c>
    </row>
    <row r="15" spans="1:10" x14ac:dyDescent="0.25">
      <c r="A15" s="113" t="s">
        <v>694</v>
      </c>
      <c r="B15" s="118">
        <v>0</v>
      </c>
      <c r="C15" s="118">
        <v>73664809.230000004</v>
      </c>
      <c r="D15" s="118">
        <v>0</v>
      </c>
      <c r="E15" s="118">
        <v>0</v>
      </c>
      <c r="F15" s="118">
        <v>0</v>
      </c>
      <c r="G15" s="118">
        <f t="shared" si="0"/>
        <v>0</v>
      </c>
      <c r="H15" s="118">
        <f t="shared" si="0"/>
        <v>73664809.230000004</v>
      </c>
      <c r="I15" s="118">
        <f t="shared" si="1"/>
        <v>73664809.230000004</v>
      </c>
      <c r="J15" s="139" t="s">
        <v>693</v>
      </c>
    </row>
    <row r="16" spans="1:10" x14ac:dyDescent="0.25">
      <c r="A16" s="113" t="s">
        <v>692</v>
      </c>
      <c r="B16" s="118">
        <v>0</v>
      </c>
      <c r="C16" s="118">
        <v>33114306.02</v>
      </c>
      <c r="D16" s="118">
        <v>0</v>
      </c>
      <c r="E16" s="118">
        <v>0</v>
      </c>
      <c r="F16" s="118">
        <v>0</v>
      </c>
      <c r="G16" s="118">
        <f t="shared" si="0"/>
        <v>0</v>
      </c>
      <c r="H16" s="118">
        <f t="shared" si="0"/>
        <v>33114306.02</v>
      </c>
      <c r="I16" s="118">
        <f t="shared" si="1"/>
        <v>33114306.02</v>
      </c>
      <c r="J16" s="139" t="s">
        <v>691</v>
      </c>
    </row>
    <row r="17" spans="1:11" x14ac:dyDescent="0.25">
      <c r="A17" s="113" t="s">
        <v>690</v>
      </c>
      <c r="B17" s="116">
        <v>0</v>
      </c>
      <c r="C17" s="116">
        <v>1679692.98</v>
      </c>
      <c r="D17" s="116">
        <v>0</v>
      </c>
      <c r="E17" s="116">
        <v>0</v>
      </c>
      <c r="F17" s="116">
        <v>0</v>
      </c>
      <c r="G17" s="116">
        <f t="shared" si="0"/>
        <v>0</v>
      </c>
      <c r="H17" s="116">
        <f t="shared" si="0"/>
        <v>1679692.98</v>
      </c>
      <c r="I17" s="116">
        <f t="shared" si="1"/>
        <v>1679692.98</v>
      </c>
      <c r="J17" s="139" t="s">
        <v>689</v>
      </c>
    </row>
    <row r="18" spans="1:11" x14ac:dyDescent="0.25">
      <c r="A18" s="113" t="s">
        <v>688</v>
      </c>
      <c r="B18" s="118">
        <f t="shared" ref="B18:I18" si="2">SUM(B12:B17)</f>
        <v>205924838.92000002</v>
      </c>
      <c r="C18" s="118">
        <f t="shared" si="2"/>
        <v>108458808.23</v>
      </c>
      <c r="D18" s="118">
        <f t="shared" si="2"/>
        <v>0</v>
      </c>
      <c r="E18" s="118">
        <f t="shared" si="2"/>
        <v>0</v>
      </c>
      <c r="F18" s="118">
        <f t="shared" si="2"/>
        <v>0</v>
      </c>
      <c r="G18" s="118">
        <f t="shared" si="2"/>
        <v>205924838.92000002</v>
      </c>
      <c r="H18" s="118">
        <f t="shared" si="2"/>
        <v>108458808.23</v>
      </c>
      <c r="I18" s="118">
        <f t="shared" si="2"/>
        <v>314383647.15000004</v>
      </c>
      <c r="J18" s="140" t="s">
        <v>687</v>
      </c>
    </row>
    <row r="19" spans="1:11" x14ac:dyDescent="0.25">
      <c r="A19" s="119" t="s">
        <v>686</v>
      </c>
      <c r="B19" s="137"/>
      <c r="C19" s="137"/>
      <c r="D19" s="137"/>
      <c r="E19" s="137"/>
      <c r="F19" s="137"/>
      <c r="G19" s="137"/>
      <c r="H19" s="137"/>
      <c r="I19" s="137"/>
      <c r="J19" s="119"/>
    </row>
    <row r="20" spans="1:11" x14ac:dyDescent="0.25">
      <c r="A20" s="113" t="s">
        <v>685</v>
      </c>
      <c r="B20" s="116">
        <v>31462.17</v>
      </c>
      <c r="C20" s="116">
        <v>0</v>
      </c>
      <c r="D20" s="116">
        <v>0</v>
      </c>
      <c r="E20" s="116">
        <v>0</v>
      </c>
      <c r="F20" s="116">
        <v>0</v>
      </c>
      <c r="G20" s="116">
        <f>B20+E20</f>
        <v>31462.17</v>
      </c>
      <c r="H20" s="116">
        <f>C20+F20</f>
        <v>0</v>
      </c>
      <c r="I20" s="116">
        <f>SUM(G20:H20)</f>
        <v>31462.17</v>
      </c>
      <c r="J20" s="139" t="s">
        <v>684</v>
      </c>
    </row>
    <row r="21" spans="1:11" x14ac:dyDescent="0.25">
      <c r="A21" s="113" t="s">
        <v>683</v>
      </c>
      <c r="B21" s="118">
        <f t="shared" ref="B21:I21" si="3">SUM(B20)</f>
        <v>31462.17</v>
      </c>
      <c r="C21" s="118">
        <f t="shared" si="3"/>
        <v>0</v>
      </c>
      <c r="D21" s="118">
        <f t="shared" si="3"/>
        <v>0</v>
      </c>
      <c r="E21" s="118">
        <f t="shared" si="3"/>
        <v>0</v>
      </c>
      <c r="F21" s="118">
        <f t="shared" si="3"/>
        <v>0</v>
      </c>
      <c r="G21" s="118">
        <f t="shared" si="3"/>
        <v>31462.17</v>
      </c>
      <c r="H21" s="118">
        <f t="shared" si="3"/>
        <v>0</v>
      </c>
      <c r="I21" s="118">
        <f t="shared" si="3"/>
        <v>31462.17</v>
      </c>
      <c r="J21" s="140" t="s">
        <v>682</v>
      </c>
    </row>
    <row r="22" spans="1:11" x14ac:dyDescent="0.25">
      <c r="A22" s="119" t="s">
        <v>681</v>
      </c>
      <c r="B22" s="137"/>
      <c r="C22" s="137"/>
      <c r="D22" s="137"/>
      <c r="E22" s="137"/>
      <c r="F22" s="137"/>
      <c r="G22" s="137"/>
      <c r="H22" s="137"/>
      <c r="I22" s="137"/>
      <c r="J22" s="119"/>
    </row>
    <row r="23" spans="1:11" x14ac:dyDescent="0.25">
      <c r="A23" s="113" t="s">
        <v>680</v>
      </c>
      <c r="B23" s="118">
        <v>7854544.2999999998</v>
      </c>
      <c r="C23" s="118">
        <v>0</v>
      </c>
      <c r="D23" s="118">
        <v>0</v>
      </c>
      <c r="E23" s="118">
        <v>0</v>
      </c>
      <c r="F23" s="118">
        <v>0</v>
      </c>
      <c r="G23" s="118">
        <f>B23+E23</f>
        <v>7854544.2999999998</v>
      </c>
      <c r="H23" s="118">
        <f>C23+F23</f>
        <v>0</v>
      </c>
      <c r="I23" s="118">
        <f>SUM(G23:H23)</f>
        <v>7854544.2999999998</v>
      </c>
      <c r="J23" s="139" t="s">
        <v>679</v>
      </c>
      <c r="K23" s="141"/>
    </row>
    <row r="24" spans="1:11" x14ac:dyDescent="0.25">
      <c r="A24" s="113" t="s">
        <v>678</v>
      </c>
      <c r="B24" s="116">
        <v>7877175.9000000004</v>
      </c>
      <c r="C24" s="116">
        <v>0</v>
      </c>
      <c r="D24" s="116">
        <v>0</v>
      </c>
      <c r="E24" s="116">
        <v>0</v>
      </c>
      <c r="F24" s="116">
        <v>0</v>
      </c>
      <c r="G24" s="116">
        <f>B24+E24</f>
        <v>7877175.9000000004</v>
      </c>
      <c r="H24" s="116">
        <f>C24+F24</f>
        <v>0</v>
      </c>
      <c r="I24" s="116">
        <f>SUM(G24:H24)</f>
        <v>7877175.9000000004</v>
      </c>
      <c r="J24" s="139" t="s">
        <v>677</v>
      </c>
    </row>
    <row r="25" spans="1:11" x14ac:dyDescent="0.25">
      <c r="A25" s="113" t="s">
        <v>676</v>
      </c>
      <c r="B25" s="118">
        <f t="shared" ref="B25:I25" si="4">SUM(B23:B24)</f>
        <v>15731720.199999999</v>
      </c>
      <c r="C25" s="118">
        <f t="shared" si="4"/>
        <v>0</v>
      </c>
      <c r="D25" s="118">
        <f t="shared" si="4"/>
        <v>0</v>
      </c>
      <c r="E25" s="118">
        <f t="shared" si="4"/>
        <v>0</v>
      </c>
      <c r="F25" s="118">
        <f t="shared" si="4"/>
        <v>0</v>
      </c>
      <c r="G25" s="118">
        <f t="shared" si="4"/>
        <v>15731720.199999999</v>
      </c>
      <c r="H25" s="118">
        <f t="shared" si="4"/>
        <v>0</v>
      </c>
      <c r="I25" s="118">
        <f t="shared" si="4"/>
        <v>15731720.199999999</v>
      </c>
      <c r="J25" s="140" t="s">
        <v>675</v>
      </c>
    </row>
    <row r="26" spans="1:11" x14ac:dyDescent="0.25">
      <c r="A26" s="119" t="s">
        <v>674</v>
      </c>
      <c r="B26" s="137"/>
      <c r="C26" s="137"/>
      <c r="D26" s="137"/>
      <c r="E26" s="137"/>
      <c r="F26" s="137"/>
      <c r="G26" s="137"/>
      <c r="H26" s="137"/>
      <c r="I26" s="137"/>
      <c r="J26" s="119"/>
    </row>
    <row r="27" spans="1:11" x14ac:dyDescent="0.25">
      <c r="A27" s="113" t="s">
        <v>673</v>
      </c>
      <c r="B27" s="118">
        <v>0</v>
      </c>
      <c r="C27" s="118">
        <v>0</v>
      </c>
      <c r="D27" s="118">
        <v>0</v>
      </c>
      <c r="E27" s="118">
        <v>0</v>
      </c>
      <c r="F27" s="118">
        <v>0</v>
      </c>
      <c r="G27" s="118">
        <f t="shared" ref="G27:G39" si="5">B27+E27</f>
        <v>0</v>
      </c>
      <c r="H27" s="118">
        <f t="shared" ref="H27:H39" si="6">C27+F27</f>
        <v>0</v>
      </c>
      <c r="I27" s="118">
        <f t="shared" ref="I27:I39" si="7">SUM(G27:H27)</f>
        <v>0</v>
      </c>
      <c r="J27" s="139" t="s">
        <v>672</v>
      </c>
    </row>
    <row r="28" spans="1:11" x14ac:dyDescent="0.25">
      <c r="A28" s="113" t="s">
        <v>671</v>
      </c>
      <c r="B28" s="118">
        <v>0</v>
      </c>
      <c r="C28" s="118">
        <v>0</v>
      </c>
      <c r="D28" s="118">
        <v>0</v>
      </c>
      <c r="E28" s="118">
        <v>0</v>
      </c>
      <c r="F28" s="118">
        <v>0</v>
      </c>
      <c r="G28" s="118">
        <f t="shared" si="5"/>
        <v>0</v>
      </c>
      <c r="H28" s="118">
        <f t="shared" si="6"/>
        <v>0</v>
      </c>
      <c r="I28" s="118">
        <f t="shared" si="7"/>
        <v>0</v>
      </c>
      <c r="J28" s="139" t="s">
        <v>670</v>
      </c>
    </row>
    <row r="29" spans="1:11" ht="13.9" customHeight="1" x14ac:dyDescent="0.25">
      <c r="A29" s="113" t="s">
        <v>669</v>
      </c>
      <c r="B29" s="118">
        <v>-0.67</v>
      </c>
      <c r="C29" s="118">
        <v>0</v>
      </c>
      <c r="D29" s="118">
        <v>0</v>
      </c>
      <c r="E29" s="118">
        <v>0</v>
      </c>
      <c r="F29" s="118">
        <v>0</v>
      </c>
      <c r="G29" s="118">
        <f t="shared" si="5"/>
        <v>-0.67</v>
      </c>
      <c r="H29" s="118">
        <f t="shared" si="6"/>
        <v>0</v>
      </c>
      <c r="I29" s="118">
        <f t="shared" si="7"/>
        <v>-0.67</v>
      </c>
      <c r="J29" s="139" t="s">
        <v>668</v>
      </c>
    </row>
    <row r="30" spans="1:11" x14ac:dyDescent="0.25">
      <c r="A30" s="113" t="s">
        <v>667</v>
      </c>
      <c r="B30" s="118">
        <v>1109895.75</v>
      </c>
      <c r="C30" s="118">
        <v>0</v>
      </c>
      <c r="D30" s="118">
        <v>0</v>
      </c>
      <c r="E30" s="118">
        <v>0</v>
      </c>
      <c r="F30" s="118">
        <v>0</v>
      </c>
      <c r="G30" s="118">
        <f t="shared" si="5"/>
        <v>1109895.75</v>
      </c>
      <c r="H30" s="118">
        <f t="shared" si="6"/>
        <v>0</v>
      </c>
      <c r="I30" s="118">
        <f t="shared" si="7"/>
        <v>1109895.75</v>
      </c>
      <c r="J30" s="139" t="s">
        <v>666</v>
      </c>
    </row>
    <row r="31" spans="1:11" x14ac:dyDescent="0.25">
      <c r="A31" s="113" t="s">
        <v>665</v>
      </c>
      <c r="B31" s="118">
        <v>1429302.19</v>
      </c>
      <c r="C31" s="118">
        <v>0</v>
      </c>
      <c r="D31" s="118">
        <v>0</v>
      </c>
      <c r="E31" s="118">
        <v>0</v>
      </c>
      <c r="F31" s="118">
        <v>0</v>
      </c>
      <c r="G31" s="118">
        <f t="shared" si="5"/>
        <v>1429302.19</v>
      </c>
      <c r="H31" s="118">
        <f t="shared" si="6"/>
        <v>0</v>
      </c>
      <c r="I31" s="118">
        <f t="shared" si="7"/>
        <v>1429302.19</v>
      </c>
      <c r="J31" s="139" t="s">
        <v>664</v>
      </c>
    </row>
    <row r="32" spans="1:11" x14ac:dyDescent="0.25">
      <c r="A32" s="113" t="s">
        <v>663</v>
      </c>
      <c r="B32" s="118">
        <v>-9383581.4199999999</v>
      </c>
      <c r="C32" s="118">
        <v>0</v>
      </c>
      <c r="D32" s="118">
        <v>0</v>
      </c>
      <c r="E32" s="118">
        <v>0</v>
      </c>
      <c r="F32" s="118">
        <v>0</v>
      </c>
      <c r="G32" s="118">
        <f t="shared" si="5"/>
        <v>-9383581.4199999999</v>
      </c>
      <c r="H32" s="118">
        <f t="shared" si="6"/>
        <v>0</v>
      </c>
      <c r="I32" s="118">
        <f t="shared" si="7"/>
        <v>-9383581.4199999999</v>
      </c>
      <c r="J32" s="139" t="s">
        <v>662</v>
      </c>
    </row>
    <row r="33" spans="1:11" x14ac:dyDescent="0.25">
      <c r="A33" s="113" t="s">
        <v>661</v>
      </c>
      <c r="B33" s="118">
        <v>2827797.78</v>
      </c>
      <c r="C33" s="118">
        <v>0</v>
      </c>
      <c r="D33" s="118">
        <v>0</v>
      </c>
      <c r="E33" s="118">
        <v>0</v>
      </c>
      <c r="F33" s="118">
        <v>0</v>
      </c>
      <c r="G33" s="118">
        <f t="shared" si="5"/>
        <v>2827797.78</v>
      </c>
      <c r="H33" s="118">
        <f t="shared" si="6"/>
        <v>0</v>
      </c>
      <c r="I33" s="118">
        <f t="shared" si="7"/>
        <v>2827797.78</v>
      </c>
      <c r="J33" s="139" t="s">
        <v>660</v>
      </c>
    </row>
    <row r="34" spans="1:11" x14ac:dyDescent="0.25">
      <c r="A34" s="113" t="s">
        <v>659</v>
      </c>
      <c r="B34" s="118">
        <v>0</v>
      </c>
      <c r="C34" s="118">
        <v>-1.48</v>
      </c>
      <c r="D34" s="118">
        <v>0</v>
      </c>
      <c r="E34" s="118">
        <v>0</v>
      </c>
      <c r="F34" s="118">
        <v>0</v>
      </c>
      <c r="G34" s="118">
        <f t="shared" si="5"/>
        <v>0</v>
      </c>
      <c r="H34" s="118">
        <f t="shared" si="6"/>
        <v>-1.48</v>
      </c>
      <c r="I34" s="118">
        <f t="shared" si="7"/>
        <v>-1.48</v>
      </c>
      <c r="J34" s="139" t="s">
        <v>658</v>
      </c>
    </row>
    <row r="35" spans="1:11" x14ac:dyDescent="0.25">
      <c r="A35" s="113" t="s">
        <v>657</v>
      </c>
      <c r="B35" s="118">
        <v>0</v>
      </c>
      <c r="C35" s="118">
        <v>129585.22</v>
      </c>
      <c r="D35" s="118">
        <v>0</v>
      </c>
      <c r="E35" s="118">
        <v>0</v>
      </c>
      <c r="F35" s="118">
        <v>0</v>
      </c>
      <c r="G35" s="118">
        <f t="shared" si="5"/>
        <v>0</v>
      </c>
      <c r="H35" s="118">
        <f t="shared" si="6"/>
        <v>129585.22</v>
      </c>
      <c r="I35" s="118">
        <f t="shared" si="7"/>
        <v>129585.22</v>
      </c>
      <c r="J35" s="139" t="s">
        <v>656</v>
      </c>
    </row>
    <row r="36" spans="1:11" x14ac:dyDescent="0.25">
      <c r="A36" s="113" t="s">
        <v>655</v>
      </c>
      <c r="B36" s="118">
        <v>0</v>
      </c>
      <c r="C36" s="118">
        <v>213235.98</v>
      </c>
      <c r="D36" s="118">
        <v>0</v>
      </c>
      <c r="E36" s="118">
        <v>0</v>
      </c>
      <c r="F36" s="118">
        <v>0</v>
      </c>
      <c r="G36" s="118">
        <f t="shared" si="5"/>
        <v>0</v>
      </c>
      <c r="H36" s="118">
        <f t="shared" si="6"/>
        <v>213235.98</v>
      </c>
      <c r="I36" s="118">
        <f t="shared" si="7"/>
        <v>213235.98</v>
      </c>
      <c r="J36" s="139" t="s">
        <v>654</v>
      </c>
    </row>
    <row r="37" spans="1:11" x14ac:dyDescent="0.25">
      <c r="A37" s="113" t="s">
        <v>653</v>
      </c>
      <c r="B37" s="118">
        <v>0</v>
      </c>
      <c r="C37" s="118">
        <v>1680.32</v>
      </c>
      <c r="D37" s="118">
        <v>0</v>
      </c>
      <c r="E37" s="118">
        <v>0</v>
      </c>
      <c r="F37" s="118">
        <v>0</v>
      </c>
      <c r="G37" s="118">
        <f t="shared" si="5"/>
        <v>0</v>
      </c>
      <c r="H37" s="118">
        <f t="shared" si="6"/>
        <v>1680.32</v>
      </c>
      <c r="I37" s="118">
        <f t="shared" si="7"/>
        <v>1680.32</v>
      </c>
      <c r="J37" s="139" t="s">
        <v>652</v>
      </c>
    </row>
    <row r="38" spans="1:11" x14ac:dyDescent="0.25">
      <c r="A38" s="113" t="s">
        <v>651</v>
      </c>
      <c r="B38" s="118">
        <v>0</v>
      </c>
      <c r="C38" s="118">
        <v>-3792529.67</v>
      </c>
      <c r="D38" s="118">
        <v>0</v>
      </c>
      <c r="E38" s="118">
        <v>0</v>
      </c>
      <c r="F38" s="118">
        <v>0</v>
      </c>
      <c r="G38" s="118">
        <f t="shared" si="5"/>
        <v>0</v>
      </c>
      <c r="H38" s="118">
        <f t="shared" si="6"/>
        <v>-3792529.67</v>
      </c>
      <c r="I38" s="118">
        <f t="shared" si="7"/>
        <v>-3792529.67</v>
      </c>
      <c r="J38" s="139" t="s">
        <v>650</v>
      </c>
    </row>
    <row r="39" spans="1:11" x14ac:dyDescent="0.25">
      <c r="A39" s="113" t="s">
        <v>649</v>
      </c>
      <c r="B39" s="116">
        <v>0</v>
      </c>
      <c r="C39" s="116">
        <v>0</v>
      </c>
      <c r="D39" s="116">
        <v>0</v>
      </c>
      <c r="E39" s="116">
        <v>0</v>
      </c>
      <c r="F39" s="116">
        <v>0</v>
      </c>
      <c r="G39" s="116">
        <f t="shared" si="5"/>
        <v>0</v>
      </c>
      <c r="H39" s="116">
        <f t="shared" si="6"/>
        <v>0</v>
      </c>
      <c r="I39" s="116">
        <f t="shared" si="7"/>
        <v>0</v>
      </c>
      <c r="J39" s="139" t="s">
        <v>648</v>
      </c>
    </row>
    <row r="40" spans="1:11" x14ac:dyDescent="0.25">
      <c r="A40" s="113" t="s">
        <v>647</v>
      </c>
      <c r="B40" s="118">
        <f t="shared" ref="B40:I40" si="8">SUM(B27:B39)</f>
        <v>-4016586.3700000006</v>
      </c>
      <c r="C40" s="118">
        <f t="shared" si="8"/>
        <v>-3448029.63</v>
      </c>
      <c r="D40" s="118">
        <f t="shared" si="8"/>
        <v>0</v>
      </c>
      <c r="E40" s="118">
        <f t="shared" si="8"/>
        <v>0</v>
      </c>
      <c r="F40" s="118">
        <f t="shared" si="8"/>
        <v>0</v>
      </c>
      <c r="G40" s="118">
        <f t="shared" si="8"/>
        <v>-4016586.3700000006</v>
      </c>
      <c r="H40" s="118">
        <f t="shared" si="8"/>
        <v>-3448029.63</v>
      </c>
      <c r="I40" s="118">
        <f t="shared" si="8"/>
        <v>-7464616</v>
      </c>
      <c r="J40" s="140" t="s">
        <v>646</v>
      </c>
    </row>
    <row r="41" spans="1:11" x14ac:dyDescent="0.25">
      <c r="A41" s="121" t="s">
        <v>645</v>
      </c>
      <c r="B41" s="142">
        <f t="shared" ref="B41:I41" si="9">B18+B21+B25+B40</f>
        <v>217671434.91999999</v>
      </c>
      <c r="C41" s="142">
        <f t="shared" si="9"/>
        <v>105010778.60000001</v>
      </c>
      <c r="D41" s="142">
        <f t="shared" si="9"/>
        <v>0</v>
      </c>
      <c r="E41" s="142">
        <f t="shared" si="9"/>
        <v>0</v>
      </c>
      <c r="F41" s="142">
        <f t="shared" si="9"/>
        <v>0</v>
      </c>
      <c r="G41" s="142">
        <f t="shared" si="9"/>
        <v>217671434.91999999</v>
      </c>
      <c r="H41" s="142">
        <f t="shared" si="9"/>
        <v>105010778.60000001</v>
      </c>
      <c r="I41" s="142">
        <f t="shared" si="9"/>
        <v>322682213.52000004</v>
      </c>
      <c r="J41" s="140" t="s">
        <v>644</v>
      </c>
    </row>
    <row r="42" spans="1:11" x14ac:dyDescent="0.25">
      <c r="A42" s="135"/>
      <c r="B42" s="137"/>
      <c r="C42" s="137"/>
      <c r="D42" s="137"/>
      <c r="E42" s="137"/>
      <c r="F42" s="137"/>
      <c r="G42" s="137"/>
      <c r="H42" s="137"/>
      <c r="I42" s="137"/>
    </row>
    <row r="43" spans="1:11" x14ac:dyDescent="0.25">
      <c r="A43" s="121" t="s">
        <v>643</v>
      </c>
      <c r="B43" s="137"/>
      <c r="C43" s="137"/>
      <c r="D43" s="137"/>
      <c r="E43" s="137"/>
      <c r="F43" s="137"/>
      <c r="G43" s="137"/>
      <c r="H43" s="137"/>
      <c r="I43" s="137"/>
      <c r="J43" s="121"/>
    </row>
    <row r="44" spans="1:11" x14ac:dyDescent="0.25">
      <c r="A44" s="119" t="s">
        <v>642</v>
      </c>
      <c r="B44" s="137"/>
      <c r="C44" s="137"/>
      <c r="D44" s="137"/>
      <c r="E44" s="137"/>
      <c r="F44" s="137"/>
      <c r="G44" s="137"/>
      <c r="H44" s="137"/>
      <c r="I44" s="137"/>
    </row>
    <row r="45" spans="1:11" x14ac:dyDescent="0.25">
      <c r="A45" s="113" t="s">
        <v>641</v>
      </c>
      <c r="B45" s="118">
        <v>2731580.05</v>
      </c>
      <c r="C45" s="118">
        <v>0</v>
      </c>
      <c r="D45" s="118">
        <v>0</v>
      </c>
      <c r="E45" s="118">
        <v>0</v>
      </c>
      <c r="F45" s="118">
        <v>0</v>
      </c>
      <c r="G45" s="118">
        <f>B45+E45</f>
        <v>2731580.05</v>
      </c>
      <c r="H45" s="118">
        <f>C45+F45</f>
        <v>0</v>
      </c>
      <c r="I45" s="118">
        <f>SUM(G45:H45)</f>
        <v>2731580.05</v>
      </c>
      <c r="J45" s="143" t="s">
        <v>640</v>
      </c>
    </row>
    <row r="46" spans="1:11" x14ac:dyDescent="0.25">
      <c r="A46" s="113" t="s">
        <v>639</v>
      </c>
      <c r="B46" s="116">
        <v>17911098.84</v>
      </c>
      <c r="C46" s="116">
        <v>0</v>
      </c>
      <c r="D46" s="116">
        <v>0</v>
      </c>
      <c r="E46" s="116">
        <v>0</v>
      </c>
      <c r="F46" s="116">
        <v>0</v>
      </c>
      <c r="G46" s="116">
        <f>B46+E46</f>
        <v>17911098.84</v>
      </c>
      <c r="H46" s="116">
        <f>C46+F46</f>
        <v>0</v>
      </c>
      <c r="I46" s="116">
        <f>SUM(G46:H46)</f>
        <v>17911098.84</v>
      </c>
      <c r="J46" s="143" t="s">
        <v>638</v>
      </c>
      <c r="K46" s="123"/>
    </row>
    <row r="47" spans="1:11" x14ac:dyDescent="0.25">
      <c r="A47" s="113" t="s">
        <v>637</v>
      </c>
      <c r="B47" s="118">
        <f t="shared" ref="B47:I47" si="10">SUM(B45:B46)</f>
        <v>20642678.890000001</v>
      </c>
      <c r="C47" s="118">
        <f t="shared" si="10"/>
        <v>0</v>
      </c>
      <c r="D47" s="118">
        <f t="shared" si="10"/>
        <v>0</v>
      </c>
      <c r="E47" s="118">
        <f t="shared" si="10"/>
        <v>0</v>
      </c>
      <c r="F47" s="118">
        <f t="shared" si="10"/>
        <v>0</v>
      </c>
      <c r="G47" s="118">
        <f t="shared" si="10"/>
        <v>20642678.890000001</v>
      </c>
      <c r="H47" s="118">
        <f t="shared" si="10"/>
        <v>0</v>
      </c>
      <c r="I47" s="118">
        <f t="shared" si="10"/>
        <v>20642678.890000001</v>
      </c>
      <c r="J47" s="140" t="s">
        <v>636</v>
      </c>
    </row>
    <row r="48" spans="1:11" x14ac:dyDescent="0.25">
      <c r="A48" s="119" t="s">
        <v>635</v>
      </c>
      <c r="B48" s="137"/>
      <c r="C48" s="137"/>
      <c r="D48" s="137"/>
      <c r="E48" s="137"/>
      <c r="F48" s="137"/>
      <c r="G48" s="137"/>
      <c r="H48" s="137"/>
      <c r="I48" s="137"/>
    </row>
    <row r="49" spans="1:12" x14ac:dyDescent="0.25">
      <c r="A49" s="113" t="s">
        <v>634</v>
      </c>
      <c r="B49" s="118">
        <v>67785175.170000002</v>
      </c>
      <c r="C49" s="118">
        <v>0</v>
      </c>
      <c r="D49" s="118">
        <v>0</v>
      </c>
      <c r="E49" s="118">
        <v>0</v>
      </c>
      <c r="F49" s="118">
        <v>0</v>
      </c>
      <c r="G49" s="118">
        <f t="shared" ref="G49:H55" si="11">B49+E49</f>
        <v>67785175.170000002</v>
      </c>
      <c r="H49" s="118">
        <f t="shared" si="11"/>
        <v>0</v>
      </c>
      <c r="I49" s="118">
        <f t="shared" ref="I49:I55" si="12">SUM(G49:H49)</f>
        <v>67785175.170000002</v>
      </c>
      <c r="J49" s="143" t="s">
        <v>633</v>
      </c>
    </row>
    <row r="50" spans="1:12" x14ac:dyDescent="0.25">
      <c r="A50" s="113" t="s">
        <v>632</v>
      </c>
      <c r="B50" s="118">
        <v>2791684.27</v>
      </c>
      <c r="C50" s="118">
        <v>0</v>
      </c>
      <c r="D50" s="118">
        <v>0</v>
      </c>
      <c r="E50" s="118">
        <v>0</v>
      </c>
      <c r="F50" s="118">
        <v>0</v>
      </c>
      <c r="G50" s="118">
        <f t="shared" si="11"/>
        <v>2791684.27</v>
      </c>
      <c r="H50" s="118">
        <f t="shared" si="11"/>
        <v>0</v>
      </c>
      <c r="I50" s="118">
        <f t="shared" si="12"/>
        <v>2791684.27</v>
      </c>
      <c r="J50" s="143" t="s">
        <v>631</v>
      </c>
    </row>
    <row r="51" spans="1:12" x14ac:dyDescent="0.25">
      <c r="A51" s="113" t="s">
        <v>630</v>
      </c>
      <c r="B51" s="118">
        <v>0</v>
      </c>
      <c r="C51" s="118">
        <v>42869823.600000001</v>
      </c>
      <c r="D51" s="118">
        <v>0</v>
      </c>
      <c r="E51" s="118">
        <v>0</v>
      </c>
      <c r="F51" s="118">
        <v>0</v>
      </c>
      <c r="G51" s="118">
        <f t="shared" si="11"/>
        <v>0</v>
      </c>
      <c r="H51" s="118">
        <f t="shared" si="11"/>
        <v>42869823.600000001</v>
      </c>
      <c r="I51" s="118">
        <f t="shared" si="12"/>
        <v>42869823.600000001</v>
      </c>
      <c r="J51" s="143" t="s">
        <v>629</v>
      </c>
    </row>
    <row r="52" spans="1:12" x14ac:dyDescent="0.25">
      <c r="A52" s="113" t="s">
        <v>628</v>
      </c>
      <c r="B52" s="118">
        <v>0</v>
      </c>
      <c r="C52" s="118">
        <v>135000</v>
      </c>
      <c r="D52" s="118">
        <v>0</v>
      </c>
      <c r="E52" s="118">
        <v>0</v>
      </c>
      <c r="F52" s="118">
        <v>0</v>
      </c>
      <c r="G52" s="118">
        <f t="shared" si="11"/>
        <v>0</v>
      </c>
      <c r="H52" s="118">
        <f t="shared" si="11"/>
        <v>135000</v>
      </c>
      <c r="I52" s="118">
        <f t="shared" si="12"/>
        <v>135000</v>
      </c>
      <c r="J52" s="143" t="s">
        <v>627</v>
      </c>
    </row>
    <row r="53" spans="1:12" x14ac:dyDescent="0.25">
      <c r="A53" s="113" t="s">
        <v>626</v>
      </c>
      <c r="B53" s="118">
        <v>0</v>
      </c>
      <c r="C53" s="118">
        <v>1745585.41</v>
      </c>
      <c r="D53" s="118">
        <v>0</v>
      </c>
      <c r="E53" s="118">
        <v>0</v>
      </c>
      <c r="F53" s="118">
        <v>0</v>
      </c>
      <c r="G53" s="118">
        <f t="shared" si="11"/>
        <v>0</v>
      </c>
      <c r="H53" s="118">
        <f t="shared" si="11"/>
        <v>1745585.41</v>
      </c>
      <c r="I53" s="118">
        <f t="shared" si="12"/>
        <v>1745585.41</v>
      </c>
      <c r="J53" s="143" t="s">
        <v>625</v>
      </c>
    </row>
    <row r="54" spans="1:12" x14ac:dyDescent="0.25">
      <c r="A54" s="113" t="s">
        <v>624</v>
      </c>
      <c r="B54" s="118">
        <v>0</v>
      </c>
      <c r="C54" s="118">
        <v>2908664.47</v>
      </c>
      <c r="D54" s="118">
        <v>0</v>
      </c>
      <c r="E54" s="118">
        <v>0</v>
      </c>
      <c r="F54" s="118">
        <v>0</v>
      </c>
      <c r="G54" s="118">
        <f t="shared" si="11"/>
        <v>0</v>
      </c>
      <c r="H54" s="118">
        <f t="shared" si="11"/>
        <v>2908664.47</v>
      </c>
      <c r="I54" s="118">
        <f t="shared" si="12"/>
        <v>2908664.47</v>
      </c>
      <c r="J54" s="143" t="s">
        <v>623</v>
      </c>
    </row>
    <row r="55" spans="1:12" x14ac:dyDescent="0.25">
      <c r="A55" s="113" t="s">
        <v>622</v>
      </c>
      <c r="B55" s="116">
        <v>0</v>
      </c>
      <c r="C55" s="116">
        <v>-4283173.3</v>
      </c>
      <c r="D55" s="116">
        <v>0</v>
      </c>
      <c r="E55" s="116">
        <v>0</v>
      </c>
      <c r="F55" s="116">
        <v>0</v>
      </c>
      <c r="G55" s="116">
        <f t="shared" si="11"/>
        <v>0</v>
      </c>
      <c r="H55" s="116">
        <f t="shared" si="11"/>
        <v>-4283173.3</v>
      </c>
      <c r="I55" s="116">
        <f t="shared" si="12"/>
        <v>-4283173.3</v>
      </c>
      <c r="J55" s="143" t="s">
        <v>621</v>
      </c>
      <c r="K55" s="144"/>
    </row>
    <row r="56" spans="1:12" x14ac:dyDescent="0.25">
      <c r="A56" s="113" t="s">
        <v>620</v>
      </c>
      <c r="B56" s="118">
        <f t="shared" ref="B56:I56" si="13">SUM(B49:B55)</f>
        <v>70576859.439999998</v>
      </c>
      <c r="C56" s="118">
        <f t="shared" si="13"/>
        <v>43375900.18</v>
      </c>
      <c r="D56" s="118">
        <f t="shared" si="13"/>
        <v>0</v>
      </c>
      <c r="E56" s="118">
        <f t="shared" si="13"/>
        <v>0</v>
      </c>
      <c r="F56" s="118">
        <f t="shared" si="13"/>
        <v>0</v>
      </c>
      <c r="G56" s="118">
        <f t="shared" si="13"/>
        <v>70576859.439999998</v>
      </c>
      <c r="H56" s="118">
        <f t="shared" si="13"/>
        <v>43375900.18</v>
      </c>
      <c r="I56" s="118">
        <f t="shared" si="13"/>
        <v>113952759.61999999</v>
      </c>
      <c r="J56" s="140" t="s">
        <v>619</v>
      </c>
      <c r="K56" s="144"/>
    </row>
    <row r="57" spans="1:12" x14ac:dyDescent="0.25">
      <c r="A57" s="119" t="s">
        <v>618</v>
      </c>
      <c r="B57" s="137"/>
      <c r="C57" s="137"/>
      <c r="D57" s="137"/>
      <c r="E57" s="137"/>
      <c r="F57" s="137"/>
      <c r="G57" s="137"/>
      <c r="H57" s="137"/>
      <c r="I57" s="137"/>
      <c r="J57" s="119"/>
    </row>
    <row r="58" spans="1:12" x14ac:dyDescent="0.25">
      <c r="A58" s="113" t="s">
        <v>617</v>
      </c>
      <c r="B58" s="116">
        <v>10797860.5</v>
      </c>
      <c r="C58" s="116">
        <v>0</v>
      </c>
      <c r="D58" s="116">
        <v>0</v>
      </c>
      <c r="E58" s="116">
        <v>0</v>
      </c>
      <c r="F58" s="116">
        <v>0</v>
      </c>
      <c r="G58" s="116">
        <f>B58+E58</f>
        <v>10797860.5</v>
      </c>
      <c r="H58" s="116">
        <f>C58+F58</f>
        <v>0</v>
      </c>
      <c r="I58" s="116">
        <f>SUM(G58:H58)</f>
        <v>10797860.5</v>
      </c>
      <c r="J58" s="143" t="s">
        <v>616</v>
      </c>
    </row>
    <row r="59" spans="1:12" x14ac:dyDescent="0.25">
      <c r="A59" s="113" t="s">
        <v>615</v>
      </c>
      <c r="B59" s="118">
        <f t="shared" ref="B59:I59" si="14">SUM(B58)</f>
        <v>10797860.5</v>
      </c>
      <c r="C59" s="118">
        <f t="shared" si="14"/>
        <v>0</v>
      </c>
      <c r="D59" s="118">
        <f t="shared" si="14"/>
        <v>0</v>
      </c>
      <c r="E59" s="118">
        <f t="shared" si="14"/>
        <v>0</v>
      </c>
      <c r="F59" s="118">
        <f t="shared" si="14"/>
        <v>0</v>
      </c>
      <c r="G59" s="118">
        <f t="shared" si="14"/>
        <v>10797860.5</v>
      </c>
      <c r="H59" s="118">
        <f t="shared" si="14"/>
        <v>0</v>
      </c>
      <c r="I59" s="118">
        <f t="shared" si="14"/>
        <v>10797860.5</v>
      </c>
      <c r="J59" s="140" t="s">
        <v>614</v>
      </c>
    </row>
    <row r="60" spans="1:12" x14ac:dyDescent="0.25">
      <c r="A60" s="119" t="s">
        <v>613</v>
      </c>
      <c r="B60" s="137"/>
      <c r="C60" s="137"/>
      <c r="D60" s="137"/>
      <c r="E60" s="137"/>
      <c r="F60" s="137"/>
      <c r="G60" s="137"/>
      <c r="H60" s="137"/>
      <c r="I60" s="137"/>
      <c r="J60" s="119"/>
    </row>
    <row r="61" spans="1:12" x14ac:dyDescent="0.25">
      <c r="A61" s="113" t="s">
        <v>612</v>
      </c>
      <c r="B61" s="116">
        <v>-6604715.3300000001</v>
      </c>
      <c r="C61" s="116">
        <v>0</v>
      </c>
      <c r="D61" s="116">
        <v>0</v>
      </c>
      <c r="E61" s="116">
        <v>0</v>
      </c>
      <c r="F61" s="116">
        <v>0</v>
      </c>
      <c r="G61" s="116">
        <f>B61+E61</f>
        <v>-6604715.3300000001</v>
      </c>
      <c r="H61" s="116">
        <f>C61+F61</f>
        <v>0</v>
      </c>
      <c r="I61" s="116">
        <f>SUM(G61:H61)</f>
        <v>-6604715.3300000001</v>
      </c>
      <c r="J61" s="143" t="s">
        <v>611</v>
      </c>
    </row>
    <row r="62" spans="1:12" x14ac:dyDescent="0.25">
      <c r="A62" s="113" t="s">
        <v>610</v>
      </c>
      <c r="B62" s="118">
        <f t="shared" ref="B62:I62" si="15">SUM(B61)</f>
        <v>-6604715.3300000001</v>
      </c>
      <c r="C62" s="118">
        <f t="shared" si="15"/>
        <v>0</v>
      </c>
      <c r="D62" s="118">
        <f t="shared" si="15"/>
        <v>0</v>
      </c>
      <c r="E62" s="118">
        <f t="shared" si="15"/>
        <v>0</v>
      </c>
      <c r="F62" s="118">
        <f t="shared" si="15"/>
        <v>0</v>
      </c>
      <c r="G62" s="118">
        <f t="shared" si="15"/>
        <v>-6604715.3300000001</v>
      </c>
      <c r="H62" s="118">
        <f t="shared" si="15"/>
        <v>0</v>
      </c>
      <c r="I62" s="118">
        <f t="shared" si="15"/>
        <v>-6604715.3300000001</v>
      </c>
      <c r="J62" s="140" t="s">
        <v>609</v>
      </c>
    </row>
    <row r="63" spans="1:12" x14ac:dyDescent="0.25">
      <c r="A63" s="121" t="s">
        <v>608</v>
      </c>
      <c r="B63" s="145">
        <f t="shared" ref="B63:I63" si="16">B47+B56+B59+B62</f>
        <v>95412683.5</v>
      </c>
      <c r="C63" s="145">
        <f t="shared" si="16"/>
        <v>43375900.18</v>
      </c>
      <c r="D63" s="145">
        <f t="shared" si="16"/>
        <v>0</v>
      </c>
      <c r="E63" s="122">
        <f t="shared" si="16"/>
        <v>0</v>
      </c>
      <c r="F63" s="122">
        <f t="shared" si="16"/>
        <v>0</v>
      </c>
      <c r="G63" s="145">
        <f t="shared" si="16"/>
        <v>95412683.5</v>
      </c>
      <c r="H63" s="145">
        <f t="shared" si="16"/>
        <v>43375900.18</v>
      </c>
      <c r="I63" s="145">
        <f t="shared" si="16"/>
        <v>138788583.67999998</v>
      </c>
      <c r="J63" s="140" t="s">
        <v>607</v>
      </c>
      <c r="L63" s="144"/>
    </row>
    <row r="64" spans="1:12" x14ac:dyDescent="0.25">
      <c r="A64" s="135"/>
      <c r="B64" s="116"/>
      <c r="C64" s="116"/>
      <c r="D64" s="116"/>
      <c r="E64" s="116"/>
      <c r="F64" s="116"/>
      <c r="G64" s="116"/>
      <c r="H64" s="116"/>
      <c r="I64" s="116"/>
      <c r="J64" s="121"/>
    </row>
    <row r="65" spans="1:10" ht="15.75" thickBot="1" x14ac:dyDescent="0.3">
      <c r="A65" s="121" t="s">
        <v>606</v>
      </c>
      <c r="B65" s="146">
        <f t="shared" ref="B65:I65" si="17">B41-B63</f>
        <v>122258751.41999999</v>
      </c>
      <c r="C65" s="146">
        <f t="shared" si="17"/>
        <v>61634878.420000009</v>
      </c>
      <c r="D65" s="146">
        <f t="shared" si="17"/>
        <v>0</v>
      </c>
      <c r="E65" s="146">
        <f t="shared" si="17"/>
        <v>0</v>
      </c>
      <c r="F65" s="146">
        <f t="shared" si="17"/>
        <v>0</v>
      </c>
      <c r="G65" s="146">
        <f t="shared" si="17"/>
        <v>122258751.41999999</v>
      </c>
      <c r="H65" s="146">
        <f t="shared" si="17"/>
        <v>61634878.420000009</v>
      </c>
      <c r="I65" s="146">
        <f t="shared" si="17"/>
        <v>183893629.84000006</v>
      </c>
      <c r="J65" s="113"/>
    </row>
    <row r="66" spans="1:10" ht="15.75" thickTop="1" x14ac:dyDescent="0.25">
      <c r="A66" s="135"/>
      <c r="B66" s="137"/>
      <c r="C66" s="137"/>
      <c r="D66" s="137"/>
      <c r="E66" s="137"/>
      <c r="F66" s="137"/>
      <c r="G66" s="137"/>
      <c r="H66" s="137"/>
      <c r="I66" s="137"/>
      <c r="J66" s="121"/>
    </row>
    <row r="67" spans="1:10" x14ac:dyDescent="0.25">
      <c r="A67" s="121" t="s">
        <v>605</v>
      </c>
      <c r="B67" s="137"/>
      <c r="C67" s="137"/>
      <c r="D67" s="137"/>
      <c r="E67" s="137"/>
      <c r="F67" s="137"/>
      <c r="G67" s="137"/>
      <c r="H67" s="137"/>
      <c r="I67" s="137"/>
      <c r="J67" s="113"/>
    </row>
    <row r="68" spans="1:10" x14ac:dyDescent="0.25">
      <c r="A68" s="113" t="s">
        <v>604</v>
      </c>
      <c r="B68" s="137"/>
      <c r="C68" s="137"/>
      <c r="D68" s="137"/>
      <c r="E68" s="137"/>
      <c r="F68" s="137"/>
      <c r="G68" s="137"/>
      <c r="H68" s="137"/>
      <c r="I68" s="137"/>
      <c r="J68" s="119"/>
    </row>
    <row r="69" spans="1:10" x14ac:dyDescent="0.25">
      <c r="A69" s="119" t="s">
        <v>603</v>
      </c>
      <c r="B69" s="137"/>
      <c r="C69" s="137"/>
      <c r="D69" s="137"/>
      <c r="E69" s="137"/>
      <c r="F69" s="137"/>
      <c r="G69" s="137"/>
      <c r="H69" s="137"/>
      <c r="I69" s="137"/>
    </row>
    <row r="70" spans="1:10" x14ac:dyDescent="0.25">
      <c r="A70" s="113" t="s">
        <v>602</v>
      </c>
      <c r="B70" s="118">
        <v>104750.11</v>
      </c>
      <c r="C70" s="118">
        <v>0</v>
      </c>
      <c r="D70" s="118">
        <v>0</v>
      </c>
      <c r="E70" s="118">
        <v>0</v>
      </c>
      <c r="F70" s="118">
        <v>0</v>
      </c>
      <c r="G70" s="118">
        <f t="shared" ref="G70:G101" si="18">B70+E70</f>
        <v>104750.11</v>
      </c>
      <c r="H70" s="118">
        <f t="shared" ref="H70:H101" si="19">C70+F70</f>
        <v>0</v>
      </c>
      <c r="I70" s="118">
        <f t="shared" ref="I70:I101" si="20">SUM(G70:H70)</f>
        <v>104750.11</v>
      </c>
      <c r="J70" s="143" t="s">
        <v>601</v>
      </c>
    </row>
    <row r="71" spans="1:10" x14ac:dyDescent="0.25">
      <c r="A71" s="113" t="s">
        <v>600</v>
      </c>
      <c r="B71" s="118">
        <v>497054.12</v>
      </c>
      <c r="C71" s="118">
        <v>0</v>
      </c>
      <c r="D71" s="118">
        <v>0</v>
      </c>
      <c r="E71" s="118">
        <v>0</v>
      </c>
      <c r="F71" s="118">
        <v>0</v>
      </c>
      <c r="G71" s="118">
        <f t="shared" si="18"/>
        <v>497054.12</v>
      </c>
      <c r="H71" s="118">
        <f t="shared" si="19"/>
        <v>0</v>
      </c>
      <c r="I71" s="118">
        <f t="shared" si="20"/>
        <v>497054.12</v>
      </c>
      <c r="J71" s="143" t="s">
        <v>599</v>
      </c>
    </row>
    <row r="72" spans="1:10" x14ac:dyDescent="0.25">
      <c r="A72" s="113" t="s">
        <v>598</v>
      </c>
      <c r="B72" s="118">
        <v>144840.74</v>
      </c>
      <c r="C72" s="118">
        <v>0</v>
      </c>
      <c r="D72" s="118">
        <v>0</v>
      </c>
      <c r="E72" s="118">
        <v>0</v>
      </c>
      <c r="F72" s="118">
        <v>0</v>
      </c>
      <c r="G72" s="118">
        <f t="shared" si="18"/>
        <v>144840.74</v>
      </c>
      <c r="H72" s="118">
        <f t="shared" si="19"/>
        <v>0</v>
      </c>
      <c r="I72" s="118">
        <f t="shared" si="20"/>
        <v>144840.74</v>
      </c>
      <c r="J72" s="143" t="s">
        <v>597</v>
      </c>
    </row>
    <row r="73" spans="1:10" x14ac:dyDescent="0.25">
      <c r="A73" s="113" t="s">
        <v>596</v>
      </c>
      <c r="B73" s="118">
        <v>777298.87</v>
      </c>
      <c r="C73" s="118">
        <v>0</v>
      </c>
      <c r="D73" s="118">
        <v>0</v>
      </c>
      <c r="E73" s="118">
        <v>0</v>
      </c>
      <c r="F73" s="118">
        <v>0</v>
      </c>
      <c r="G73" s="118">
        <f t="shared" si="18"/>
        <v>777298.87</v>
      </c>
      <c r="H73" s="118">
        <f t="shared" si="19"/>
        <v>0</v>
      </c>
      <c r="I73" s="118">
        <f t="shared" si="20"/>
        <v>777298.87</v>
      </c>
      <c r="J73" s="143" t="s">
        <v>595</v>
      </c>
    </row>
    <row r="74" spans="1:10" x14ac:dyDescent="0.25">
      <c r="A74" s="113" t="s">
        <v>594</v>
      </c>
      <c r="B74" s="118">
        <v>0</v>
      </c>
      <c r="C74" s="118">
        <v>0</v>
      </c>
      <c r="D74" s="118">
        <v>0</v>
      </c>
      <c r="E74" s="118">
        <v>0</v>
      </c>
      <c r="F74" s="118">
        <v>0</v>
      </c>
      <c r="G74" s="118">
        <f t="shared" si="18"/>
        <v>0</v>
      </c>
      <c r="H74" s="118">
        <f t="shared" si="19"/>
        <v>0</v>
      </c>
      <c r="I74" s="118">
        <f t="shared" si="20"/>
        <v>0</v>
      </c>
      <c r="J74" s="143" t="s">
        <v>593</v>
      </c>
    </row>
    <row r="75" spans="1:10" x14ac:dyDescent="0.25">
      <c r="A75" s="113" t="s">
        <v>592</v>
      </c>
      <c r="B75" s="118">
        <v>85364.91</v>
      </c>
      <c r="C75" s="118">
        <v>0</v>
      </c>
      <c r="D75" s="118">
        <v>0</v>
      </c>
      <c r="E75" s="118">
        <v>0</v>
      </c>
      <c r="F75" s="118">
        <v>0</v>
      </c>
      <c r="G75" s="118">
        <f t="shared" si="18"/>
        <v>85364.91</v>
      </c>
      <c r="H75" s="118">
        <f t="shared" si="19"/>
        <v>0</v>
      </c>
      <c r="I75" s="118">
        <f t="shared" si="20"/>
        <v>85364.91</v>
      </c>
      <c r="J75" s="143" t="s">
        <v>591</v>
      </c>
    </row>
    <row r="76" spans="1:10" x14ac:dyDescent="0.25">
      <c r="A76" s="113" t="s">
        <v>590</v>
      </c>
      <c r="B76" s="118">
        <v>124156.13</v>
      </c>
      <c r="C76" s="118">
        <v>0</v>
      </c>
      <c r="D76" s="118">
        <v>0</v>
      </c>
      <c r="E76" s="118">
        <v>0</v>
      </c>
      <c r="F76" s="118">
        <v>0</v>
      </c>
      <c r="G76" s="118">
        <f t="shared" si="18"/>
        <v>124156.13</v>
      </c>
      <c r="H76" s="118">
        <f t="shared" si="19"/>
        <v>0</v>
      </c>
      <c r="I76" s="118">
        <f t="shared" si="20"/>
        <v>124156.13</v>
      </c>
      <c r="J76" s="143" t="s">
        <v>589</v>
      </c>
    </row>
    <row r="77" spans="1:10" x14ac:dyDescent="0.25">
      <c r="A77" s="113" t="s">
        <v>588</v>
      </c>
      <c r="B77" s="118">
        <v>935738.66</v>
      </c>
      <c r="C77" s="118">
        <v>0</v>
      </c>
      <c r="D77" s="118">
        <v>0</v>
      </c>
      <c r="E77" s="118">
        <v>0</v>
      </c>
      <c r="F77" s="118">
        <v>0</v>
      </c>
      <c r="G77" s="118">
        <f t="shared" si="18"/>
        <v>935738.66</v>
      </c>
      <c r="H77" s="118">
        <f t="shared" si="19"/>
        <v>0</v>
      </c>
      <c r="I77" s="118">
        <f t="shared" si="20"/>
        <v>935738.66</v>
      </c>
      <c r="J77" s="143" t="s">
        <v>587</v>
      </c>
    </row>
    <row r="78" spans="1:10" x14ac:dyDescent="0.25">
      <c r="A78" s="113" t="s">
        <v>586</v>
      </c>
      <c r="B78" s="118">
        <v>492957.23</v>
      </c>
      <c r="C78" s="118">
        <v>0</v>
      </c>
      <c r="D78" s="118">
        <v>0</v>
      </c>
      <c r="E78" s="118">
        <v>0</v>
      </c>
      <c r="F78" s="118">
        <v>0</v>
      </c>
      <c r="G78" s="118">
        <f t="shared" si="18"/>
        <v>492957.23</v>
      </c>
      <c r="H78" s="118">
        <f t="shared" si="19"/>
        <v>0</v>
      </c>
      <c r="I78" s="118">
        <f t="shared" si="20"/>
        <v>492957.23</v>
      </c>
      <c r="J78" s="143" t="s">
        <v>585</v>
      </c>
    </row>
    <row r="79" spans="1:10" x14ac:dyDescent="0.25">
      <c r="A79" s="113" t="s">
        <v>584</v>
      </c>
      <c r="B79" s="118">
        <v>177642.21</v>
      </c>
      <c r="C79" s="118">
        <v>0</v>
      </c>
      <c r="D79" s="118">
        <v>0</v>
      </c>
      <c r="E79" s="118">
        <v>0</v>
      </c>
      <c r="F79" s="118">
        <v>0</v>
      </c>
      <c r="G79" s="118">
        <f t="shared" si="18"/>
        <v>177642.21</v>
      </c>
      <c r="H79" s="118">
        <f t="shared" si="19"/>
        <v>0</v>
      </c>
      <c r="I79" s="118">
        <f t="shared" si="20"/>
        <v>177642.21</v>
      </c>
      <c r="J79" s="143" t="s">
        <v>583</v>
      </c>
    </row>
    <row r="80" spans="1:10" x14ac:dyDescent="0.25">
      <c r="A80" s="113" t="s">
        <v>582</v>
      </c>
      <c r="B80" s="118">
        <v>131272.1</v>
      </c>
      <c r="C80" s="118">
        <v>0</v>
      </c>
      <c r="D80" s="118">
        <v>0</v>
      </c>
      <c r="E80" s="118">
        <v>0</v>
      </c>
      <c r="F80" s="118">
        <v>0</v>
      </c>
      <c r="G80" s="118">
        <f t="shared" si="18"/>
        <v>131272.1</v>
      </c>
      <c r="H80" s="118">
        <f t="shared" si="19"/>
        <v>0</v>
      </c>
      <c r="I80" s="118">
        <f t="shared" si="20"/>
        <v>131272.1</v>
      </c>
      <c r="J80" s="143" t="s">
        <v>581</v>
      </c>
    </row>
    <row r="81" spans="1:10" x14ac:dyDescent="0.25">
      <c r="A81" s="113" t="s">
        <v>580</v>
      </c>
      <c r="B81" s="118">
        <v>0</v>
      </c>
      <c r="C81" s="118">
        <v>0</v>
      </c>
      <c r="D81" s="118">
        <v>0</v>
      </c>
      <c r="E81" s="118">
        <v>0</v>
      </c>
      <c r="F81" s="118">
        <v>0</v>
      </c>
      <c r="G81" s="118">
        <f t="shared" si="18"/>
        <v>0</v>
      </c>
      <c r="H81" s="118">
        <f t="shared" si="19"/>
        <v>0</v>
      </c>
      <c r="I81" s="118">
        <f t="shared" si="20"/>
        <v>0</v>
      </c>
      <c r="J81" s="143" t="s">
        <v>579</v>
      </c>
    </row>
    <row r="82" spans="1:10" x14ac:dyDescent="0.25">
      <c r="A82" s="113" t="s">
        <v>578</v>
      </c>
      <c r="B82" s="118">
        <v>238516.68</v>
      </c>
      <c r="C82" s="118">
        <v>0</v>
      </c>
      <c r="D82" s="118">
        <v>0</v>
      </c>
      <c r="E82" s="118">
        <v>0</v>
      </c>
      <c r="F82" s="118">
        <v>0</v>
      </c>
      <c r="G82" s="118">
        <f t="shared" si="18"/>
        <v>238516.68</v>
      </c>
      <c r="H82" s="118">
        <f t="shared" si="19"/>
        <v>0</v>
      </c>
      <c r="I82" s="118">
        <f t="shared" si="20"/>
        <v>238516.68</v>
      </c>
      <c r="J82" s="143" t="s">
        <v>577</v>
      </c>
    </row>
    <row r="83" spans="1:10" x14ac:dyDescent="0.25">
      <c r="A83" s="113" t="s">
        <v>576</v>
      </c>
      <c r="B83" s="118">
        <v>26593.3</v>
      </c>
      <c r="C83" s="118">
        <v>0</v>
      </c>
      <c r="D83" s="118">
        <v>0</v>
      </c>
      <c r="E83" s="118">
        <v>0</v>
      </c>
      <c r="F83" s="118">
        <v>0</v>
      </c>
      <c r="G83" s="118">
        <f t="shared" si="18"/>
        <v>26593.3</v>
      </c>
      <c r="H83" s="118">
        <f t="shared" si="19"/>
        <v>0</v>
      </c>
      <c r="I83" s="118">
        <f t="shared" si="20"/>
        <v>26593.3</v>
      </c>
      <c r="J83" s="143" t="s">
        <v>575</v>
      </c>
    </row>
    <row r="84" spans="1:10" x14ac:dyDescent="0.25">
      <c r="A84" s="113" t="s">
        <v>574</v>
      </c>
      <c r="B84" s="118">
        <v>168798.51</v>
      </c>
      <c r="C84" s="118">
        <v>0</v>
      </c>
      <c r="D84" s="118">
        <v>0</v>
      </c>
      <c r="E84" s="118">
        <v>0</v>
      </c>
      <c r="F84" s="118">
        <v>0</v>
      </c>
      <c r="G84" s="118">
        <f t="shared" si="18"/>
        <v>168798.51</v>
      </c>
      <c r="H84" s="118">
        <f t="shared" si="19"/>
        <v>0</v>
      </c>
      <c r="I84" s="118">
        <f t="shared" si="20"/>
        <v>168798.51</v>
      </c>
      <c r="J84" s="143" t="s">
        <v>573</v>
      </c>
    </row>
    <row r="85" spans="1:10" x14ac:dyDescent="0.25">
      <c r="A85" s="113" t="s">
        <v>572</v>
      </c>
      <c r="B85" s="118">
        <v>0</v>
      </c>
      <c r="C85" s="118">
        <v>0</v>
      </c>
      <c r="D85" s="118">
        <v>0</v>
      </c>
      <c r="E85" s="118">
        <v>0</v>
      </c>
      <c r="F85" s="118">
        <v>0</v>
      </c>
      <c r="G85" s="118">
        <f t="shared" si="18"/>
        <v>0</v>
      </c>
      <c r="H85" s="118">
        <f t="shared" si="19"/>
        <v>0</v>
      </c>
      <c r="I85" s="118">
        <f t="shared" si="20"/>
        <v>0</v>
      </c>
      <c r="J85" s="143" t="s">
        <v>571</v>
      </c>
    </row>
    <row r="86" spans="1:10" x14ac:dyDescent="0.25">
      <c r="A86" s="113" t="s">
        <v>570</v>
      </c>
      <c r="B86" s="118">
        <v>5484.55</v>
      </c>
      <c r="C86" s="118">
        <v>0</v>
      </c>
      <c r="D86" s="118">
        <v>0</v>
      </c>
      <c r="E86" s="118">
        <v>0</v>
      </c>
      <c r="F86" s="118">
        <v>0</v>
      </c>
      <c r="G86" s="118">
        <f t="shared" si="18"/>
        <v>5484.55</v>
      </c>
      <c r="H86" s="118">
        <f t="shared" si="19"/>
        <v>0</v>
      </c>
      <c r="I86" s="118">
        <f t="shared" si="20"/>
        <v>5484.55</v>
      </c>
      <c r="J86" s="143" t="s">
        <v>569</v>
      </c>
    </row>
    <row r="87" spans="1:10" x14ac:dyDescent="0.25">
      <c r="A87" s="113" t="s">
        <v>568</v>
      </c>
      <c r="B87" s="118">
        <v>15616.85</v>
      </c>
      <c r="C87" s="118">
        <v>0</v>
      </c>
      <c r="D87" s="118">
        <v>0</v>
      </c>
      <c r="E87" s="118">
        <v>0</v>
      </c>
      <c r="F87" s="118">
        <v>0</v>
      </c>
      <c r="G87" s="118">
        <f t="shared" si="18"/>
        <v>15616.85</v>
      </c>
      <c r="H87" s="118">
        <f t="shared" si="19"/>
        <v>0</v>
      </c>
      <c r="I87" s="118">
        <f t="shared" si="20"/>
        <v>15616.85</v>
      </c>
      <c r="J87" s="143" t="s">
        <v>567</v>
      </c>
    </row>
    <row r="88" spans="1:10" x14ac:dyDescent="0.25">
      <c r="A88" s="113" t="s">
        <v>566</v>
      </c>
      <c r="B88" s="118">
        <v>37052.21</v>
      </c>
      <c r="C88" s="118">
        <v>0</v>
      </c>
      <c r="D88" s="118">
        <v>0</v>
      </c>
      <c r="E88" s="118">
        <v>0</v>
      </c>
      <c r="F88" s="118">
        <v>0</v>
      </c>
      <c r="G88" s="118">
        <f t="shared" si="18"/>
        <v>37052.21</v>
      </c>
      <c r="H88" s="118">
        <f t="shared" si="19"/>
        <v>0</v>
      </c>
      <c r="I88" s="118">
        <f t="shared" si="20"/>
        <v>37052.21</v>
      </c>
      <c r="J88" s="143" t="s">
        <v>565</v>
      </c>
    </row>
    <row r="89" spans="1:10" x14ac:dyDescent="0.25">
      <c r="A89" s="113" t="s">
        <v>564</v>
      </c>
      <c r="B89" s="118">
        <v>184599.94</v>
      </c>
      <c r="C89" s="118">
        <v>0</v>
      </c>
      <c r="D89" s="118">
        <v>0</v>
      </c>
      <c r="E89" s="118">
        <v>0</v>
      </c>
      <c r="F89" s="118">
        <v>0</v>
      </c>
      <c r="G89" s="118">
        <f t="shared" si="18"/>
        <v>184599.94</v>
      </c>
      <c r="H89" s="118">
        <f t="shared" si="19"/>
        <v>0</v>
      </c>
      <c r="I89" s="118">
        <f t="shared" si="20"/>
        <v>184599.94</v>
      </c>
      <c r="J89" s="143" t="s">
        <v>563</v>
      </c>
    </row>
    <row r="90" spans="1:10" x14ac:dyDescent="0.25">
      <c r="A90" s="113" t="s">
        <v>562</v>
      </c>
      <c r="B90" s="118">
        <v>331374.75</v>
      </c>
      <c r="C90" s="118">
        <v>0</v>
      </c>
      <c r="D90" s="118">
        <v>0</v>
      </c>
      <c r="E90" s="118">
        <v>0</v>
      </c>
      <c r="F90" s="118">
        <v>0</v>
      </c>
      <c r="G90" s="118">
        <f t="shared" si="18"/>
        <v>331374.75</v>
      </c>
      <c r="H90" s="118">
        <f t="shared" si="19"/>
        <v>0</v>
      </c>
      <c r="I90" s="118">
        <f t="shared" si="20"/>
        <v>331374.75</v>
      </c>
      <c r="J90" s="143" t="s">
        <v>561</v>
      </c>
    </row>
    <row r="91" spans="1:10" x14ac:dyDescent="0.25">
      <c r="A91" s="113" t="s">
        <v>560</v>
      </c>
      <c r="B91" s="118">
        <v>131820.54999999999</v>
      </c>
      <c r="C91" s="118">
        <v>0</v>
      </c>
      <c r="D91" s="118">
        <v>0</v>
      </c>
      <c r="E91" s="118">
        <v>0</v>
      </c>
      <c r="F91" s="118">
        <v>0</v>
      </c>
      <c r="G91" s="118">
        <f t="shared" si="18"/>
        <v>131820.54999999999</v>
      </c>
      <c r="H91" s="118">
        <f t="shared" si="19"/>
        <v>0</v>
      </c>
      <c r="I91" s="118">
        <f t="shared" si="20"/>
        <v>131820.54999999999</v>
      </c>
      <c r="J91" s="143" t="s">
        <v>559</v>
      </c>
    </row>
    <row r="92" spans="1:10" x14ac:dyDescent="0.25">
      <c r="A92" s="113" t="s">
        <v>558</v>
      </c>
      <c r="B92" s="118">
        <v>1008276.54</v>
      </c>
      <c r="C92" s="118">
        <v>0</v>
      </c>
      <c r="D92" s="118">
        <v>0</v>
      </c>
      <c r="E92" s="118">
        <v>0</v>
      </c>
      <c r="F92" s="118">
        <v>0</v>
      </c>
      <c r="G92" s="118">
        <f t="shared" si="18"/>
        <v>1008276.54</v>
      </c>
      <c r="H92" s="118">
        <f t="shared" si="19"/>
        <v>0</v>
      </c>
      <c r="I92" s="118">
        <f t="shared" si="20"/>
        <v>1008276.54</v>
      </c>
      <c r="J92" s="143" t="s">
        <v>557</v>
      </c>
    </row>
    <row r="93" spans="1:10" x14ac:dyDescent="0.25">
      <c r="A93" s="113" t="s">
        <v>556</v>
      </c>
      <c r="B93" s="118">
        <v>461581.58</v>
      </c>
      <c r="C93" s="118">
        <v>0</v>
      </c>
      <c r="D93" s="118">
        <v>0</v>
      </c>
      <c r="E93" s="118">
        <v>0</v>
      </c>
      <c r="F93" s="118">
        <v>0</v>
      </c>
      <c r="G93" s="118">
        <f t="shared" si="18"/>
        <v>461581.58</v>
      </c>
      <c r="H93" s="118">
        <f t="shared" si="19"/>
        <v>0</v>
      </c>
      <c r="I93" s="118">
        <f t="shared" si="20"/>
        <v>461581.58</v>
      </c>
      <c r="J93" s="143" t="s">
        <v>555</v>
      </c>
    </row>
    <row r="94" spans="1:10" x14ac:dyDescent="0.25">
      <c r="A94" s="113" t="s">
        <v>554</v>
      </c>
      <c r="B94" s="118">
        <v>798815.49</v>
      </c>
      <c r="C94" s="118">
        <v>0</v>
      </c>
      <c r="D94" s="118">
        <v>0</v>
      </c>
      <c r="E94" s="118">
        <v>0</v>
      </c>
      <c r="F94" s="118">
        <v>0</v>
      </c>
      <c r="G94" s="118">
        <f t="shared" si="18"/>
        <v>798815.49</v>
      </c>
      <c r="H94" s="118">
        <f t="shared" si="19"/>
        <v>0</v>
      </c>
      <c r="I94" s="118">
        <f t="shared" si="20"/>
        <v>798815.49</v>
      </c>
      <c r="J94" s="143" t="s">
        <v>553</v>
      </c>
    </row>
    <row r="95" spans="1:10" x14ac:dyDescent="0.25">
      <c r="A95" s="113" t="s">
        <v>552</v>
      </c>
      <c r="B95" s="118">
        <v>33258.25</v>
      </c>
      <c r="C95" s="118">
        <v>0</v>
      </c>
      <c r="D95" s="118">
        <v>0</v>
      </c>
      <c r="E95" s="118">
        <v>0</v>
      </c>
      <c r="F95" s="118">
        <v>0</v>
      </c>
      <c r="G95" s="118">
        <f t="shared" si="18"/>
        <v>33258.25</v>
      </c>
      <c r="H95" s="118">
        <f t="shared" si="19"/>
        <v>0</v>
      </c>
      <c r="I95" s="118">
        <f t="shared" si="20"/>
        <v>33258.25</v>
      </c>
      <c r="J95" s="143" t="s">
        <v>551</v>
      </c>
    </row>
    <row r="96" spans="1:10" x14ac:dyDescent="0.25">
      <c r="A96" s="113" t="s">
        <v>550</v>
      </c>
      <c r="B96" s="118">
        <v>17782.830000000002</v>
      </c>
      <c r="C96" s="118">
        <v>0</v>
      </c>
      <c r="D96" s="118">
        <v>0</v>
      </c>
      <c r="E96" s="118">
        <v>0</v>
      </c>
      <c r="F96" s="118">
        <v>0</v>
      </c>
      <c r="G96" s="118">
        <f t="shared" si="18"/>
        <v>17782.830000000002</v>
      </c>
      <c r="H96" s="118">
        <f t="shared" si="19"/>
        <v>0</v>
      </c>
      <c r="I96" s="118">
        <f t="shared" si="20"/>
        <v>17782.830000000002</v>
      </c>
      <c r="J96" s="143" t="s">
        <v>549</v>
      </c>
    </row>
    <row r="97" spans="1:10" x14ac:dyDescent="0.25">
      <c r="A97" s="113" t="s">
        <v>548</v>
      </c>
      <c r="B97" s="118">
        <v>3324201.9</v>
      </c>
      <c r="C97" s="118">
        <v>0</v>
      </c>
      <c r="D97" s="118">
        <v>0</v>
      </c>
      <c r="E97" s="118">
        <v>0</v>
      </c>
      <c r="F97" s="118">
        <v>0</v>
      </c>
      <c r="G97" s="118">
        <f t="shared" si="18"/>
        <v>3324201.9</v>
      </c>
      <c r="H97" s="118">
        <f t="shared" si="19"/>
        <v>0</v>
      </c>
      <c r="I97" s="118">
        <f t="shared" si="20"/>
        <v>3324201.9</v>
      </c>
      <c r="J97" s="143" t="s">
        <v>547</v>
      </c>
    </row>
    <row r="98" spans="1:10" x14ac:dyDescent="0.25">
      <c r="A98" s="113" t="s">
        <v>546</v>
      </c>
      <c r="B98" s="118">
        <v>103551.51</v>
      </c>
      <c r="C98" s="118">
        <v>0</v>
      </c>
      <c r="D98" s="118">
        <v>0</v>
      </c>
      <c r="E98" s="118">
        <v>0</v>
      </c>
      <c r="F98" s="118">
        <v>0</v>
      </c>
      <c r="G98" s="118">
        <f t="shared" si="18"/>
        <v>103551.51</v>
      </c>
      <c r="H98" s="118">
        <f t="shared" si="19"/>
        <v>0</v>
      </c>
      <c r="I98" s="118">
        <f t="shared" si="20"/>
        <v>103551.51</v>
      </c>
      <c r="J98" s="143" t="s">
        <v>545</v>
      </c>
    </row>
    <row r="99" spans="1:10" x14ac:dyDescent="0.25">
      <c r="A99" s="113" t="s">
        <v>544</v>
      </c>
      <c r="B99" s="118">
        <v>13212</v>
      </c>
      <c r="C99" s="118">
        <v>0</v>
      </c>
      <c r="D99" s="118">
        <v>0</v>
      </c>
      <c r="E99" s="118">
        <v>0</v>
      </c>
      <c r="F99" s="118">
        <v>0</v>
      </c>
      <c r="G99" s="118">
        <f t="shared" si="18"/>
        <v>13212</v>
      </c>
      <c r="H99" s="118">
        <f t="shared" si="19"/>
        <v>0</v>
      </c>
      <c r="I99" s="118">
        <f t="shared" si="20"/>
        <v>13212</v>
      </c>
      <c r="J99" s="143" t="s">
        <v>543</v>
      </c>
    </row>
    <row r="100" spans="1:10" x14ac:dyDescent="0.25">
      <c r="A100" s="113" t="s">
        <v>542</v>
      </c>
      <c r="B100" s="118">
        <v>0</v>
      </c>
      <c r="C100" s="118">
        <v>0</v>
      </c>
      <c r="D100" s="118">
        <v>0</v>
      </c>
      <c r="E100" s="118">
        <v>0</v>
      </c>
      <c r="F100" s="118">
        <v>0</v>
      </c>
      <c r="G100" s="118">
        <f t="shared" si="18"/>
        <v>0</v>
      </c>
      <c r="H100" s="118">
        <f t="shared" si="19"/>
        <v>0</v>
      </c>
      <c r="I100" s="118">
        <f t="shared" si="20"/>
        <v>0</v>
      </c>
      <c r="J100" s="143" t="s">
        <v>541</v>
      </c>
    </row>
    <row r="101" spans="1:10" x14ac:dyDescent="0.25">
      <c r="A101" s="113" t="s">
        <v>540</v>
      </c>
      <c r="B101" s="118">
        <v>0</v>
      </c>
      <c r="C101" s="118">
        <v>8957.15</v>
      </c>
      <c r="D101" s="118">
        <v>0</v>
      </c>
      <c r="E101" s="118">
        <v>0</v>
      </c>
      <c r="F101" s="118">
        <v>0</v>
      </c>
      <c r="G101" s="118">
        <f t="shared" si="18"/>
        <v>0</v>
      </c>
      <c r="H101" s="118">
        <f t="shared" si="19"/>
        <v>8957.15</v>
      </c>
      <c r="I101" s="118">
        <f t="shared" si="20"/>
        <v>8957.15</v>
      </c>
      <c r="J101" s="143" t="s">
        <v>539</v>
      </c>
    </row>
    <row r="102" spans="1:10" x14ac:dyDescent="0.25">
      <c r="A102" s="113" t="s">
        <v>538</v>
      </c>
      <c r="B102" s="118">
        <v>0</v>
      </c>
      <c r="C102" s="118">
        <v>0</v>
      </c>
      <c r="D102" s="118">
        <v>0</v>
      </c>
      <c r="E102" s="118">
        <v>0</v>
      </c>
      <c r="F102" s="118">
        <v>0</v>
      </c>
      <c r="G102" s="118">
        <f t="shared" ref="G102:G133" si="21">B102+E102</f>
        <v>0</v>
      </c>
      <c r="H102" s="118">
        <f t="shared" ref="H102:H133" si="22">C102+F102</f>
        <v>0</v>
      </c>
      <c r="I102" s="118">
        <f t="shared" ref="I102:I133" si="23">SUM(G102:H102)</f>
        <v>0</v>
      </c>
      <c r="J102" s="143" t="s">
        <v>537</v>
      </c>
    </row>
    <row r="103" spans="1:10" x14ac:dyDescent="0.25">
      <c r="A103" s="113" t="s">
        <v>536</v>
      </c>
      <c r="B103" s="118">
        <v>0</v>
      </c>
      <c r="C103" s="118">
        <v>0</v>
      </c>
      <c r="D103" s="118">
        <v>0</v>
      </c>
      <c r="E103" s="118">
        <v>0</v>
      </c>
      <c r="F103" s="118">
        <v>0</v>
      </c>
      <c r="G103" s="118">
        <f t="shared" si="21"/>
        <v>0</v>
      </c>
      <c r="H103" s="118">
        <f t="shared" si="22"/>
        <v>0</v>
      </c>
      <c r="I103" s="118">
        <f t="shared" si="23"/>
        <v>0</v>
      </c>
      <c r="J103" s="143" t="s">
        <v>535</v>
      </c>
    </row>
    <row r="104" spans="1:10" x14ac:dyDescent="0.25">
      <c r="A104" s="113" t="s">
        <v>534</v>
      </c>
      <c r="B104" s="118">
        <v>0</v>
      </c>
      <c r="C104" s="118">
        <v>0</v>
      </c>
      <c r="D104" s="118">
        <v>0</v>
      </c>
      <c r="E104" s="118">
        <v>0</v>
      </c>
      <c r="F104" s="118">
        <v>0</v>
      </c>
      <c r="G104" s="118">
        <f t="shared" si="21"/>
        <v>0</v>
      </c>
      <c r="H104" s="118">
        <f t="shared" si="22"/>
        <v>0</v>
      </c>
      <c r="I104" s="118">
        <f t="shared" si="23"/>
        <v>0</v>
      </c>
      <c r="J104" s="143" t="s">
        <v>533</v>
      </c>
    </row>
    <row r="105" spans="1:10" x14ac:dyDescent="0.25">
      <c r="A105" s="113" t="s">
        <v>532</v>
      </c>
      <c r="B105" s="118">
        <v>0</v>
      </c>
      <c r="C105" s="118">
        <v>23029.54</v>
      </c>
      <c r="D105" s="118">
        <v>0</v>
      </c>
      <c r="E105" s="118">
        <v>0</v>
      </c>
      <c r="F105" s="118">
        <v>0</v>
      </c>
      <c r="G105" s="118">
        <f t="shared" si="21"/>
        <v>0</v>
      </c>
      <c r="H105" s="118">
        <f t="shared" si="22"/>
        <v>23029.54</v>
      </c>
      <c r="I105" s="118">
        <f t="shared" si="23"/>
        <v>23029.54</v>
      </c>
      <c r="J105" s="143" t="s">
        <v>531</v>
      </c>
    </row>
    <row r="106" spans="1:10" x14ac:dyDescent="0.25">
      <c r="A106" s="113" t="s">
        <v>530</v>
      </c>
      <c r="B106" s="118">
        <v>0</v>
      </c>
      <c r="C106" s="118">
        <v>0</v>
      </c>
      <c r="D106" s="118">
        <v>0</v>
      </c>
      <c r="E106" s="118">
        <v>0</v>
      </c>
      <c r="F106" s="118">
        <v>0</v>
      </c>
      <c r="G106" s="118">
        <f t="shared" si="21"/>
        <v>0</v>
      </c>
      <c r="H106" s="118">
        <f t="shared" si="22"/>
        <v>0</v>
      </c>
      <c r="I106" s="118">
        <f t="shared" si="23"/>
        <v>0</v>
      </c>
      <c r="J106" s="143" t="s">
        <v>529</v>
      </c>
    </row>
    <row r="107" spans="1:10" x14ac:dyDescent="0.25">
      <c r="A107" s="113" t="s">
        <v>528</v>
      </c>
      <c r="B107" s="118">
        <v>0</v>
      </c>
      <c r="C107" s="118">
        <v>0</v>
      </c>
      <c r="D107" s="118">
        <v>0</v>
      </c>
      <c r="E107" s="118">
        <v>0</v>
      </c>
      <c r="F107" s="118">
        <v>0</v>
      </c>
      <c r="G107" s="118">
        <f t="shared" si="21"/>
        <v>0</v>
      </c>
      <c r="H107" s="118">
        <f t="shared" si="22"/>
        <v>0</v>
      </c>
      <c r="I107" s="118">
        <f t="shared" si="23"/>
        <v>0</v>
      </c>
      <c r="J107" s="143" t="s">
        <v>527</v>
      </c>
    </row>
    <row r="108" spans="1:10" x14ac:dyDescent="0.25">
      <c r="A108" s="113" t="s">
        <v>526</v>
      </c>
      <c r="B108" s="118">
        <v>0</v>
      </c>
      <c r="C108" s="118">
        <v>198190.11</v>
      </c>
      <c r="D108" s="118">
        <v>0</v>
      </c>
      <c r="E108" s="118">
        <v>0</v>
      </c>
      <c r="F108" s="118">
        <v>0</v>
      </c>
      <c r="G108" s="118">
        <f t="shared" si="21"/>
        <v>0</v>
      </c>
      <c r="H108" s="118">
        <f t="shared" si="22"/>
        <v>198190.11</v>
      </c>
      <c r="I108" s="118">
        <f t="shared" si="23"/>
        <v>198190.11</v>
      </c>
      <c r="J108" s="143" t="s">
        <v>525</v>
      </c>
    </row>
    <row r="109" spans="1:10" x14ac:dyDescent="0.25">
      <c r="A109" s="113" t="s">
        <v>524</v>
      </c>
      <c r="B109" s="118">
        <v>0</v>
      </c>
      <c r="C109" s="118">
        <v>-3848.98</v>
      </c>
      <c r="D109" s="118">
        <v>0</v>
      </c>
      <c r="E109" s="118">
        <v>0</v>
      </c>
      <c r="F109" s="118">
        <v>0</v>
      </c>
      <c r="G109" s="118">
        <f t="shared" si="21"/>
        <v>0</v>
      </c>
      <c r="H109" s="118">
        <f t="shared" si="22"/>
        <v>-3848.98</v>
      </c>
      <c r="I109" s="118">
        <f t="shared" si="23"/>
        <v>-3848.98</v>
      </c>
      <c r="J109" s="143" t="s">
        <v>523</v>
      </c>
    </row>
    <row r="110" spans="1:10" x14ac:dyDescent="0.25">
      <c r="A110" s="113" t="s">
        <v>522</v>
      </c>
      <c r="B110" s="118">
        <v>0</v>
      </c>
      <c r="C110" s="118">
        <v>85744.54</v>
      </c>
      <c r="D110" s="118">
        <v>0</v>
      </c>
      <c r="E110" s="118">
        <v>0</v>
      </c>
      <c r="F110" s="118">
        <v>0</v>
      </c>
      <c r="G110" s="118">
        <f t="shared" si="21"/>
        <v>0</v>
      </c>
      <c r="H110" s="118">
        <f t="shared" si="22"/>
        <v>85744.54</v>
      </c>
      <c r="I110" s="118">
        <f t="shared" si="23"/>
        <v>85744.54</v>
      </c>
      <c r="J110" s="143" t="s">
        <v>521</v>
      </c>
    </row>
    <row r="111" spans="1:10" x14ac:dyDescent="0.25">
      <c r="A111" s="113" t="s">
        <v>520</v>
      </c>
      <c r="B111" s="118">
        <v>0</v>
      </c>
      <c r="C111" s="118">
        <v>14565.75</v>
      </c>
      <c r="D111" s="118">
        <v>0</v>
      </c>
      <c r="E111" s="118">
        <v>0</v>
      </c>
      <c r="F111" s="118">
        <v>0</v>
      </c>
      <c r="G111" s="118">
        <f t="shared" si="21"/>
        <v>0</v>
      </c>
      <c r="H111" s="118">
        <f t="shared" si="22"/>
        <v>14565.75</v>
      </c>
      <c r="I111" s="118">
        <f t="shared" si="23"/>
        <v>14565.75</v>
      </c>
      <c r="J111" s="143" t="s">
        <v>519</v>
      </c>
    </row>
    <row r="112" spans="1:10" x14ac:dyDescent="0.25">
      <c r="A112" s="113" t="s">
        <v>518</v>
      </c>
      <c r="B112" s="118">
        <v>0</v>
      </c>
      <c r="C112" s="118">
        <v>0</v>
      </c>
      <c r="D112" s="118">
        <v>0</v>
      </c>
      <c r="E112" s="118">
        <v>0</v>
      </c>
      <c r="F112" s="118">
        <v>0</v>
      </c>
      <c r="G112" s="118">
        <f t="shared" si="21"/>
        <v>0</v>
      </c>
      <c r="H112" s="118">
        <f t="shared" si="22"/>
        <v>0</v>
      </c>
      <c r="I112" s="118">
        <f t="shared" si="23"/>
        <v>0</v>
      </c>
      <c r="J112" s="143" t="s">
        <v>517</v>
      </c>
    </row>
    <row r="113" spans="1:10" x14ac:dyDescent="0.25">
      <c r="A113" s="113" t="s">
        <v>516</v>
      </c>
      <c r="B113" s="118">
        <v>0</v>
      </c>
      <c r="C113" s="118">
        <v>800.16</v>
      </c>
      <c r="D113" s="118">
        <v>0</v>
      </c>
      <c r="E113" s="118">
        <v>0</v>
      </c>
      <c r="F113" s="118">
        <v>0</v>
      </c>
      <c r="G113" s="118">
        <f t="shared" si="21"/>
        <v>0</v>
      </c>
      <c r="H113" s="118">
        <f t="shared" si="22"/>
        <v>800.16</v>
      </c>
      <c r="I113" s="118">
        <f t="shared" si="23"/>
        <v>800.16</v>
      </c>
      <c r="J113" s="143" t="s">
        <v>515</v>
      </c>
    </row>
    <row r="114" spans="1:10" x14ac:dyDescent="0.25">
      <c r="A114" s="113" t="s">
        <v>514</v>
      </c>
      <c r="B114" s="118">
        <v>0</v>
      </c>
      <c r="C114" s="118">
        <v>28894.78</v>
      </c>
      <c r="D114" s="118">
        <v>0</v>
      </c>
      <c r="E114" s="118">
        <v>0</v>
      </c>
      <c r="F114" s="118">
        <v>0</v>
      </c>
      <c r="G114" s="118">
        <f t="shared" si="21"/>
        <v>0</v>
      </c>
      <c r="H114" s="118">
        <f t="shared" si="22"/>
        <v>28894.78</v>
      </c>
      <c r="I114" s="118">
        <f t="shared" si="23"/>
        <v>28894.78</v>
      </c>
      <c r="J114" s="143" t="s">
        <v>513</v>
      </c>
    </row>
    <row r="115" spans="1:10" x14ac:dyDescent="0.25">
      <c r="A115" s="113" t="s">
        <v>512</v>
      </c>
      <c r="B115" s="118">
        <v>0</v>
      </c>
      <c r="C115" s="118">
        <v>22657.4</v>
      </c>
      <c r="D115" s="118">
        <v>0</v>
      </c>
      <c r="E115" s="118">
        <v>0</v>
      </c>
      <c r="F115" s="118">
        <v>0</v>
      </c>
      <c r="G115" s="118">
        <f t="shared" si="21"/>
        <v>0</v>
      </c>
      <c r="H115" s="118">
        <f t="shared" si="22"/>
        <v>22657.4</v>
      </c>
      <c r="I115" s="118">
        <f t="shared" si="23"/>
        <v>22657.4</v>
      </c>
      <c r="J115" s="143" t="s">
        <v>511</v>
      </c>
    </row>
    <row r="116" spans="1:10" x14ac:dyDescent="0.25">
      <c r="A116" s="113" t="s">
        <v>510</v>
      </c>
      <c r="B116" s="118">
        <v>0</v>
      </c>
      <c r="C116" s="118">
        <v>0</v>
      </c>
      <c r="D116" s="118">
        <v>0</v>
      </c>
      <c r="E116" s="118">
        <v>0</v>
      </c>
      <c r="F116" s="118">
        <v>0</v>
      </c>
      <c r="G116" s="118">
        <f t="shared" si="21"/>
        <v>0</v>
      </c>
      <c r="H116" s="118">
        <f t="shared" si="22"/>
        <v>0</v>
      </c>
      <c r="I116" s="118">
        <f t="shared" si="23"/>
        <v>0</v>
      </c>
      <c r="J116" s="143" t="s">
        <v>509</v>
      </c>
    </row>
    <row r="117" spans="1:10" x14ac:dyDescent="0.25">
      <c r="A117" s="113" t="s">
        <v>508</v>
      </c>
      <c r="B117" s="118">
        <v>0</v>
      </c>
      <c r="C117" s="118">
        <v>0</v>
      </c>
      <c r="D117" s="118">
        <v>0</v>
      </c>
      <c r="E117" s="118">
        <v>0</v>
      </c>
      <c r="F117" s="118">
        <v>0</v>
      </c>
      <c r="G117" s="118">
        <f t="shared" si="21"/>
        <v>0</v>
      </c>
      <c r="H117" s="118">
        <f t="shared" si="22"/>
        <v>0</v>
      </c>
      <c r="I117" s="118">
        <f t="shared" si="23"/>
        <v>0</v>
      </c>
      <c r="J117" s="143" t="s">
        <v>507</v>
      </c>
    </row>
    <row r="118" spans="1:10" x14ac:dyDescent="0.25">
      <c r="A118" s="113" t="s">
        <v>506</v>
      </c>
      <c r="B118" s="118">
        <v>0</v>
      </c>
      <c r="C118" s="118">
        <v>0</v>
      </c>
      <c r="D118" s="118">
        <v>0</v>
      </c>
      <c r="E118" s="118">
        <v>0</v>
      </c>
      <c r="F118" s="118">
        <v>0</v>
      </c>
      <c r="G118" s="118">
        <f t="shared" si="21"/>
        <v>0</v>
      </c>
      <c r="H118" s="118">
        <f t="shared" si="22"/>
        <v>0</v>
      </c>
      <c r="I118" s="118">
        <f t="shared" si="23"/>
        <v>0</v>
      </c>
      <c r="J118" s="143" t="s">
        <v>505</v>
      </c>
    </row>
    <row r="119" spans="1:10" x14ac:dyDescent="0.25">
      <c r="A119" s="113" t="s">
        <v>504</v>
      </c>
      <c r="B119" s="118">
        <v>0</v>
      </c>
      <c r="C119" s="118">
        <v>0</v>
      </c>
      <c r="D119" s="118">
        <v>0</v>
      </c>
      <c r="E119" s="118">
        <v>0</v>
      </c>
      <c r="F119" s="118">
        <v>0</v>
      </c>
      <c r="G119" s="118">
        <f t="shared" si="21"/>
        <v>0</v>
      </c>
      <c r="H119" s="118">
        <f t="shared" si="22"/>
        <v>0</v>
      </c>
      <c r="I119" s="118">
        <f t="shared" si="23"/>
        <v>0</v>
      </c>
      <c r="J119" s="143" t="s">
        <v>503</v>
      </c>
    </row>
    <row r="120" spans="1:10" x14ac:dyDescent="0.25">
      <c r="A120" s="113" t="s">
        <v>502</v>
      </c>
      <c r="B120" s="118">
        <v>0</v>
      </c>
      <c r="C120" s="118">
        <v>3043.34</v>
      </c>
      <c r="D120" s="118">
        <v>0</v>
      </c>
      <c r="E120" s="118">
        <v>0</v>
      </c>
      <c r="F120" s="118">
        <v>0</v>
      </c>
      <c r="G120" s="118">
        <f t="shared" si="21"/>
        <v>0</v>
      </c>
      <c r="H120" s="118">
        <f t="shared" si="22"/>
        <v>3043.34</v>
      </c>
      <c r="I120" s="118">
        <f t="shared" si="23"/>
        <v>3043.34</v>
      </c>
      <c r="J120" s="143" t="s">
        <v>501</v>
      </c>
    </row>
    <row r="121" spans="1:10" x14ac:dyDescent="0.25">
      <c r="A121" s="113" t="s">
        <v>500</v>
      </c>
      <c r="B121" s="118">
        <v>0</v>
      </c>
      <c r="C121" s="118">
        <v>0</v>
      </c>
      <c r="D121" s="118">
        <v>0</v>
      </c>
      <c r="E121" s="118">
        <v>0</v>
      </c>
      <c r="F121" s="118">
        <v>0</v>
      </c>
      <c r="G121" s="118">
        <f t="shared" si="21"/>
        <v>0</v>
      </c>
      <c r="H121" s="118">
        <f t="shared" si="22"/>
        <v>0</v>
      </c>
      <c r="I121" s="118">
        <f t="shared" si="23"/>
        <v>0</v>
      </c>
      <c r="J121" s="143" t="s">
        <v>499</v>
      </c>
    </row>
    <row r="122" spans="1:10" x14ac:dyDescent="0.25">
      <c r="A122" s="113" t="s">
        <v>498</v>
      </c>
      <c r="B122" s="118">
        <v>0</v>
      </c>
      <c r="C122" s="118">
        <v>0</v>
      </c>
      <c r="D122" s="118">
        <v>0</v>
      </c>
      <c r="E122" s="118">
        <v>0</v>
      </c>
      <c r="F122" s="118">
        <v>0</v>
      </c>
      <c r="G122" s="118">
        <f t="shared" si="21"/>
        <v>0</v>
      </c>
      <c r="H122" s="118">
        <f t="shared" si="22"/>
        <v>0</v>
      </c>
      <c r="I122" s="118">
        <f t="shared" si="23"/>
        <v>0</v>
      </c>
      <c r="J122" s="143" t="s">
        <v>497</v>
      </c>
    </row>
    <row r="123" spans="1:10" x14ac:dyDescent="0.25">
      <c r="A123" s="113" t="s">
        <v>496</v>
      </c>
      <c r="B123" s="118">
        <v>0</v>
      </c>
      <c r="C123" s="118">
        <v>13441.71</v>
      </c>
      <c r="D123" s="118">
        <v>0</v>
      </c>
      <c r="E123" s="118">
        <v>0</v>
      </c>
      <c r="F123" s="118">
        <v>0</v>
      </c>
      <c r="G123" s="118">
        <f t="shared" si="21"/>
        <v>0</v>
      </c>
      <c r="H123" s="118">
        <f t="shared" si="22"/>
        <v>13441.71</v>
      </c>
      <c r="I123" s="118">
        <f t="shared" si="23"/>
        <v>13441.71</v>
      </c>
      <c r="J123" s="143" t="s">
        <v>495</v>
      </c>
    </row>
    <row r="124" spans="1:10" x14ac:dyDescent="0.25">
      <c r="A124" s="113" t="s">
        <v>494</v>
      </c>
      <c r="B124" s="118">
        <v>0</v>
      </c>
      <c r="C124" s="118">
        <v>340.67</v>
      </c>
      <c r="D124" s="118">
        <v>0</v>
      </c>
      <c r="E124" s="118">
        <v>0</v>
      </c>
      <c r="F124" s="118">
        <v>0</v>
      </c>
      <c r="G124" s="118">
        <f t="shared" si="21"/>
        <v>0</v>
      </c>
      <c r="H124" s="118">
        <f t="shared" si="22"/>
        <v>340.67</v>
      </c>
      <c r="I124" s="118">
        <f t="shared" si="23"/>
        <v>340.67</v>
      </c>
      <c r="J124" s="143" t="s">
        <v>493</v>
      </c>
    </row>
    <row r="125" spans="1:10" x14ac:dyDescent="0.25">
      <c r="A125" s="113" t="s">
        <v>492</v>
      </c>
      <c r="B125" s="118">
        <v>0</v>
      </c>
      <c r="C125" s="118">
        <v>99180.41</v>
      </c>
      <c r="D125" s="118">
        <v>0</v>
      </c>
      <c r="E125" s="118">
        <v>0</v>
      </c>
      <c r="F125" s="118">
        <v>0</v>
      </c>
      <c r="G125" s="118">
        <f t="shared" si="21"/>
        <v>0</v>
      </c>
      <c r="H125" s="118">
        <f t="shared" si="22"/>
        <v>99180.41</v>
      </c>
      <c r="I125" s="118">
        <f t="shared" si="23"/>
        <v>99180.41</v>
      </c>
      <c r="J125" s="143" t="s">
        <v>491</v>
      </c>
    </row>
    <row r="126" spans="1:10" x14ac:dyDescent="0.25">
      <c r="A126" s="113" t="s">
        <v>490</v>
      </c>
      <c r="B126" s="118">
        <v>0</v>
      </c>
      <c r="C126" s="118">
        <v>158.86000000000001</v>
      </c>
      <c r="D126" s="118">
        <v>0</v>
      </c>
      <c r="E126" s="118">
        <v>0</v>
      </c>
      <c r="F126" s="118">
        <v>0</v>
      </c>
      <c r="G126" s="118">
        <f t="shared" si="21"/>
        <v>0</v>
      </c>
      <c r="H126" s="118">
        <f t="shared" si="22"/>
        <v>158.86000000000001</v>
      </c>
      <c r="I126" s="118">
        <f t="shared" si="23"/>
        <v>158.86000000000001</v>
      </c>
      <c r="J126" s="143" t="s">
        <v>489</v>
      </c>
    </row>
    <row r="127" spans="1:10" x14ac:dyDescent="0.25">
      <c r="A127" s="113" t="s">
        <v>488</v>
      </c>
      <c r="B127" s="118">
        <v>0</v>
      </c>
      <c r="C127" s="118">
        <v>14154.5</v>
      </c>
      <c r="D127" s="118">
        <v>0</v>
      </c>
      <c r="E127" s="118">
        <v>0</v>
      </c>
      <c r="F127" s="118">
        <v>0</v>
      </c>
      <c r="G127" s="118">
        <f t="shared" si="21"/>
        <v>0</v>
      </c>
      <c r="H127" s="118">
        <f t="shared" si="22"/>
        <v>14154.5</v>
      </c>
      <c r="I127" s="118">
        <f t="shared" si="23"/>
        <v>14154.5</v>
      </c>
      <c r="J127" s="143" t="s">
        <v>487</v>
      </c>
    </row>
    <row r="128" spans="1:10" x14ac:dyDescent="0.25">
      <c r="A128" s="113" t="s">
        <v>486</v>
      </c>
      <c r="B128" s="118">
        <v>0</v>
      </c>
      <c r="C128" s="118">
        <v>0</v>
      </c>
      <c r="D128" s="118">
        <v>0</v>
      </c>
      <c r="E128" s="118">
        <v>0</v>
      </c>
      <c r="F128" s="118">
        <v>0</v>
      </c>
      <c r="G128" s="118">
        <f t="shared" si="21"/>
        <v>0</v>
      </c>
      <c r="H128" s="118">
        <f t="shared" si="22"/>
        <v>0</v>
      </c>
      <c r="I128" s="118">
        <f t="shared" si="23"/>
        <v>0</v>
      </c>
      <c r="J128" s="143" t="s">
        <v>485</v>
      </c>
    </row>
    <row r="129" spans="1:10" x14ac:dyDescent="0.25">
      <c r="A129" s="113" t="s">
        <v>484</v>
      </c>
      <c r="B129" s="118">
        <v>0</v>
      </c>
      <c r="C129" s="118">
        <v>287.8</v>
      </c>
      <c r="D129" s="118">
        <v>0</v>
      </c>
      <c r="E129" s="118">
        <v>0</v>
      </c>
      <c r="F129" s="118">
        <v>0</v>
      </c>
      <c r="G129" s="118">
        <f t="shared" si="21"/>
        <v>0</v>
      </c>
      <c r="H129" s="118">
        <f t="shared" si="22"/>
        <v>287.8</v>
      </c>
      <c r="I129" s="118">
        <f t="shared" si="23"/>
        <v>287.8</v>
      </c>
      <c r="J129" s="143" t="s">
        <v>483</v>
      </c>
    </row>
    <row r="130" spans="1:10" x14ac:dyDescent="0.25">
      <c r="A130" s="113" t="s">
        <v>482</v>
      </c>
      <c r="B130" s="118">
        <v>0</v>
      </c>
      <c r="C130" s="118">
        <v>54.42</v>
      </c>
      <c r="D130" s="118">
        <v>0</v>
      </c>
      <c r="E130" s="118">
        <v>0</v>
      </c>
      <c r="F130" s="118">
        <v>0</v>
      </c>
      <c r="G130" s="118">
        <f t="shared" si="21"/>
        <v>0</v>
      </c>
      <c r="H130" s="118">
        <f t="shared" si="22"/>
        <v>54.42</v>
      </c>
      <c r="I130" s="118">
        <f t="shared" si="23"/>
        <v>54.42</v>
      </c>
      <c r="J130" s="143" t="s">
        <v>481</v>
      </c>
    </row>
    <row r="131" spans="1:10" x14ac:dyDescent="0.25">
      <c r="A131" s="113" t="s">
        <v>480</v>
      </c>
      <c r="B131" s="118">
        <v>0</v>
      </c>
      <c r="C131" s="118">
        <v>0</v>
      </c>
      <c r="D131" s="118">
        <v>0</v>
      </c>
      <c r="E131" s="118">
        <v>0</v>
      </c>
      <c r="F131" s="118">
        <v>0</v>
      </c>
      <c r="G131" s="118">
        <f t="shared" si="21"/>
        <v>0</v>
      </c>
      <c r="H131" s="118">
        <f t="shared" si="22"/>
        <v>0</v>
      </c>
      <c r="I131" s="118">
        <f t="shared" si="23"/>
        <v>0</v>
      </c>
      <c r="J131" s="143" t="s">
        <v>479</v>
      </c>
    </row>
    <row r="132" spans="1:10" x14ac:dyDescent="0.25">
      <c r="A132" s="113" t="s">
        <v>478</v>
      </c>
      <c r="B132" s="118">
        <v>0</v>
      </c>
      <c r="C132" s="118">
        <v>74823.58</v>
      </c>
      <c r="D132" s="118">
        <v>0</v>
      </c>
      <c r="E132" s="118">
        <v>0</v>
      </c>
      <c r="F132" s="118">
        <v>0</v>
      </c>
      <c r="G132" s="118">
        <f t="shared" si="21"/>
        <v>0</v>
      </c>
      <c r="H132" s="118">
        <f t="shared" si="22"/>
        <v>74823.58</v>
      </c>
      <c r="I132" s="118">
        <f t="shared" si="23"/>
        <v>74823.58</v>
      </c>
      <c r="J132" s="143" t="s">
        <v>477</v>
      </c>
    </row>
    <row r="133" spans="1:10" x14ac:dyDescent="0.25">
      <c r="A133" s="113" t="s">
        <v>476</v>
      </c>
      <c r="B133" s="118">
        <v>0</v>
      </c>
      <c r="C133" s="118">
        <v>0</v>
      </c>
      <c r="D133" s="118">
        <v>0</v>
      </c>
      <c r="E133" s="118">
        <v>0</v>
      </c>
      <c r="F133" s="118">
        <v>0</v>
      </c>
      <c r="G133" s="118">
        <f t="shared" si="21"/>
        <v>0</v>
      </c>
      <c r="H133" s="118">
        <f t="shared" si="22"/>
        <v>0</v>
      </c>
      <c r="I133" s="118">
        <f t="shared" si="23"/>
        <v>0</v>
      </c>
      <c r="J133" s="143" t="s">
        <v>475</v>
      </c>
    </row>
    <row r="134" spans="1:10" x14ac:dyDescent="0.25">
      <c r="A134" s="113" t="s">
        <v>474</v>
      </c>
      <c r="B134" s="118">
        <v>0</v>
      </c>
      <c r="C134" s="118">
        <v>0</v>
      </c>
      <c r="D134" s="118">
        <v>0</v>
      </c>
      <c r="E134" s="118">
        <v>0</v>
      </c>
      <c r="F134" s="118">
        <v>0</v>
      </c>
      <c r="G134" s="118">
        <f t="shared" ref="G134:G145" si="24">B134+E134</f>
        <v>0</v>
      </c>
      <c r="H134" s="118">
        <f t="shared" ref="H134:H145" si="25">C134+F134</f>
        <v>0</v>
      </c>
      <c r="I134" s="118">
        <f t="shared" ref="I134:I165" si="26">SUM(G134:H134)</f>
        <v>0</v>
      </c>
      <c r="J134" s="143" t="s">
        <v>473</v>
      </c>
    </row>
    <row r="135" spans="1:10" x14ac:dyDescent="0.25">
      <c r="A135" s="113" t="s">
        <v>472</v>
      </c>
      <c r="B135" s="118">
        <v>0</v>
      </c>
      <c r="C135" s="118">
        <v>0</v>
      </c>
      <c r="D135" s="118">
        <v>0</v>
      </c>
      <c r="E135" s="118">
        <v>0</v>
      </c>
      <c r="F135" s="118">
        <v>0</v>
      </c>
      <c r="G135" s="118">
        <f t="shared" si="24"/>
        <v>0</v>
      </c>
      <c r="H135" s="118">
        <f t="shared" si="25"/>
        <v>0</v>
      </c>
      <c r="I135" s="118">
        <f t="shared" si="26"/>
        <v>0</v>
      </c>
      <c r="J135" s="143" t="s">
        <v>471</v>
      </c>
    </row>
    <row r="136" spans="1:10" x14ac:dyDescent="0.25">
      <c r="A136" s="113" t="s">
        <v>470</v>
      </c>
      <c r="B136" s="118">
        <v>0</v>
      </c>
      <c r="C136" s="118">
        <v>0</v>
      </c>
      <c r="D136" s="118">
        <v>0</v>
      </c>
      <c r="E136" s="118">
        <v>0</v>
      </c>
      <c r="F136" s="118">
        <v>0</v>
      </c>
      <c r="G136" s="118">
        <f t="shared" si="24"/>
        <v>0</v>
      </c>
      <c r="H136" s="118">
        <f t="shared" si="25"/>
        <v>0</v>
      </c>
      <c r="I136" s="118">
        <f t="shared" si="26"/>
        <v>0</v>
      </c>
      <c r="J136" s="143" t="s">
        <v>469</v>
      </c>
    </row>
    <row r="137" spans="1:10" x14ac:dyDescent="0.25">
      <c r="A137" s="113" t="s">
        <v>468</v>
      </c>
      <c r="B137" s="118">
        <v>0</v>
      </c>
      <c r="C137" s="118">
        <v>0</v>
      </c>
      <c r="D137" s="118">
        <v>0</v>
      </c>
      <c r="E137" s="118">
        <v>0</v>
      </c>
      <c r="F137" s="118">
        <v>0</v>
      </c>
      <c r="G137" s="118">
        <f t="shared" si="24"/>
        <v>0</v>
      </c>
      <c r="H137" s="118">
        <f t="shared" si="25"/>
        <v>0</v>
      </c>
      <c r="I137" s="118">
        <f t="shared" si="26"/>
        <v>0</v>
      </c>
      <c r="J137" s="143" t="s">
        <v>467</v>
      </c>
    </row>
    <row r="138" spans="1:10" x14ac:dyDescent="0.25">
      <c r="A138" s="113" t="s">
        <v>466</v>
      </c>
      <c r="B138" s="118">
        <v>0</v>
      </c>
      <c r="C138" s="118">
        <v>0</v>
      </c>
      <c r="D138" s="118">
        <v>0</v>
      </c>
      <c r="E138" s="118">
        <v>0</v>
      </c>
      <c r="F138" s="118">
        <v>0</v>
      </c>
      <c r="G138" s="118">
        <f t="shared" si="24"/>
        <v>0</v>
      </c>
      <c r="H138" s="118">
        <f t="shared" si="25"/>
        <v>0</v>
      </c>
      <c r="I138" s="118">
        <f t="shared" si="26"/>
        <v>0</v>
      </c>
      <c r="J138" s="143" t="s">
        <v>465</v>
      </c>
    </row>
    <row r="139" spans="1:10" x14ac:dyDescent="0.25">
      <c r="A139" s="113" t="s">
        <v>464</v>
      </c>
      <c r="B139" s="118">
        <v>0</v>
      </c>
      <c r="C139" s="118">
        <v>-5349.14</v>
      </c>
      <c r="D139" s="118">
        <v>0</v>
      </c>
      <c r="E139" s="118">
        <v>0</v>
      </c>
      <c r="F139" s="118">
        <v>0</v>
      </c>
      <c r="G139" s="118">
        <f t="shared" si="24"/>
        <v>0</v>
      </c>
      <c r="H139" s="118">
        <f t="shared" si="25"/>
        <v>-5349.14</v>
      </c>
      <c r="I139" s="118">
        <f t="shared" si="26"/>
        <v>-5349.14</v>
      </c>
      <c r="J139" s="143" t="s">
        <v>463</v>
      </c>
    </row>
    <row r="140" spans="1:10" x14ac:dyDescent="0.25">
      <c r="A140" s="113" t="s">
        <v>462</v>
      </c>
      <c r="B140" s="118">
        <v>0</v>
      </c>
      <c r="C140" s="118">
        <v>0</v>
      </c>
      <c r="D140" s="118">
        <v>0</v>
      </c>
      <c r="E140" s="118">
        <v>0</v>
      </c>
      <c r="F140" s="118">
        <v>0</v>
      </c>
      <c r="G140" s="118">
        <f t="shared" si="24"/>
        <v>0</v>
      </c>
      <c r="H140" s="118">
        <f t="shared" si="25"/>
        <v>0</v>
      </c>
      <c r="I140" s="118">
        <f t="shared" si="26"/>
        <v>0</v>
      </c>
      <c r="J140" s="143" t="s">
        <v>461</v>
      </c>
    </row>
    <row r="141" spans="1:10" x14ac:dyDescent="0.25">
      <c r="A141" s="113" t="s">
        <v>460</v>
      </c>
      <c r="B141" s="118">
        <v>0</v>
      </c>
      <c r="C141" s="118">
        <v>-261.02</v>
      </c>
      <c r="D141" s="118">
        <v>0</v>
      </c>
      <c r="E141" s="118">
        <v>0</v>
      </c>
      <c r="F141" s="118">
        <v>0</v>
      </c>
      <c r="G141" s="118">
        <f t="shared" si="24"/>
        <v>0</v>
      </c>
      <c r="H141" s="118">
        <f t="shared" si="25"/>
        <v>-261.02</v>
      </c>
      <c r="I141" s="118">
        <f t="shared" si="26"/>
        <v>-261.02</v>
      </c>
      <c r="J141" s="143" t="s">
        <v>459</v>
      </c>
    </row>
    <row r="142" spans="1:10" x14ac:dyDescent="0.25">
      <c r="A142" s="113" t="s">
        <v>458</v>
      </c>
      <c r="B142" s="118">
        <v>0</v>
      </c>
      <c r="C142" s="118">
        <v>0</v>
      </c>
      <c r="D142" s="118">
        <v>0</v>
      </c>
      <c r="E142" s="118">
        <v>0</v>
      </c>
      <c r="F142" s="118">
        <v>0</v>
      </c>
      <c r="G142" s="118">
        <f t="shared" si="24"/>
        <v>0</v>
      </c>
      <c r="H142" s="118">
        <f t="shared" si="25"/>
        <v>0</v>
      </c>
      <c r="I142" s="118">
        <f t="shared" si="26"/>
        <v>0</v>
      </c>
      <c r="J142" s="143" t="s">
        <v>457</v>
      </c>
    </row>
    <row r="143" spans="1:10" x14ac:dyDescent="0.25">
      <c r="A143" s="113" t="s">
        <v>456</v>
      </c>
      <c r="B143" s="118">
        <v>0</v>
      </c>
      <c r="C143" s="118">
        <v>0</v>
      </c>
      <c r="D143" s="118">
        <v>0</v>
      </c>
      <c r="E143" s="118">
        <v>0</v>
      </c>
      <c r="F143" s="118">
        <v>0</v>
      </c>
      <c r="G143" s="118">
        <f t="shared" si="24"/>
        <v>0</v>
      </c>
      <c r="H143" s="118">
        <f t="shared" si="25"/>
        <v>0</v>
      </c>
      <c r="I143" s="118">
        <f t="shared" si="26"/>
        <v>0</v>
      </c>
      <c r="J143" s="143" t="s">
        <v>455</v>
      </c>
    </row>
    <row r="144" spans="1:10" x14ac:dyDescent="0.25">
      <c r="A144" s="113" t="s">
        <v>454</v>
      </c>
      <c r="B144" s="118">
        <v>0</v>
      </c>
      <c r="C144" s="118">
        <v>0</v>
      </c>
      <c r="D144" s="118">
        <v>0</v>
      </c>
      <c r="E144" s="118">
        <v>0</v>
      </c>
      <c r="F144" s="118">
        <v>0</v>
      </c>
      <c r="G144" s="118">
        <f t="shared" si="24"/>
        <v>0</v>
      </c>
      <c r="H144" s="118">
        <f t="shared" si="25"/>
        <v>0</v>
      </c>
      <c r="I144" s="118">
        <f t="shared" si="26"/>
        <v>0</v>
      </c>
      <c r="J144" s="143" t="s">
        <v>453</v>
      </c>
    </row>
    <row r="145" spans="1:10" x14ac:dyDescent="0.25">
      <c r="A145" s="113" t="s">
        <v>452</v>
      </c>
      <c r="B145" s="116">
        <v>0</v>
      </c>
      <c r="C145" s="116">
        <v>0</v>
      </c>
      <c r="D145" s="116">
        <v>0</v>
      </c>
      <c r="E145" s="116">
        <v>0</v>
      </c>
      <c r="F145" s="116">
        <v>0</v>
      </c>
      <c r="G145" s="116">
        <f t="shared" si="24"/>
        <v>0</v>
      </c>
      <c r="H145" s="116">
        <f t="shared" si="25"/>
        <v>0</v>
      </c>
      <c r="I145" s="116">
        <f t="shared" si="26"/>
        <v>0</v>
      </c>
      <c r="J145" s="143" t="s">
        <v>451</v>
      </c>
    </row>
    <row r="146" spans="1:10" x14ac:dyDescent="0.25">
      <c r="A146" s="113" t="s">
        <v>450</v>
      </c>
      <c r="B146" s="118">
        <f t="shared" ref="B146:I146" si="27">SUM(B70:B145)</f>
        <v>10371612.52</v>
      </c>
      <c r="C146" s="118">
        <f t="shared" si="27"/>
        <v>578865.57999999984</v>
      </c>
      <c r="D146" s="118">
        <f t="shared" si="27"/>
        <v>0</v>
      </c>
      <c r="E146" s="118">
        <f t="shared" si="27"/>
        <v>0</v>
      </c>
      <c r="F146" s="118">
        <f t="shared" si="27"/>
        <v>0</v>
      </c>
      <c r="G146" s="118">
        <f t="shared" si="27"/>
        <v>10371612.52</v>
      </c>
      <c r="H146" s="118">
        <f t="shared" si="27"/>
        <v>578865.57999999984</v>
      </c>
      <c r="I146" s="118">
        <f t="shared" si="27"/>
        <v>10950478.099999998</v>
      </c>
      <c r="J146" s="140" t="s">
        <v>449</v>
      </c>
    </row>
    <row r="147" spans="1:10" x14ac:dyDescent="0.25">
      <c r="A147" s="119" t="s">
        <v>448</v>
      </c>
      <c r="B147" s="118"/>
      <c r="C147" s="118"/>
      <c r="D147" s="118"/>
      <c r="E147" s="118"/>
      <c r="F147" s="118"/>
      <c r="G147" s="118"/>
      <c r="H147" s="118"/>
      <c r="I147" s="118"/>
    </row>
    <row r="148" spans="1:10" x14ac:dyDescent="0.25">
      <c r="A148" s="113" t="s">
        <v>447</v>
      </c>
      <c r="B148" s="118">
        <v>134975</v>
      </c>
      <c r="C148" s="118">
        <v>0</v>
      </c>
      <c r="D148" s="118">
        <v>0</v>
      </c>
      <c r="E148" s="118">
        <v>0</v>
      </c>
      <c r="F148" s="118">
        <v>0</v>
      </c>
      <c r="G148" s="118">
        <f t="shared" ref="G148:G175" si="28">B148+E148</f>
        <v>134975</v>
      </c>
      <c r="H148" s="118">
        <f t="shared" ref="H148:H175" si="29">C148+F148</f>
        <v>0</v>
      </c>
      <c r="I148" s="118">
        <f t="shared" ref="I148:I175" si="30">SUM(G148:H148)</f>
        <v>134975</v>
      </c>
      <c r="J148" s="143" t="s">
        <v>446</v>
      </c>
    </row>
    <row r="149" spans="1:10" x14ac:dyDescent="0.25">
      <c r="A149" s="113" t="s">
        <v>445</v>
      </c>
      <c r="B149" s="118">
        <v>0</v>
      </c>
      <c r="C149" s="118">
        <v>0</v>
      </c>
      <c r="D149" s="118">
        <v>0</v>
      </c>
      <c r="E149" s="118">
        <v>0</v>
      </c>
      <c r="F149" s="118">
        <v>0</v>
      </c>
      <c r="G149" s="118">
        <f t="shared" si="28"/>
        <v>0</v>
      </c>
      <c r="H149" s="118">
        <f t="shared" si="29"/>
        <v>0</v>
      </c>
      <c r="I149" s="118">
        <f t="shared" si="30"/>
        <v>0</v>
      </c>
    </row>
    <row r="150" spans="1:10" x14ac:dyDescent="0.25">
      <c r="A150" s="113" t="s">
        <v>444</v>
      </c>
      <c r="B150" s="118">
        <v>3435.4</v>
      </c>
      <c r="C150" s="118">
        <v>0</v>
      </c>
      <c r="D150" s="118">
        <v>0</v>
      </c>
      <c r="E150" s="118">
        <v>0</v>
      </c>
      <c r="F150" s="118">
        <v>0</v>
      </c>
      <c r="G150" s="118">
        <f t="shared" si="28"/>
        <v>3435.4</v>
      </c>
      <c r="H150" s="118">
        <f t="shared" si="29"/>
        <v>0</v>
      </c>
      <c r="I150" s="118">
        <f t="shared" si="30"/>
        <v>3435.4</v>
      </c>
      <c r="J150" s="143" t="s">
        <v>443</v>
      </c>
    </row>
    <row r="151" spans="1:10" x14ac:dyDescent="0.25">
      <c r="A151" s="113" t="s">
        <v>442</v>
      </c>
      <c r="B151" s="118">
        <v>185100.75</v>
      </c>
      <c r="C151" s="118">
        <v>0</v>
      </c>
      <c r="D151" s="118">
        <v>0</v>
      </c>
      <c r="E151" s="118">
        <v>0</v>
      </c>
      <c r="F151" s="118">
        <v>0</v>
      </c>
      <c r="G151" s="118">
        <f t="shared" si="28"/>
        <v>185100.75</v>
      </c>
      <c r="H151" s="118">
        <f t="shared" si="29"/>
        <v>0</v>
      </c>
      <c r="I151" s="118">
        <f t="shared" si="30"/>
        <v>185100.75</v>
      </c>
      <c r="J151" s="143" t="s">
        <v>441</v>
      </c>
    </row>
    <row r="152" spans="1:10" x14ac:dyDescent="0.25">
      <c r="A152" s="113" t="s">
        <v>440</v>
      </c>
      <c r="B152" s="118">
        <v>71103.95</v>
      </c>
      <c r="C152" s="118">
        <v>0</v>
      </c>
      <c r="D152" s="118">
        <v>0</v>
      </c>
      <c r="E152" s="118">
        <v>0</v>
      </c>
      <c r="F152" s="118">
        <v>0</v>
      </c>
      <c r="G152" s="118">
        <f t="shared" si="28"/>
        <v>71103.95</v>
      </c>
      <c r="H152" s="118">
        <f t="shared" si="29"/>
        <v>0</v>
      </c>
      <c r="I152" s="118">
        <f t="shared" si="30"/>
        <v>71103.95</v>
      </c>
      <c r="J152" s="143" t="s">
        <v>439</v>
      </c>
    </row>
    <row r="153" spans="1:10" x14ac:dyDescent="0.25">
      <c r="A153" s="113" t="s">
        <v>438</v>
      </c>
      <c r="B153" s="118">
        <v>151125.16</v>
      </c>
      <c r="C153" s="118">
        <v>0</v>
      </c>
      <c r="D153" s="118">
        <v>0</v>
      </c>
      <c r="E153" s="118">
        <v>0</v>
      </c>
      <c r="F153" s="118">
        <v>0</v>
      </c>
      <c r="G153" s="118">
        <f t="shared" si="28"/>
        <v>151125.16</v>
      </c>
      <c r="H153" s="118">
        <f t="shared" si="29"/>
        <v>0</v>
      </c>
      <c r="I153" s="118">
        <f t="shared" si="30"/>
        <v>151125.16</v>
      </c>
      <c r="J153" s="143" t="s">
        <v>437</v>
      </c>
    </row>
    <row r="154" spans="1:10" x14ac:dyDescent="0.25">
      <c r="A154" s="113" t="s">
        <v>436</v>
      </c>
      <c r="B154" s="118">
        <v>0</v>
      </c>
      <c r="C154" s="118">
        <v>0</v>
      </c>
      <c r="D154" s="118">
        <v>0</v>
      </c>
      <c r="E154" s="118">
        <v>0</v>
      </c>
      <c r="F154" s="118">
        <v>0</v>
      </c>
      <c r="G154" s="118">
        <f t="shared" si="28"/>
        <v>0</v>
      </c>
      <c r="H154" s="118">
        <f t="shared" si="29"/>
        <v>0</v>
      </c>
      <c r="I154" s="118">
        <f t="shared" si="30"/>
        <v>0</v>
      </c>
      <c r="J154" s="143" t="s">
        <v>435</v>
      </c>
    </row>
    <row r="155" spans="1:10" x14ac:dyDescent="0.25">
      <c r="A155" s="113" t="s">
        <v>434</v>
      </c>
      <c r="B155" s="118">
        <v>217953.69</v>
      </c>
      <c r="C155" s="118">
        <v>0</v>
      </c>
      <c r="D155" s="118">
        <v>0</v>
      </c>
      <c r="E155" s="118">
        <v>0</v>
      </c>
      <c r="F155" s="118">
        <v>0</v>
      </c>
      <c r="G155" s="118">
        <f t="shared" si="28"/>
        <v>217953.69</v>
      </c>
      <c r="H155" s="118">
        <f t="shared" si="29"/>
        <v>0</v>
      </c>
      <c r="I155" s="118">
        <f t="shared" si="30"/>
        <v>217953.69</v>
      </c>
      <c r="J155" s="143" t="s">
        <v>433</v>
      </c>
    </row>
    <row r="156" spans="1:10" x14ac:dyDescent="0.25">
      <c r="A156" s="113" t="s">
        <v>432</v>
      </c>
      <c r="B156" s="118">
        <v>5429.89</v>
      </c>
      <c r="C156" s="118">
        <v>0</v>
      </c>
      <c r="D156" s="118">
        <v>0</v>
      </c>
      <c r="E156" s="118">
        <v>0</v>
      </c>
      <c r="F156" s="118">
        <v>0</v>
      </c>
      <c r="G156" s="118">
        <f t="shared" si="28"/>
        <v>5429.89</v>
      </c>
      <c r="H156" s="118">
        <f t="shared" si="29"/>
        <v>0</v>
      </c>
      <c r="I156" s="118">
        <f t="shared" si="30"/>
        <v>5429.89</v>
      </c>
      <c r="J156" s="143" t="s">
        <v>431</v>
      </c>
    </row>
    <row r="157" spans="1:10" x14ac:dyDescent="0.25">
      <c r="A157" s="113" t="s">
        <v>430</v>
      </c>
      <c r="B157" s="118">
        <v>143048.09</v>
      </c>
      <c r="C157" s="118">
        <v>0</v>
      </c>
      <c r="D157" s="118">
        <v>0</v>
      </c>
      <c r="E157" s="118">
        <v>0</v>
      </c>
      <c r="F157" s="118">
        <v>0</v>
      </c>
      <c r="G157" s="118">
        <f t="shared" si="28"/>
        <v>143048.09</v>
      </c>
      <c r="H157" s="118">
        <f t="shared" si="29"/>
        <v>0</v>
      </c>
      <c r="I157" s="118">
        <f t="shared" si="30"/>
        <v>143048.09</v>
      </c>
      <c r="J157" s="143" t="s">
        <v>429</v>
      </c>
    </row>
    <row r="158" spans="1:10" x14ac:dyDescent="0.25">
      <c r="A158" s="113" t="s">
        <v>428</v>
      </c>
      <c r="B158" s="118">
        <v>22284.17</v>
      </c>
      <c r="C158" s="118">
        <v>0</v>
      </c>
      <c r="D158" s="118">
        <v>0</v>
      </c>
      <c r="E158" s="118">
        <v>0</v>
      </c>
      <c r="F158" s="118">
        <v>0</v>
      </c>
      <c r="G158" s="118">
        <f t="shared" si="28"/>
        <v>22284.17</v>
      </c>
      <c r="H158" s="118">
        <f t="shared" si="29"/>
        <v>0</v>
      </c>
      <c r="I158" s="118">
        <f t="shared" si="30"/>
        <v>22284.17</v>
      </c>
      <c r="J158" s="143" t="s">
        <v>427</v>
      </c>
    </row>
    <row r="159" spans="1:10" x14ac:dyDescent="0.25">
      <c r="A159" s="113" t="s">
        <v>426</v>
      </c>
      <c r="B159" s="118">
        <v>211392.03</v>
      </c>
      <c r="C159" s="118">
        <v>0</v>
      </c>
      <c r="D159" s="118">
        <v>0</v>
      </c>
      <c r="E159" s="118">
        <v>0</v>
      </c>
      <c r="F159" s="118">
        <v>0</v>
      </c>
      <c r="G159" s="118">
        <f t="shared" si="28"/>
        <v>211392.03</v>
      </c>
      <c r="H159" s="118">
        <f t="shared" si="29"/>
        <v>0</v>
      </c>
      <c r="I159" s="118">
        <f t="shared" si="30"/>
        <v>211392.03</v>
      </c>
      <c r="J159" s="143" t="s">
        <v>425</v>
      </c>
    </row>
    <row r="160" spans="1:10" x14ac:dyDescent="0.25">
      <c r="A160" s="113" t="s">
        <v>424</v>
      </c>
      <c r="B160" s="118">
        <v>14199.66</v>
      </c>
      <c r="C160" s="118">
        <v>0</v>
      </c>
      <c r="D160" s="118">
        <v>0</v>
      </c>
      <c r="E160" s="118">
        <v>0</v>
      </c>
      <c r="F160" s="118">
        <v>0</v>
      </c>
      <c r="G160" s="118">
        <f t="shared" si="28"/>
        <v>14199.66</v>
      </c>
      <c r="H160" s="118">
        <f t="shared" si="29"/>
        <v>0</v>
      </c>
      <c r="I160" s="118">
        <f t="shared" si="30"/>
        <v>14199.66</v>
      </c>
      <c r="J160" s="143" t="s">
        <v>423</v>
      </c>
    </row>
    <row r="161" spans="1:10" x14ac:dyDescent="0.25">
      <c r="A161" s="113" t="s">
        <v>422</v>
      </c>
      <c r="B161" s="118">
        <v>2389.9</v>
      </c>
      <c r="C161" s="118">
        <v>0</v>
      </c>
      <c r="D161" s="118">
        <v>0</v>
      </c>
      <c r="E161" s="118">
        <v>0</v>
      </c>
      <c r="F161" s="118">
        <v>0</v>
      </c>
      <c r="G161" s="118">
        <f t="shared" si="28"/>
        <v>2389.9</v>
      </c>
      <c r="H161" s="118">
        <f t="shared" si="29"/>
        <v>0</v>
      </c>
      <c r="I161" s="118">
        <f t="shared" si="30"/>
        <v>2389.9</v>
      </c>
      <c r="J161" s="143" t="s">
        <v>421</v>
      </c>
    </row>
    <row r="162" spans="1:10" x14ac:dyDescent="0.25">
      <c r="A162" s="113" t="s">
        <v>420</v>
      </c>
      <c r="B162" s="118">
        <v>0</v>
      </c>
      <c r="C162" s="118">
        <v>0</v>
      </c>
      <c r="D162" s="118">
        <v>0</v>
      </c>
      <c r="E162" s="118">
        <v>0</v>
      </c>
      <c r="F162" s="118">
        <v>0</v>
      </c>
      <c r="G162" s="118">
        <f t="shared" si="28"/>
        <v>0</v>
      </c>
      <c r="H162" s="118">
        <f t="shared" si="29"/>
        <v>0</v>
      </c>
      <c r="I162" s="118">
        <f t="shared" si="30"/>
        <v>0</v>
      </c>
      <c r="J162" s="143" t="s">
        <v>419</v>
      </c>
    </row>
    <row r="163" spans="1:10" x14ac:dyDescent="0.25">
      <c r="A163" s="113" t="s">
        <v>418</v>
      </c>
      <c r="B163" s="118">
        <v>0</v>
      </c>
      <c r="C163" s="118">
        <v>0</v>
      </c>
      <c r="D163" s="118">
        <v>0</v>
      </c>
      <c r="E163" s="118">
        <v>0</v>
      </c>
      <c r="F163" s="118">
        <v>0</v>
      </c>
      <c r="G163" s="118">
        <f t="shared" si="28"/>
        <v>0</v>
      </c>
      <c r="H163" s="118">
        <f t="shared" si="29"/>
        <v>0</v>
      </c>
      <c r="I163" s="118">
        <f t="shared" si="30"/>
        <v>0</v>
      </c>
      <c r="J163" s="143" t="s">
        <v>417</v>
      </c>
    </row>
    <row r="164" spans="1:10" x14ac:dyDescent="0.25">
      <c r="A164" s="113" t="s">
        <v>416</v>
      </c>
      <c r="B164" s="118">
        <v>1079.8</v>
      </c>
      <c r="C164" s="118">
        <v>0</v>
      </c>
      <c r="D164" s="118">
        <v>0</v>
      </c>
      <c r="E164" s="118">
        <v>0</v>
      </c>
      <c r="F164" s="118">
        <v>0</v>
      </c>
      <c r="G164" s="118">
        <f t="shared" si="28"/>
        <v>1079.8</v>
      </c>
      <c r="H164" s="118">
        <f t="shared" si="29"/>
        <v>0</v>
      </c>
      <c r="I164" s="118">
        <f t="shared" si="30"/>
        <v>1079.8</v>
      </c>
      <c r="J164" s="143" t="s">
        <v>415</v>
      </c>
    </row>
    <row r="165" spans="1:10" x14ac:dyDescent="0.25">
      <c r="A165" s="113" t="s">
        <v>414</v>
      </c>
      <c r="B165" s="118">
        <v>134505.73000000001</v>
      </c>
      <c r="C165" s="118">
        <v>0</v>
      </c>
      <c r="D165" s="118">
        <v>0</v>
      </c>
      <c r="E165" s="118">
        <v>0</v>
      </c>
      <c r="F165" s="118">
        <v>0</v>
      </c>
      <c r="G165" s="118">
        <f t="shared" si="28"/>
        <v>134505.73000000001</v>
      </c>
      <c r="H165" s="118">
        <f t="shared" si="29"/>
        <v>0</v>
      </c>
      <c r="I165" s="118">
        <f t="shared" si="30"/>
        <v>134505.73000000001</v>
      </c>
      <c r="J165" s="143" t="s">
        <v>413</v>
      </c>
    </row>
    <row r="166" spans="1:10" x14ac:dyDescent="0.25">
      <c r="A166" s="113" t="s">
        <v>412</v>
      </c>
      <c r="B166" s="118">
        <v>592912.87</v>
      </c>
      <c r="C166" s="118">
        <v>0</v>
      </c>
      <c r="D166" s="118">
        <v>0</v>
      </c>
      <c r="E166" s="118">
        <v>0</v>
      </c>
      <c r="F166" s="118">
        <v>0</v>
      </c>
      <c r="G166" s="118">
        <f t="shared" si="28"/>
        <v>592912.87</v>
      </c>
      <c r="H166" s="118">
        <f t="shared" si="29"/>
        <v>0</v>
      </c>
      <c r="I166" s="118">
        <f t="shared" si="30"/>
        <v>592912.87</v>
      </c>
      <c r="J166" s="143" t="s">
        <v>411</v>
      </c>
    </row>
    <row r="167" spans="1:10" x14ac:dyDescent="0.25">
      <c r="A167" s="113" t="s">
        <v>410</v>
      </c>
      <c r="B167" s="118">
        <v>0</v>
      </c>
      <c r="C167" s="118">
        <v>0</v>
      </c>
      <c r="D167" s="118">
        <v>0</v>
      </c>
      <c r="E167" s="118">
        <v>0</v>
      </c>
      <c r="F167" s="118">
        <v>0</v>
      </c>
      <c r="G167" s="118">
        <f t="shared" si="28"/>
        <v>0</v>
      </c>
      <c r="H167" s="118">
        <f t="shared" si="29"/>
        <v>0</v>
      </c>
      <c r="I167" s="118">
        <f t="shared" si="30"/>
        <v>0</v>
      </c>
      <c r="J167" s="143" t="s">
        <v>409</v>
      </c>
    </row>
    <row r="168" spans="1:10" x14ac:dyDescent="0.25">
      <c r="A168" s="113" t="s">
        <v>408</v>
      </c>
      <c r="B168" s="118">
        <v>6790.22</v>
      </c>
      <c r="C168" s="118">
        <v>0</v>
      </c>
      <c r="D168" s="118">
        <v>0</v>
      </c>
      <c r="E168" s="118">
        <v>0</v>
      </c>
      <c r="F168" s="118">
        <v>0</v>
      </c>
      <c r="G168" s="118">
        <f t="shared" si="28"/>
        <v>6790.22</v>
      </c>
      <c r="H168" s="118">
        <f t="shared" si="29"/>
        <v>0</v>
      </c>
      <c r="I168" s="118">
        <f t="shared" si="30"/>
        <v>6790.22</v>
      </c>
      <c r="J168" s="143" t="s">
        <v>407</v>
      </c>
    </row>
    <row r="169" spans="1:10" x14ac:dyDescent="0.25">
      <c r="A169" s="113" t="s">
        <v>406</v>
      </c>
      <c r="B169" s="118">
        <v>0</v>
      </c>
      <c r="C169" s="118">
        <v>0</v>
      </c>
      <c r="D169" s="118">
        <v>0</v>
      </c>
      <c r="E169" s="118">
        <v>0</v>
      </c>
      <c r="F169" s="118">
        <v>0</v>
      </c>
      <c r="G169" s="118">
        <f t="shared" si="28"/>
        <v>0</v>
      </c>
      <c r="H169" s="118">
        <f t="shared" si="29"/>
        <v>0</v>
      </c>
      <c r="I169" s="118">
        <f t="shared" si="30"/>
        <v>0</v>
      </c>
      <c r="J169" s="143" t="s">
        <v>405</v>
      </c>
    </row>
    <row r="170" spans="1:10" x14ac:dyDescent="0.25">
      <c r="A170" s="113" t="s">
        <v>404</v>
      </c>
      <c r="B170" s="118">
        <v>0</v>
      </c>
      <c r="C170" s="118">
        <v>0</v>
      </c>
      <c r="D170" s="118">
        <v>0</v>
      </c>
      <c r="E170" s="118">
        <v>0</v>
      </c>
      <c r="F170" s="118">
        <v>0</v>
      </c>
      <c r="G170" s="118">
        <f t="shared" si="28"/>
        <v>0</v>
      </c>
      <c r="H170" s="118">
        <f t="shared" si="29"/>
        <v>0</v>
      </c>
      <c r="I170" s="118">
        <f t="shared" si="30"/>
        <v>0</v>
      </c>
      <c r="J170" s="143" t="s">
        <v>403</v>
      </c>
    </row>
    <row r="171" spans="1:10" x14ac:dyDescent="0.25">
      <c r="A171" s="113" t="s">
        <v>402</v>
      </c>
      <c r="B171" s="118">
        <v>0</v>
      </c>
      <c r="C171" s="118">
        <v>0</v>
      </c>
      <c r="D171" s="118">
        <v>0</v>
      </c>
      <c r="E171" s="118">
        <v>0</v>
      </c>
      <c r="F171" s="118">
        <v>0</v>
      </c>
      <c r="G171" s="118">
        <f t="shared" si="28"/>
        <v>0</v>
      </c>
      <c r="H171" s="118">
        <f t="shared" si="29"/>
        <v>0</v>
      </c>
      <c r="I171" s="118">
        <f t="shared" si="30"/>
        <v>0</v>
      </c>
      <c r="J171" s="143" t="s">
        <v>401</v>
      </c>
    </row>
    <row r="172" spans="1:10" x14ac:dyDescent="0.25">
      <c r="A172" s="113" t="s">
        <v>400</v>
      </c>
      <c r="B172" s="118">
        <v>0</v>
      </c>
      <c r="C172" s="118">
        <v>0</v>
      </c>
      <c r="D172" s="118">
        <v>0</v>
      </c>
      <c r="E172" s="118">
        <v>0</v>
      </c>
      <c r="F172" s="118">
        <v>0</v>
      </c>
      <c r="G172" s="118">
        <f t="shared" si="28"/>
        <v>0</v>
      </c>
      <c r="H172" s="118">
        <f t="shared" si="29"/>
        <v>0</v>
      </c>
      <c r="I172" s="118">
        <f t="shared" si="30"/>
        <v>0</v>
      </c>
      <c r="J172" s="143" t="s">
        <v>399</v>
      </c>
    </row>
    <row r="173" spans="1:10" x14ac:dyDescent="0.25">
      <c r="A173" s="113" t="s">
        <v>398</v>
      </c>
      <c r="B173" s="118">
        <v>0</v>
      </c>
      <c r="C173" s="118">
        <v>0</v>
      </c>
      <c r="D173" s="118">
        <v>0</v>
      </c>
      <c r="E173" s="118">
        <v>0</v>
      </c>
      <c r="F173" s="118">
        <v>0</v>
      </c>
      <c r="G173" s="118">
        <f t="shared" si="28"/>
        <v>0</v>
      </c>
      <c r="H173" s="118">
        <f t="shared" si="29"/>
        <v>0</v>
      </c>
      <c r="I173" s="118">
        <f t="shared" si="30"/>
        <v>0</v>
      </c>
      <c r="J173" s="143" t="s">
        <v>397</v>
      </c>
    </row>
    <row r="174" spans="1:10" x14ac:dyDescent="0.25">
      <c r="A174" s="113" t="s">
        <v>396</v>
      </c>
      <c r="B174" s="118">
        <v>0</v>
      </c>
      <c r="C174" s="118">
        <v>0</v>
      </c>
      <c r="D174" s="118">
        <v>0</v>
      </c>
      <c r="E174" s="118">
        <v>0</v>
      </c>
      <c r="F174" s="118">
        <v>0</v>
      </c>
      <c r="G174" s="118">
        <f t="shared" si="28"/>
        <v>0</v>
      </c>
      <c r="H174" s="118">
        <f t="shared" si="29"/>
        <v>0</v>
      </c>
      <c r="I174" s="118">
        <f t="shared" si="30"/>
        <v>0</v>
      </c>
      <c r="J174" s="143" t="s">
        <v>395</v>
      </c>
    </row>
    <row r="175" spans="1:10" x14ac:dyDescent="0.25">
      <c r="A175" s="113" t="s">
        <v>394</v>
      </c>
      <c r="B175" s="116">
        <v>0</v>
      </c>
      <c r="C175" s="116">
        <v>0</v>
      </c>
      <c r="D175" s="116">
        <v>0</v>
      </c>
      <c r="E175" s="116">
        <v>0</v>
      </c>
      <c r="F175" s="116">
        <v>0</v>
      </c>
      <c r="G175" s="116">
        <f t="shared" si="28"/>
        <v>0</v>
      </c>
      <c r="H175" s="116">
        <f t="shared" si="29"/>
        <v>0</v>
      </c>
      <c r="I175" s="116">
        <f t="shared" si="30"/>
        <v>0</v>
      </c>
      <c r="J175" s="143" t="s">
        <v>393</v>
      </c>
    </row>
    <row r="176" spans="1:10" x14ac:dyDescent="0.25">
      <c r="A176" s="113" t="s">
        <v>392</v>
      </c>
      <c r="B176" s="118">
        <f t="shared" ref="B176:I176" si="31">SUM(B147:B175)</f>
        <v>1897726.3099999998</v>
      </c>
      <c r="C176" s="118">
        <f t="shared" si="31"/>
        <v>0</v>
      </c>
      <c r="D176" s="118">
        <f t="shared" si="31"/>
        <v>0</v>
      </c>
      <c r="E176" s="118">
        <f t="shared" si="31"/>
        <v>0</v>
      </c>
      <c r="F176" s="118">
        <f t="shared" si="31"/>
        <v>0</v>
      </c>
      <c r="G176" s="118">
        <f t="shared" si="31"/>
        <v>1897726.3099999998</v>
      </c>
      <c r="H176" s="118">
        <f t="shared" si="31"/>
        <v>0</v>
      </c>
      <c r="I176" s="118">
        <f t="shared" si="31"/>
        <v>1897726.3099999998</v>
      </c>
      <c r="J176" s="140" t="s">
        <v>391</v>
      </c>
    </row>
    <row r="177" spans="1:10" x14ac:dyDescent="0.25">
      <c r="A177" s="119" t="s">
        <v>390</v>
      </c>
      <c r="B177" s="118"/>
      <c r="C177" s="118"/>
      <c r="D177" s="118"/>
      <c r="E177" s="118"/>
      <c r="F177" s="118"/>
      <c r="G177" s="118"/>
      <c r="H177" s="118"/>
      <c r="I177" s="118"/>
    </row>
    <row r="178" spans="1:10" x14ac:dyDescent="0.25">
      <c r="A178" s="113" t="s">
        <v>389</v>
      </c>
      <c r="B178" s="118">
        <v>-78052.399999999994</v>
      </c>
      <c r="C178" s="118">
        <v>0</v>
      </c>
      <c r="D178" s="118">
        <v>0</v>
      </c>
      <c r="E178" s="118">
        <v>0</v>
      </c>
      <c r="F178" s="118">
        <v>0</v>
      </c>
      <c r="G178" s="118">
        <f t="shared" ref="G178:G213" si="32">B178+E178</f>
        <v>-78052.399999999994</v>
      </c>
      <c r="H178" s="118">
        <f t="shared" ref="H178:H213" si="33">C178+F178</f>
        <v>0</v>
      </c>
      <c r="I178" s="118">
        <f t="shared" ref="I178:I213" si="34">SUM(G178:H178)</f>
        <v>-78052.399999999994</v>
      </c>
      <c r="J178" s="143" t="s">
        <v>388</v>
      </c>
    </row>
    <row r="179" spans="1:10" x14ac:dyDescent="0.25">
      <c r="A179" s="113" t="s">
        <v>387</v>
      </c>
      <c r="B179" s="118">
        <v>100324.45</v>
      </c>
      <c r="C179" s="118">
        <v>0</v>
      </c>
      <c r="D179" s="118">
        <v>0</v>
      </c>
      <c r="E179" s="118">
        <v>0</v>
      </c>
      <c r="F179" s="118">
        <v>0</v>
      </c>
      <c r="G179" s="118">
        <f t="shared" si="32"/>
        <v>100324.45</v>
      </c>
      <c r="H179" s="118">
        <f t="shared" si="33"/>
        <v>0</v>
      </c>
      <c r="I179" s="118">
        <f t="shared" si="34"/>
        <v>100324.45</v>
      </c>
      <c r="J179" s="143" t="s">
        <v>386</v>
      </c>
    </row>
    <row r="180" spans="1:10" x14ac:dyDescent="0.25">
      <c r="A180" s="113" t="s">
        <v>385</v>
      </c>
      <c r="B180" s="118">
        <v>138814.22</v>
      </c>
      <c r="C180" s="118">
        <v>0</v>
      </c>
      <c r="D180" s="118">
        <v>0</v>
      </c>
      <c r="E180" s="118">
        <v>0</v>
      </c>
      <c r="F180" s="118">
        <v>0</v>
      </c>
      <c r="G180" s="118">
        <f t="shared" si="32"/>
        <v>138814.22</v>
      </c>
      <c r="H180" s="118">
        <f t="shared" si="33"/>
        <v>0</v>
      </c>
      <c r="I180" s="118">
        <f t="shared" si="34"/>
        <v>138814.22</v>
      </c>
      <c r="J180" s="143" t="s">
        <v>384</v>
      </c>
    </row>
    <row r="181" spans="1:10" x14ac:dyDescent="0.25">
      <c r="A181" s="113" t="s">
        <v>383</v>
      </c>
      <c r="B181" s="118">
        <v>371907.3</v>
      </c>
      <c r="C181" s="118">
        <v>0</v>
      </c>
      <c r="D181" s="118">
        <v>0</v>
      </c>
      <c r="E181" s="118">
        <v>0</v>
      </c>
      <c r="F181" s="118">
        <v>0</v>
      </c>
      <c r="G181" s="118">
        <f t="shared" si="32"/>
        <v>371907.3</v>
      </c>
      <c r="H181" s="118">
        <f t="shared" si="33"/>
        <v>0</v>
      </c>
      <c r="I181" s="118">
        <f t="shared" si="34"/>
        <v>371907.3</v>
      </c>
      <c r="J181" s="143" t="s">
        <v>382</v>
      </c>
    </row>
    <row r="182" spans="1:10" x14ac:dyDescent="0.25">
      <c r="A182" s="113" t="s">
        <v>381</v>
      </c>
      <c r="B182" s="118">
        <v>578788.21</v>
      </c>
      <c r="C182" s="118">
        <v>0</v>
      </c>
      <c r="D182" s="118">
        <v>0</v>
      </c>
      <c r="E182" s="118">
        <v>0</v>
      </c>
      <c r="F182" s="118">
        <v>0</v>
      </c>
      <c r="G182" s="118">
        <f t="shared" si="32"/>
        <v>578788.21</v>
      </c>
      <c r="H182" s="118">
        <f t="shared" si="33"/>
        <v>0</v>
      </c>
      <c r="I182" s="118">
        <f t="shared" si="34"/>
        <v>578788.21</v>
      </c>
      <c r="J182" s="143" t="s">
        <v>380</v>
      </c>
    </row>
    <row r="183" spans="1:10" x14ac:dyDescent="0.25">
      <c r="A183" s="113" t="s">
        <v>379</v>
      </c>
      <c r="B183" s="118">
        <v>0</v>
      </c>
      <c r="C183" s="118">
        <v>0</v>
      </c>
      <c r="D183" s="118">
        <v>0</v>
      </c>
      <c r="E183" s="118">
        <v>0</v>
      </c>
      <c r="F183" s="118">
        <v>0</v>
      </c>
      <c r="G183" s="118">
        <f t="shared" si="32"/>
        <v>0</v>
      </c>
      <c r="H183" s="118">
        <f t="shared" si="33"/>
        <v>0</v>
      </c>
      <c r="I183" s="118">
        <f t="shared" si="34"/>
        <v>0</v>
      </c>
      <c r="J183" s="143" t="s">
        <v>378</v>
      </c>
    </row>
    <row r="184" spans="1:10" x14ac:dyDescent="0.25">
      <c r="A184" s="113" t="s">
        <v>377</v>
      </c>
      <c r="B184" s="118">
        <v>319231.84000000003</v>
      </c>
      <c r="C184" s="118">
        <v>0</v>
      </c>
      <c r="D184" s="118">
        <v>0</v>
      </c>
      <c r="E184" s="118">
        <v>0</v>
      </c>
      <c r="F184" s="118">
        <v>0</v>
      </c>
      <c r="G184" s="118">
        <f t="shared" si="32"/>
        <v>319231.84000000003</v>
      </c>
      <c r="H184" s="118">
        <f t="shared" si="33"/>
        <v>0</v>
      </c>
      <c r="I184" s="118">
        <f t="shared" si="34"/>
        <v>319231.84000000003</v>
      </c>
      <c r="J184" s="143" t="s">
        <v>376</v>
      </c>
    </row>
    <row r="185" spans="1:10" x14ac:dyDescent="0.25">
      <c r="A185" s="113" t="s">
        <v>375</v>
      </c>
      <c r="B185" s="118">
        <v>264579.03999999998</v>
      </c>
      <c r="C185" s="118">
        <v>0</v>
      </c>
      <c r="D185" s="118">
        <v>0</v>
      </c>
      <c r="E185" s="118">
        <v>0</v>
      </c>
      <c r="F185" s="118">
        <v>0</v>
      </c>
      <c r="G185" s="118">
        <f t="shared" si="32"/>
        <v>264579.03999999998</v>
      </c>
      <c r="H185" s="118">
        <f t="shared" si="33"/>
        <v>0</v>
      </c>
      <c r="I185" s="118">
        <f t="shared" si="34"/>
        <v>264579.03999999998</v>
      </c>
      <c r="J185" s="143" t="s">
        <v>374</v>
      </c>
    </row>
    <row r="186" spans="1:10" x14ac:dyDescent="0.25">
      <c r="A186" s="113" t="s">
        <v>373</v>
      </c>
      <c r="B186" s="118">
        <v>876134.23</v>
      </c>
      <c r="C186" s="118">
        <v>0</v>
      </c>
      <c r="D186" s="118">
        <v>0</v>
      </c>
      <c r="E186" s="118">
        <v>0</v>
      </c>
      <c r="F186" s="118">
        <v>0</v>
      </c>
      <c r="G186" s="118">
        <f t="shared" si="32"/>
        <v>876134.23</v>
      </c>
      <c r="H186" s="118">
        <f t="shared" si="33"/>
        <v>0</v>
      </c>
      <c r="I186" s="118">
        <f t="shared" si="34"/>
        <v>876134.23</v>
      </c>
      <c r="J186" s="143" t="s">
        <v>372</v>
      </c>
    </row>
    <row r="187" spans="1:10" x14ac:dyDescent="0.25">
      <c r="A187" s="113" t="s">
        <v>371</v>
      </c>
      <c r="B187" s="118">
        <v>332925.46999999997</v>
      </c>
      <c r="C187" s="118">
        <v>0</v>
      </c>
      <c r="D187" s="118">
        <v>0</v>
      </c>
      <c r="E187" s="118">
        <v>0</v>
      </c>
      <c r="F187" s="118">
        <v>0</v>
      </c>
      <c r="G187" s="118">
        <f t="shared" si="32"/>
        <v>332925.46999999997</v>
      </c>
      <c r="H187" s="118">
        <f t="shared" si="33"/>
        <v>0</v>
      </c>
      <c r="I187" s="118">
        <f t="shared" si="34"/>
        <v>332925.46999999997</v>
      </c>
      <c r="J187" s="143" t="s">
        <v>370</v>
      </c>
    </row>
    <row r="188" spans="1:10" x14ac:dyDescent="0.25">
      <c r="A188" s="113" t="s">
        <v>369</v>
      </c>
      <c r="B188" s="118">
        <v>8660.0300000000007</v>
      </c>
      <c r="C188" s="118">
        <v>0</v>
      </c>
      <c r="D188" s="118">
        <v>0</v>
      </c>
      <c r="E188" s="118">
        <v>0</v>
      </c>
      <c r="F188" s="118">
        <v>0</v>
      </c>
      <c r="G188" s="118">
        <f t="shared" si="32"/>
        <v>8660.0300000000007</v>
      </c>
      <c r="H188" s="118">
        <f t="shared" si="33"/>
        <v>0</v>
      </c>
      <c r="I188" s="118">
        <f t="shared" si="34"/>
        <v>8660.0300000000007</v>
      </c>
      <c r="J188" s="143" t="s">
        <v>368</v>
      </c>
    </row>
    <row r="189" spans="1:10" x14ac:dyDescent="0.25">
      <c r="A189" s="113" t="s">
        <v>367</v>
      </c>
      <c r="B189" s="118">
        <v>0</v>
      </c>
      <c r="C189" s="118">
        <v>0</v>
      </c>
      <c r="D189" s="118">
        <v>0</v>
      </c>
      <c r="E189" s="118">
        <v>0</v>
      </c>
      <c r="F189" s="118">
        <v>0</v>
      </c>
      <c r="G189" s="118">
        <f t="shared" si="32"/>
        <v>0</v>
      </c>
      <c r="H189" s="118">
        <f t="shared" si="33"/>
        <v>0</v>
      </c>
      <c r="I189" s="118">
        <f t="shared" si="34"/>
        <v>0</v>
      </c>
      <c r="J189" s="143" t="s">
        <v>366</v>
      </c>
    </row>
    <row r="190" spans="1:10" x14ac:dyDescent="0.25">
      <c r="A190" s="113" t="s">
        <v>365</v>
      </c>
      <c r="B190" s="118">
        <v>121426.93</v>
      </c>
      <c r="C190" s="118">
        <v>0</v>
      </c>
      <c r="D190" s="118">
        <v>0</v>
      </c>
      <c r="E190" s="118">
        <v>0</v>
      </c>
      <c r="F190" s="118">
        <v>0</v>
      </c>
      <c r="G190" s="118">
        <f t="shared" si="32"/>
        <v>121426.93</v>
      </c>
      <c r="H190" s="118">
        <f t="shared" si="33"/>
        <v>0</v>
      </c>
      <c r="I190" s="118">
        <f t="shared" si="34"/>
        <v>121426.93</v>
      </c>
      <c r="J190" s="143" t="s">
        <v>364</v>
      </c>
    </row>
    <row r="191" spans="1:10" x14ac:dyDescent="0.25">
      <c r="A191" s="113" t="s">
        <v>363</v>
      </c>
      <c r="B191" s="118">
        <v>4797307.7300000004</v>
      </c>
      <c r="C191" s="118">
        <v>0</v>
      </c>
      <c r="D191" s="118">
        <v>0</v>
      </c>
      <c r="E191" s="118">
        <v>0</v>
      </c>
      <c r="F191" s="118">
        <v>0</v>
      </c>
      <c r="G191" s="118">
        <f t="shared" si="32"/>
        <v>4797307.7300000004</v>
      </c>
      <c r="H191" s="118">
        <f t="shared" si="33"/>
        <v>0</v>
      </c>
      <c r="I191" s="118">
        <f t="shared" si="34"/>
        <v>4797307.7300000004</v>
      </c>
      <c r="J191" s="143" t="s">
        <v>362</v>
      </c>
    </row>
    <row r="192" spans="1:10" x14ac:dyDescent="0.25">
      <c r="A192" s="113" t="s">
        <v>361</v>
      </c>
      <c r="B192" s="118">
        <v>984936.59</v>
      </c>
      <c r="C192" s="118">
        <v>0</v>
      </c>
      <c r="D192" s="118">
        <v>0</v>
      </c>
      <c r="E192" s="118">
        <v>0</v>
      </c>
      <c r="F192" s="118">
        <v>0</v>
      </c>
      <c r="G192" s="118">
        <f t="shared" si="32"/>
        <v>984936.59</v>
      </c>
      <c r="H192" s="118">
        <f t="shared" si="33"/>
        <v>0</v>
      </c>
      <c r="I192" s="118">
        <f t="shared" si="34"/>
        <v>984936.59</v>
      </c>
      <c r="J192" s="143" t="s">
        <v>360</v>
      </c>
    </row>
    <row r="193" spans="1:10" x14ac:dyDescent="0.25">
      <c r="A193" s="113" t="s">
        <v>359</v>
      </c>
      <c r="B193" s="118">
        <v>5961.99</v>
      </c>
      <c r="C193" s="118">
        <v>0</v>
      </c>
      <c r="D193" s="118">
        <v>0</v>
      </c>
      <c r="E193" s="118">
        <v>0</v>
      </c>
      <c r="F193" s="118">
        <v>0</v>
      </c>
      <c r="G193" s="118">
        <f t="shared" si="32"/>
        <v>5961.99</v>
      </c>
      <c r="H193" s="118">
        <f t="shared" si="33"/>
        <v>0</v>
      </c>
      <c r="I193" s="118">
        <f t="shared" si="34"/>
        <v>5961.99</v>
      </c>
      <c r="J193" s="143" t="s">
        <v>358</v>
      </c>
    </row>
    <row r="194" spans="1:10" x14ac:dyDescent="0.25">
      <c r="A194" s="113" t="s">
        <v>357</v>
      </c>
      <c r="B194" s="118">
        <v>257608.47</v>
      </c>
      <c r="C194" s="118">
        <v>0</v>
      </c>
      <c r="D194" s="118">
        <v>0</v>
      </c>
      <c r="E194" s="118">
        <v>0</v>
      </c>
      <c r="F194" s="118">
        <v>0</v>
      </c>
      <c r="G194" s="118">
        <f t="shared" si="32"/>
        <v>257608.47</v>
      </c>
      <c r="H194" s="118">
        <f t="shared" si="33"/>
        <v>0</v>
      </c>
      <c r="I194" s="118">
        <f t="shared" si="34"/>
        <v>257608.47</v>
      </c>
      <c r="J194" s="143" t="s">
        <v>356</v>
      </c>
    </row>
    <row r="195" spans="1:10" x14ac:dyDescent="0.25">
      <c r="A195" s="113" t="s">
        <v>355</v>
      </c>
      <c r="B195" s="118">
        <v>69237.320000000007</v>
      </c>
      <c r="C195" s="118">
        <v>0</v>
      </c>
      <c r="D195" s="118">
        <v>0</v>
      </c>
      <c r="E195" s="118">
        <v>0</v>
      </c>
      <c r="F195" s="118">
        <v>0</v>
      </c>
      <c r="G195" s="118">
        <f t="shared" si="32"/>
        <v>69237.320000000007</v>
      </c>
      <c r="H195" s="118">
        <f t="shared" si="33"/>
        <v>0</v>
      </c>
      <c r="I195" s="118">
        <f t="shared" si="34"/>
        <v>69237.320000000007</v>
      </c>
      <c r="J195" s="143" t="s">
        <v>354</v>
      </c>
    </row>
    <row r="196" spans="1:10" x14ac:dyDescent="0.25">
      <c r="A196" s="113" t="s">
        <v>353</v>
      </c>
      <c r="B196" s="118">
        <v>0</v>
      </c>
      <c r="C196" s="118">
        <v>0</v>
      </c>
      <c r="D196" s="118">
        <v>0</v>
      </c>
      <c r="E196" s="118">
        <v>0</v>
      </c>
      <c r="F196" s="118">
        <v>0</v>
      </c>
      <c r="G196" s="118">
        <f t="shared" si="32"/>
        <v>0</v>
      </c>
      <c r="H196" s="118">
        <f t="shared" si="33"/>
        <v>0</v>
      </c>
      <c r="I196" s="118">
        <f t="shared" si="34"/>
        <v>0</v>
      </c>
      <c r="J196" s="143" t="s">
        <v>352</v>
      </c>
    </row>
    <row r="197" spans="1:10" x14ac:dyDescent="0.25">
      <c r="A197" s="113" t="s">
        <v>351</v>
      </c>
      <c r="B197" s="118">
        <v>0</v>
      </c>
      <c r="C197" s="118">
        <v>152927.38</v>
      </c>
      <c r="D197" s="118">
        <v>0</v>
      </c>
      <c r="E197" s="118">
        <v>0</v>
      </c>
      <c r="F197" s="118">
        <v>0</v>
      </c>
      <c r="G197" s="118">
        <f t="shared" si="32"/>
        <v>0</v>
      </c>
      <c r="H197" s="118">
        <f t="shared" si="33"/>
        <v>152927.38</v>
      </c>
      <c r="I197" s="118">
        <f t="shared" si="34"/>
        <v>152927.38</v>
      </c>
      <c r="J197" s="143" t="s">
        <v>350</v>
      </c>
    </row>
    <row r="198" spans="1:10" x14ac:dyDescent="0.25">
      <c r="A198" s="113" t="s">
        <v>349</v>
      </c>
      <c r="B198" s="118">
        <v>0</v>
      </c>
      <c r="C198" s="118">
        <v>20056.68</v>
      </c>
      <c r="D198" s="118">
        <v>0</v>
      </c>
      <c r="E198" s="118">
        <v>0</v>
      </c>
      <c r="F198" s="118">
        <v>0</v>
      </c>
      <c r="G198" s="118">
        <f t="shared" si="32"/>
        <v>0</v>
      </c>
      <c r="H198" s="118">
        <f t="shared" si="33"/>
        <v>20056.68</v>
      </c>
      <c r="I198" s="118">
        <f t="shared" si="34"/>
        <v>20056.68</v>
      </c>
      <c r="J198" s="143" t="s">
        <v>348</v>
      </c>
    </row>
    <row r="199" spans="1:10" x14ac:dyDescent="0.25">
      <c r="A199" s="113" t="s">
        <v>347</v>
      </c>
      <c r="B199" s="118">
        <v>0</v>
      </c>
      <c r="C199" s="118">
        <v>1618555.28</v>
      </c>
      <c r="D199" s="118">
        <v>0</v>
      </c>
      <c r="E199" s="118">
        <v>0</v>
      </c>
      <c r="F199" s="118">
        <v>0</v>
      </c>
      <c r="G199" s="118">
        <f t="shared" si="32"/>
        <v>0</v>
      </c>
      <c r="H199" s="118">
        <f t="shared" si="33"/>
        <v>1618555.28</v>
      </c>
      <c r="I199" s="118">
        <f t="shared" si="34"/>
        <v>1618555.28</v>
      </c>
      <c r="J199" s="143" t="s">
        <v>346</v>
      </c>
    </row>
    <row r="200" spans="1:10" x14ac:dyDescent="0.25">
      <c r="A200" s="113" t="s">
        <v>345</v>
      </c>
      <c r="B200" s="118">
        <v>0</v>
      </c>
      <c r="C200" s="118">
        <v>134085.21</v>
      </c>
      <c r="D200" s="118">
        <v>0</v>
      </c>
      <c r="E200" s="118">
        <v>0</v>
      </c>
      <c r="F200" s="118">
        <v>0</v>
      </c>
      <c r="G200" s="118">
        <f t="shared" si="32"/>
        <v>0</v>
      </c>
      <c r="H200" s="118">
        <f t="shared" si="33"/>
        <v>134085.21</v>
      </c>
      <c r="I200" s="118">
        <f t="shared" si="34"/>
        <v>134085.21</v>
      </c>
      <c r="J200" s="143" t="s">
        <v>344</v>
      </c>
    </row>
    <row r="201" spans="1:10" x14ac:dyDescent="0.25">
      <c r="A201" s="113" t="s">
        <v>343</v>
      </c>
      <c r="B201" s="118">
        <v>0</v>
      </c>
      <c r="C201" s="118">
        <v>100392.55</v>
      </c>
      <c r="D201" s="118">
        <v>0</v>
      </c>
      <c r="E201" s="118">
        <v>0</v>
      </c>
      <c r="F201" s="118">
        <v>0</v>
      </c>
      <c r="G201" s="118">
        <f t="shared" si="32"/>
        <v>0</v>
      </c>
      <c r="H201" s="118">
        <f t="shared" si="33"/>
        <v>100392.55</v>
      </c>
      <c r="I201" s="118">
        <f t="shared" si="34"/>
        <v>100392.55</v>
      </c>
      <c r="J201" s="143" t="s">
        <v>342</v>
      </c>
    </row>
    <row r="202" spans="1:10" x14ac:dyDescent="0.25">
      <c r="A202" s="113" t="s">
        <v>341</v>
      </c>
      <c r="B202" s="118">
        <v>0</v>
      </c>
      <c r="C202" s="118">
        <v>319919.42</v>
      </c>
      <c r="D202" s="118">
        <v>0</v>
      </c>
      <c r="E202" s="118">
        <v>0</v>
      </c>
      <c r="F202" s="118">
        <v>0</v>
      </c>
      <c r="G202" s="118">
        <f t="shared" si="32"/>
        <v>0</v>
      </c>
      <c r="H202" s="118">
        <f t="shared" si="33"/>
        <v>319919.42</v>
      </c>
      <c r="I202" s="118">
        <f t="shared" si="34"/>
        <v>319919.42</v>
      </c>
      <c r="J202" s="143" t="s">
        <v>340</v>
      </c>
    </row>
    <row r="203" spans="1:10" x14ac:dyDescent="0.25">
      <c r="A203" s="113" t="s">
        <v>339</v>
      </c>
      <c r="B203" s="118">
        <v>0</v>
      </c>
      <c r="C203" s="118">
        <v>132560.81</v>
      </c>
      <c r="D203" s="118">
        <v>0</v>
      </c>
      <c r="E203" s="118">
        <v>0</v>
      </c>
      <c r="F203" s="118">
        <v>0</v>
      </c>
      <c r="G203" s="118">
        <f t="shared" si="32"/>
        <v>0</v>
      </c>
      <c r="H203" s="118">
        <f t="shared" si="33"/>
        <v>132560.81</v>
      </c>
      <c r="I203" s="118">
        <f t="shared" si="34"/>
        <v>132560.81</v>
      </c>
      <c r="J203" s="143" t="s">
        <v>338</v>
      </c>
    </row>
    <row r="204" spans="1:10" x14ac:dyDescent="0.25">
      <c r="A204" s="113" t="s">
        <v>337</v>
      </c>
      <c r="B204" s="118">
        <v>0</v>
      </c>
      <c r="C204" s="118">
        <v>1088150.9099999999</v>
      </c>
      <c r="D204" s="118">
        <v>0</v>
      </c>
      <c r="E204" s="118">
        <v>0</v>
      </c>
      <c r="F204" s="118">
        <v>0</v>
      </c>
      <c r="G204" s="118">
        <f t="shared" si="32"/>
        <v>0</v>
      </c>
      <c r="H204" s="118">
        <f t="shared" si="33"/>
        <v>1088150.9099999999</v>
      </c>
      <c r="I204" s="118">
        <f t="shared" si="34"/>
        <v>1088150.9099999999</v>
      </c>
      <c r="J204" s="143" t="s">
        <v>336</v>
      </c>
    </row>
    <row r="205" spans="1:10" x14ac:dyDescent="0.25">
      <c r="A205" s="113" t="s">
        <v>335</v>
      </c>
      <c r="B205" s="118">
        <v>0</v>
      </c>
      <c r="C205" s="118">
        <v>13540.52</v>
      </c>
      <c r="D205" s="118">
        <v>0</v>
      </c>
      <c r="E205" s="118">
        <v>0</v>
      </c>
      <c r="F205" s="118">
        <v>0</v>
      </c>
      <c r="G205" s="118">
        <f t="shared" si="32"/>
        <v>0</v>
      </c>
      <c r="H205" s="118">
        <f t="shared" si="33"/>
        <v>13540.52</v>
      </c>
      <c r="I205" s="118">
        <f t="shared" si="34"/>
        <v>13540.52</v>
      </c>
      <c r="J205" s="143" t="s">
        <v>334</v>
      </c>
    </row>
    <row r="206" spans="1:10" x14ac:dyDescent="0.25">
      <c r="A206" s="113" t="s">
        <v>333</v>
      </c>
      <c r="B206" s="118">
        <v>0</v>
      </c>
      <c r="C206" s="118">
        <v>2861.34</v>
      </c>
      <c r="D206" s="118">
        <v>0</v>
      </c>
      <c r="E206" s="118">
        <v>0</v>
      </c>
      <c r="F206" s="118">
        <v>0</v>
      </c>
      <c r="G206" s="118">
        <f t="shared" si="32"/>
        <v>0</v>
      </c>
      <c r="H206" s="118">
        <f t="shared" si="33"/>
        <v>2861.34</v>
      </c>
      <c r="I206" s="118">
        <f t="shared" si="34"/>
        <v>2861.34</v>
      </c>
      <c r="J206" s="143" t="s">
        <v>332</v>
      </c>
    </row>
    <row r="207" spans="1:10" x14ac:dyDescent="0.25">
      <c r="A207" s="113" t="s">
        <v>331</v>
      </c>
      <c r="B207" s="118">
        <v>0</v>
      </c>
      <c r="C207" s="118">
        <v>14115.14</v>
      </c>
      <c r="D207" s="118">
        <v>0</v>
      </c>
      <c r="E207" s="118">
        <v>0</v>
      </c>
      <c r="F207" s="118">
        <v>0</v>
      </c>
      <c r="G207" s="118">
        <f t="shared" si="32"/>
        <v>0</v>
      </c>
      <c r="H207" s="118">
        <f t="shared" si="33"/>
        <v>14115.14</v>
      </c>
      <c r="I207" s="118">
        <f t="shared" si="34"/>
        <v>14115.14</v>
      </c>
      <c r="J207" s="143" t="s">
        <v>330</v>
      </c>
    </row>
    <row r="208" spans="1:10" x14ac:dyDescent="0.25">
      <c r="A208" s="113" t="s">
        <v>329</v>
      </c>
      <c r="B208" s="118">
        <v>0</v>
      </c>
      <c r="C208" s="118">
        <v>704608.13</v>
      </c>
      <c r="D208" s="118">
        <v>0</v>
      </c>
      <c r="E208" s="118">
        <v>0</v>
      </c>
      <c r="F208" s="118">
        <v>0</v>
      </c>
      <c r="G208" s="118">
        <f t="shared" si="32"/>
        <v>0</v>
      </c>
      <c r="H208" s="118">
        <f t="shared" si="33"/>
        <v>704608.13</v>
      </c>
      <c r="I208" s="118">
        <f t="shared" si="34"/>
        <v>704608.13</v>
      </c>
      <c r="J208" s="143" t="s">
        <v>328</v>
      </c>
    </row>
    <row r="209" spans="1:10" x14ac:dyDescent="0.25">
      <c r="A209" s="113" t="s">
        <v>327</v>
      </c>
      <c r="B209" s="118">
        <v>0</v>
      </c>
      <c r="C209" s="118">
        <v>81241.440000000002</v>
      </c>
      <c r="D209" s="118">
        <v>0</v>
      </c>
      <c r="E209" s="118">
        <v>0</v>
      </c>
      <c r="F209" s="118">
        <v>0</v>
      </c>
      <c r="G209" s="118">
        <f t="shared" si="32"/>
        <v>0</v>
      </c>
      <c r="H209" s="118">
        <f t="shared" si="33"/>
        <v>81241.440000000002</v>
      </c>
      <c r="I209" s="118">
        <f t="shared" si="34"/>
        <v>81241.440000000002</v>
      </c>
      <c r="J209" s="143" t="s">
        <v>326</v>
      </c>
    </row>
    <row r="210" spans="1:10" x14ac:dyDescent="0.25">
      <c r="A210" s="113" t="s">
        <v>325</v>
      </c>
      <c r="B210" s="118">
        <v>0</v>
      </c>
      <c r="C210" s="118">
        <v>13532.76</v>
      </c>
      <c r="D210" s="118">
        <v>0</v>
      </c>
      <c r="E210" s="118">
        <v>0</v>
      </c>
      <c r="F210" s="118">
        <v>0</v>
      </c>
      <c r="G210" s="118">
        <f t="shared" si="32"/>
        <v>0</v>
      </c>
      <c r="H210" s="118">
        <f t="shared" si="33"/>
        <v>13532.76</v>
      </c>
      <c r="I210" s="118">
        <f t="shared" si="34"/>
        <v>13532.76</v>
      </c>
      <c r="J210" s="143" t="s">
        <v>324</v>
      </c>
    </row>
    <row r="211" spans="1:10" x14ac:dyDescent="0.25">
      <c r="A211" s="113" t="s">
        <v>323</v>
      </c>
      <c r="B211" s="118">
        <v>0</v>
      </c>
      <c r="C211" s="118">
        <v>462079.46</v>
      </c>
      <c r="D211" s="118">
        <v>0</v>
      </c>
      <c r="E211" s="118">
        <v>0</v>
      </c>
      <c r="F211" s="118">
        <v>0</v>
      </c>
      <c r="G211" s="118">
        <f t="shared" si="32"/>
        <v>0</v>
      </c>
      <c r="H211" s="118">
        <f t="shared" si="33"/>
        <v>462079.46</v>
      </c>
      <c r="I211" s="118">
        <f t="shared" si="34"/>
        <v>462079.46</v>
      </c>
      <c r="J211" s="143" t="s">
        <v>322</v>
      </c>
    </row>
    <row r="212" spans="1:10" x14ac:dyDescent="0.25">
      <c r="A212" s="113" t="s">
        <v>321</v>
      </c>
      <c r="B212" s="118">
        <v>0</v>
      </c>
      <c r="C212" s="118">
        <v>47431.72</v>
      </c>
      <c r="D212" s="118">
        <v>0</v>
      </c>
      <c r="E212" s="118">
        <v>0</v>
      </c>
      <c r="F212" s="118">
        <v>0</v>
      </c>
      <c r="G212" s="118">
        <f t="shared" si="32"/>
        <v>0</v>
      </c>
      <c r="H212" s="118">
        <f t="shared" si="33"/>
        <v>47431.72</v>
      </c>
      <c r="I212" s="118">
        <f t="shared" si="34"/>
        <v>47431.72</v>
      </c>
      <c r="J212" s="143" t="s">
        <v>320</v>
      </c>
    </row>
    <row r="213" spans="1:10" x14ac:dyDescent="0.25">
      <c r="A213" s="113" t="s">
        <v>319</v>
      </c>
      <c r="B213" s="116">
        <v>0</v>
      </c>
      <c r="C213" s="116">
        <v>22415.919999999998</v>
      </c>
      <c r="D213" s="116">
        <v>0</v>
      </c>
      <c r="E213" s="116">
        <v>0</v>
      </c>
      <c r="F213" s="116">
        <v>0</v>
      </c>
      <c r="G213" s="116">
        <f t="shared" si="32"/>
        <v>0</v>
      </c>
      <c r="H213" s="116">
        <f t="shared" si="33"/>
        <v>22415.919999999998</v>
      </c>
      <c r="I213" s="116">
        <f t="shared" si="34"/>
        <v>22415.919999999998</v>
      </c>
      <c r="J213" s="143" t="s">
        <v>318</v>
      </c>
    </row>
    <row r="214" spans="1:10" x14ac:dyDescent="0.25">
      <c r="A214" s="113" t="s">
        <v>317</v>
      </c>
      <c r="B214" s="118">
        <f t="shared" ref="B214:I214" si="35">SUM(B178:B213)</f>
        <v>9149791.4200000018</v>
      </c>
      <c r="C214" s="118">
        <f t="shared" si="35"/>
        <v>4928474.67</v>
      </c>
      <c r="D214" s="118">
        <f t="shared" si="35"/>
        <v>0</v>
      </c>
      <c r="E214" s="118">
        <f t="shared" si="35"/>
        <v>0</v>
      </c>
      <c r="F214" s="118">
        <f t="shared" si="35"/>
        <v>0</v>
      </c>
      <c r="G214" s="118">
        <f t="shared" si="35"/>
        <v>9149791.4200000018</v>
      </c>
      <c r="H214" s="118">
        <f t="shared" si="35"/>
        <v>4928474.67</v>
      </c>
      <c r="I214" s="118">
        <f t="shared" si="35"/>
        <v>14078266.090000005</v>
      </c>
      <c r="J214" s="140" t="s">
        <v>316</v>
      </c>
    </row>
    <row r="215" spans="1:10" x14ac:dyDescent="0.25">
      <c r="A215" s="119" t="s">
        <v>315</v>
      </c>
      <c r="B215" s="118"/>
      <c r="C215" s="118"/>
      <c r="D215" s="118"/>
      <c r="E215" s="118"/>
      <c r="F215" s="118"/>
      <c r="G215" s="118"/>
      <c r="H215" s="118"/>
      <c r="I215" s="118"/>
      <c r="J215" s="113"/>
    </row>
    <row r="216" spans="1:10" x14ac:dyDescent="0.25">
      <c r="A216" s="113" t="s">
        <v>314</v>
      </c>
      <c r="B216" s="118">
        <v>0</v>
      </c>
      <c r="C216" s="118">
        <v>0</v>
      </c>
      <c r="D216" s="118">
        <v>19631.810000000001</v>
      </c>
      <c r="E216" s="118">
        <v>11421.78</v>
      </c>
      <c r="F216" s="118">
        <v>8210.0300000000007</v>
      </c>
      <c r="G216" s="118">
        <f t="shared" ref="G216:H220" si="36">B216+E216</f>
        <v>11421.78</v>
      </c>
      <c r="H216" s="118">
        <f t="shared" si="36"/>
        <v>8210.0300000000007</v>
      </c>
      <c r="I216" s="118">
        <f>SUM(G216:H216)</f>
        <v>19631.810000000001</v>
      </c>
      <c r="J216" s="143" t="s">
        <v>313</v>
      </c>
    </row>
    <row r="217" spans="1:10" x14ac:dyDescent="0.25">
      <c r="A217" s="113" t="s">
        <v>312</v>
      </c>
      <c r="B217" s="118">
        <v>1333243.78</v>
      </c>
      <c r="C217" s="118">
        <v>1124733.81</v>
      </c>
      <c r="D217" s="118">
        <v>178336.27</v>
      </c>
      <c r="E217" s="118">
        <v>111799.01</v>
      </c>
      <c r="F217" s="118">
        <v>66537.259999999995</v>
      </c>
      <c r="G217" s="118">
        <f t="shared" si="36"/>
        <v>1445042.79</v>
      </c>
      <c r="H217" s="118">
        <f t="shared" si="36"/>
        <v>1191271.07</v>
      </c>
      <c r="I217" s="118">
        <f>SUM(G217:H217)</f>
        <v>2636313.8600000003</v>
      </c>
      <c r="J217" s="143" t="s">
        <v>311</v>
      </c>
    </row>
    <row r="218" spans="1:10" x14ac:dyDescent="0.25">
      <c r="A218" s="113" t="s">
        <v>310</v>
      </c>
      <c r="B218" s="118">
        <v>848634.34</v>
      </c>
      <c r="C218" s="118">
        <v>31517.439999999999</v>
      </c>
      <c r="D218" s="118">
        <v>2087613.28</v>
      </c>
      <c r="E218" s="118">
        <v>1214573.3999999999</v>
      </c>
      <c r="F218" s="118">
        <v>873039.88</v>
      </c>
      <c r="G218" s="118">
        <f t="shared" si="36"/>
        <v>2063207.7399999998</v>
      </c>
      <c r="H218" s="118">
        <f t="shared" si="36"/>
        <v>904557.32</v>
      </c>
      <c r="I218" s="118">
        <f>SUM(G218:H218)</f>
        <v>2967765.0599999996</v>
      </c>
      <c r="J218" s="143" t="s">
        <v>309</v>
      </c>
    </row>
    <row r="219" spans="1:10" x14ac:dyDescent="0.25">
      <c r="A219" s="113" t="s">
        <v>308</v>
      </c>
      <c r="B219" s="118">
        <v>3434680.59</v>
      </c>
      <c r="C219" s="118">
        <v>1470759.34</v>
      </c>
      <c r="D219" s="118">
        <v>0</v>
      </c>
      <c r="E219" s="118">
        <v>0</v>
      </c>
      <c r="F219" s="118">
        <v>0</v>
      </c>
      <c r="G219" s="118">
        <f t="shared" si="36"/>
        <v>3434680.59</v>
      </c>
      <c r="H219" s="118">
        <f t="shared" si="36"/>
        <v>1470759.34</v>
      </c>
      <c r="I219" s="118">
        <f>SUM(G219:H219)</f>
        <v>4905439.93</v>
      </c>
      <c r="J219" s="143" t="s">
        <v>307</v>
      </c>
    </row>
    <row r="220" spans="1:10" x14ac:dyDescent="0.25">
      <c r="A220" s="113" t="s">
        <v>306</v>
      </c>
      <c r="B220" s="116">
        <v>0</v>
      </c>
      <c r="C220" s="116">
        <v>0</v>
      </c>
      <c r="D220" s="116">
        <v>0</v>
      </c>
      <c r="E220" s="116">
        <v>0</v>
      </c>
      <c r="F220" s="116">
        <v>0</v>
      </c>
      <c r="G220" s="116">
        <f t="shared" si="36"/>
        <v>0</v>
      </c>
      <c r="H220" s="116">
        <f t="shared" si="36"/>
        <v>0</v>
      </c>
      <c r="I220" s="116">
        <f>SUM(G220:H220)</f>
        <v>0</v>
      </c>
      <c r="J220" s="143" t="s">
        <v>305</v>
      </c>
    </row>
    <row r="221" spans="1:10" x14ac:dyDescent="0.25">
      <c r="A221" s="113" t="s">
        <v>304</v>
      </c>
      <c r="B221" s="118">
        <f t="shared" ref="B221:I221" si="37">SUM(B216:B220)</f>
        <v>5616558.71</v>
      </c>
      <c r="C221" s="118">
        <f t="shared" si="37"/>
        <v>2627010.59</v>
      </c>
      <c r="D221" s="118">
        <f t="shared" si="37"/>
        <v>2285581.36</v>
      </c>
      <c r="E221" s="118">
        <f t="shared" si="37"/>
        <v>1337794.19</v>
      </c>
      <c r="F221" s="118">
        <f t="shared" si="37"/>
        <v>947787.17</v>
      </c>
      <c r="G221" s="118">
        <f t="shared" si="37"/>
        <v>6954352.8999999994</v>
      </c>
      <c r="H221" s="118">
        <f t="shared" si="37"/>
        <v>3574797.76</v>
      </c>
      <c r="I221" s="118">
        <f t="shared" si="37"/>
        <v>10529150.66</v>
      </c>
      <c r="J221" s="140" t="s">
        <v>303</v>
      </c>
    </row>
    <row r="222" spans="1:10" x14ac:dyDescent="0.25">
      <c r="A222" s="119" t="s">
        <v>302</v>
      </c>
      <c r="B222" s="118"/>
      <c r="C222" s="118"/>
      <c r="D222" s="118"/>
      <c r="E222" s="118"/>
      <c r="F222" s="118"/>
      <c r="G222" s="118"/>
      <c r="H222" s="118"/>
      <c r="I222" s="118"/>
      <c r="J222" s="113"/>
    </row>
    <row r="223" spans="1:10" x14ac:dyDescent="0.25">
      <c r="A223" s="113" t="s">
        <v>301</v>
      </c>
      <c r="B223" s="118">
        <v>2296134.17</v>
      </c>
      <c r="C223" s="118">
        <v>305090.62</v>
      </c>
      <c r="D223" s="118">
        <v>15365.55</v>
      </c>
      <c r="E223" s="118">
        <v>1836.82</v>
      </c>
      <c r="F223" s="118">
        <v>13528.73</v>
      </c>
      <c r="G223" s="118">
        <f t="shared" ref="G223:H229" si="38">B223+E223</f>
        <v>2297970.9899999998</v>
      </c>
      <c r="H223" s="118">
        <f t="shared" si="38"/>
        <v>318619.34999999998</v>
      </c>
      <c r="I223" s="118">
        <f t="shared" ref="I223:I229" si="39">SUM(G223:H223)</f>
        <v>2616590.34</v>
      </c>
      <c r="J223" s="143" t="s">
        <v>300</v>
      </c>
    </row>
    <row r="224" spans="1:10" x14ac:dyDescent="0.25">
      <c r="A224" s="113" t="s">
        <v>299</v>
      </c>
      <c r="B224" s="118">
        <v>36718.68</v>
      </c>
      <c r="C224" s="118">
        <v>44.21</v>
      </c>
      <c r="D224" s="118">
        <v>169889.23</v>
      </c>
      <c r="E224" s="118">
        <v>98841.55</v>
      </c>
      <c r="F224" s="118">
        <v>71047.679999999993</v>
      </c>
      <c r="G224" s="118">
        <f t="shared" si="38"/>
        <v>135560.23000000001</v>
      </c>
      <c r="H224" s="118">
        <f t="shared" si="38"/>
        <v>71091.89</v>
      </c>
      <c r="I224" s="118">
        <f t="shared" si="39"/>
        <v>206652.12</v>
      </c>
      <c r="J224" s="143" t="s">
        <v>298</v>
      </c>
    </row>
    <row r="225" spans="1:10" x14ac:dyDescent="0.25">
      <c r="A225" s="113" t="s">
        <v>297</v>
      </c>
      <c r="B225" s="118">
        <v>0</v>
      </c>
      <c r="C225" s="118">
        <v>0</v>
      </c>
      <c r="D225" s="118">
        <v>0</v>
      </c>
      <c r="E225" s="118">
        <v>0</v>
      </c>
      <c r="F225" s="118">
        <v>0</v>
      </c>
      <c r="G225" s="118">
        <f t="shared" si="38"/>
        <v>0</v>
      </c>
      <c r="H225" s="118">
        <f t="shared" si="38"/>
        <v>0</v>
      </c>
      <c r="I225" s="118">
        <f t="shared" si="39"/>
        <v>0</v>
      </c>
      <c r="J225" s="143" t="s">
        <v>296</v>
      </c>
    </row>
    <row r="226" spans="1:10" x14ac:dyDescent="0.25">
      <c r="A226" s="113" t="s">
        <v>295</v>
      </c>
      <c r="B226" s="118">
        <v>0</v>
      </c>
      <c r="C226" s="118">
        <v>0</v>
      </c>
      <c r="D226" s="118">
        <v>0</v>
      </c>
      <c r="E226" s="118">
        <v>0</v>
      </c>
      <c r="F226" s="118">
        <v>0</v>
      </c>
      <c r="G226" s="118">
        <f t="shared" si="38"/>
        <v>0</v>
      </c>
      <c r="H226" s="118">
        <f t="shared" si="38"/>
        <v>0</v>
      </c>
      <c r="I226" s="118">
        <f t="shared" si="39"/>
        <v>0</v>
      </c>
      <c r="J226" s="143" t="s">
        <v>294</v>
      </c>
    </row>
    <row r="227" spans="1:10" x14ac:dyDescent="0.25">
      <c r="A227" s="113" t="s">
        <v>293</v>
      </c>
      <c r="B227" s="118">
        <v>71514.990000000005</v>
      </c>
      <c r="C227" s="118">
        <v>0</v>
      </c>
      <c r="D227" s="118">
        <v>-16260.78</v>
      </c>
      <c r="E227" s="118">
        <v>-9460.5300000000007</v>
      </c>
      <c r="F227" s="118">
        <v>-6800.25</v>
      </c>
      <c r="G227" s="118">
        <f t="shared" si="38"/>
        <v>62054.460000000006</v>
      </c>
      <c r="H227" s="118">
        <f t="shared" si="38"/>
        <v>-6800.25</v>
      </c>
      <c r="I227" s="118">
        <f t="shared" si="39"/>
        <v>55254.210000000006</v>
      </c>
      <c r="J227" s="143" t="s">
        <v>292</v>
      </c>
    </row>
    <row r="228" spans="1:10" x14ac:dyDescent="0.25">
      <c r="A228" s="113" t="s">
        <v>291</v>
      </c>
      <c r="B228" s="118">
        <v>0</v>
      </c>
      <c r="C228" s="118">
        <v>0</v>
      </c>
      <c r="D228" s="118">
        <v>0</v>
      </c>
      <c r="E228" s="118">
        <v>0</v>
      </c>
      <c r="F228" s="118">
        <v>0</v>
      </c>
      <c r="G228" s="118">
        <f t="shared" si="38"/>
        <v>0</v>
      </c>
      <c r="H228" s="118">
        <f t="shared" si="38"/>
        <v>0</v>
      </c>
      <c r="I228" s="118">
        <f t="shared" si="39"/>
        <v>0</v>
      </c>
      <c r="J228" s="143" t="s">
        <v>290</v>
      </c>
    </row>
    <row r="229" spans="1:10" x14ac:dyDescent="0.25">
      <c r="A229" s="113" t="s">
        <v>289</v>
      </c>
      <c r="B229" s="116">
        <v>0</v>
      </c>
      <c r="C229" s="116">
        <v>0</v>
      </c>
      <c r="D229" s="116">
        <v>0</v>
      </c>
      <c r="E229" s="116">
        <v>0</v>
      </c>
      <c r="F229" s="116">
        <v>0</v>
      </c>
      <c r="G229" s="116">
        <f t="shared" si="38"/>
        <v>0</v>
      </c>
      <c r="H229" s="116">
        <f t="shared" si="38"/>
        <v>0</v>
      </c>
      <c r="I229" s="116">
        <f t="shared" si="39"/>
        <v>0</v>
      </c>
      <c r="J229" s="143" t="s">
        <v>288</v>
      </c>
    </row>
    <row r="230" spans="1:10" x14ac:dyDescent="0.25">
      <c r="A230" s="113" t="s">
        <v>287</v>
      </c>
      <c r="B230" s="118">
        <f t="shared" ref="B230:I230" si="40">SUM(B223:B229)</f>
        <v>2404367.8400000003</v>
      </c>
      <c r="C230" s="118">
        <f t="shared" si="40"/>
        <v>305134.83</v>
      </c>
      <c r="D230" s="118">
        <f t="shared" si="40"/>
        <v>168994</v>
      </c>
      <c r="E230" s="118">
        <f t="shared" si="40"/>
        <v>91217.840000000011</v>
      </c>
      <c r="F230" s="118">
        <f t="shared" si="40"/>
        <v>77776.159999999989</v>
      </c>
      <c r="G230" s="118">
        <f t="shared" si="40"/>
        <v>2495585.6799999997</v>
      </c>
      <c r="H230" s="118">
        <f t="shared" si="40"/>
        <v>382910.99</v>
      </c>
      <c r="I230" s="118">
        <f t="shared" si="40"/>
        <v>2878496.67</v>
      </c>
      <c r="J230" s="140" t="s">
        <v>286</v>
      </c>
    </row>
    <row r="231" spans="1:10" x14ac:dyDescent="0.25">
      <c r="A231" s="119" t="s">
        <v>285</v>
      </c>
      <c r="B231" s="118"/>
      <c r="C231" s="118"/>
      <c r="D231" s="118"/>
      <c r="E231" s="118"/>
      <c r="F231" s="118"/>
      <c r="G231" s="118"/>
      <c r="H231" s="118"/>
      <c r="I231" s="118"/>
      <c r="J231" s="113"/>
    </row>
    <row r="232" spans="1:10" x14ac:dyDescent="0.25">
      <c r="A232" s="147" t="s">
        <v>284</v>
      </c>
      <c r="B232" s="116">
        <v>6882575.3399999999</v>
      </c>
      <c r="C232" s="116">
        <v>1795334.23</v>
      </c>
      <c r="D232" s="116">
        <v>0</v>
      </c>
      <c r="E232" s="116">
        <v>0</v>
      </c>
      <c r="F232" s="116">
        <v>0</v>
      </c>
      <c r="G232" s="116">
        <f>B232+E232</f>
        <v>6882575.3399999999</v>
      </c>
      <c r="H232" s="116">
        <f>C232+F232</f>
        <v>1795334.23</v>
      </c>
      <c r="I232" s="116">
        <f>SUM(G232:H232)</f>
        <v>8677909.5700000003</v>
      </c>
      <c r="J232" s="143" t="s">
        <v>283</v>
      </c>
    </row>
    <row r="233" spans="1:10" x14ac:dyDescent="0.25">
      <c r="A233" s="113" t="s">
        <v>282</v>
      </c>
      <c r="B233" s="118">
        <f t="shared" ref="B233:I233" si="41">SUM(B232)</f>
        <v>6882575.3399999999</v>
      </c>
      <c r="C233" s="118">
        <f t="shared" si="41"/>
        <v>1795334.23</v>
      </c>
      <c r="D233" s="118">
        <f t="shared" si="41"/>
        <v>0</v>
      </c>
      <c r="E233" s="118">
        <f t="shared" si="41"/>
        <v>0</v>
      </c>
      <c r="F233" s="118">
        <f t="shared" si="41"/>
        <v>0</v>
      </c>
      <c r="G233" s="118">
        <f t="shared" si="41"/>
        <v>6882575.3399999999</v>
      </c>
      <c r="H233" s="118">
        <f t="shared" si="41"/>
        <v>1795334.23</v>
      </c>
      <c r="I233" s="118">
        <f t="shared" si="41"/>
        <v>8677909.5700000003</v>
      </c>
      <c r="J233" s="140" t="s">
        <v>281</v>
      </c>
    </row>
    <row r="234" spans="1:10" x14ac:dyDescent="0.25">
      <c r="A234" s="119" t="s">
        <v>280</v>
      </c>
      <c r="B234" s="137"/>
      <c r="C234" s="137"/>
      <c r="D234" s="137"/>
      <c r="E234" s="137"/>
      <c r="F234" s="137"/>
      <c r="G234" s="137"/>
      <c r="H234" s="137"/>
      <c r="I234" s="137"/>
      <c r="J234" s="113"/>
    </row>
    <row r="235" spans="1:10" x14ac:dyDescent="0.25">
      <c r="A235" s="113" t="s">
        <v>279</v>
      </c>
      <c r="B235" s="118">
        <v>680895.32</v>
      </c>
      <c r="C235" s="118">
        <v>42282.04</v>
      </c>
      <c r="D235" s="118">
        <v>8884346.1300000008</v>
      </c>
      <c r="E235" s="118">
        <v>5861893.5999999996</v>
      </c>
      <c r="F235" s="118">
        <v>3022452.53</v>
      </c>
      <c r="G235" s="118">
        <f t="shared" ref="G235:G247" si="42">B235+E235</f>
        <v>6542788.9199999999</v>
      </c>
      <c r="H235" s="118">
        <f t="shared" ref="H235:H247" si="43">C235+F235</f>
        <v>3064734.57</v>
      </c>
      <c r="I235" s="118">
        <f t="shared" ref="I235:I247" si="44">SUM(G235:H235)</f>
        <v>9607523.4900000002</v>
      </c>
      <c r="J235" s="143" t="s">
        <v>278</v>
      </c>
    </row>
    <row r="236" spans="1:10" x14ac:dyDescent="0.25">
      <c r="A236" s="113" t="s">
        <v>277</v>
      </c>
      <c r="B236" s="118">
        <v>29122.34</v>
      </c>
      <c r="C236" s="118">
        <v>18251.95</v>
      </c>
      <c r="D236" s="118">
        <v>54270.58</v>
      </c>
      <c r="E236" s="118">
        <v>35807.800000000003</v>
      </c>
      <c r="F236" s="118">
        <v>18462.78</v>
      </c>
      <c r="G236" s="118">
        <f t="shared" si="42"/>
        <v>64930.14</v>
      </c>
      <c r="H236" s="118">
        <f t="shared" si="43"/>
        <v>36714.729999999996</v>
      </c>
      <c r="I236" s="118">
        <f t="shared" si="44"/>
        <v>101644.87</v>
      </c>
      <c r="J236" s="143" t="s">
        <v>276</v>
      </c>
    </row>
    <row r="237" spans="1:10" x14ac:dyDescent="0.25">
      <c r="A237" s="113" t="s">
        <v>275</v>
      </c>
      <c r="B237" s="118">
        <v>-16107.29</v>
      </c>
      <c r="C237" s="118">
        <v>-8305.1</v>
      </c>
      <c r="D237" s="118">
        <v>-3451953.94</v>
      </c>
      <c r="E237" s="118">
        <v>-2277599.16</v>
      </c>
      <c r="F237" s="118">
        <v>-1174354.78</v>
      </c>
      <c r="G237" s="118">
        <f t="shared" si="42"/>
        <v>-2293706.4500000002</v>
      </c>
      <c r="H237" s="118">
        <f t="shared" si="43"/>
        <v>-1182659.8800000001</v>
      </c>
      <c r="I237" s="118">
        <f t="shared" si="44"/>
        <v>-3476366.33</v>
      </c>
      <c r="J237" s="143" t="s">
        <v>274</v>
      </c>
    </row>
    <row r="238" spans="1:10" x14ac:dyDescent="0.25">
      <c r="A238" s="113" t="s">
        <v>273</v>
      </c>
      <c r="B238" s="118">
        <v>259976.48</v>
      </c>
      <c r="C238" s="118">
        <v>138020.51</v>
      </c>
      <c r="D238" s="118">
        <v>1303902.17</v>
      </c>
      <c r="E238" s="118">
        <v>860314.68</v>
      </c>
      <c r="F238" s="118">
        <v>443587.49</v>
      </c>
      <c r="G238" s="118">
        <f t="shared" si="42"/>
        <v>1120291.1600000001</v>
      </c>
      <c r="H238" s="118">
        <f t="shared" si="43"/>
        <v>581608</v>
      </c>
      <c r="I238" s="118">
        <f t="shared" si="44"/>
        <v>1701899.1600000001</v>
      </c>
      <c r="J238" s="143" t="s">
        <v>272</v>
      </c>
    </row>
    <row r="239" spans="1:10" x14ac:dyDescent="0.25">
      <c r="A239" s="113" t="s">
        <v>271</v>
      </c>
      <c r="B239" s="118">
        <v>477462.02</v>
      </c>
      <c r="C239" s="118">
        <v>115668.83</v>
      </c>
      <c r="D239" s="118">
        <v>-64460.69</v>
      </c>
      <c r="E239" s="118">
        <v>-38154.29</v>
      </c>
      <c r="F239" s="118">
        <v>-26306.400000000001</v>
      </c>
      <c r="G239" s="118">
        <f t="shared" si="42"/>
        <v>439307.73000000004</v>
      </c>
      <c r="H239" s="118">
        <f t="shared" si="43"/>
        <v>89362.43</v>
      </c>
      <c r="I239" s="118">
        <f t="shared" si="44"/>
        <v>528670.16</v>
      </c>
      <c r="J239" s="143" t="s">
        <v>270</v>
      </c>
    </row>
    <row r="240" spans="1:10" x14ac:dyDescent="0.25">
      <c r="A240" s="113" t="s">
        <v>269</v>
      </c>
      <c r="B240" s="118">
        <v>129583.97</v>
      </c>
      <c r="C240" s="118">
        <v>309816.56</v>
      </c>
      <c r="D240" s="118">
        <v>776794.22</v>
      </c>
      <c r="E240" s="118">
        <v>451938.83</v>
      </c>
      <c r="F240" s="118">
        <v>324855.39</v>
      </c>
      <c r="G240" s="118">
        <f t="shared" si="42"/>
        <v>581522.80000000005</v>
      </c>
      <c r="H240" s="118">
        <f t="shared" si="43"/>
        <v>634671.94999999995</v>
      </c>
      <c r="I240" s="118">
        <f t="shared" si="44"/>
        <v>1216194.75</v>
      </c>
      <c r="J240" s="143" t="s">
        <v>268</v>
      </c>
    </row>
    <row r="241" spans="1:10" x14ac:dyDescent="0.25">
      <c r="A241" s="113" t="s">
        <v>267</v>
      </c>
      <c r="B241" s="118">
        <v>1604210.83</v>
      </c>
      <c r="C241" s="118">
        <v>587665.14</v>
      </c>
      <c r="D241" s="118">
        <v>1438790.49</v>
      </c>
      <c r="E241" s="118">
        <v>922637.65</v>
      </c>
      <c r="F241" s="118">
        <v>516152.84</v>
      </c>
      <c r="G241" s="118">
        <f t="shared" si="42"/>
        <v>2526848.48</v>
      </c>
      <c r="H241" s="118">
        <f t="shared" si="43"/>
        <v>1103817.98</v>
      </c>
      <c r="I241" s="118">
        <f t="shared" si="44"/>
        <v>3630666.46</v>
      </c>
      <c r="J241" s="143" t="s">
        <v>266</v>
      </c>
    </row>
    <row r="242" spans="1:10" x14ac:dyDescent="0.25">
      <c r="A242" s="113" t="s">
        <v>265</v>
      </c>
      <c r="B242" s="118">
        <v>-269302.38</v>
      </c>
      <c r="C242" s="118">
        <v>489684.42</v>
      </c>
      <c r="D242" s="118">
        <v>734645.37</v>
      </c>
      <c r="E242" s="118">
        <v>484719.03</v>
      </c>
      <c r="F242" s="118">
        <v>249926.34</v>
      </c>
      <c r="G242" s="118">
        <f t="shared" si="42"/>
        <v>215416.65000000002</v>
      </c>
      <c r="H242" s="118">
        <f t="shared" si="43"/>
        <v>739610.76</v>
      </c>
      <c r="I242" s="118">
        <f t="shared" si="44"/>
        <v>955027.41</v>
      </c>
      <c r="J242" s="143" t="s">
        <v>264</v>
      </c>
    </row>
    <row r="243" spans="1:10" x14ac:dyDescent="0.25">
      <c r="A243" s="113" t="s">
        <v>263</v>
      </c>
      <c r="B243" s="118">
        <v>5130.7</v>
      </c>
      <c r="C243" s="118">
        <v>0</v>
      </c>
      <c r="D243" s="118">
        <v>0</v>
      </c>
      <c r="E243" s="118">
        <v>0</v>
      </c>
      <c r="F243" s="118">
        <v>0</v>
      </c>
      <c r="G243" s="118">
        <f t="shared" si="42"/>
        <v>5130.7</v>
      </c>
      <c r="H243" s="118">
        <f t="shared" si="43"/>
        <v>0</v>
      </c>
      <c r="I243" s="118">
        <f t="shared" si="44"/>
        <v>5130.7</v>
      </c>
      <c r="J243" s="143" t="s">
        <v>262</v>
      </c>
    </row>
    <row r="244" spans="1:10" x14ac:dyDescent="0.25">
      <c r="A244" s="113" t="s">
        <v>261</v>
      </c>
      <c r="B244" s="118">
        <v>423375.92</v>
      </c>
      <c r="C244" s="118">
        <v>211309.67</v>
      </c>
      <c r="D244" s="118">
        <v>675969.74</v>
      </c>
      <c r="E244" s="118">
        <v>446004.8</v>
      </c>
      <c r="F244" s="118">
        <v>229964.94</v>
      </c>
      <c r="G244" s="118">
        <f t="shared" si="42"/>
        <v>869380.72</v>
      </c>
      <c r="H244" s="118">
        <f t="shared" si="43"/>
        <v>441274.61</v>
      </c>
      <c r="I244" s="118">
        <f t="shared" si="44"/>
        <v>1310655.33</v>
      </c>
      <c r="J244" s="143" t="s">
        <v>260</v>
      </c>
    </row>
    <row r="245" spans="1:10" x14ac:dyDescent="0.25">
      <c r="A245" s="113" t="s">
        <v>259</v>
      </c>
      <c r="B245" s="118">
        <v>16518.75</v>
      </c>
      <c r="C245" s="118">
        <v>0</v>
      </c>
      <c r="D245" s="118">
        <v>911938.78</v>
      </c>
      <c r="E245" s="118">
        <v>601697.19009199995</v>
      </c>
      <c r="F245" s="118">
        <v>310241.58990800002</v>
      </c>
      <c r="G245" s="118">
        <f t="shared" si="42"/>
        <v>618215.94009199995</v>
      </c>
      <c r="H245" s="118">
        <f t="shared" si="43"/>
        <v>310241.58990800002</v>
      </c>
      <c r="I245" s="118">
        <f t="shared" si="44"/>
        <v>928457.53</v>
      </c>
      <c r="J245" s="143" t="s">
        <v>258</v>
      </c>
    </row>
    <row r="246" spans="1:10" x14ac:dyDescent="0.25">
      <c r="A246" s="113" t="s">
        <v>257</v>
      </c>
      <c r="B246" s="118">
        <v>0</v>
      </c>
      <c r="C246" s="118">
        <v>157946.37</v>
      </c>
      <c r="D246" s="118">
        <v>0</v>
      </c>
      <c r="E246" s="118">
        <v>0</v>
      </c>
      <c r="F246" s="118">
        <v>0</v>
      </c>
      <c r="G246" s="118">
        <f t="shared" si="42"/>
        <v>0</v>
      </c>
      <c r="H246" s="118">
        <f t="shared" si="43"/>
        <v>157946.37</v>
      </c>
      <c r="I246" s="118">
        <f t="shared" si="44"/>
        <v>157946.37</v>
      </c>
      <c r="J246" s="143" t="s">
        <v>256</v>
      </c>
    </row>
    <row r="247" spans="1:10" x14ac:dyDescent="0.25">
      <c r="A247" s="113" t="s">
        <v>255</v>
      </c>
      <c r="B247" s="116">
        <v>67753.039999999994</v>
      </c>
      <c r="C247" s="116">
        <v>0</v>
      </c>
      <c r="D247" s="116">
        <v>2240966.2400000002</v>
      </c>
      <c r="E247" s="116">
        <v>1478589.55</v>
      </c>
      <c r="F247" s="116">
        <v>762376.69</v>
      </c>
      <c r="G247" s="116">
        <f t="shared" si="42"/>
        <v>1546342.59</v>
      </c>
      <c r="H247" s="116">
        <f t="shared" si="43"/>
        <v>762376.69</v>
      </c>
      <c r="I247" s="116">
        <f t="shared" si="44"/>
        <v>2308719.2800000003</v>
      </c>
      <c r="J247" s="143" t="s">
        <v>254</v>
      </c>
    </row>
    <row r="248" spans="1:10" x14ac:dyDescent="0.25">
      <c r="A248" s="113" t="s">
        <v>253</v>
      </c>
      <c r="B248" s="118">
        <f t="shared" ref="B248:I248" si="45">SUM(B235:B247)</f>
        <v>3408619.7</v>
      </c>
      <c r="C248" s="118">
        <f t="shared" si="45"/>
        <v>2062340.3900000001</v>
      </c>
      <c r="D248" s="118">
        <f t="shared" si="45"/>
        <v>13505209.09</v>
      </c>
      <c r="E248" s="118">
        <f t="shared" si="45"/>
        <v>8827849.6800919995</v>
      </c>
      <c r="F248" s="118">
        <f t="shared" si="45"/>
        <v>4677359.4099079994</v>
      </c>
      <c r="G248" s="118">
        <f t="shared" si="45"/>
        <v>12236469.380091999</v>
      </c>
      <c r="H248" s="118">
        <f t="shared" si="45"/>
        <v>6739699.7999079991</v>
      </c>
      <c r="I248" s="118">
        <f t="shared" si="45"/>
        <v>18976169.179999996</v>
      </c>
      <c r="J248" s="140" t="s">
        <v>252</v>
      </c>
    </row>
    <row r="249" spans="1:10" ht="15.75" thickBot="1" x14ac:dyDescent="0.3">
      <c r="A249" s="113" t="s">
        <v>251</v>
      </c>
      <c r="B249" s="148">
        <f t="shared" ref="B249:I249" si="46">B146+B176+B214+B221+B230+B233+B248</f>
        <v>39731251.840000004</v>
      </c>
      <c r="C249" s="148">
        <f t="shared" si="46"/>
        <v>12297160.290000001</v>
      </c>
      <c r="D249" s="148">
        <f t="shared" si="46"/>
        <v>15959784.449999999</v>
      </c>
      <c r="E249" s="148">
        <f t="shared" si="46"/>
        <v>10256861.710091999</v>
      </c>
      <c r="F249" s="148">
        <f t="shared" si="46"/>
        <v>5702922.7399079995</v>
      </c>
      <c r="G249" s="148">
        <f t="shared" si="46"/>
        <v>49988113.550091997</v>
      </c>
      <c r="H249" s="148">
        <f t="shared" si="46"/>
        <v>18000083.029908001</v>
      </c>
      <c r="I249" s="148">
        <f t="shared" si="46"/>
        <v>67988196.579999998</v>
      </c>
      <c r="J249" s="140" t="s">
        <v>250</v>
      </c>
    </row>
    <row r="250" spans="1:10" ht="15.75" thickTop="1" x14ac:dyDescent="0.25">
      <c r="A250" s="135"/>
      <c r="B250" s="149"/>
      <c r="C250" s="149"/>
      <c r="D250" s="149"/>
      <c r="E250" s="149"/>
      <c r="F250" s="149"/>
      <c r="G250" s="149"/>
      <c r="H250" s="149"/>
      <c r="I250" s="149"/>
      <c r="J250" s="113"/>
    </row>
    <row r="251" spans="1:10" x14ac:dyDescent="0.25">
      <c r="A251" s="113" t="s">
        <v>249</v>
      </c>
      <c r="B251" s="137"/>
      <c r="C251" s="137"/>
      <c r="D251" s="137"/>
      <c r="E251" s="137"/>
      <c r="F251" s="137"/>
      <c r="G251" s="137"/>
      <c r="H251" s="137"/>
      <c r="I251" s="137"/>
      <c r="J251" s="113"/>
    </row>
    <row r="252" spans="1:10" x14ac:dyDescent="0.25">
      <c r="A252" s="119" t="s">
        <v>248</v>
      </c>
      <c r="B252" s="137"/>
      <c r="C252" s="137"/>
      <c r="D252" s="137"/>
      <c r="E252" s="137"/>
      <c r="F252" s="137"/>
      <c r="G252" s="137"/>
      <c r="H252" s="137"/>
      <c r="I252" s="137"/>
    </row>
    <row r="253" spans="1:10" x14ac:dyDescent="0.25">
      <c r="A253" s="113" t="s">
        <v>247</v>
      </c>
      <c r="B253" s="118">
        <v>29362387.399999999</v>
      </c>
      <c r="C253" s="118">
        <v>11635670.630000001</v>
      </c>
      <c r="D253" s="118">
        <v>2490271.6</v>
      </c>
      <c r="E253" s="118">
        <v>1643081.2</v>
      </c>
      <c r="F253" s="118">
        <v>847190.4</v>
      </c>
      <c r="G253" s="118">
        <f>B253+E253</f>
        <v>31005468.599999998</v>
      </c>
      <c r="H253" s="118">
        <f>C253+F253</f>
        <v>12482861.030000001</v>
      </c>
      <c r="I253" s="118">
        <f>SUM(G253:H253)</f>
        <v>43488329.629999995</v>
      </c>
      <c r="J253" s="143" t="s">
        <v>246</v>
      </c>
    </row>
    <row r="254" spans="1:10" x14ac:dyDescent="0.25">
      <c r="A254" s="113" t="s">
        <v>245</v>
      </c>
      <c r="B254" s="116">
        <v>728193.16</v>
      </c>
      <c r="C254" s="116">
        <v>29856.880000000001</v>
      </c>
      <c r="D254" s="116">
        <v>13348.68</v>
      </c>
      <c r="E254" s="116">
        <v>8807.4599999999991</v>
      </c>
      <c r="F254" s="116">
        <v>4541.22</v>
      </c>
      <c r="G254" s="116">
        <f>B254+E254</f>
        <v>737000.62</v>
      </c>
      <c r="H254" s="116">
        <f>C254+F254</f>
        <v>34398.1</v>
      </c>
      <c r="I254" s="116">
        <f>SUM(G254:H254)</f>
        <v>771398.72</v>
      </c>
      <c r="J254" s="143" t="s">
        <v>244</v>
      </c>
    </row>
    <row r="255" spans="1:10" x14ac:dyDescent="0.25">
      <c r="A255" s="113" t="s">
        <v>243</v>
      </c>
      <c r="B255" s="118">
        <f t="shared" ref="B255:I255" si="47">SUM(B253:B254)</f>
        <v>30090580.559999999</v>
      </c>
      <c r="C255" s="118">
        <f t="shared" si="47"/>
        <v>11665527.510000002</v>
      </c>
      <c r="D255" s="118">
        <f t="shared" si="47"/>
        <v>2503620.2800000003</v>
      </c>
      <c r="E255" s="118">
        <f t="shared" si="47"/>
        <v>1651888.66</v>
      </c>
      <c r="F255" s="118">
        <f t="shared" si="47"/>
        <v>851731.62</v>
      </c>
      <c r="G255" s="118">
        <f t="shared" si="47"/>
        <v>31742469.219999999</v>
      </c>
      <c r="H255" s="118">
        <f t="shared" si="47"/>
        <v>12517259.130000001</v>
      </c>
      <c r="I255" s="118">
        <f t="shared" si="47"/>
        <v>44259728.349999994</v>
      </c>
      <c r="J255" s="140" t="s">
        <v>242</v>
      </c>
    </row>
    <row r="256" spans="1:10" x14ac:dyDescent="0.25">
      <c r="A256" s="119" t="s">
        <v>241</v>
      </c>
      <c r="B256" s="118"/>
      <c r="C256" s="118"/>
      <c r="D256" s="118"/>
      <c r="E256" s="118"/>
      <c r="F256" s="118"/>
      <c r="G256" s="118"/>
      <c r="H256" s="118"/>
      <c r="I256" s="118"/>
    </row>
    <row r="257" spans="1:10" x14ac:dyDescent="0.25">
      <c r="A257" s="113" t="s">
        <v>240</v>
      </c>
      <c r="B257" s="118">
        <v>1373190.34</v>
      </c>
      <c r="C257" s="118">
        <v>437136.72</v>
      </c>
      <c r="D257" s="118">
        <v>6661643.7599999998</v>
      </c>
      <c r="E257" s="118">
        <v>4395352.5599079998</v>
      </c>
      <c r="F257" s="118">
        <v>2266291.200092</v>
      </c>
      <c r="G257" s="118">
        <f t="shared" ref="G257:H259" si="48">B257+E257</f>
        <v>5768542.8999079997</v>
      </c>
      <c r="H257" s="118">
        <f t="shared" si="48"/>
        <v>2703427.9200919997</v>
      </c>
      <c r="I257" s="118">
        <f>SUM(G257:H257)</f>
        <v>8471970.8200000003</v>
      </c>
      <c r="J257" s="143" t="s">
        <v>239</v>
      </c>
    </row>
    <row r="258" spans="1:10" x14ac:dyDescent="0.25">
      <c r="A258" s="113" t="s">
        <v>238</v>
      </c>
      <c r="B258" s="118">
        <v>1010830.83</v>
      </c>
      <c r="C258" s="118">
        <v>0</v>
      </c>
      <c r="D258" s="118">
        <v>0</v>
      </c>
      <c r="E258" s="118">
        <v>0</v>
      </c>
      <c r="F258" s="118">
        <v>0</v>
      </c>
      <c r="G258" s="118">
        <f t="shared" si="48"/>
        <v>1010830.83</v>
      </c>
      <c r="H258" s="118">
        <f t="shared" si="48"/>
        <v>0</v>
      </c>
      <c r="I258" s="118">
        <f>SUM(G258:H258)</f>
        <v>1010830.83</v>
      </c>
      <c r="J258" s="143" t="s">
        <v>237</v>
      </c>
    </row>
    <row r="259" spans="1:10" x14ac:dyDescent="0.25">
      <c r="A259" s="113" t="s">
        <v>236</v>
      </c>
      <c r="B259" s="116">
        <v>293839.48</v>
      </c>
      <c r="C259" s="116">
        <v>21462.17</v>
      </c>
      <c r="D259" s="116">
        <v>2404.19</v>
      </c>
      <c r="E259" s="116">
        <v>1586.28</v>
      </c>
      <c r="F259" s="116">
        <v>817.91</v>
      </c>
      <c r="G259" s="116">
        <f t="shared" si="48"/>
        <v>295425.76</v>
      </c>
      <c r="H259" s="116">
        <f t="shared" si="48"/>
        <v>22280.079999999998</v>
      </c>
      <c r="I259" s="116">
        <f>SUM(G259:H259)</f>
        <v>317705.84000000003</v>
      </c>
      <c r="J259" s="143" t="s">
        <v>235</v>
      </c>
    </row>
    <row r="260" spans="1:10" x14ac:dyDescent="0.25">
      <c r="A260" s="113" t="s">
        <v>234</v>
      </c>
      <c r="B260" s="118">
        <f t="shared" ref="B260:I260" si="49">SUM(B257:B259)</f>
        <v>2677860.65</v>
      </c>
      <c r="C260" s="118">
        <f t="shared" si="49"/>
        <v>458598.88999999996</v>
      </c>
      <c r="D260" s="118">
        <f t="shared" si="49"/>
        <v>6664047.9500000002</v>
      </c>
      <c r="E260" s="118">
        <f t="shared" si="49"/>
        <v>4396938.8399080001</v>
      </c>
      <c r="F260" s="118">
        <f t="shared" si="49"/>
        <v>2267109.1100920001</v>
      </c>
      <c r="G260" s="118">
        <f t="shared" si="49"/>
        <v>7074799.4899079995</v>
      </c>
      <c r="H260" s="118">
        <f t="shared" si="49"/>
        <v>2725708.0000919998</v>
      </c>
      <c r="I260" s="118">
        <f t="shared" si="49"/>
        <v>9800507.4900000002</v>
      </c>
      <c r="J260" s="140" t="s">
        <v>233</v>
      </c>
    </row>
    <row r="261" spans="1:10" x14ac:dyDescent="0.25">
      <c r="A261" s="119" t="s">
        <v>232</v>
      </c>
      <c r="B261" s="118"/>
      <c r="C261" s="118"/>
      <c r="D261" s="118"/>
      <c r="E261" s="118"/>
      <c r="F261" s="118"/>
      <c r="G261" s="118"/>
      <c r="H261" s="118"/>
      <c r="I261" s="118"/>
      <c r="J261" s="115"/>
    </row>
    <row r="262" spans="1:10" x14ac:dyDescent="0.25">
      <c r="A262" s="113" t="s">
        <v>231</v>
      </c>
      <c r="B262" s="116">
        <v>1820536</v>
      </c>
      <c r="C262" s="116">
        <v>0</v>
      </c>
      <c r="D262" s="116">
        <v>0</v>
      </c>
      <c r="E262" s="116">
        <v>0</v>
      </c>
      <c r="F262" s="116">
        <v>0</v>
      </c>
      <c r="G262" s="116">
        <f>B262+E262</f>
        <v>1820536</v>
      </c>
      <c r="H262" s="116">
        <f>C262+F262</f>
        <v>0</v>
      </c>
      <c r="I262" s="116">
        <f>SUM(G262:H262)</f>
        <v>1820536</v>
      </c>
      <c r="J262" s="143" t="s">
        <v>230</v>
      </c>
    </row>
    <row r="263" spans="1:10" x14ac:dyDescent="0.25">
      <c r="A263" s="113" t="s">
        <v>229</v>
      </c>
      <c r="B263" s="118">
        <f t="shared" ref="B263:I263" si="50">SUM(B262)</f>
        <v>1820536</v>
      </c>
      <c r="C263" s="118">
        <f t="shared" si="50"/>
        <v>0</v>
      </c>
      <c r="D263" s="118">
        <f t="shared" si="50"/>
        <v>0</v>
      </c>
      <c r="E263" s="118">
        <f t="shared" si="50"/>
        <v>0</v>
      </c>
      <c r="F263" s="118">
        <f t="shared" si="50"/>
        <v>0</v>
      </c>
      <c r="G263" s="118">
        <f t="shared" si="50"/>
        <v>1820536</v>
      </c>
      <c r="H263" s="118">
        <f t="shared" si="50"/>
        <v>0</v>
      </c>
      <c r="I263" s="118">
        <f t="shared" si="50"/>
        <v>1820536</v>
      </c>
      <c r="J263" s="140" t="s">
        <v>228</v>
      </c>
    </row>
    <row r="264" spans="1:10" x14ac:dyDescent="0.25">
      <c r="A264" s="119" t="s">
        <v>227</v>
      </c>
      <c r="B264" s="118"/>
      <c r="C264" s="118"/>
      <c r="D264" s="118"/>
      <c r="E264" s="118"/>
      <c r="F264" s="118"/>
      <c r="G264" s="118"/>
      <c r="H264" s="118"/>
      <c r="I264" s="118"/>
      <c r="J264" s="115"/>
    </row>
    <row r="265" spans="1:10" x14ac:dyDescent="0.25">
      <c r="A265" s="113" t="s">
        <v>226</v>
      </c>
      <c r="B265" s="118">
        <v>1060470.79</v>
      </c>
      <c r="C265" s="118">
        <v>749990.17</v>
      </c>
      <c r="D265" s="118">
        <v>0</v>
      </c>
      <c r="E265" s="118">
        <v>0</v>
      </c>
      <c r="F265" s="118">
        <v>0</v>
      </c>
      <c r="G265" s="118">
        <f t="shared" ref="G265:H270" si="51">B265+E265</f>
        <v>1060470.79</v>
      </c>
      <c r="H265" s="118">
        <f t="shared" si="51"/>
        <v>749990.17</v>
      </c>
      <c r="I265" s="118">
        <f t="shared" ref="I265:I270" si="52">SUM(G265:H265)</f>
        <v>1810460.96</v>
      </c>
      <c r="J265" s="143" t="s">
        <v>225</v>
      </c>
    </row>
    <row r="266" spans="1:10" x14ac:dyDescent="0.25">
      <c r="A266" s="113" t="s">
        <v>224</v>
      </c>
      <c r="B266" s="118">
        <v>-1659811.65</v>
      </c>
      <c r="C266" s="118">
        <v>-424480.85</v>
      </c>
      <c r="D266" s="118">
        <v>-871950</v>
      </c>
      <c r="E266" s="118">
        <v>-575312.61</v>
      </c>
      <c r="F266" s="118">
        <v>-296637.39</v>
      </c>
      <c r="G266" s="118">
        <f t="shared" si="51"/>
        <v>-2235124.2599999998</v>
      </c>
      <c r="H266" s="118">
        <f t="shared" si="51"/>
        <v>-721118.24</v>
      </c>
      <c r="I266" s="118">
        <f t="shared" si="52"/>
        <v>-2956242.5</v>
      </c>
      <c r="J266" s="143" t="s">
        <v>223</v>
      </c>
    </row>
    <row r="267" spans="1:10" x14ac:dyDescent="0.25">
      <c r="A267" s="113" t="s">
        <v>222</v>
      </c>
      <c r="B267" s="118">
        <v>-553224.49</v>
      </c>
      <c r="C267" s="118">
        <v>0</v>
      </c>
      <c r="D267" s="118">
        <v>0</v>
      </c>
      <c r="E267" s="118">
        <v>0</v>
      </c>
      <c r="F267" s="118">
        <v>0</v>
      </c>
      <c r="G267" s="118">
        <f t="shared" si="51"/>
        <v>-553224.49</v>
      </c>
      <c r="H267" s="118">
        <f t="shared" si="51"/>
        <v>0</v>
      </c>
      <c r="I267" s="118">
        <f t="shared" si="52"/>
        <v>-553224.49</v>
      </c>
      <c r="J267" s="143" t="s">
        <v>221</v>
      </c>
    </row>
    <row r="268" spans="1:10" x14ac:dyDescent="0.25">
      <c r="A268" s="113" t="s">
        <v>220</v>
      </c>
      <c r="B268" s="118">
        <v>0</v>
      </c>
      <c r="C268" s="118">
        <v>0</v>
      </c>
      <c r="D268" s="118">
        <v>0</v>
      </c>
      <c r="E268" s="118">
        <v>0</v>
      </c>
      <c r="F268" s="118">
        <v>0</v>
      </c>
      <c r="G268" s="118">
        <f t="shared" si="51"/>
        <v>0</v>
      </c>
      <c r="H268" s="118">
        <f t="shared" si="51"/>
        <v>0</v>
      </c>
      <c r="I268" s="118">
        <f t="shared" si="52"/>
        <v>0</v>
      </c>
      <c r="J268" s="143" t="s">
        <v>219</v>
      </c>
    </row>
    <row r="269" spans="1:10" x14ac:dyDescent="0.25">
      <c r="A269" s="113" t="s">
        <v>218</v>
      </c>
      <c r="B269" s="118">
        <v>0</v>
      </c>
      <c r="C269" s="118">
        <v>0</v>
      </c>
      <c r="D269" s="118">
        <v>0</v>
      </c>
      <c r="E269" s="118">
        <v>0</v>
      </c>
      <c r="F269" s="118">
        <v>0</v>
      </c>
      <c r="G269" s="118">
        <f t="shared" si="51"/>
        <v>0</v>
      </c>
      <c r="H269" s="118">
        <f t="shared" si="51"/>
        <v>0</v>
      </c>
      <c r="I269" s="118">
        <f t="shared" si="52"/>
        <v>0</v>
      </c>
      <c r="J269" s="143" t="s">
        <v>217</v>
      </c>
    </row>
    <row r="270" spans="1:10" x14ac:dyDescent="0.25">
      <c r="A270" s="113" t="s">
        <v>216</v>
      </c>
      <c r="B270" s="116">
        <v>0</v>
      </c>
      <c r="C270" s="116">
        <v>0</v>
      </c>
      <c r="D270" s="116">
        <v>0</v>
      </c>
      <c r="E270" s="116">
        <v>0</v>
      </c>
      <c r="F270" s="116">
        <v>0</v>
      </c>
      <c r="G270" s="116">
        <f t="shared" si="51"/>
        <v>0</v>
      </c>
      <c r="H270" s="116">
        <f t="shared" si="51"/>
        <v>0</v>
      </c>
      <c r="I270" s="116">
        <f t="shared" si="52"/>
        <v>0</v>
      </c>
      <c r="J270" s="115"/>
    </row>
    <row r="271" spans="1:10" x14ac:dyDescent="0.25">
      <c r="A271" s="113" t="s">
        <v>215</v>
      </c>
      <c r="B271" s="118">
        <f t="shared" ref="B271:I271" si="53">SUM(B265:B270)</f>
        <v>-1152565.3499999999</v>
      </c>
      <c r="C271" s="118">
        <f t="shared" si="53"/>
        <v>325509.32000000007</v>
      </c>
      <c r="D271" s="118">
        <f t="shared" si="53"/>
        <v>-871950</v>
      </c>
      <c r="E271" s="118">
        <f t="shared" si="53"/>
        <v>-575312.61</v>
      </c>
      <c r="F271" s="118">
        <f t="shared" si="53"/>
        <v>-296637.39</v>
      </c>
      <c r="G271" s="118">
        <f t="shared" si="53"/>
        <v>-1727877.9599999997</v>
      </c>
      <c r="H271" s="118">
        <f t="shared" si="53"/>
        <v>28871.930000000051</v>
      </c>
      <c r="I271" s="118">
        <f t="shared" si="53"/>
        <v>-1699006.03</v>
      </c>
      <c r="J271" s="140" t="s">
        <v>214</v>
      </c>
    </row>
    <row r="272" spans="1:10" ht="15.75" thickBot="1" x14ac:dyDescent="0.3">
      <c r="A272" s="113" t="s">
        <v>213</v>
      </c>
      <c r="B272" s="148">
        <f t="shared" ref="B272:I272" si="54">B255+B260+B263+B271</f>
        <v>33436411.859999992</v>
      </c>
      <c r="C272" s="148">
        <f t="shared" si="54"/>
        <v>12449635.720000003</v>
      </c>
      <c r="D272" s="148">
        <f t="shared" si="54"/>
        <v>8295718.2300000004</v>
      </c>
      <c r="E272" s="148">
        <f t="shared" si="54"/>
        <v>5473514.8899079999</v>
      </c>
      <c r="F272" s="148">
        <f t="shared" si="54"/>
        <v>2822203.3400920001</v>
      </c>
      <c r="G272" s="148">
        <f t="shared" si="54"/>
        <v>38909926.749908</v>
      </c>
      <c r="H272" s="148">
        <f t="shared" si="54"/>
        <v>15271839.060092</v>
      </c>
      <c r="I272" s="148">
        <f t="shared" si="54"/>
        <v>54181765.809999995</v>
      </c>
      <c r="J272" s="140" t="s">
        <v>212</v>
      </c>
    </row>
    <row r="273" spans="1:10" ht="15.75" thickTop="1" x14ac:dyDescent="0.25">
      <c r="A273" s="113" t="s">
        <v>211</v>
      </c>
      <c r="B273" s="149"/>
      <c r="C273" s="149"/>
      <c r="D273" s="149"/>
      <c r="E273" s="149"/>
      <c r="F273" s="149"/>
      <c r="G273" s="149"/>
      <c r="H273" s="149"/>
      <c r="I273" s="149"/>
      <c r="J273" s="115"/>
    </row>
    <row r="274" spans="1:10" x14ac:dyDescent="0.25">
      <c r="A274" s="119" t="s">
        <v>210</v>
      </c>
      <c r="B274" s="137"/>
      <c r="C274" s="137"/>
      <c r="D274" s="137"/>
      <c r="E274" s="137"/>
      <c r="F274" s="137"/>
      <c r="G274" s="137"/>
      <c r="H274" s="137"/>
      <c r="I274" s="137"/>
      <c r="J274" s="115"/>
    </row>
    <row r="275" spans="1:10" x14ac:dyDescent="0.25">
      <c r="A275" s="113" t="s">
        <v>209</v>
      </c>
      <c r="B275" s="116">
        <v>21277314.82</v>
      </c>
      <c r="C275" s="116">
        <v>11436818.67</v>
      </c>
      <c r="D275" s="116">
        <v>660964.93000000005</v>
      </c>
      <c r="E275" s="116">
        <v>428190.68</v>
      </c>
      <c r="F275" s="116">
        <v>232774.25</v>
      </c>
      <c r="G275" s="116">
        <f>B275+E275</f>
        <v>21705505.5</v>
      </c>
      <c r="H275" s="116">
        <f>C275+F275</f>
        <v>11669592.92</v>
      </c>
      <c r="I275" s="116">
        <f>SUM(G275:H275)</f>
        <v>33375098.420000002</v>
      </c>
      <c r="J275" s="139" t="s">
        <v>208</v>
      </c>
    </row>
    <row r="276" spans="1:10" x14ac:dyDescent="0.25">
      <c r="A276" s="113" t="s">
        <v>207</v>
      </c>
      <c r="B276" s="118">
        <f t="shared" ref="B276:I276" si="55">SUM(B275)</f>
        <v>21277314.82</v>
      </c>
      <c r="C276" s="118">
        <f t="shared" si="55"/>
        <v>11436818.67</v>
      </c>
      <c r="D276" s="118">
        <f t="shared" si="55"/>
        <v>660964.93000000005</v>
      </c>
      <c r="E276" s="118">
        <f t="shared" si="55"/>
        <v>428190.68</v>
      </c>
      <c r="F276" s="118">
        <f t="shared" si="55"/>
        <v>232774.25</v>
      </c>
      <c r="G276" s="118">
        <f t="shared" si="55"/>
        <v>21705505.5</v>
      </c>
      <c r="H276" s="118">
        <f t="shared" si="55"/>
        <v>11669592.92</v>
      </c>
      <c r="I276" s="118">
        <f t="shared" si="55"/>
        <v>33375098.420000002</v>
      </c>
      <c r="J276" s="140" t="s">
        <v>206</v>
      </c>
    </row>
    <row r="277" spans="1:10" x14ac:dyDescent="0.25">
      <c r="A277" s="119" t="s">
        <v>205</v>
      </c>
      <c r="B277" s="137"/>
      <c r="C277" s="137"/>
      <c r="D277" s="137"/>
      <c r="E277" s="137"/>
      <c r="F277" s="137"/>
      <c r="G277" s="137"/>
      <c r="H277" s="137"/>
      <c r="I277" s="137"/>
      <c r="J277" s="115"/>
    </row>
    <row r="278" spans="1:10" x14ac:dyDescent="0.25">
      <c r="A278" s="113"/>
      <c r="B278" s="118"/>
      <c r="C278" s="118"/>
      <c r="D278" s="118"/>
      <c r="E278" s="118"/>
      <c r="F278" s="118"/>
      <c r="G278" s="118"/>
      <c r="H278" s="118"/>
      <c r="I278" s="118"/>
      <c r="J278" s="139"/>
    </row>
    <row r="279" spans="1:10" x14ac:dyDescent="0.25">
      <c r="A279" s="113" t="s">
        <v>203</v>
      </c>
      <c r="B279" s="118">
        <v>63319.21</v>
      </c>
      <c r="C279" s="118">
        <v>0</v>
      </c>
      <c r="D279" s="118">
        <v>0</v>
      </c>
      <c r="E279" s="118">
        <v>0</v>
      </c>
      <c r="F279" s="118">
        <v>0</v>
      </c>
      <c r="G279" s="118">
        <f>B279+E279</f>
        <v>63319.21</v>
      </c>
      <c r="H279" s="118">
        <f>C279+F279</f>
        <v>0</v>
      </c>
      <c r="I279" s="118">
        <f>SUM(G279:H279)</f>
        <v>63319.21</v>
      </c>
      <c r="J279" s="139" t="s">
        <v>204</v>
      </c>
    </row>
    <row r="280" spans="1:10" x14ac:dyDescent="0.25">
      <c r="A280" s="113" t="s">
        <v>203</v>
      </c>
      <c r="B280" s="116">
        <v>-15441986.1</v>
      </c>
      <c r="C280" s="116">
        <v>4678074.79</v>
      </c>
      <c r="D280" s="116">
        <v>0</v>
      </c>
      <c r="E280" s="116">
        <v>0</v>
      </c>
      <c r="F280" s="116">
        <v>0</v>
      </c>
      <c r="G280" s="116">
        <f>B280+E280</f>
        <v>-15441986.1</v>
      </c>
      <c r="H280" s="116">
        <f>C280+F280</f>
        <v>4678074.79</v>
      </c>
      <c r="I280" s="116">
        <f>SUM(G280:H280)</f>
        <v>-10763911.309999999</v>
      </c>
      <c r="J280" s="139" t="s">
        <v>202</v>
      </c>
    </row>
    <row r="281" spans="1:10" x14ac:dyDescent="0.25">
      <c r="A281" s="113" t="s">
        <v>201</v>
      </c>
      <c r="B281" s="118">
        <f t="shared" ref="B281:I281" si="56">SUM(B278:B280)</f>
        <v>-15378666.889999999</v>
      </c>
      <c r="C281" s="118">
        <f t="shared" si="56"/>
        <v>4678074.79</v>
      </c>
      <c r="D281" s="118">
        <f t="shared" si="56"/>
        <v>0</v>
      </c>
      <c r="E281" s="118">
        <f t="shared" si="56"/>
        <v>0</v>
      </c>
      <c r="F281" s="118">
        <f t="shared" si="56"/>
        <v>0</v>
      </c>
      <c r="G281" s="118">
        <f t="shared" si="56"/>
        <v>-15378666.889999999</v>
      </c>
      <c r="H281" s="118">
        <f t="shared" si="56"/>
        <v>4678074.79</v>
      </c>
      <c r="I281" s="118">
        <f t="shared" si="56"/>
        <v>-10700592.099999998</v>
      </c>
      <c r="J281" s="140" t="s">
        <v>200</v>
      </c>
    </row>
    <row r="282" spans="1:10" x14ac:dyDescent="0.25">
      <c r="A282" s="119" t="s">
        <v>199</v>
      </c>
      <c r="B282" s="137"/>
      <c r="C282" s="137"/>
      <c r="D282" s="137"/>
      <c r="E282" s="137"/>
      <c r="F282" s="137"/>
      <c r="G282" s="137"/>
      <c r="H282" s="137"/>
      <c r="I282" s="137"/>
      <c r="J282" s="115"/>
    </row>
    <row r="283" spans="1:10" x14ac:dyDescent="0.25">
      <c r="A283" s="113" t="s">
        <v>198</v>
      </c>
      <c r="B283" s="118">
        <v>26374797.620000001</v>
      </c>
      <c r="C283" s="118">
        <v>14039348.42</v>
      </c>
      <c r="D283" s="118">
        <v>0</v>
      </c>
      <c r="E283" s="118">
        <v>0</v>
      </c>
      <c r="F283" s="118">
        <v>0</v>
      </c>
      <c r="G283" s="118">
        <f t="shared" ref="G283:H285" si="57">B283+E283</f>
        <v>26374797.620000001</v>
      </c>
      <c r="H283" s="118">
        <f t="shared" si="57"/>
        <v>14039348.42</v>
      </c>
      <c r="I283" s="118">
        <f>SUM(G283:H283)</f>
        <v>40414146.039999999</v>
      </c>
      <c r="J283" s="139" t="s">
        <v>197</v>
      </c>
    </row>
    <row r="284" spans="1:10" x14ac:dyDescent="0.25">
      <c r="A284" s="113" t="s">
        <v>196</v>
      </c>
      <c r="B284" s="118">
        <v>-12752004.32</v>
      </c>
      <c r="C284" s="118">
        <v>-15700016.369999999</v>
      </c>
      <c r="D284" s="118">
        <v>0</v>
      </c>
      <c r="E284" s="118">
        <v>0</v>
      </c>
      <c r="F284" s="118">
        <v>0</v>
      </c>
      <c r="G284" s="118">
        <f t="shared" si="57"/>
        <v>-12752004.32</v>
      </c>
      <c r="H284" s="118">
        <f t="shared" si="57"/>
        <v>-15700016.369999999</v>
      </c>
      <c r="I284" s="118">
        <f>SUM(G284:H284)</f>
        <v>-28452020.689999998</v>
      </c>
      <c r="J284" s="139" t="s">
        <v>195</v>
      </c>
    </row>
    <row r="285" spans="1:10" x14ac:dyDescent="0.25">
      <c r="A285" s="113" t="s">
        <v>194</v>
      </c>
      <c r="B285" s="116">
        <v>0</v>
      </c>
      <c r="C285" s="116">
        <v>0</v>
      </c>
      <c r="D285" s="116">
        <v>0</v>
      </c>
      <c r="E285" s="116">
        <v>0</v>
      </c>
      <c r="F285" s="116">
        <v>0</v>
      </c>
      <c r="G285" s="116">
        <f t="shared" si="57"/>
        <v>0</v>
      </c>
      <c r="H285" s="116">
        <f t="shared" si="57"/>
        <v>0</v>
      </c>
      <c r="I285" s="116">
        <f>SUM(G285:H285)</f>
        <v>0</v>
      </c>
      <c r="J285" s="139" t="s">
        <v>193</v>
      </c>
    </row>
    <row r="286" spans="1:10" x14ac:dyDescent="0.25">
      <c r="A286" s="113" t="s">
        <v>192</v>
      </c>
      <c r="B286" s="118">
        <f t="shared" ref="B286:I286" si="58">SUM(B283:B285)</f>
        <v>13622793.300000001</v>
      </c>
      <c r="C286" s="118">
        <f t="shared" si="58"/>
        <v>-1660667.9499999993</v>
      </c>
      <c r="D286" s="118">
        <f t="shared" si="58"/>
        <v>0</v>
      </c>
      <c r="E286" s="118">
        <f t="shared" si="58"/>
        <v>0</v>
      </c>
      <c r="F286" s="118">
        <f t="shared" si="58"/>
        <v>0</v>
      </c>
      <c r="G286" s="118">
        <f t="shared" si="58"/>
        <v>13622793.300000001</v>
      </c>
      <c r="H286" s="118">
        <f t="shared" si="58"/>
        <v>-1660667.9499999993</v>
      </c>
      <c r="I286" s="118">
        <f t="shared" si="58"/>
        <v>11962125.350000001</v>
      </c>
      <c r="J286" s="140" t="s">
        <v>191</v>
      </c>
    </row>
    <row r="287" spans="1:10" x14ac:dyDescent="0.25">
      <c r="A287" s="135"/>
      <c r="B287" s="116"/>
      <c r="C287" s="116"/>
      <c r="D287" s="116"/>
      <c r="E287" s="116"/>
      <c r="F287" s="116"/>
      <c r="G287" s="116"/>
      <c r="H287" s="116"/>
      <c r="I287" s="116"/>
      <c r="J287" s="115"/>
    </row>
    <row r="288" spans="1:10" ht="15.75" thickBot="1" x14ac:dyDescent="0.3">
      <c r="A288" s="121" t="s">
        <v>0</v>
      </c>
      <c r="B288" s="146">
        <f t="shared" ref="B288:I288" si="59">B65-B249-B272-B276-B281-B286</f>
        <v>29569646.489999991</v>
      </c>
      <c r="C288" s="146">
        <f t="shared" si="59"/>
        <v>22433856.90000001</v>
      </c>
      <c r="D288" s="146">
        <f t="shared" si="59"/>
        <v>-24916467.609999999</v>
      </c>
      <c r="E288" s="146">
        <f t="shared" si="59"/>
        <v>-16158567.279999997</v>
      </c>
      <c r="F288" s="146">
        <f t="shared" si="59"/>
        <v>-8757900.3300000001</v>
      </c>
      <c r="G288" s="146">
        <f t="shared" si="59"/>
        <v>13411079.20999999</v>
      </c>
      <c r="H288" s="146">
        <f t="shared" si="59"/>
        <v>13675956.570000004</v>
      </c>
      <c r="I288" s="146">
        <f t="shared" si="59"/>
        <v>27087035.780000068</v>
      </c>
      <c r="J288" s="140" t="s">
        <v>190</v>
      </c>
    </row>
    <row r="289" spans="1:10" ht="15.75" thickTop="1" x14ac:dyDescent="0.25">
      <c r="A289" s="135"/>
      <c r="B289" s="137"/>
      <c r="C289" s="137"/>
      <c r="D289" s="137"/>
      <c r="E289" s="137"/>
      <c r="F289" s="137"/>
      <c r="G289" s="137"/>
      <c r="H289" s="137"/>
      <c r="I289" s="137"/>
      <c r="J289" s="115"/>
    </row>
    <row r="290" spans="1:10" x14ac:dyDescent="0.25">
      <c r="A290" s="121" t="s">
        <v>45</v>
      </c>
      <c r="B290" s="137"/>
      <c r="C290" s="137"/>
      <c r="D290" s="137"/>
      <c r="E290" s="137"/>
      <c r="F290" s="137"/>
      <c r="G290" s="137"/>
      <c r="H290" s="137"/>
      <c r="I290" s="137"/>
      <c r="J290" s="115"/>
    </row>
    <row r="291" spans="1:10" x14ac:dyDescent="0.25">
      <c r="A291" s="119" t="s">
        <v>189</v>
      </c>
      <c r="B291" s="118"/>
      <c r="C291" s="118"/>
      <c r="D291" s="118"/>
      <c r="E291" s="118"/>
      <c r="F291" s="118"/>
      <c r="G291" s="118"/>
      <c r="H291" s="118"/>
      <c r="I291" s="118"/>
      <c r="J291" s="115"/>
    </row>
    <row r="292" spans="1:10" x14ac:dyDescent="0.25">
      <c r="A292" s="113" t="s">
        <v>188</v>
      </c>
      <c r="B292" s="118">
        <v>-114488669.61</v>
      </c>
      <c r="C292" s="118">
        <v>0</v>
      </c>
      <c r="D292" s="118">
        <v>0</v>
      </c>
      <c r="E292" s="118">
        <v>0</v>
      </c>
      <c r="F292" s="118">
        <v>0</v>
      </c>
      <c r="G292" s="118">
        <f>B292+E292</f>
        <v>-114488669.61</v>
      </c>
      <c r="H292" s="118">
        <f>C292+F292</f>
        <v>0</v>
      </c>
      <c r="I292" s="118">
        <f>SUM(G292:H292)</f>
        <v>-114488669.61</v>
      </c>
      <c r="J292" s="143" t="s">
        <v>187</v>
      </c>
    </row>
    <row r="293" spans="1:10" x14ac:dyDescent="0.25">
      <c r="A293" s="113" t="s">
        <v>186</v>
      </c>
      <c r="B293" s="116">
        <v>11509099.77</v>
      </c>
      <c r="C293" s="116">
        <v>0</v>
      </c>
      <c r="D293" s="116">
        <v>0</v>
      </c>
      <c r="E293" s="116">
        <v>0</v>
      </c>
      <c r="F293" s="116">
        <v>0</v>
      </c>
      <c r="G293" s="116">
        <f>B293+E293</f>
        <v>11509099.77</v>
      </c>
      <c r="H293" s="116">
        <f>C293+F293</f>
        <v>0</v>
      </c>
      <c r="I293" s="116">
        <f>SUM(G293:H293)</f>
        <v>11509099.77</v>
      </c>
      <c r="J293" s="143" t="s">
        <v>185</v>
      </c>
    </row>
    <row r="294" spans="1:10" x14ac:dyDescent="0.25">
      <c r="A294" s="113" t="s">
        <v>184</v>
      </c>
      <c r="B294" s="118">
        <f t="shared" ref="B294:I294" si="60">SUM(B292:B293)</f>
        <v>-102979569.84</v>
      </c>
      <c r="C294" s="118">
        <f t="shared" si="60"/>
        <v>0</v>
      </c>
      <c r="D294" s="118">
        <f t="shared" si="60"/>
        <v>0</v>
      </c>
      <c r="E294" s="118">
        <f t="shared" si="60"/>
        <v>0</v>
      </c>
      <c r="F294" s="118">
        <f t="shared" si="60"/>
        <v>0</v>
      </c>
      <c r="G294" s="118">
        <f t="shared" si="60"/>
        <v>-102979569.84</v>
      </c>
      <c r="H294" s="118">
        <f t="shared" si="60"/>
        <v>0</v>
      </c>
      <c r="I294" s="118">
        <f t="shared" si="60"/>
        <v>-102979569.84</v>
      </c>
      <c r="J294" s="140" t="s">
        <v>183</v>
      </c>
    </row>
    <row r="295" spans="1:10" x14ac:dyDescent="0.25">
      <c r="A295" s="119" t="s">
        <v>182</v>
      </c>
      <c r="B295" s="137"/>
      <c r="C295" s="137"/>
      <c r="D295" s="137"/>
      <c r="E295" s="137"/>
      <c r="F295" s="137"/>
      <c r="G295" s="137"/>
      <c r="H295" s="137"/>
      <c r="I295" s="137"/>
      <c r="J295" s="115"/>
    </row>
    <row r="296" spans="1:10" x14ac:dyDescent="0.25">
      <c r="A296" s="113" t="s">
        <v>181</v>
      </c>
      <c r="B296" s="118">
        <v>28630.6</v>
      </c>
      <c r="C296" s="118">
        <v>0</v>
      </c>
      <c r="D296" s="118">
        <v>0</v>
      </c>
      <c r="E296" s="118">
        <v>0</v>
      </c>
      <c r="F296" s="118">
        <v>0</v>
      </c>
      <c r="G296" s="118">
        <f t="shared" ref="G296:G319" si="61">B296+E296</f>
        <v>28630.6</v>
      </c>
      <c r="H296" s="118">
        <f t="shared" ref="H296:H319" si="62">C296+F296</f>
        <v>0</v>
      </c>
      <c r="I296" s="118">
        <f t="shared" ref="I296:I319" si="63">SUM(G296:H296)</f>
        <v>28630.6</v>
      </c>
      <c r="J296" s="117" t="s">
        <v>180</v>
      </c>
    </row>
    <row r="297" spans="1:10" x14ac:dyDescent="0.25">
      <c r="A297" s="113" t="s">
        <v>179</v>
      </c>
      <c r="B297" s="118">
        <v>0</v>
      </c>
      <c r="C297" s="118">
        <v>0</v>
      </c>
      <c r="D297" s="118">
        <v>14852451.15</v>
      </c>
      <c r="E297" s="118">
        <v>9799647.2699999996</v>
      </c>
      <c r="F297" s="118">
        <v>5052803.88</v>
      </c>
      <c r="G297" s="118">
        <f t="shared" si="61"/>
        <v>9799647.2699999996</v>
      </c>
      <c r="H297" s="118">
        <f t="shared" si="62"/>
        <v>5052803.88</v>
      </c>
      <c r="I297" s="118">
        <f t="shared" si="63"/>
        <v>14852451.149999999</v>
      </c>
      <c r="J297" s="117" t="s">
        <v>178</v>
      </c>
    </row>
    <row r="298" spans="1:10" x14ac:dyDescent="0.25">
      <c r="A298" s="113" t="s">
        <v>177</v>
      </c>
      <c r="B298" s="118">
        <v>0</v>
      </c>
      <c r="C298" s="118">
        <v>0</v>
      </c>
      <c r="D298" s="118">
        <v>-234273.36</v>
      </c>
      <c r="E298" s="118">
        <v>-154573.56</v>
      </c>
      <c r="F298" s="118">
        <v>-79699.8</v>
      </c>
      <c r="G298" s="118">
        <f t="shared" si="61"/>
        <v>-154573.56</v>
      </c>
      <c r="H298" s="118">
        <f t="shared" si="62"/>
        <v>-79699.8</v>
      </c>
      <c r="I298" s="118">
        <f t="shared" si="63"/>
        <v>-234273.36</v>
      </c>
      <c r="J298" s="117" t="s">
        <v>176</v>
      </c>
    </row>
    <row r="299" spans="1:10" x14ac:dyDescent="0.25">
      <c r="A299" s="113" t="s">
        <v>175</v>
      </c>
      <c r="B299" s="118">
        <v>0</v>
      </c>
      <c r="C299" s="118">
        <v>0</v>
      </c>
      <c r="D299" s="118">
        <v>0</v>
      </c>
      <c r="E299" s="118">
        <v>0</v>
      </c>
      <c r="F299" s="118">
        <v>0</v>
      </c>
      <c r="G299" s="118">
        <f t="shared" si="61"/>
        <v>0</v>
      </c>
      <c r="H299" s="118">
        <f t="shared" si="62"/>
        <v>0</v>
      </c>
      <c r="I299" s="118">
        <f t="shared" si="63"/>
        <v>0</v>
      </c>
      <c r="J299" s="117" t="s">
        <v>174</v>
      </c>
    </row>
    <row r="300" spans="1:10" x14ac:dyDescent="0.25">
      <c r="A300" s="113" t="s">
        <v>173</v>
      </c>
      <c r="B300" s="118">
        <v>0</v>
      </c>
      <c r="C300" s="118">
        <v>0</v>
      </c>
      <c r="D300" s="118">
        <v>-61651.14</v>
      </c>
      <c r="E300" s="118">
        <v>-40677.42</v>
      </c>
      <c r="F300" s="118">
        <v>-20973.72</v>
      </c>
      <c r="G300" s="118">
        <f t="shared" si="61"/>
        <v>-40677.42</v>
      </c>
      <c r="H300" s="118">
        <f t="shared" si="62"/>
        <v>-20973.72</v>
      </c>
      <c r="I300" s="118">
        <f t="shared" si="63"/>
        <v>-61651.14</v>
      </c>
      <c r="J300" s="117" t="s">
        <v>172</v>
      </c>
    </row>
    <row r="301" spans="1:10" x14ac:dyDescent="0.25">
      <c r="A301" s="113" t="s">
        <v>171</v>
      </c>
      <c r="B301" s="118">
        <v>0</v>
      </c>
      <c r="C301" s="118">
        <v>8681.56</v>
      </c>
      <c r="D301" s="118">
        <v>3064.67</v>
      </c>
      <c r="E301" s="118">
        <v>2022.05</v>
      </c>
      <c r="F301" s="118">
        <v>1042.6199999999999</v>
      </c>
      <c r="G301" s="118">
        <f t="shared" si="61"/>
        <v>2022.05</v>
      </c>
      <c r="H301" s="118">
        <f t="shared" si="62"/>
        <v>9724.18</v>
      </c>
      <c r="I301" s="118">
        <f t="shared" si="63"/>
        <v>11746.23</v>
      </c>
      <c r="J301" s="117" t="s">
        <v>170</v>
      </c>
    </row>
    <row r="302" spans="1:10" x14ac:dyDescent="0.25">
      <c r="A302" s="113" t="s">
        <v>169</v>
      </c>
      <c r="B302" s="118">
        <v>0</v>
      </c>
      <c r="C302" s="118">
        <v>-3498.36</v>
      </c>
      <c r="D302" s="118">
        <v>-3623349.92</v>
      </c>
      <c r="E302" s="118">
        <v>-2390686.2799999998</v>
      </c>
      <c r="F302" s="118">
        <v>-1232663.6399999999</v>
      </c>
      <c r="G302" s="118">
        <f t="shared" si="61"/>
        <v>-2390686.2799999998</v>
      </c>
      <c r="H302" s="118">
        <f t="shared" si="62"/>
        <v>-1236162</v>
      </c>
      <c r="I302" s="118">
        <f t="shared" si="63"/>
        <v>-3626848.28</v>
      </c>
      <c r="J302" s="117" t="s">
        <v>168</v>
      </c>
    </row>
    <row r="303" spans="1:10" x14ac:dyDescent="0.25">
      <c r="A303" s="113" t="s">
        <v>167</v>
      </c>
      <c r="B303" s="118">
        <v>0</v>
      </c>
      <c r="C303" s="118">
        <v>0</v>
      </c>
      <c r="D303" s="118">
        <v>0</v>
      </c>
      <c r="E303" s="118">
        <v>0</v>
      </c>
      <c r="F303" s="118">
        <v>0</v>
      </c>
      <c r="G303" s="118">
        <f t="shared" si="61"/>
        <v>0</v>
      </c>
      <c r="H303" s="118">
        <f t="shared" si="62"/>
        <v>0</v>
      </c>
      <c r="I303" s="118">
        <f t="shared" si="63"/>
        <v>0</v>
      </c>
      <c r="J303" s="117"/>
    </row>
    <row r="304" spans="1:10" x14ac:dyDescent="0.25">
      <c r="A304" s="113" t="s">
        <v>166</v>
      </c>
      <c r="B304" s="118">
        <v>0</v>
      </c>
      <c r="C304" s="118">
        <v>0</v>
      </c>
      <c r="D304" s="118">
        <v>2738253.68</v>
      </c>
      <c r="E304" s="118">
        <v>1806699.74</v>
      </c>
      <c r="F304" s="118">
        <v>931553.94</v>
      </c>
      <c r="G304" s="118">
        <f t="shared" si="61"/>
        <v>1806699.74</v>
      </c>
      <c r="H304" s="118">
        <f t="shared" si="62"/>
        <v>931553.94</v>
      </c>
      <c r="I304" s="118">
        <f t="shared" si="63"/>
        <v>2738253.6799999997</v>
      </c>
      <c r="J304" s="117" t="s">
        <v>165</v>
      </c>
    </row>
    <row r="305" spans="1:10" x14ac:dyDescent="0.25">
      <c r="A305" s="113" t="s">
        <v>164</v>
      </c>
      <c r="B305" s="118">
        <v>0</v>
      </c>
      <c r="C305" s="118">
        <v>0</v>
      </c>
      <c r="D305" s="118">
        <v>0</v>
      </c>
      <c r="E305" s="118">
        <v>0</v>
      </c>
      <c r="F305" s="118">
        <v>0</v>
      </c>
      <c r="G305" s="118">
        <f t="shared" si="61"/>
        <v>0</v>
      </c>
      <c r="H305" s="118">
        <f t="shared" si="62"/>
        <v>0</v>
      </c>
      <c r="I305" s="118">
        <f t="shared" si="63"/>
        <v>0</v>
      </c>
      <c r="J305" s="117" t="s">
        <v>163</v>
      </c>
    </row>
    <row r="306" spans="1:10" x14ac:dyDescent="0.25">
      <c r="A306" s="113" t="s">
        <v>162</v>
      </c>
      <c r="B306" s="118">
        <v>0</v>
      </c>
      <c r="C306" s="118">
        <v>0</v>
      </c>
      <c r="D306" s="118">
        <v>0</v>
      </c>
      <c r="E306" s="118">
        <v>0</v>
      </c>
      <c r="F306" s="118">
        <v>0</v>
      </c>
      <c r="G306" s="118">
        <f t="shared" si="61"/>
        <v>0</v>
      </c>
      <c r="H306" s="118">
        <f t="shared" si="62"/>
        <v>0</v>
      </c>
      <c r="I306" s="118">
        <f t="shared" si="63"/>
        <v>0</v>
      </c>
      <c r="J306" s="117" t="s">
        <v>161</v>
      </c>
    </row>
    <row r="307" spans="1:10" x14ac:dyDescent="0.25">
      <c r="A307" s="113" t="s">
        <v>160</v>
      </c>
      <c r="B307" s="118">
        <v>156093.78</v>
      </c>
      <c r="C307" s="118">
        <v>532662.59</v>
      </c>
      <c r="D307" s="118">
        <v>-742660.24</v>
      </c>
      <c r="E307" s="118">
        <v>-490007.22</v>
      </c>
      <c r="F307" s="118">
        <v>-252653.02</v>
      </c>
      <c r="G307" s="118">
        <f t="shared" si="61"/>
        <v>-333913.43999999994</v>
      </c>
      <c r="H307" s="118">
        <f t="shared" si="62"/>
        <v>280009.56999999995</v>
      </c>
      <c r="I307" s="118">
        <f t="shared" si="63"/>
        <v>-53903.869999999995</v>
      </c>
      <c r="J307" s="117" t="s">
        <v>159</v>
      </c>
    </row>
    <row r="308" spans="1:10" x14ac:dyDescent="0.25">
      <c r="A308" s="113" t="s">
        <v>158</v>
      </c>
      <c r="B308" s="118">
        <v>-1885352.38</v>
      </c>
      <c r="C308" s="118">
        <v>-235661.07</v>
      </c>
      <c r="D308" s="118">
        <v>-82250.81</v>
      </c>
      <c r="E308" s="118">
        <v>-54269.08</v>
      </c>
      <c r="F308" s="118">
        <v>-27981.73</v>
      </c>
      <c r="G308" s="118">
        <f t="shared" si="61"/>
        <v>-1939621.46</v>
      </c>
      <c r="H308" s="118">
        <f t="shared" si="62"/>
        <v>-263642.8</v>
      </c>
      <c r="I308" s="118">
        <f t="shared" si="63"/>
        <v>-2203264.2599999998</v>
      </c>
      <c r="J308" s="117" t="s">
        <v>157</v>
      </c>
    </row>
    <row r="309" spans="1:10" x14ac:dyDescent="0.25">
      <c r="A309" s="113" t="s">
        <v>156</v>
      </c>
      <c r="B309" s="118">
        <v>-7677.52</v>
      </c>
      <c r="C309" s="118">
        <v>0</v>
      </c>
      <c r="D309" s="118">
        <v>-28.77</v>
      </c>
      <c r="E309" s="118">
        <v>-18.98</v>
      </c>
      <c r="F309" s="118">
        <v>-9.7899999999999991</v>
      </c>
      <c r="G309" s="118">
        <f t="shared" si="61"/>
        <v>-7696.5</v>
      </c>
      <c r="H309" s="118">
        <f t="shared" si="62"/>
        <v>-9.7899999999999991</v>
      </c>
      <c r="I309" s="118">
        <f t="shared" si="63"/>
        <v>-7706.29</v>
      </c>
      <c r="J309" s="117" t="s">
        <v>155</v>
      </c>
    </row>
    <row r="310" spans="1:10" x14ac:dyDescent="0.25">
      <c r="A310" s="113" t="s">
        <v>154</v>
      </c>
      <c r="B310" s="118">
        <v>0</v>
      </c>
      <c r="C310" s="118">
        <v>0</v>
      </c>
      <c r="D310" s="118">
        <v>0</v>
      </c>
      <c r="E310" s="118">
        <v>0</v>
      </c>
      <c r="F310" s="118">
        <v>0</v>
      </c>
      <c r="G310" s="118">
        <f t="shared" si="61"/>
        <v>0</v>
      </c>
      <c r="H310" s="118">
        <f t="shared" si="62"/>
        <v>0</v>
      </c>
      <c r="I310" s="118">
        <f t="shared" si="63"/>
        <v>0</v>
      </c>
      <c r="J310" s="117" t="s">
        <v>153</v>
      </c>
    </row>
    <row r="311" spans="1:10" x14ac:dyDescent="0.25">
      <c r="A311" s="113" t="s">
        <v>152</v>
      </c>
      <c r="B311" s="118">
        <v>0</v>
      </c>
      <c r="C311" s="118">
        <v>0</v>
      </c>
      <c r="D311" s="118">
        <v>0</v>
      </c>
      <c r="E311" s="118">
        <v>0</v>
      </c>
      <c r="F311" s="118">
        <v>0</v>
      </c>
      <c r="G311" s="118">
        <f t="shared" si="61"/>
        <v>0</v>
      </c>
      <c r="H311" s="118">
        <f t="shared" si="62"/>
        <v>0</v>
      </c>
      <c r="I311" s="118">
        <f t="shared" si="63"/>
        <v>0</v>
      </c>
      <c r="J311" s="117" t="s">
        <v>151</v>
      </c>
    </row>
    <row r="312" spans="1:10" x14ac:dyDescent="0.25">
      <c r="A312" s="113" t="s">
        <v>150</v>
      </c>
      <c r="B312" s="118">
        <v>-67704.59</v>
      </c>
      <c r="C312" s="118">
        <v>0</v>
      </c>
      <c r="D312" s="118">
        <v>0</v>
      </c>
      <c r="E312" s="118">
        <v>0</v>
      </c>
      <c r="F312" s="118">
        <v>0</v>
      </c>
      <c r="G312" s="118">
        <f t="shared" si="61"/>
        <v>-67704.59</v>
      </c>
      <c r="H312" s="118">
        <f t="shared" si="62"/>
        <v>0</v>
      </c>
      <c r="I312" s="118">
        <f t="shared" si="63"/>
        <v>-67704.59</v>
      </c>
      <c r="J312" s="117" t="s">
        <v>149</v>
      </c>
    </row>
    <row r="313" spans="1:10" x14ac:dyDescent="0.25">
      <c r="A313" s="113" t="s">
        <v>148</v>
      </c>
      <c r="B313" s="118">
        <v>0</v>
      </c>
      <c r="C313" s="118">
        <v>0</v>
      </c>
      <c r="D313" s="118">
        <v>0</v>
      </c>
      <c r="E313" s="118">
        <v>0</v>
      </c>
      <c r="F313" s="118">
        <v>0</v>
      </c>
      <c r="G313" s="118">
        <f t="shared" si="61"/>
        <v>0</v>
      </c>
      <c r="H313" s="118">
        <f t="shared" si="62"/>
        <v>0</v>
      </c>
      <c r="I313" s="118">
        <f t="shared" si="63"/>
        <v>0</v>
      </c>
      <c r="J313" s="117"/>
    </row>
    <row r="314" spans="1:10" x14ac:dyDescent="0.25">
      <c r="A314" s="113" t="s">
        <v>147</v>
      </c>
      <c r="B314" s="118">
        <v>0</v>
      </c>
      <c r="C314" s="118">
        <v>0</v>
      </c>
      <c r="D314" s="118">
        <v>0</v>
      </c>
      <c r="E314" s="118">
        <v>0</v>
      </c>
      <c r="F314" s="118">
        <v>0</v>
      </c>
      <c r="G314" s="118">
        <f t="shared" si="61"/>
        <v>0</v>
      </c>
      <c r="H314" s="118">
        <f t="shared" si="62"/>
        <v>0</v>
      </c>
      <c r="I314" s="118">
        <f t="shared" si="63"/>
        <v>0</v>
      </c>
      <c r="J314" s="117" t="s">
        <v>146</v>
      </c>
    </row>
    <row r="315" spans="1:10" x14ac:dyDescent="0.25">
      <c r="A315" s="113" t="s">
        <v>145</v>
      </c>
      <c r="B315" s="118">
        <v>0</v>
      </c>
      <c r="C315" s="118">
        <v>0</v>
      </c>
      <c r="D315" s="118">
        <v>1350</v>
      </c>
      <c r="E315" s="118">
        <v>890.73</v>
      </c>
      <c r="F315" s="118">
        <v>459.27</v>
      </c>
      <c r="G315" s="118">
        <f t="shared" si="61"/>
        <v>890.73</v>
      </c>
      <c r="H315" s="118">
        <f t="shared" si="62"/>
        <v>459.27</v>
      </c>
      <c r="I315" s="118">
        <f t="shared" si="63"/>
        <v>1350</v>
      </c>
      <c r="J315" s="117" t="s">
        <v>144</v>
      </c>
    </row>
    <row r="316" spans="1:10" x14ac:dyDescent="0.25">
      <c r="A316" s="113" t="s">
        <v>143</v>
      </c>
      <c r="B316" s="118">
        <v>0</v>
      </c>
      <c r="C316" s="118">
        <v>0</v>
      </c>
      <c r="D316" s="118">
        <v>0</v>
      </c>
      <c r="E316" s="118">
        <v>0</v>
      </c>
      <c r="F316" s="118">
        <v>0</v>
      </c>
      <c r="G316" s="118">
        <f t="shared" si="61"/>
        <v>0</v>
      </c>
      <c r="H316" s="118">
        <f t="shared" si="62"/>
        <v>0</v>
      </c>
      <c r="I316" s="118">
        <f t="shared" si="63"/>
        <v>0</v>
      </c>
      <c r="J316" s="117" t="s">
        <v>142</v>
      </c>
    </row>
    <row r="317" spans="1:10" x14ac:dyDescent="0.25">
      <c r="A317" s="113" t="s">
        <v>141</v>
      </c>
      <c r="B317" s="118">
        <v>0</v>
      </c>
      <c r="C317" s="118">
        <v>0</v>
      </c>
      <c r="D317" s="118">
        <v>0</v>
      </c>
      <c r="E317" s="118">
        <v>0</v>
      </c>
      <c r="F317" s="118">
        <v>0</v>
      </c>
      <c r="G317" s="118">
        <f t="shared" si="61"/>
        <v>0</v>
      </c>
      <c r="H317" s="118">
        <f t="shared" si="62"/>
        <v>0</v>
      </c>
      <c r="I317" s="118">
        <f t="shared" si="63"/>
        <v>0</v>
      </c>
      <c r="J317" s="117" t="s">
        <v>140</v>
      </c>
    </row>
    <row r="318" spans="1:10" x14ac:dyDescent="0.25">
      <c r="A318" s="113" t="s">
        <v>139</v>
      </c>
      <c r="B318" s="118">
        <v>0</v>
      </c>
      <c r="C318" s="118">
        <v>50.57</v>
      </c>
      <c r="D318" s="118">
        <v>698951.36</v>
      </c>
      <c r="E318" s="118">
        <v>461168.08</v>
      </c>
      <c r="F318" s="118">
        <v>237783.28</v>
      </c>
      <c r="G318" s="118">
        <f t="shared" si="61"/>
        <v>461168.08</v>
      </c>
      <c r="H318" s="118">
        <f t="shared" si="62"/>
        <v>237833.85</v>
      </c>
      <c r="I318" s="118">
        <f t="shared" si="63"/>
        <v>699001.93</v>
      </c>
      <c r="J318" s="117" t="s">
        <v>138</v>
      </c>
    </row>
    <row r="319" spans="1:10" x14ac:dyDescent="0.25">
      <c r="A319" s="113" t="s">
        <v>137</v>
      </c>
      <c r="B319" s="116">
        <v>0</v>
      </c>
      <c r="C319" s="116">
        <v>0</v>
      </c>
      <c r="D319" s="116">
        <v>662003.68999999994</v>
      </c>
      <c r="E319" s="116">
        <v>436790.04</v>
      </c>
      <c r="F319" s="116">
        <v>225213.65</v>
      </c>
      <c r="G319" s="116">
        <f t="shared" si="61"/>
        <v>436790.04</v>
      </c>
      <c r="H319" s="116">
        <f t="shared" si="62"/>
        <v>225213.65</v>
      </c>
      <c r="I319" s="116">
        <f t="shared" si="63"/>
        <v>662003.68999999994</v>
      </c>
      <c r="J319" s="117" t="s">
        <v>136</v>
      </c>
    </row>
    <row r="320" spans="1:10" x14ac:dyDescent="0.25">
      <c r="A320" s="113" t="s">
        <v>135</v>
      </c>
      <c r="B320" s="118">
        <f t="shared" ref="B320:I320" si="64">SUM(B296:B319)</f>
        <v>-1776010.11</v>
      </c>
      <c r="C320" s="118">
        <f t="shared" si="64"/>
        <v>302235.28999999992</v>
      </c>
      <c r="D320" s="118">
        <f t="shared" si="64"/>
        <v>14211860.309999999</v>
      </c>
      <c r="E320" s="118">
        <f t="shared" si="64"/>
        <v>9376985.3699999992</v>
      </c>
      <c r="F320" s="118">
        <f t="shared" si="64"/>
        <v>4834874.9400000013</v>
      </c>
      <c r="G320" s="118">
        <f t="shared" si="64"/>
        <v>7600975.2600000016</v>
      </c>
      <c r="H320" s="118">
        <f t="shared" si="64"/>
        <v>5137110.2300000004</v>
      </c>
      <c r="I320" s="118">
        <f t="shared" si="64"/>
        <v>12738085.49</v>
      </c>
      <c r="J320" s="140" t="s">
        <v>134</v>
      </c>
    </row>
    <row r="321" spans="1:10" x14ac:dyDescent="0.25">
      <c r="A321" s="119" t="s">
        <v>133</v>
      </c>
      <c r="B321" s="118"/>
      <c r="C321" s="118"/>
      <c r="D321" s="118"/>
      <c r="E321" s="118"/>
      <c r="F321" s="118"/>
      <c r="G321" s="118"/>
      <c r="H321" s="118"/>
      <c r="I321" s="118"/>
      <c r="J321" s="114"/>
    </row>
    <row r="322" spans="1:10" x14ac:dyDescent="0.25">
      <c r="A322" s="113" t="s">
        <v>132</v>
      </c>
      <c r="B322" s="118">
        <v>0</v>
      </c>
      <c r="C322" s="118">
        <v>0</v>
      </c>
      <c r="D322" s="118">
        <v>20016944.5</v>
      </c>
      <c r="E322" s="118">
        <v>13207179.98</v>
      </c>
      <c r="F322" s="118">
        <v>6809764.5199999996</v>
      </c>
      <c r="G322" s="118">
        <f t="shared" ref="G322:G330" si="65">B322+E322</f>
        <v>13207179.98</v>
      </c>
      <c r="H322" s="118">
        <f t="shared" ref="H322:H330" si="66">C322+F322</f>
        <v>6809764.5199999996</v>
      </c>
      <c r="I322" s="118">
        <f t="shared" ref="I322:I330" si="67">SUM(G322:H322)</f>
        <v>20016944.5</v>
      </c>
      <c r="J322" s="117" t="s">
        <v>131</v>
      </c>
    </row>
    <row r="323" spans="1:10" x14ac:dyDescent="0.25">
      <c r="A323" s="113" t="s">
        <v>130</v>
      </c>
      <c r="B323" s="118">
        <v>0</v>
      </c>
      <c r="C323" s="118">
        <v>0</v>
      </c>
      <c r="D323" s="118">
        <v>0</v>
      </c>
      <c r="E323" s="118">
        <v>0</v>
      </c>
      <c r="F323" s="118">
        <v>0</v>
      </c>
      <c r="G323" s="118">
        <f t="shared" si="65"/>
        <v>0</v>
      </c>
      <c r="H323" s="118">
        <f t="shared" si="66"/>
        <v>0</v>
      </c>
      <c r="I323" s="118">
        <f t="shared" si="67"/>
        <v>0</v>
      </c>
      <c r="J323" s="114"/>
    </row>
    <row r="324" spans="1:10" x14ac:dyDescent="0.25">
      <c r="A324" s="113" t="s">
        <v>129</v>
      </c>
      <c r="B324" s="118">
        <v>0</v>
      </c>
      <c r="C324" s="118">
        <v>0</v>
      </c>
      <c r="D324" s="118">
        <v>221558.84</v>
      </c>
      <c r="E324" s="118">
        <v>146184.5</v>
      </c>
      <c r="F324" s="118">
        <v>75374.34</v>
      </c>
      <c r="G324" s="118">
        <f t="shared" si="65"/>
        <v>146184.5</v>
      </c>
      <c r="H324" s="118">
        <f t="shared" si="66"/>
        <v>75374.34</v>
      </c>
      <c r="I324" s="118">
        <f t="shared" si="67"/>
        <v>221558.84</v>
      </c>
      <c r="J324" s="117" t="s">
        <v>128</v>
      </c>
    </row>
    <row r="325" spans="1:10" x14ac:dyDescent="0.25">
      <c r="A325" s="113" t="s">
        <v>127</v>
      </c>
      <c r="B325" s="118">
        <v>505.3</v>
      </c>
      <c r="C325" s="118">
        <v>296.77</v>
      </c>
      <c r="D325" s="118">
        <v>181072.11</v>
      </c>
      <c r="E325" s="118">
        <v>119471.38</v>
      </c>
      <c r="F325" s="118">
        <v>61600.73</v>
      </c>
      <c r="G325" s="118">
        <f t="shared" si="65"/>
        <v>119976.68000000001</v>
      </c>
      <c r="H325" s="118">
        <f t="shared" si="66"/>
        <v>61897.5</v>
      </c>
      <c r="I325" s="118">
        <f t="shared" si="67"/>
        <v>181874.18</v>
      </c>
      <c r="J325" s="117" t="s">
        <v>126</v>
      </c>
    </row>
    <row r="326" spans="1:10" x14ac:dyDescent="0.25">
      <c r="A326" s="113" t="s">
        <v>125</v>
      </c>
      <c r="B326" s="118">
        <v>0</v>
      </c>
      <c r="C326" s="118">
        <v>0</v>
      </c>
      <c r="D326" s="118">
        <v>0</v>
      </c>
      <c r="E326" s="118">
        <v>0</v>
      </c>
      <c r="F326" s="118">
        <v>0</v>
      </c>
      <c r="G326" s="118">
        <f t="shared" si="65"/>
        <v>0</v>
      </c>
      <c r="H326" s="118">
        <f t="shared" si="66"/>
        <v>0</v>
      </c>
      <c r="I326" s="118">
        <f t="shared" si="67"/>
        <v>0</v>
      </c>
      <c r="J326" s="117" t="s">
        <v>124</v>
      </c>
    </row>
    <row r="327" spans="1:10" x14ac:dyDescent="0.25">
      <c r="A327" s="113" t="s">
        <v>123</v>
      </c>
      <c r="B327" s="118">
        <v>0</v>
      </c>
      <c r="C327" s="118">
        <v>0</v>
      </c>
      <c r="D327" s="118">
        <v>0</v>
      </c>
      <c r="E327" s="118">
        <v>0</v>
      </c>
      <c r="F327" s="118">
        <v>0</v>
      </c>
      <c r="G327" s="118">
        <f t="shared" si="65"/>
        <v>0</v>
      </c>
      <c r="H327" s="118">
        <f t="shared" si="66"/>
        <v>0</v>
      </c>
      <c r="I327" s="118">
        <f t="shared" si="67"/>
        <v>0</v>
      </c>
      <c r="J327" s="117" t="s">
        <v>122</v>
      </c>
    </row>
    <row r="328" spans="1:10" x14ac:dyDescent="0.25">
      <c r="A328" s="113" t="s">
        <v>121</v>
      </c>
      <c r="B328" s="118">
        <v>0</v>
      </c>
      <c r="C328" s="118">
        <v>0</v>
      </c>
      <c r="D328" s="118">
        <v>0</v>
      </c>
      <c r="E328" s="118">
        <v>0</v>
      </c>
      <c r="F328" s="118">
        <v>0</v>
      </c>
      <c r="G328" s="118">
        <f t="shared" si="65"/>
        <v>0</v>
      </c>
      <c r="H328" s="118">
        <f t="shared" si="66"/>
        <v>0</v>
      </c>
      <c r="I328" s="118">
        <f t="shared" si="67"/>
        <v>0</v>
      </c>
      <c r="J328" s="117" t="s">
        <v>120</v>
      </c>
    </row>
    <row r="329" spans="1:10" x14ac:dyDescent="0.25">
      <c r="A329" s="113" t="s">
        <v>119</v>
      </c>
      <c r="B329" s="118">
        <v>417029.17</v>
      </c>
      <c r="C329" s="118">
        <v>10930.96</v>
      </c>
      <c r="D329" s="118">
        <v>135805.95000000001</v>
      </c>
      <c r="E329" s="118">
        <v>89604.77</v>
      </c>
      <c r="F329" s="118">
        <v>46201.18</v>
      </c>
      <c r="G329" s="118">
        <f t="shared" si="65"/>
        <v>506633.94</v>
      </c>
      <c r="H329" s="118">
        <f t="shared" si="66"/>
        <v>57132.14</v>
      </c>
      <c r="I329" s="118">
        <f t="shared" si="67"/>
        <v>563766.07999999996</v>
      </c>
      <c r="J329" s="117" t="s">
        <v>118</v>
      </c>
    </row>
    <row r="330" spans="1:10" x14ac:dyDescent="0.25">
      <c r="A330" s="113" t="s">
        <v>117</v>
      </c>
      <c r="B330" s="116">
        <v>-1091025.3600000001</v>
      </c>
      <c r="C330" s="116">
        <v>-146233.32</v>
      </c>
      <c r="D330" s="116">
        <v>-48245.95</v>
      </c>
      <c r="E330" s="116">
        <v>-31832.68</v>
      </c>
      <c r="F330" s="116">
        <v>-16413.27</v>
      </c>
      <c r="G330" s="116">
        <f t="shared" si="65"/>
        <v>-1122858.04</v>
      </c>
      <c r="H330" s="116">
        <f t="shared" si="66"/>
        <v>-162646.59</v>
      </c>
      <c r="I330" s="116">
        <f t="shared" si="67"/>
        <v>-1285504.6300000001</v>
      </c>
      <c r="J330" s="117" t="s">
        <v>116</v>
      </c>
    </row>
    <row r="331" spans="1:10" x14ac:dyDescent="0.25">
      <c r="A331" s="113" t="s">
        <v>115</v>
      </c>
      <c r="B331" s="118">
        <f t="shared" ref="B331:I331" si="68">SUM(B322:B330)</f>
        <v>-673490.89000000013</v>
      </c>
      <c r="C331" s="118">
        <f t="shared" si="68"/>
        <v>-135005.59</v>
      </c>
      <c r="D331" s="118">
        <f t="shared" si="68"/>
        <v>20507135.449999999</v>
      </c>
      <c r="E331" s="118">
        <f t="shared" si="68"/>
        <v>13530607.950000001</v>
      </c>
      <c r="F331" s="118">
        <f t="shared" si="68"/>
        <v>6976527.5</v>
      </c>
      <c r="G331" s="118">
        <f t="shared" si="68"/>
        <v>12857117.059999999</v>
      </c>
      <c r="H331" s="118">
        <f t="shared" si="68"/>
        <v>6841521.9099999992</v>
      </c>
      <c r="I331" s="118">
        <f t="shared" si="68"/>
        <v>19698638.969999999</v>
      </c>
      <c r="J331" s="150" t="s">
        <v>114</v>
      </c>
    </row>
    <row r="332" spans="1:10" x14ac:dyDescent="0.25">
      <c r="A332" s="119" t="s">
        <v>113</v>
      </c>
      <c r="B332" s="118"/>
      <c r="C332" s="118"/>
      <c r="D332" s="118"/>
      <c r="E332" s="118"/>
      <c r="F332" s="118"/>
      <c r="G332" s="118"/>
      <c r="H332" s="118"/>
      <c r="I332" s="118"/>
    </row>
    <row r="333" spans="1:10" x14ac:dyDescent="0.25">
      <c r="A333" s="113" t="s">
        <v>112</v>
      </c>
      <c r="B333" s="118">
        <v>0</v>
      </c>
      <c r="C333" s="118">
        <v>0</v>
      </c>
      <c r="D333" s="118">
        <v>0</v>
      </c>
      <c r="E333" s="118">
        <v>0</v>
      </c>
      <c r="F333" s="118">
        <v>0</v>
      </c>
      <c r="G333" s="118">
        <f>B333+E333</f>
        <v>0</v>
      </c>
      <c r="H333" s="118">
        <f>C333+F333</f>
        <v>0</v>
      </c>
      <c r="I333" s="118">
        <f>SUM(G333:H333)</f>
        <v>0</v>
      </c>
      <c r="J333" s="115"/>
    </row>
    <row r="334" spans="1:10" x14ac:dyDescent="0.25">
      <c r="A334" s="113" t="s">
        <v>111</v>
      </c>
      <c r="B334" s="116">
        <v>0</v>
      </c>
      <c r="C334" s="116">
        <v>0</v>
      </c>
      <c r="D334" s="116">
        <v>0</v>
      </c>
      <c r="E334" s="116">
        <v>0</v>
      </c>
      <c r="F334" s="116">
        <v>0</v>
      </c>
      <c r="G334" s="116">
        <f>B334+E334</f>
        <v>0</v>
      </c>
      <c r="H334" s="116">
        <f>C334+F334</f>
        <v>0</v>
      </c>
      <c r="I334" s="116">
        <f>SUM(G334:H334)</f>
        <v>0</v>
      </c>
      <c r="J334" s="117" t="s">
        <v>110</v>
      </c>
    </row>
    <row r="335" spans="1:10" x14ac:dyDescent="0.25">
      <c r="A335" s="113" t="s">
        <v>109</v>
      </c>
      <c r="B335" s="118">
        <f t="shared" ref="B335:I335" si="69">SUM(B333:B334)</f>
        <v>0</v>
      </c>
      <c r="C335" s="118">
        <f t="shared" si="69"/>
        <v>0</v>
      </c>
      <c r="D335" s="118">
        <f t="shared" si="69"/>
        <v>0</v>
      </c>
      <c r="E335" s="118">
        <f t="shared" si="69"/>
        <v>0</v>
      </c>
      <c r="F335" s="118">
        <f t="shared" si="69"/>
        <v>0</v>
      </c>
      <c r="G335" s="118">
        <f t="shared" si="69"/>
        <v>0</v>
      </c>
      <c r="H335" s="118">
        <f t="shared" si="69"/>
        <v>0</v>
      </c>
      <c r="I335" s="118">
        <f t="shared" si="69"/>
        <v>0</v>
      </c>
      <c r="J335" s="114"/>
    </row>
    <row r="336" spans="1:10" x14ac:dyDescent="0.25">
      <c r="A336" s="135"/>
      <c r="B336" s="118">
        <v>0</v>
      </c>
      <c r="C336" s="118">
        <v>0</v>
      </c>
      <c r="D336" s="118">
        <v>0</v>
      </c>
      <c r="E336" s="118">
        <v>0</v>
      </c>
      <c r="F336" s="118">
        <v>0</v>
      </c>
      <c r="G336" s="118">
        <v>0</v>
      </c>
      <c r="H336" s="118">
        <v>0</v>
      </c>
      <c r="I336" s="118">
        <v>0</v>
      </c>
      <c r="J336" s="113"/>
    </row>
    <row r="337" spans="1:10" x14ac:dyDescent="0.25">
      <c r="A337" s="121" t="s">
        <v>40</v>
      </c>
      <c r="B337" s="118">
        <f t="shared" ref="B337:I337" si="70">B294+B320+B331+B335</f>
        <v>-105429070.84</v>
      </c>
      <c r="C337" s="118">
        <f t="shared" si="70"/>
        <v>167229.69999999992</v>
      </c>
      <c r="D337" s="118">
        <f t="shared" si="70"/>
        <v>34718995.759999998</v>
      </c>
      <c r="E337" s="118">
        <f t="shared" si="70"/>
        <v>22907593.32</v>
      </c>
      <c r="F337" s="118">
        <f t="shared" si="70"/>
        <v>11811402.440000001</v>
      </c>
      <c r="G337" s="118">
        <f t="shared" si="70"/>
        <v>-82521477.519999996</v>
      </c>
      <c r="H337" s="118">
        <f t="shared" si="70"/>
        <v>11978632.140000001</v>
      </c>
      <c r="I337" s="118">
        <f t="shared" si="70"/>
        <v>-70542845.38000001</v>
      </c>
      <c r="J337" s="151" t="s">
        <v>108</v>
      </c>
    </row>
    <row r="338" spans="1:10" x14ac:dyDescent="0.25">
      <c r="A338" s="135"/>
      <c r="B338" s="116"/>
      <c r="C338" s="116"/>
      <c r="D338" s="116"/>
      <c r="E338" s="116"/>
      <c r="F338" s="116"/>
      <c r="G338" s="116"/>
      <c r="H338" s="116"/>
      <c r="I338" s="116"/>
      <c r="J338" s="113"/>
    </row>
    <row r="339" spans="1:10" ht="15.75" thickBot="1" x14ac:dyDescent="0.3">
      <c r="A339" s="121" t="s">
        <v>39</v>
      </c>
      <c r="B339" s="152">
        <f t="shared" ref="B339:I339" si="71">B288-B337</f>
        <v>134998717.32999998</v>
      </c>
      <c r="C339" s="152">
        <f t="shared" si="71"/>
        <v>22266627.20000001</v>
      </c>
      <c r="D339" s="152">
        <f t="shared" si="71"/>
        <v>-59635463.369999997</v>
      </c>
      <c r="E339" s="152">
        <f t="shared" si="71"/>
        <v>-39066160.599999994</v>
      </c>
      <c r="F339" s="152">
        <f t="shared" si="71"/>
        <v>-20569302.770000003</v>
      </c>
      <c r="G339" s="152">
        <f t="shared" si="71"/>
        <v>95932556.729999989</v>
      </c>
      <c r="H339" s="152">
        <f t="shared" si="71"/>
        <v>1697324.4300000034</v>
      </c>
      <c r="I339" s="152">
        <f t="shared" si="71"/>
        <v>97629881.160000086</v>
      </c>
      <c r="J339" s="153" t="s">
        <v>107</v>
      </c>
    </row>
    <row r="340" spans="1:10" ht="15.75" thickTop="1" x14ac:dyDescent="0.25">
      <c r="I340" s="154">
        <f>'Unallocated Summary'!F48-I339</f>
        <v>0</v>
      </c>
      <c r="J340" s="113"/>
    </row>
    <row r="341" spans="1:10" x14ac:dyDescent="0.25">
      <c r="A341" s="141">
        <v>0</v>
      </c>
      <c r="B341" s="141">
        <v>0</v>
      </c>
      <c r="C341" s="141">
        <v>0</v>
      </c>
      <c r="D341" s="141">
        <v>0</v>
      </c>
      <c r="E341" s="141">
        <v>0</v>
      </c>
      <c r="F341" s="141">
        <v>0</v>
      </c>
      <c r="G341" s="141">
        <v>0</v>
      </c>
      <c r="H341" s="141">
        <v>0</v>
      </c>
      <c r="I341" s="141"/>
      <c r="J341" s="113"/>
    </row>
    <row r="342" spans="1:10" x14ac:dyDescent="0.25">
      <c r="B342" s="141"/>
      <c r="C342" s="141"/>
      <c r="D342" s="141"/>
      <c r="E342" s="141"/>
      <c r="F342" s="141"/>
      <c r="G342" s="141"/>
      <c r="H342" s="141"/>
      <c r="I342" s="141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3646E5BB0ACB4B8119BA19DD10AA85" ma:contentTypeVersion="28" ma:contentTypeDescription="" ma:contentTypeScope="" ma:versionID="489bf89429054826010e08e3933b910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Pending</CaseStatus>
    <OpenedDate xmlns="dc463f71-b30c-4ab2-9473-d307f9d35888">2022-08-12T07:00:00+00:00</OpenedDate>
    <SignificantOrder xmlns="dc463f71-b30c-4ab2-9473-d307f9d35888">false</SignificantOrder>
    <Date1 xmlns="dc463f71-b30c-4ab2-9473-d307f9d35888">2022-08-12T07:00:00+00:00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220608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0154A21-9FCB-4302-B898-E25412DAA403}"/>
</file>

<file path=customXml/itemProps2.xml><?xml version="1.0" encoding="utf-8"?>
<ds:datastoreItem xmlns:ds="http://schemas.openxmlformats.org/officeDocument/2006/customXml" ds:itemID="{5FF1A275-243D-46D8-B3C0-E277EDCD932D}"/>
</file>

<file path=customXml/itemProps3.xml><?xml version="1.0" encoding="utf-8"?>
<ds:datastoreItem xmlns:ds="http://schemas.openxmlformats.org/officeDocument/2006/customXml" ds:itemID="{BA55F945-3B2F-4067-B0B3-BC4C91AA6D95}"/>
</file>

<file path=customXml/itemProps4.xml><?xml version="1.0" encoding="utf-8"?>
<ds:datastoreItem xmlns:ds="http://schemas.openxmlformats.org/officeDocument/2006/customXml" ds:itemID="{5694C071-9329-4260-9CDB-23061AD77C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DiMasso, James</dc:creator>
  <cp:lastModifiedBy>DiMasso, James</cp:lastModifiedBy>
  <dcterms:created xsi:type="dcterms:W3CDTF">2022-07-28T16:35:56Z</dcterms:created>
  <dcterms:modified xsi:type="dcterms:W3CDTF">2022-07-28T16:40:09Z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0x0101006E56B4D1795A2E4DB2F0B01679ED314A00923646E5BB0ACB4B8119BA19DD10AA85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