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inance_Dept\Liability Claims - JE 20\2021\"/>
    </mc:Choice>
  </mc:AlternateContent>
  <xr:revisionPtr revIDLastSave="0" documentId="13_ncr:1_{CCDED65F-5D10-44AA-83C9-B1835C672E88}" xr6:coauthVersionLast="47" xr6:coauthVersionMax="47" xr10:uidLastSave="{00000000-0000-0000-0000-000000000000}"/>
  <bookViews>
    <workbookView xWindow="-13860" yWindow="-16320" windowWidth="29040" windowHeight="15840" xr2:uid="{FB77D288-9036-49DF-B6AA-1D2CD5FEF5B3}"/>
  </bookViews>
  <sheets>
    <sheet name="2021 Claims Data" sheetId="1" r:id="rId1"/>
    <sheet name="A - Support" sheetId="6" r:id="rId2"/>
    <sheet name="B - 262004 JE 20-2 Forti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W25" i="6"/>
  <c r="H21" i="1"/>
  <c r="I21" i="1"/>
  <c r="W23" i="6"/>
  <c r="W14" i="6"/>
  <c r="U14" i="6"/>
  <c r="U22" i="6"/>
  <c r="J21" i="1" l="1"/>
  <c r="F50" i="6" l="1"/>
  <c r="H10" i="1" s="1"/>
  <c r="I22" i="1" l="1"/>
  <c r="J22" i="1" s="1"/>
  <c r="I16" i="1"/>
  <c r="J16" i="1" s="1"/>
  <c r="H15" i="1"/>
  <c r="D11" i="1"/>
  <c r="E9" i="1"/>
  <c r="E11" i="1" l="1"/>
  <c r="I11" i="1" s="1"/>
  <c r="J11" i="1"/>
  <c r="I15" i="1"/>
  <c r="J15" i="1"/>
  <c r="I10" i="1"/>
  <c r="J10" i="1" s="1"/>
  <c r="H13" i="1"/>
  <c r="D13" i="1"/>
  <c r="D18" i="1" s="1"/>
  <c r="D23" i="1" s="1"/>
  <c r="E13" i="1"/>
  <c r="E18" i="1" s="1"/>
  <c r="E23" i="1" s="1"/>
  <c r="I9" i="1"/>
  <c r="J9" i="1" s="1"/>
  <c r="H18" i="1" l="1"/>
  <c r="D46" i="6"/>
  <c r="D48" i="6" s="1"/>
  <c r="D50" i="6" s="1"/>
  <c r="I13" i="1"/>
  <c r="I18" i="1" s="1"/>
</calcChain>
</file>

<file path=xl/sharedStrings.xml><?xml version="1.0" encoding="utf-8"?>
<sst xmlns="http://schemas.openxmlformats.org/spreadsheetml/2006/main" count="68" uniqueCount="58">
  <si>
    <t>NW Natural</t>
  </si>
  <si>
    <t>Rates &amp; Regulatory Affairs</t>
  </si>
  <si>
    <t>Claims Analysis</t>
  </si>
  <si>
    <t>Jan- Dec 2021</t>
  </si>
  <si>
    <t>Expense</t>
  </si>
  <si>
    <t>Payments</t>
  </si>
  <si>
    <t>Order</t>
  </si>
  <si>
    <t>Category</t>
  </si>
  <si>
    <t>GL Acct.</t>
  </si>
  <si>
    <t>OPERATING (O&amp;M) ACCOUNTS:</t>
  </si>
  <si>
    <t>OPERATING</t>
  </si>
  <si>
    <t>925-04985 Total</t>
  </si>
  <si>
    <t>OPER CLAIMS COSTS 4985</t>
  </si>
  <si>
    <t>AUTOMOTIVE</t>
  </si>
  <si>
    <t>AUTO CLAIMS COSTS 4965</t>
  </si>
  <si>
    <t>HUMAN RESOURCES</t>
  </si>
  <si>
    <t>925-04585 Total</t>
  </si>
  <si>
    <t>HUM RES CLAIMS COSTS 4585</t>
  </si>
  <si>
    <t>SUBTOTAL ORDINARY CLAIMS</t>
  </si>
  <si>
    <t>EXTRAORDINARY CLAIMS</t>
  </si>
  <si>
    <t>925-04980 Total</t>
  </si>
  <si>
    <t>EXTRAORDINARY CLAIMS 4980</t>
  </si>
  <si>
    <t>TOTAL O&amp;M ACCOUNTS</t>
  </si>
  <si>
    <t>CONSTRUCTION:</t>
  </si>
  <si>
    <t>CONSTRUCTION ACCOUNT</t>
  </si>
  <si>
    <t>953-04975 Total</t>
  </si>
  <si>
    <t>CONST CLAIMS COSTS 4975</t>
  </si>
  <si>
    <t xml:space="preserve">Total </t>
  </si>
  <si>
    <t>834-01505</t>
  </si>
  <si>
    <t>417-01696</t>
  </si>
  <si>
    <t>COMPRESSOR MAINTANCE</t>
  </si>
  <si>
    <t>SOTRAGE MAINANCE EXPENSE</t>
  </si>
  <si>
    <t>FAGB03</t>
  </si>
  <si>
    <t>A</t>
  </si>
  <si>
    <t>B</t>
  </si>
  <si>
    <t>TM</t>
  </si>
  <si>
    <t xml:space="preserve">2020-21 Washing General </t>
  </si>
  <si>
    <t>Balance</t>
  </si>
  <si>
    <t>This portion was not coded to 925-04985 because they were accrued through the AP process. There is an IBNR for these accounts which we true-up on a quarterly basis as such will back this out of the expense as to not double count</t>
  </si>
  <si>
    <t>From SAP</t>
  </si>
  <si>
    <t>Total of 261001 and 262001</t>
  </si>
  <si>
    <t>Capital</t>
  </si>
  <si>
    <t xml:space="preserve">Payments </t>
  </si>
  <si>
    <t xml:space="preserve">check </t>
  </si>
  <si>
    <t>Invoice/Cash</t>
  </si>
  <si>
    <t>Customer bills/Cash</t>
  </si>
  <si>
    <t>Concur</t>
  </si>
  <si>
    <t xml:space="preserve">Immaterial cash app </t>
  </si>
  <si>
    <t xml:space="preserve">transfer </t>
  </si>
  <si>
    <t>AP see note below</t>
  </si>
  <si>
    <t xml:space="preserve">expense related to claims in the internal order </t>
  </si>
  <si>
    <t>pcard exclude</t>
  </si>
  <si>
    <t xml:space="preserve">included noted above exclude nets out </t>
  </si>
  <si>
    <t>Accruals</t>
  </si>
  <si>
    <t>Credits related to cash exclude not going to COH</t>
  </si>
  <si>
    <t xml:space="preserve">payments </t>
  </si>
  <si>
    <t xml:space="preserve">see screenshot below </t>
  </si>
  <si>
    <t xml:space="preserve">Items not charged to 953 account these items include transfers, accruals, and credits which did not and should not be charged to COH claims.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</si>
</sst>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sz val="10"/>
      <name val="Arial"/>
      <family val="2"/>
    </font>
    <font>
      <b/>
      <sz val="10"/>
      <color rgb="FFFF0000"/>
      <name val="Tahoma"/>
      <family val="2"/>
    </font>
    <font>
      <sz val="11"/>
      <color theme="1"/>
      <name val="Calibri"/>
      <family val="2"/>
      <scheme val="minor"/>
    </font>
    <font>
      <b/>
      <i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37" fontId="2" fillId="0" borderId="0" xfId="0" applyNumberFormat="1" applyFont="1"/>
    <xf numFmtId="0" fontId="2" fillId="0" borderId="0" xfId="0" quotePrefix="1" applyFont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37" fontId="2" fillId="2" borderId="0" xfId="0" applyNumberFormat="1" applyFont="1" applyFill="1"/>
    <xf numFmtId="37" fontId="2" fillId="2" borderId="1" xfId="0" applyNumberFormat="1" applyFont="1" applyFill="1" applyBorder="1"/>
    <xf numFmtId="37" fontId="2" fillId="0" borderId="1" xfId="0" applyNumberFormat="1" applyFont="1" applyBorder="1"/>
    <xf numFmtId="0" fontId="1" fillId="0" borderId="0" xfId="0" applyFont="1" applyAlignment="1">
      <alignment horizontal="center"/>
    </xf>
    <xf numFmtId="37" fontId="2" fillId="2" borderId="2" xfId="0" applyNumberFormat="1" applyFont="1" applyFill="1" applyBorder="1"/>
    <xf numFmtId="37" fontId="2" fillId="0" borderId="2" xfId="0" applyNumberFormat="1" applyFont="1" applyBorder="1"/>
    <xf numFmtId="37" fontId="1" fillId="0" borderId="2" xfId="0" applyNumberFormat="1" applyFont="1" applyBorder="1"/>
    <xf numFmtId="37" fontId="1" fillId="0" borderId="0" xfId="0" applyNumberFormat="1" applyFont="1"/>
    <xf numFmtId="0" fontId="1" fillId="0" borderId="0" xfId="0" applyFont="1" applyAlignment="1">
      <alignment horizontal="right"/>
    </xf>
    <xf numFmtId="37" fontId="2" fillId="2" borderId="0" xfId="0" applyNumberFormat="1" applyFont="1" applyFill="1" applyBorder="1"/>
    <xf numFmtId="37" fontId="2" fillId="0" borderId="0" xfId="0" applyNumberFormat="1" applyFont="1" applyBorder="1"/>
    <xf numFmtId="37" fontId="5" fillId="0" borderId="0" xfId="0" applyNumberFormat="1" applyFont="1"/>
    <xf numFmtId="37" fontId="0" fillId="0" borderId="0" xfId="0" applyNumberFormat="1"/>
    <xf numFmtId="43" fontId="0" fillId="0" borderId="0" xfId="2" applyFont="1"/>
    <xf numFmtId="43" fontId="0" fillId="0" borderId="1" xfId="2" applyFont="1" applyBorder="1"/>
    <xf numFmtId="0" fontId="0" fillId="0" borderId="0" xfId="0" applyAlignment="1">
      <alignment horizontal="right"/>
    </xf>
    <xf numFmtId="37" fontId="7" fillId="0" borderId="0" xfId="0" applyNumberFormat="1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43" fontId="0" fillId="3" borderId="0" xfId="2" applyFont="1" applyFill="1"/>
    <xf numFmtId="43" fontId="0" fillId="3" borderId="0" xfId="0" applyNumberFormat="1" applyFill="1"/>
    <xf numFmtId="0" fontId="0" fillId="3" borderId="0" xfId="0" applyFill="1"/>
    <xf numFmtId="0" fontId="0" fillId="0" borderId="0" xfId="0" applyAlignment="1">
      <alignment horizontal="left" vertical="top" wrapText="1"/>
    </xf>
    <xf numFmtId="37" fontId="1" fillId="0" borderId="1" xfId="0" applyNumberFormat="1" applyFont="1" applyBorder="1"/>
    <xf numFmtId="37" fontId="1" fillId="0" borderId="1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4E716154-553B-4873-92B4-802B2A5F9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45803</xdr:rowOff>
    </xdr:from>
    <xdr:to>
      <xdr:col>16</xdr:col>
      <xdr:colOff>86784</xdr:colOff>
      <xdr:row>40</xdr:row>
      <xdr:rowOff>160934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93AF18-9009-44A2-A9B1-2336C86CC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89228"/>
          <a:ext cx="11675534" cy="28329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1</xdr:row>
      <xdr:rowOff>38691</xdr:rowOff>
    </xdr:from>
    <xdr:to>
      <xdr:col>9</xdr:col>
      <xdr:colOff>211644</xdr:colOff>
      <xdr:row>23</xdr:row>
      <xdr:rowOff>11963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CF31BE-2847-46FA-8674-AA028A971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5" y="219666"/>
          <a:ext cx="5834569" cy="3954722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22</xdr:row>
      <xdr:rowOff>152400</xdr:rowOff>
    </xdr:from>
    <xdr:to>
      <xdr:col>9</xdr:col>
      <xdr:colOff>10510</xdr:colOff>
      <xdr:row>44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D64A5A-083C-4C24-8417-9EB532CFB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99" y="4133850"/>
          <a:ext cx="5655661" cy="382905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23</xdr:row>
      <xdr:rowOff>8831</xdr:rowOff>
    </xdr:from>
    <xdr:to>
      <xdr:col>18</xdr:col>
      <xdr:colOff>130301</xdr:colOff>
      <xdr:row>44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F6B1E6-5DD1-4F3F-A667-B5B472E9E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81675" y="4171256"/>
          <a:ext cx="5511926" cy="38106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160157</xdr:rowOff>
    </xdr:from>
    <xdr:to>
      <xdr:col>13</xdr:col>
      <xdr:colOff>592094</xdr:colOff>
      <xdr:row>66</xdr:row>
      <xdr:rowOff>170905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E8CD70-DE89-468D-918D-111D627C5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208907"/>
          <a:ext cx="8707394" cy="2906348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2</xdr:row>
      <xdr:rowOff>104775</xdr:rowOff>
    </xdr:from>
    <xdr:to>
      <xdr:col>18</xdr:col>
      <xdr:colOff>301625</xdr:colOff>
      <xdr:row>23</xdr:row>
      <xdr:rowOff>25690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529095-0A46-4FDF-859E-A0C206AE8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00725" y="466725"/>
          <a:ext cx="5664200" cy="3721390"/>
        </a:xfrm>
        <a:prstGeom prst="rect">
          <a:avLst/>
        </a:prstGeom>
      </xdr:spPr>
    </xdr:pic>
    <xdr:clientData/>
  </xdr:twoCellAnchor>
  <xdr:twoCellAnchor editAs="oneCell">
    <xdr:from>
      <xdr:col>18</xdr:col>
      <xdr:colOff>444500</xdr:colOff>
      <xdr:row>27</xdr:row>
      <xdr:rowOff>170107</xdr:rowOff>
    </xdr:from>
    <xdr:to>
      <xdr:col>27</xdr:col>
      <xdr:colOff>468293</xdr:colOff>
      <xdr:row>36</xdr:row>
      <xdr:rowOff>155130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985FAE6-8B19-455C-B230-0AE2158EE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607800" y="5056432"/>
          <a:ext cx="5834043" cy="1613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245790</xdr:colOff>
      <xdr:row>23</xdr:row>
      <xdr:rowOff>18527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DAF8E6-B5A5-478B-AE6D-94428BBFE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76190" cy="4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85725</xdr:rowOff>
    </xdr:from>
    <xdr:to>
      <xdr:col>9</xdr:col>
      <xdr:colOff>77638</xdr:colOff>
      <xdr:row>43</xdr:row>
      <xdr:rowOff>31015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510501-17AA-4546-9D85-BA350C6D9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67175"/>
          <a:ext cx="5564038" cy="3745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20XXXX-NWN-KTW-WP15%2012-18-20%20Claim%20Expense%202018-20%20Adj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Ord. Claims - 2019-20"/>
      <sheetName val="TTM Sep2020"/>
      <sheetName val="Actual Ord. Claims - 2018-19"/>
      <sheetName val="TTM Sep 2019"/>
      <sheetName val="Actual Ord. Claims - 2017-18"/>
      <sheetName val="TTM Sep 2018"/>
      <sheetName val="Actual Ord. Claims - 2016-17"/>
      <sheetName val="TTM Sept. 2017"/>
      <sheetName val="Actual Ord. Claims - 2015-16"/>
      <sheetName val="TTM Sept. 2016"/>
    </sheetNames>
    <sheetDataSet>
      <sheetData sheetId="0"/>
      <sheetData sheetId="1">
        <row r="29">
          <cell r="J29">
            <v>0</v>
          </cell>
        </row>
      </sheetData>
      <sheetData sheetId="2">
        <row r="11">
          <cell r="E11">
            <v>20000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FCD0-8B90-4C2D-86CD-C16E8D934BAB}">
  <dimension ref="A1:R46"/>
  <sheetViews>
    <sheetView showGridLines="0" tabSelected="1" workbookViewId="0">
      <selection activeCell="F10" sqref="E10:F10"/>
    </sheetView>
  </sheetViews>
  <sheetFormatPr defaultRowHeight="14.5" x14ac:dyDescent="0.35"/>
  <cols>
    <col min="2" max="2" width="30.26953125" bestFit="1" customWidth="1"/>
    <col min="3" max="3" width="6.08984375" bestFit="1" customWidth="1"/>
    <col min="8" max="9" width="12.36328125" bestFit="1" customWidth="1"/>
    <col min="18" max="18" width="10.7265625" bestFit="1" customWidth="1"/>
    <col min="19" max="19" width="37.453125" bestFit="1" customWidth="1"/>
    <col min="20" max="20" width="19.36328125" bestFit="1" customWidth="1"/>
  </cols>
  <sheetData>
    <row r="1" spans="1:14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5">
      <c r="A2" s="1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5">
      <c r="A3" s="1" t="s">
        <v>36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5">
      <c r="A4" s="1" t="s">
        <v>2</v>
      </c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5">
      <c r="A6" s="2"/>
      <c r="B6" s="2"/>
      <c r="C6" s="2"/>
      <c r="D6" s="4">
        <v>2020</v>
      </c>
      <c r="E6" s="4">
        <v>2021</v>
      </c>
      <c r="F6" s="4"/>
      <c r="G6" s="4"/>
      <c r="H6" s="4" t="s">
        <v>3</v>
      </c>
      <c r="I6" s="4" t="s">
        <v>3</v>
      </c>
      <c r="J6" s="3"/>
      <c r="K6" s="3"/>
      <c r="L6" s="3"/>
      <c r="M6" s="3"/>
      <c r="N6" s="3"/>
    </row>
    <row r="7" spans="1:14" x14ac:dyDescent="0.35">
      <c r="A7" s="2"/>
      <c r="B7" s="2"/>
      <c r="C7" s="2"/>
      <c r="D7" s="5" t="s">
        <v>37</v>
      </c>
      <c r="E7" s="5" t="s">
        <v>37</v>
      </c>
      <c r="F7" s="5"/>
      <c r="G7" s="5"/>
      <c r="H7" s="5" t="s">
        <v>4</v>
      </c>
      <c r="I7" s="5" t="s">
        <v>5</v>
      </c>
      <c r="J7" s="3"/>
      <c r="K7" s="15" t="s">
        <v>35</v>
      </c>
      <c r="L7" s="3" t="s">
        <v>6</v>
      </c>
      <c r="M7" s="3" t="s">
        <v>7</v>
      </c>
      <c r="N7" s="3"/>
    </row>
    <row r="8" spans="1:14" x14ac:dyDescent="0.35">
      <c r="A8" s="6" t="s">
        <v>8</v>
      </c>
      <c r="B8" s="7" t="s">
        <v>9</v>
      </c>
      <c r="C8" s="2"/>
      <c r="D8" s="3"/>
      <c r="E8" s="3"/>
      <c r="F8" s="3"/>
      <c r="G8" s="3"/>
      <c r="H8" s="3"/>
      <c r="I8" s="3"/>
      <c r="J8" s="24" t="s">
        <v>43</v>
      </c>
      <c r="K8" s="15"/>
      <c r="L8" s="3"/>
      <c r="M8" s="3"/>
      <c r="N8" s="3"/>
    </row>
    <row r="9" spans="1:14" x14ac:dyDescent="0.35">
      <c r="A9" s="6">
        <v>262001</v>
      </c>
      <c r="B9" s="2" t="s">
        <v>10</v>
      </c>
      <c r="C9" s="2"/>
      <c r="D9" s="8">
        <v>37000</v>
      </c>
      <c r="E9" s="8">
        <f>D9</f>
        <v>37000</v>
      </c>
      <c r="F9" s="8"/>
      <c r="G9" s="3"/>
      <c r="H9" s="3">
        <v>50090.89</v>
      </c>
      <c r="I9" s="3">
        <f>+D9+H9-E9</f>
        <v>50090.89</v>
      </c>
      <c r="J9" s="3">
        <f>+D9+H9-I9-E9</f>
        <v>0</v>
      </c>
      <c r="K9" s="19" t="s">
        <v>33</v>
      </c>
      <c r="L9" s="3" t="s">
        <v>11</v>
      </c>
      <c r="M9" s="2" t="s">
        <v>12</v>
      </c>
      <c r="N9" s="3"/>
    </row>
    <row r="10" spans="1:14" x14ac:dyDescent="0.35">
      <c r="A10" s="6">
        <v>261001</v>
      </c>
      <c r="B10" s="2" t="s">
        <v>13</v>
      </c>
      <c r="C10" s="2"/>
      <c r="D10" s="8">
        <v>24000</v>
      </c>
      <c r="E10" s="8">
        <v>24000</v>
      </c>
      <c r="F10" s="8"/>
      <c r="G10" s="3"/>
      <c r="H10" s="3">
        <f>107890.16-'A - Support'!F50</f>
        <v>100035.66</v>
      </c>
      <c r="I10" s="3">
        <f>+D10+H10-E10</f>
        <v>100035.66</v>
      </c>
      <c r="J10" s="3">
        <f>+D10+H10-I10-E10</f>
        <v>0</v>
      </c>
      <c r="K10" s="19" t="s">
        <v>33</v>
      </c>
      <c r="L10" s="3" t="s">
        <v>11</v>
      </c>
      <c r="M10" s="2" t="s">
        <v>14</v>
      </c>
      <c r="N10" s="3"/>
    </row>
    <row r="11" spans="1:14" x14ac:dyDescent="0.35">
      <c r="A11" s="6">
        <v>262003</v>
      </c>
      <c r="B11" s="2" t="s">
        <v>15</v>
      </c>
      <c r="C11" s="2"/>
      <c r="D11" s="9">
        <f>'[1]Actual Ord. Claims - 2018-19'!E11</f>
        <v>20000</v>
      </c>
      <c r="E11" s="9">
        <f>D11</f>
        <v>20000</v>
      </c>
      <c r="F11" s="9"/>
      <c r="G11" s="10"/>
      <c r="H11" s="10">
        <v>0</v>
      </c>
      <c r="I11" s="10">
        <f>+D11+H11-E11</f>
        <v>0</v>
      </c>
      <c r="J11" s="3">
        <f>+D11+H11-I11-E11</f>
        <v>0</v>
      </c>
      <c r="K11" s="19" t="s">
        <v>33</v>
      </c>
      <c r="L11" s="3" t="s">
        <v>16</v>
      </c>
      <c r="M11" s="2" t="s">
        <v>17</v>
      </c>
      <c r="N11" s="3"/>
    </row>
    <row r="12" spans="1:14" x14ac:dyDescent="0.35">
      <c r="A12" s="6"/>
      <c r="B12" s="2"/>
      <c r="C12" s="2"/>
      <c r="D12" s="8"/>
      <c r="E12" s="3"/>
      <c r="F12" s="3"/>
      <c r="G12" s="3"/>
      <c r="H12" s="3"/>
      <c r="I12" s="3"/>
      <c r="J12" s="3"/>
      <c r="K12" s="19"/>
      <c r="L12" s="3"/>
      <c r="M12" s="3"/>
      <c r="N12" s="3"/>
    </row>
    <row r="13" spans="1:14" x14ac:dyDescent="0.35">
      <c r="A13" s="6"/>
      <c r="B13" s="2" t="s">
        <v>18</v>
      </c>
      <c r="C13" s="2"/>
      <c r="D13" s="9">
        <f>SUM(D9:D11)</f>
        <v>81000</v>
      </c>
      <c r="E13" s="10">
        <f>SUM(E9:E11)</f>
        <v>81000</v>
      </c>
      <c r="F13" s="10"/>
      <c r="G13" s="10"/>
      <c r="H13" s="10">
        <f>SUM(H9:H11)</f>
        <v>150126.54999999999</v>
      </c>
      <c r="I13" s="10">
        <f>SUM(I9:I11)</f>
        <v>150126.54999999999</v>
      </c>
      <c r="J13" s="3"/>
      <c r="K13" s="19"/>
      <c r="L13" s="3"/>
      <c r="M13" s="3"/>
      <c r="N13" s="3"/>
    </row>
    <row r="14" spans="1:14" x14ac:dyDescent="0.35">
      <c r="A14" s="6"/>
      <c r="B14" s="2"/>
      <c r="C14" s="2"/>
      <c r="D14" s="8"/>
      <c r="E14" s="3"/>
      <c r="F14" s="3"/>
      <c r="G14" s="3"/>
      <c r="H14" s="3"/>
      <c r="I14" s="3"/>
      <c r="J14" s="3"/>
      <c r="K14" s="19"/>
      <c r="L14" s="3"/>
      <c r="M14" s="3"/>
      <c r="N14" s="3"/>
    </row>
    <row r="15" spans="1:14" x14ac:dyDescent="0.35">
      <c r="A15" s="6">
        <v>262004</v>
      </c>
      <c r="B15" s="2" t="s">
        <v>19</v>
      </c>
      <c r="C15" s="2"/>
      <c r="D15" s="17">
        <v>0</v>
      </c>
      <c r="E15" s="17">
        <v>0</v>
      </c>
      <c r="F15" s="17"/>
      <c r="G15" s="18"/>
      <c r="H15" s="18">
        <f>'[1]TTM Sep2020'!J29</f>
        <v>0</v>
      </c>
      <c r="I15" s="18">
        <f>+D15+H15-E15</f>
        <v>0</v>
      </c>
      <c r="J15" s="3">
        <f>+D15+H15-I15-E15</f>
        <v>0</v>
      </c>
      <c r="K15" s="19" t="s">
        <v>34</v>
      </c>
      <c r="L15" s="3" t="s">
        <v>20</v>
      </c>
      <c r="M15" s="2" t="s">
        <v>21</v>
      </c>
      <c r="N15" s="3"/>
    </row>
    <row r="16" spans="1:14" x14ac:dyDescent="0.35">
      <c r="A16" s="6">
        <v>262004</v>
      </c>
      <c r="B16" s="2" t="s">
        <v>19</v>
      </c>
      <c r="C16" s="2"/>
      <c r="D16" s="8">
        <v>0</v>
      </c>
      <c r="E16" s="3">
        <v>0</v>
      </c>
      <c r="F16" s="3"/>
      <c r="G16" s="3"/>
      <c r="H16" s="3">
        <v>107250</v>
      </c>
      <c r="I16" s="3">
        <f>H16</f>
        <v>107250</v>
      </c>
      <c r="J16" s="3">
        <f>+D16+H16-I16-E16</f>
        <v>0</v>
      </c>
      <c r="K16" s="19" t="s">
        <v>34</v>
      </c>
      <c r="L16" s="3" t="s">
        <v>28</v>
      </c>
      <c r="M16" s="3" t="s">
        <v>31</v>
      </c>
      <c r="N16" s="3"/>
    </row>
    <row r="17" spans="1:18" x14ac:dyDescent="0.35">
      <c r="A17" s="6"/>
      <c r="B17" s="2"/>
      <c r="C17" s="2"/>
      <c r="D17" s="8"/>
      <c r="E17" s="3"/>
      <c r="F17" s="3"/>
      <c r="G17" s="3"/>
      <c r="H17" s="3"/>
      <c r="I17" s="3"/>
      <c r="J17" s="3"/>
      <c r="K17" s="19"/>
      <c r="L17" s="3"/>
      <c r="M17" s="3"/>
      <c r="N17" s="3"/>
    </row>
    <row r="18" spans="1:18" ht="15" thickBot="1" x14ac:dyDescent="0.4">
      <c r="A18" s="11"/>
      <c r="B18" s="1" t="s">
        <v>22</v>
      </c>
      <c r="C18" s="2"/>
      <c r="D18" s="12">
        <f>+D15+D13</f>
        <v>81000</v>
      </c>
      <c r="E18" s="13">
        <f>+E15+E13</f>
        <v>81000</v>
      </c>
      <c r="F18" s="18"/>
      <c r="G18" s="3"/>
      <c r="H18" s="14">
        <f>+H15+H13+H16</f>
        <v>257376.55</v>
      </c>
      <c r="I18" s="14">
        <f>+I15+I13</f>
        <v>150126.54999999999</v>
      </c>
      <c r="J18" s="3"/>
      <c r="K18" s="19"/>
      <c r="L18" s="3"/>
      <c r="M18" s="3"/>
      <c r="N18" s="3"/>
    </row>
    <row r="19" spans="1:18" ht="15" thickTop="1" x14ac:dyDescent="0.35">
      <c r="A19" s="6"/>
      <c r="B19" s="2"/>
      <c r="C19" s="2"/>
      <c r="D19" s="8"/>
      <c r="E19" s="3"/>
      <c r="F19" s="3"/>
      <c r="G19" s="3"/>
      <c r="H19" s="3"/>
      <c r="I19" s="3"/>
      <c r="J19" s="3"/>
      <c r="K19" s="19"/>
      <c r="L19" s="3"/>
      <c r="M19" s="3"/>
      <c r="N19" s="3"/>
    </row>
    <row r="20" spans="1:18" x14ac:dyDescent="0.35">
      <c r="A20" s="6"/>
      <c r="B20" s="7" t="s">
        <v>23</v>
      </c>
      <c r="C20" s="2"/>
      <c r="D20" s="9"/>
      <c r="E20" s="10"/>
      <c r="F20" s="10"/>
      <c r="G20" s="31" t="s">
        <v>53</v>
      </c>
      <c r="H20" s="32" t="s">
        <v>41</v>
      </c>
      <c r="I20" s="32" t="s">
        <v>42</v>
      </c>
      <c r="J20" s="3"/>
      <c r="K20" s="19"/>
      <c r="L20" s="3"/>
      <c r="M20" s="3"/>
      <c r="N20" s="3"/>
    </row>
    <row r="21" spans="1:18" x14ac:dyDescent="0.35">
      <c r="A21" s="6">
        <v>262002</v>
      </c>
      <c r="B21" s="2" t="s">
        <v>24</v>
      </c>
      <c r="C21" s="2"/>
      <c r="D21" s="8">
        <v>53000</v>
      </c>
      <c r="E21" s="8">
        <v>103000</v>
      </c>
      <c r="F21" s="8"/>
      <c r="G21" s="3">
        <f>-'A - Support'!W25</f>
        <v>-12218.21</v>
      </c>
      <c r="H21" s="3">
        <f>'A - Support'!U18</f>
        <v>108277.95</v>
      </c>
      <c r="I21" s="3">
        <f>'A - Support'!W14</f>
        <v>70496.160000000003</v>
      </c>
      <c r="J21" s="3">
        <f>+D21+H21-I21-E21-G21</f>
        <v>0</v>
      </c>
      <c r="K21" s="19" t="s">
        <v>33</v>
      </c>
      <c r="L21" s="3" t="s">
        <v>25</v>
      </c>
      <c r="M21" s="2" t="s">
        <v>26</v>
      </c>
      <c r="N21" s="3"/>
      <c r="R21" s="20"/>
    </row>
    <row r="22" spans="1:18" x14ac:dyDescent="0.35">
      <c r="A22" s="6">
        <v>262004</v>
      </c>
      <c r="B22" s="2" t="s">
        <v>19</v>
      </c>
      <c r="C22" s="2"/>
      <c r="D22" s="3">
        <v>0</v>
      </c>
      <c r="E22" s="3">
        <v>0</v>
      </c>
      <c r="F22" s="3"/>
      <c r="G22" s="3">
        <v>0</v>
      </c>
      <c r="H22" s="3">
        <v>217750</v>
      </c>
      <c r="I22" s="3">
        <f>H22</f>
        <v>217750</v>
      </c>
      <c r="J22" s="3">
        <f>+D22+H22-I22-E22</f>
        <v>0</v>
      </c>
      <c r="K22" s="19" t="s">
        <v>34</v>
      </c>
      <c r="L22" s="3" t="s">
        <v>29</v>
      </c>
      <c r="M22" s="3" t="s">
        <v>30</v>
      </c>
      <c r="N22" s="3"/>
    </row>
    <row r="23" spans="1:18" x14ac:dyDescent="0.35">
      <c r="A23" s="2"/>
      <c r="B23" s="2"/>
      <c r="C23" s="16" t="s">
        <v>27</v>
      </c>
      <c r="D23" s="3">
        <f>D21+D18</f>
        <v>134000</v>
      </c>
      <c r="E23" s="3">
        <f>E18+E21</f>
        <v>184000</v>
      </c>
      <c r="F23" s="3"/>
      <c r="G23" s="3"/>
      <c r="H23" s="3"/>
      <c r="I23" s="3"/>
      <c r="J23" s="3"/>
      <c r="K23" s="3"/>
      <c r="L23" s="3"/>
      <c r="M23" s="3"/>
      <c r="N23" s="3"/>
    </row>
    <row r="24" spans="1:18" x14ac:dyDescent="0.3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 x14ac:dyDescent="0.35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8" x14ac:dyDescent="0.35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8" x14ac:dyDescent="0.35">
      <c r="A27" s="2"/>
      <c r="B27" s="2"/>
      <c r="C27" s="2"/>
      <c r="D27" s="3"/>
      <c r="E27" s="3"/>
      <c r="F27" s="3"/>
      <c r="G27" s="3"/>
      <c r="H27" s="3"/>
      <c r="I27" s="3"/>
      <c r="J27" s="3"/>
      <c r="K27" s="2"/>
      <c r="L27" s="3"/>
      <c r="M27" s="3"/>
      <c r="N27" s="3"/>
    </row>
    <row r="28" spans="1:18" x14ac:dyDescent="0.35">
      <c r="A28" s="2"/>
      <c r="B28" s="2"/>
      <c r="C28" s="2"/>
      <c r="D28" s="3"/>
      <c r="E28" s="3"/>
      <c r="F28" s="3"/>
      <c r="G28" s="3"/>
      <c r="H28" s="3"/>
      <c r="I28" s="3"/>
      <c r="J28" s="3"/>
      <c r="K28" s="2"/>
      <c r="L28" s="3"/>
      <c r="M28" s="3"/>
      <c r="N28" s="3"/>
    </row>
    <row r="29" spans="1:18" x14ac:dyDescent="0.35">
      <c r="A29" s="2"/>
      <c r="B29" s="2"/>
      <c r="C29" s="2"/>
      <c r="D29" s="3"/>
      <c r="E29" s="3"/>
      <c r="F29" s="3"/>
      <c r="G29" s="3"/>
      <c r="H29" s="3"/>
      <c r="I29" s="3"/>
      <c r="J29" s="3"/>
      <c r="K29" s="2"/>
      <c r="L29" s="3"/>
      <c r="M29" s="3"/>
      <c r="N29" s="3"/>
    </row>
    <row r="30" spans="1:18" x14ac:dyDescent="0.35">
      <c r="A30" s="2"/>
      <c r="B30" s="2"/>
      <c r="C30" s="2"/>
      <c r="D30" s="3"/>
      <c r="E30" s="3"/>
      <c r="F30" s="3"/>
      <c r="G30" s="3"/>
      <c r="H30" s="3"/>
      <c r="I30" s="3"/>
      <c r="J30" s="3"/>
      <c r="K30" s="2"/>
      <c r="L30" s="3"/>
      <c r="M30" s="3"/>
      <c r="N30" s="3"/>
    </row>
    <row r="31" spans="1:18" x14ac:dyDescent="0.35">
      <c r="A31" s="2"/>
      <c r="B31" s="2"/>
      <c r="C31" s="2"/>
      <c r="D31" s="3"/>
      <c r="E31" s="3"/>
      <c r="F31" s="3"/>
      <c r="G31" s="3"/>
      <c r="H31" s="3"/>
      <c r="I31" s="3"/>
      <c r="J31" s="3"/>
      <c r="K31" s="2"/>
      <c r="L31" s="3"/>
      <c r="M31" s="3"/>
      <c r="N31" s="3"/>
    </row>
    <row r="32" spans="1:18" x14ac:dyDescent="0.35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3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3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35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35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35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5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5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5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5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35">
      <c r="A43" s="2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35">
      <c r="A44" s="2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35">
      <c r="A45" s="2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35">
      <c r="A46" s="2"/>
      <c r="B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8F5E-0DB5-4F68-8331-1C3363498FE3}">
  <dimension ref="A1:AD50"/>
  <sheetViews>
    <sheetView topLeftCell="D1" workbookViewId="0">
      <selection activeCell="V30" sqref="V30"/>
    </sheetView>
  </sheetViews>
  <sheetFormatPr defaultRowHeight="14.5" x14ac:dyDescent="0.35"/>
  <cols>
    <col min="4" max="4" width="11.08984375" bestFit="1" customWidth="1"/>
    <col min="6" max="6" width="9.08984375" bestFit="1" customWidth="1"/>
    <col min="21" max="21" width="11.08984375" bestFit="1" customWidth="1"/>
    <col min="23" max="23" width="11.08984375" bestFit="1" customWidth="1"/>
  </cols>
  <sheetData>
    <row r="1" spans="1:24" x14ac:dyDescent="0.35">
      <c r="A1" t="s">
        <v>32</v>
      </c>
    </row>
    <row r="9" spans="1:24" x14ac:dyDescent="0.35">
      <c r="U9">
        <v>71862.36</v>
      </c>
    </row>
    <row r="10" spans="1:24" x14ac:dyDescent="0.35">
      <c r="U10" s="29">
        <v>1366.2</v>
      </c>
      <c r="V10" s="21" t="s">
        <v>51</v>
      </c>
    </row>
    <row r="11" spans="1:24" x14ac:dyDescent="0.35">
      <c r="U11">
        <v>64324.05</v>
      </c>
      <c r="V11" t="s">
        <v>44</v>
      </c>
    </row>
    <row r="12" spans="1:24" x14ac:dyDescent="0.35">
      <c r="U12">
        <v>3503.27</v>
      </c>
      <c r="V12" t="s">
        <v>45</v>
      </c>
    </row>
    <row r="13" spans="1:24" x14ac:dyDescent="0.35">
      <c r="U13" s="25">
        <v>2668.84</v>
      </c>
      <c r="V13" t="s">
        <v>46</v>
      </c>
    </row>
    <row r="14" spans="1:24" x14ac:dyDescent="0.35">
      <c r="U14" s="21">
        <f>SUM(U10:U13)</f>
        <v>71862.36</v>
      </c>
      <c r="W14" s="25">
        <f>U11+U12+U13</f>
        <v>70496.160000000003</v>
      </c>
      <c r="X14" t="s">
        <v>55</v>
      </c>
    </row>
    <row r="16" spans="1:24" x14ac:dyDescent="0.35">
      <c r="U16" s="27">
        <v>6495.21</v>
      </c>
      <c r="V16" t="s">
        <v>54</v>
      </c>
    </row>
    <row r="17" spans="21:30" x14ac:dyDescent="0.35">
      <c r="U17" s="27">
        <v>23</v>
      </c>
      <c r="V17" t="s">
        <v>47</v>
      </c>
    </row>
    <row r="18" spans="21:30" x14ac:dyDescent="0.35">
      <c r="U18" s="21">
        <v>108277.95</v>
      </c>
      <c r="V18" t="s">
        <v>50</v>
      </c>
    </row>
    <row r="19" spans="21:30" x14ac:dyDescent="0.35">
      <c r="U19" s="27">
        <v>1366.2</v>
      </c>
      <c r="V19" t="s">
        <v>52</v>
      </c>
    </row>
    <row r="20" spans="21:30" x14ac:dyDescent="0.35">
      <c r="U20" s="27">
        <v>1200</v>
      </c>
      <c r="V20" t="s">
        <v>49</v>
      </c>
    </row>
    <row r="21" spans="21:30" x14ac:dyDescent="0.35">
      <c r="U21" s="27">
        <v>4500</v>
      </c>
      <c r="V21" t="s">
        <v>48</v>
      </c>
    </row>
    <row r="22" spans="21:30" x14ac:dyDescent="0.35">
      <c r="U22" s="21">
        <f>SUM(U16:U21)</f>
        <v>121862.36</v>
      </c>
    </row>
    <row r="23" spans="21:30" x14ac:dyDescent="0.35">
      <c r="W23" s="26">
        <f>U18</f>
        <v>108277.95</v>
      </c>
      <c r="X23" t="s">
        <v>56</v>
      </c>
    </row>
    <row r="24" spans="21:30" x14ac:dyDescent="0.35">
      <c r="W24" s="26"/>
    </row>
    <row r="25" spans="21:30" x14ac:dyDescent="0.35">
      <c r="W25" s="28">
        <f>U19+U20+U21+U17+U16+-U10</f>
        <v>12218.21</v>
      </c>
    </row>
    <row r="26" spans="21:30" x14ac:dyDescent="0.35">
      <c r="V26" s="30" t="s">
        <v>57</v>
      </c>
      <c r="W26" s="30"/>
      <c r="X26" s="30"/>
      <c r="Y26" s="30"/>
      <c r="Z26" s="30"/>
      <c r="AA26" s="30"/>
      <c r="AB26" s="30"/>
      <c r="AC26" s="30"/>
      <c r="AD26" s="30"/>
    </row>
    <row r="27" spans="21:30" x14ac:dyDescent="0.35">
      <c r="V27" s="30"/>
      <c r="W27" s="30"/>
      <c r="X27" s="30"/>
      <c r="Y27" s="30"/>
      <c r="Z27" s="30"/>
      <c r="AA27" s="30"/>
      <c r="AB27" s="30"/>
      <c r="AC27" s="30"/>
      <c r="AD27" s="30"/>
    </row>
    <row r="28" spans="21:30" x14ac:dyDescent="0.35">
      <c r="V28" s="30"/>
      <c r="W28" s="30"/>
      <c r="X28" s="30"/>
      <c r="Y28" s="30"/>
      <c r="Z28" s="30"/>
      <c r="AA28" s="30"/>
      <c r="AB28" s="30"/>
      <c r="AC28" s="30"/>
      <c r="AD28" s="30"/>
    </row>
    <row r="29" spans="21:30" x14ac:dyDescent="0.35">
      <c r="V29" s="30"/>
      <c r="W29" s="30"/>
      <c r="X29" s="30"/>
      <c r="Y29" s="30"/>
      <c r="Z29" s="30"/>
      <c r="AA29" s="30"/>
      <c r="AB29" s="30"/>
      <c r="AC29" s="30"/>
      <c r="AD29" s="30"/>
    </row>
    <row r="46" spans="3:6" x14ac:dyDescent="0.35">
      <c r="C46" s="23" t="s">
        <v>40</v>
      </c>
      <c r="D46" s="21">
        <f>'2021 Claims Data'!H13</f>
        <v>150126.54999999999</v>
      </c>
      <c r="E46" s="21"/>
      <c r="F46" s="21"/>
    </row>
    <row r="47" spans="3:6" x14ac:dyDescent="0.35">
      <c r="C47" t="s">
        <v>39</v>
      </c>
      <c r="D47" s="22">
        <v>150126.54999999999</v>
      </c>
      <c r="E47" s="21"/>
      <c r="F47" s="21">
        <v>1347</v>
      </c>
    </row>
    <row r="48" spans="3:6" x14ac:dyDescent="0.35">
      <c r="D48" s="21">
        <f>D46-D47</f>
        <v>0</v>
      </c>
      <c r="E48" s="21"/>
      <c r="F48" s="21">
        <v>1347</v>
      </c>
    </row>
    <row r="49" spans="4:7" x14ac:dyDescent="0.35">
      <c r="D49" s="21"/>
      <c r="E49" s="21"/>
      <c r="F49" s="22">
        <v>5160.5</v>
      </c>
    </row>
    <row r="50" spans="4:7" x14ac:dyDescent="0.35">
      <c r="D50" s="21">
        <f>D48-F50</f>
        <v>-7854.5</v>
      </c>
      <c r="E50" s="21"/>
      <c r="F50" s="21">
        <f>SUM(F47:F49)</f>
        <v>7854.5</v>
      </c>
      <c r="G50" t="s">
        <v>38</v>
      </c>
    </row>
  </sheetData>
  <mergeCells count="1">
    <mergeCell ref="V26:AD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D6230-6B85-404D-8C72-CFA127945E1C}">
  <dimension ref="A1"/>
  <sheetViews>
    <sheetView workbookViewId="0">
      <selection activeCell="B24" sqref="B24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2022-04-26T07:00:00+00:00</OpenedDate>
    <SignificantOrder xmlns="dc463f71-b30c-4ab2-9473-d307f9d35888">false</SignificantOrder>
    <Date1 xmlns="dc463f71-b30c-4ab2-9473-d307f9d35888">2022-04-26T07:00:00+00:00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220298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FDD56DDA664341B6966198C70E1A5B" ma:contentTypeVersion="28" ma:contentTypeDescription="" ma:contentTypeScope="" ma:versionID="2f8ef7b62bead67837f22161fa496b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15365-2628-4AD5-AF9D-9F5244A9A113}"/>
</file>

<file path=customXml/itemProps2.xml><?xml version="1.0" encoding="utf-8"?>
<ds:datastoreItem xmlns:ds="http://schemas.openxmlformats.org/officeDocument/2006/customXml" ds:itemID="{0DAC361A-1067-418E-B084-FD7220D1B57C}"/>
</file>

<file path=customXml/itemProps3.xml><?xml version="1.0" encoding="utf-8"?>
<ds:datastoreItem xmlns:ds="http://schemas.openxmlformats.org/officeDocument/2006/customXml" ds:itemID="{3F7A55B0-D471-463F-AE38-4B03F11783C4}"/>
</file>

<file path=customXml/itemProps4.xml><?xml version="1.0" encoding="utf-8"?>
<ds:datastoreItem xmlns:ds="http://schemas.openxmlformats.org/officeDocument/2006/customXml" ds:itemID="{705FB15C-9B93-450A-9E4B-262066B3C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Claims Data</vt:lpstr>
      <vt:lpstr>A - Support</vt:lpstr>
      <vt:lpstr>B - 262004 JE 20-2 Fortis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Norcott, Gloria</dc:creator>
  <cp:lastModifiedBy>Norcott, Gloria</cp:lastModifiedBy>
  <dcterms:created xsi:type="dcterms:W3CDTF">2022-02-23T20:00:47Z</dcterms:created>
  <dcterms:modified xsi:type="dcterms:W3CDTF">2022-02-24T01:30:08Z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0x0101006E56B4D1795A2E4DB2F0B01679ED314A00B1FDD56DDA664341B6966198C70E1A5B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